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-15" yWindow="-15" windowWidth="14400" windowHeight="12735"/>
  </bookViews>
  <sheets>
    <sheet name="МФУ и сканеры " sheetId="23" r:id="rId1"/>
  </sheets>
  <definedNames>
    <definedName name="_xlnm.Print_Area" localSheetId="0">'МФУ и сканеры '!$A$1:$O$23</definedName>
  </definedNames>
  <calcPr calcId="125725"/>
</workbook>
</file>

<file path=xl/calcChain.xml><?xml version="1.0" encoding="utf-8"?>
<calcChain xmlns="http://schemas.openxmlformats.org/spreadsheetml/2006/main">
  <c r="I13" i="23"/>
  <c r="J13" s="1"/>
  <c r="K13" s="1"/>
  <c r="L13"/>
  <c r="M13" s="1"/>
  <c r="N13" s="1"/>
  <c r="O13" s="1"/>
  <c r="I14"/>
  <c r="J14" s="1"/>
  <c r="K14" s="1"/>
  <c r="L14"/>
  <c r="M14" s="1"/>
  <c r="N14" s="1"/>
  <c r="O14" s="1"/>
  <c r="I15"/>
  <c r="J15" s="1"/>
  <c r="K15" s="1"/>
  <c r="L15"/>
  <c r="M15" s="1"/>
  <c r="N15" s="1"/>
  <c r="O15" s="1"/>
  <c r="L12" l="1"/>
  <c r="M12" s="1"/>
  <c r="N12" s="1"/>
  <c r="O12" s="1"/>
  <c r="I12"/>
  <c r="J12" s="1"/>
  <c r="K12" s="1"/>
  <c r="L11"/>
  <c r="M11" s="1"/>
  <c r="N11" s="1"/>
  <c r="O11" s="1"/>
  <c r="I11"/>
  <c r="J11" s="1"/>
  <c r="K11" s="1"/>
  <c r="L10" l="1"/>
  <c r="M10" s="1"/>
  <c r="N10" s="1"/>
  <c r="O10" s="1"/>
  <c r="I10"/>
  <c r="J10" s="1"/>
  <c r="K10" s="1"/>
  <c r="L9" l="1"/>
  <c r="M9" s="1"/>
  <c r="N9" s="1"/>
  <c r="O9" s="1"/>
  <c r="I9"/>
  <c r="J9" s="1"/>
  <c r="K9" s="1"/>
  <c r="O16" l="1"/>
  <c r="M16"/>
  <c r="N16"/>
</calcChain>
</file>

<file path=xl/sharedStrings.xml><?xml version="1.0" encoding="utf-8"?>
<sst xmlns="http://schemas.openxmlformats.org/spreadsheetml/2006/main" count="56" uniqueCount="45">
  <si>
    <t>№</t>
  </si>
  <si>
    <t>Ед. изм</t>
  </si>
  <si>
    <t>Кол-во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</si>
  <si>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</si>
  <si>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</si>
  <si>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</si>
  <si>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</si>
  <si>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 xml:space="preserve">                                                                                                                                 </t>
  </si>
  <si>
    <t xml:space="preserve">Поставщик №1 </t>
  </si>
  <si>
    <t>Поставщик №2</t>
  </si>
  <si>
    <t xml:space="preserve">Поставщик №3 </t>
  </si>
  <si>
    <t>Наименование закупки (предмет договора)</t>
  </si>
  <si>
    <t>Используемый метод определения НМЦ</t>
  </si>
  <si>
    <t>Метод сопоставимых рыночных цен (анализа рынка)</t>
  </si>
  <si>
    <t>Срок поставки (выполнения работ, оказания услуг)</t>
  </si>
  <si>
    <t>Расчет НМЦ</t>
  </si>
  <si>
    <t>Информация о запросах ценовых предложений (коммерческих предложений)</t>
  </si>
  <si>
    <t xml:space="preserve">Работник подразделения,
ответственного за расчет НМЦ:
</t>
  </si>
  <si>
    <t>(должность)</t>
  </si>
  <si>
    <t>(подпись/расшифровка подписи)</t>
  </si>
  <si>
    <t>ЧАСТЬ III. ОБОСНОВАНИЕ НАЧАЛЬНОЙ (МАКСИМАЛЬНОЙ) ЦЕНЫ ДОГОВОРА</t>
  </si>
  <si>
    <t>Однородность совокупности значений выявленных цен, используемых в расчете Н(М)ЦД, ЦДЕП</t>
  </si>
  <si>
    <t>Н(М)ЦД, ЦДЕП, определяемая методом сопоставимых рыночных цен (анализа рынка)*</t>
  </si>
  <si>
    <t>шт</t>
  </si>
  <si>
    <t>Начальник ОИТ</t>
  </si>
  <si>
    <t>Тлеуов И.К./_____________/</t>
  </si>
  <si>
    <t xml:space="preserve">ОКПД 2 </t>
  </si>
  <si>
    <t xml:space="preserve">Наименование позиции </t>
  </si>
  <si>
    <t xml:space="preserve">Н(М)Ц, за единицу (руб.)     </t>
  </si>
  <si>
    <t xml:space="preserve">Коммерческие предложения (руб./ед.изм.) </t>
  </si>
  <si>
    <t>МФУ Тип 1</t>
  </si>
  <si>
    <t>Сканер Тип 1</t>
  </si>
  <si>
    <t>МФУ Тип 2</t>
  </si>
  <si>
    <t>МФУ Тип 3</t>
  </si>
  <si>
    <t>МФУ Тип 4</t>
  </si>
  <si>
    <t>МФУ Тип 5</t>
  </si>
  <si>
    <t>Сканер Тип 2</t>
  </si>
  <si>
    <t>до 01 ноября 2024г.</t>
  </si>
  <si>
    <t>26.20.16.150</t>
  </si>
  <si>
    <t xml:space="preserve">Итого НМЦ суммы цен за единицу ТРУ устанавливается в размере: 872922,97  
</t>
  </si>
  <si>
    <t>Поставка многофункциональных устройств печати (МФУ) и сканеров</t>
  </si>
  <si>
    <t>26.20.16.120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</si>
  <si>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</si>
  <si>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Н(М)ЦД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</si>
  <si>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Дата подготовки обоснования НМЦ  01.12.2023г. </t>
  </si>
</sst>
</file>

<file path=xl/styles.xml><?xml version="1.0" encoding="utf-8"?>
<styleSheet xmlns="http://schemas.openxmlformats.org/spreadsheetml/2006/main">
  <numFmts count="1">
    <numFmt numFmtId="164" formatCode="0.00000"/>
  </numFmts>
  <fonts count="14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4" fontId="4" fillId="0" borderId="0" xfId="0" applyNumberFormat="1" applyFont="1"/>
    <xf numFmtId="0" fontId="1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/>
    <xf numFmtId="4" fontId="5" fillId="0" borderId="0" xfId="0" applyNumberFormat="1" applyFont="1" applyFill="1"/>
    <xf numFmtId="4" fontId="4" fillId="0" borderId="0" xfId="0" applyNumberFormat="1" applyFont="1" applyFill="1"/>
    <xf numFmtId="0" fontId="7" fillId="0" borderId="0" xfId="0" applyFont="1" applyFill="1"/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Fill="1"/>
    <xf numFmtId="4" fontId="2" fillId="0" borderId="0" xfId="0" applyNumberFormat="1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4" fontId="9" fillId="0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21526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21240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28003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7</xdr:row>
      <xdr:rowOff>1400175</xdr:rowOff>
    </xdr:from>
    <xdr:to>
      <xdr:col>11</xdr:col>
      <xdr:colOff>419100</xdr:colOff>
      <xdr:row>7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600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3"/>
  <sheetViews>
    <sheetView tabSelected="1" view="pageBreakPreview" topLeftCell="A7" zoomScaleNormal="112" zoomScaleSheetLayoutView="100" workbookViewId="0">
      <selection activeCell="A21" sqref="A21"/>
    </sheetView>
  </sheetViews>
  <sheetFormatPr defaultRowHeight="12.75"/>
  <cols>
    <col min="1" max="1" width="7.5703125" style="1" customWidth="1"/>
    <col min="2" max="2" width="15.28515625" style="1" customWidth="1"/>
    <col min="3" max="3" width="13.7109375" style="1" customWidth="1"/>
    <col min="4" max="4" width="6.7109375" style="1" customWidth="1"/>
    <col min="5" max="5" width="6.85546875" style="1" customWidth="1"/>
    <col min="6" max="6" width="12.140625" style="3" customWidth="1"/>
    <col min="7" max="7" width="13.85546875" style="3" customWidth="1"/>
    <col min="8" max="8" width="13" style="3" customWidth="1"/>
    <col min="9" max="9" width="15.5703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7109375" style="3" customWidth="1"/>
    <col min="14" max="14" width="14.42578125" style="3" customWidth="1"/>
    <col min="15" max="15" width="15.42578125" style="1" customWidth="1"/>
    <col min="16" max="16" width="18.42578125" style="3" customWidth="1"/>
    <col min="17" max="17" width="0.85546875" style="3" customWidth="1"/>
    <col min="18" max="21" width="15.7109375" style="3" customWidth="1"/>
    <col min="22" max="22" width="11.85546875" style="1" customWidth="1"/>
    <col min="23" max="23" width="9.140625" style="1" customWidth="1"/>
    <col min="24" max="24" width="9.140625" style="3" customWidth="1"/>
    <col min="25" max="16384" width="9.140625" style="1"/>
  </cols>
  <sheetData>
    <row r="1" spans="1:23" ht="16.5" customHeight="1">
      <c r="A1" s="13"/>
      <c r="B1" s="13"/>
      <c r="C1" s="13"/>
      <c r="D1" s="13"/>
      <c r="E1" s="13"/>
      <c r="F1" s="14" t="s">
        <v>20</v>
      </c>
      <c r="G1" s="15"/>
      <c r="H1" s="15"/>
      <c r="I1" s="13"/>
      <c r="J1" s="13"/>
      <c r="K1" s="13"/>
      <c r="L1" s="41" t="s">
        <v>7</v>
      </c>
      <c r="M1" s="42"/>
      <c r="N1" s="42"/>
      <c r="O1" s="42"/>
    </row>
    <row r="2" spans="1:23" ht="30.75" customHeight="1">
      <c r="A2" s="4"/>
      <c r="B2" s="49" t="s">
        <v>11</v>
      </c>
      <c r="C2" s="49"/>
      <c r="D2" s="4"/>
      <c r="E2" s="49" t="s">
        <v>40</v>
      </c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23" ht="36.75" customHeight="1">
      <c r="A3" s="4"/>
      <c r="B3" s="49" t="s">
        <v>12</v>
      </c>
      <c r="C3" s="49"/>
      <c r="D3" s="4"/>
      <c r="E3" s="49" t="s">
        <v>13</v>
      </c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23" ht="47.25" customHeight="1">
      <c r="A4" s="4"/>
      <c r="B4" s="49" t="s">
        <v>14</v>
      </c>
      <c r="C4" s="49"/>
      <c r="D4" s="4"/>
      <c r="E4" s="49" t="s">
        <v>37</v>
      </c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23" ht="22.5" customHeight="1">
      <c r="A5" s="49" t="s">
        <v>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23" ht="64.5" customHeight="1">
      <c r="A6" s="4"/>
      <c r="B6" s="49" t="s">
        <v>16</v>
      </c>
      <c r="C6" s="49"/>
      <c r="D6" s="4"/>
      <c r="E6" s="4"/>
      <c r="F6" s="5"/>
      <c r="G6" s="5"/>
      <c r="H6" s="5"/>
      <c r="I6" s="4"/>
      <c r="J6" s="4"/>
      <c r="K6" s="4"/>
      <c r="L6" s="4"/>
      <c r="M6" s="5"/>
      <c r="N6" s="5"/>
      <c r="O6" s="4"/>
    </row>
    <row r="7" spans="1:23" ht="39" customHeight="1">
      <c r="A7" s="43" t="s">
        <v>0</v>
      </c>
      <c r="B7" s="43" t="s">
        <v>27</v>
      </c>
      <c r="C7" s="43" t="s">
        <v>26</v>
      </c>
      <c r="D7" s="43" t="s">
        <v>1</v>
      </c>
      <c r="E7" s="43" t="s">
        <v>2</v>
      </c>
      <c r="F7" s="45" t="s">
        <v>29</v>
      </c>
      <c r="G7" s="46"/>
      <c r="H7" s="47"/>
      <c r="I7" s="48" t="s">
        <v>21</v>
      </c>
      <c r="J7" s="48"/>
      <c r="K7" s="48"/>
      <c r="L7" s="55" t="s">
        <v>22</v>
      </c>
      <c r="M7" s="56"/>
      <c r="N7" s="56"/>
      <c r="O7" s="56"/>
    </row>
    <row r="8" spans="1:23" ht="159" customHeight="1">
      <c r="A8" s="44"/>
      <c r="B8" s="44"/>
      <c r="C8" s="43"/>
      <c r="D8" s="43"/>
      <c r="E8" s="43"/>
      <c r="F8" s="23" t="s">
        <v>8</v>
      </c>
      <c r="G8" s="23" t="s">
        <v>9</v>
      </c>
      <c r="H8" s="23" t="s">
        <v>10</v>
      </c>
      <c r="I8" s="24" t="s">
        <v>3</v>
      </c>
      <c r="J8" s="24" t="s">
        <v>4</v>
      </c>
      <c r="K8" s="24" t="s">
        <v>42</v>
      </c>
      <c r="L8" s="25" t="s">
        <v>43</v>
      </c>
      <c r="M8" s="23" t="s">
        <v>5</v>
      </c>
      <c r="N8" s="23" t="s">
        <v>6</v>
      </c>
      <c r="O8" s="24" t="s">
        <v>28</v>
      </c>
      <c r="P8" s="10"/>
      <c r="Q8" s="10"/>
      <c r="R8" s="10"/>
      <c r="S8" s="10"/>
      <c r="T8" s="10"/>
      <c r="U8" s="10"/>
    </row>
    <row r="9" spans="1:23" ht="30.75" customHeight="1">
      <c r="A9" s="26">
        <v>1</v>
      </c>
      <c r="B9" s="27" t="s">
        <v>30</v>
      </c>
      <c r="C9" s="28" t="s">
        <v>41</v>
      </c>
      <c r="D9" s="29" t="s">
        <v>23</v>
      </c>
      <c r="E9" s="30">
        <v>1</v>
      </c>
      <c r="F9" s="31">
        <v>88000</v>
      </c>
      <c r="G9" s="31">
        <v>89840</v>
      </c>
      <c r="H9" s="31">
        <v>87280</v>
      </c>
      <c r="I9" s="32">
        <f>AVERAGE(F9:H9)</f>
        <v>88373.333333333328</v>
      </c>
      <c r="J9" s="33">
        <f>SQRT(((SUM((POWER(H9-I9,2)),(POWER(G9-I9,2)),(POWER(F9-I9,2)))/(COLUMNS(F9:H9)-1))))</f>
        <v>1320.2020047452336</v>
      </c>
      <c r="K9" s="33">
        <f>J9/I9*100</f>
        <v>1.4938918279404423</v>
      </c>
      <c r="L9" s="34">
        <f>((E9/3)*(SUM(F9:H9)))</f>
        <v>88373.333333333328</v>
      </c>
      <c r="M9" s="35">
        <f>L9/E9</f>
        <v>88373.333333333328</v>
      </c>
      <c r="N9" s="35">
        <f t="shared" ref="N9:N12" si="0">ROUNDDOWN(M9,2)</f>
        <v>88373.33</v>
      </c>
      <c r="O9" s="35">
        <f>N9*E9</f>
        <v>88373.33</v>
      </c>
      <c r="P9" s="10"/>
      <c r="Q9" s="10">
        <v>1.2</v>
      </c>
      <c r="R9" s="10"/>
      <c r="S9" s="10"/>
      <c r="T9" s="10"/>
      <c r="U9" s="10"/>
      <c r="W9" s="7">
        <v>1.2</v>
      </c>
    </row>
    <row r="10" spans="1:23" ht="30" customHeight="1">
      <c r="A10" s="26">
        <v>2</v>
      </c>
      <c r="B10" s="27" t="s">
        <v>31</v>
      </c>
      <c r="C10" s="28" t="s">
        <v>38</v>
      </c>
      <c r="D10" s="29" t="s">
        <v>23</v>
      </c>
      <c r="E10" s="30">
        <v>1</v>
      </c>
      <c r="F10" s="31">
        <v>55250</v>
      </c>
      <c r="G10" s="31">
        <v>55250</v>
      </c>
      <c r="H10" s="31">
        <v>54525</v>
      </c>
      <c r="I10" s="32">
        <f>AVERAGE(F10:H10)</f>
        <v>55008.333333333336</v>
      </c>
      <c r="J10" s="33">
        <f>SQRT(((SUM((POWER(H10-I10,2)),(POWER(G10-I10,2)),(POWER(F10-I10,2)))/(COLUMNS(F10:H10)-1))))</f>
        <v>418.57894516247865</v>
      </c>
      <c r="K10" s="33">
        <f>J10/I10*100</f>
        <v>0.76093733403268349</v>
      </c>
      <c r="L10" s="34">
        <f>((E10/3)*(SUM(F10:H10)))</f>
        <v>55008.333333333328</v>
      </c>
      <c r="M10" s="35">
        <f>L10/E10</f>
        <v>55008.333333333328</v>
      </c>
      <c r="N10" s="35">
        <f t="shared" si="0"/>
        <v>55008.33</v>
      </c>
      <c r="O10" s="35">
        <f>N10*E10</f>
        <v>55008.33</v>
      </c>
      <c r="P10" s="10"/>
      <c r="Q10" s="10">
        <v>1.2</v>
      </c>
      <c r="R10" s="10"/>
      <c r="S10" s="10"/>
      <c r="T10" s="10"/>
      <c r="U10" s="10"/>
      <c r="W10" s="7">
        <v>1.2</v>
      </c>
    </row>
    <row r="11" spans="1:23" ht="30" customHeight="1">
      <c r="A11" s="26">
        <v>3</v>
      </c>
      <c r="B11" s="27" t="s">
        <v>32</v>
      </c>
      <c r="C11" s="28" t="s">
        <v>41</v>
      </c>
      <c r="D11" s="29" t="s">
        <v>23</v>
      </c>
      <c r="E11" s="30">
        <v>1</v>
      </c>
      <c r="F11" s="31">
        <v>113800</v>
      </c>
      <c r="G11" s="31">
        <v>113420</v>
      </c>
      <c r="H11" s="31">
        <v>112680</v>
      </c>
      <c r="I11" s="32">
        <f t="shared" ref="I11:I12" si="1">AVERAGE(F11:H11)</f>
        <v>113300</v>
      </c>
      <c r="J11" s="33">
        <f t="shared" ref="J11:J12" si="2">SQRT(((SUM((POWER(H11-I11,2)),(POWER(G11-I11,2)),(POWER(F11-I11,2)))/(COLUMNS(F11:H11)-1))))</f>
        <v>569.56123463592564</v>
      </c>
      <c r="K11" s="33">
        <f t="shared" ref="K11:K12" si="3">J11/I11*100</f>
        <v>0.50270188405642158</v>
      </c>
      <c r="L11" s="34">
        <f t="shared" ref="L11:L12" si="4">((E11/3)*(SUM(F11:H11)))</f>
        <v>113300</v>
      </c>
      <c r="M11" s="35">
        <f t="shared" ref="M11:M12" si="5">L11/E11</f>
        <v>113300</v>
      </c>
      <c r="N11" s="35">
        <f t="shared" si="0"/>
        <v>113300</v>
      </c>
      <c r="O11" s="35">
        <f t="shared" ref="O11:O12" si="6">N11*E11</f>
        <v>113300</v>
      </c>
      <c r="P11" s="10"/>
      <c r="Q11" s="10">
        <v>1.2</v>
      </c>
      <c r="R11" s="10"/>
      <c r="S11" s="10"/>
      <c r="T11" s="10"/>
      <c r="U11" s="10"/>
      <c r="W11" s="7">
        <v>1.2</v>
      </c>
    </row>
    <row r="12" spans="1:23" ht="30" customHeight="1">
      <c r="A12" s="26">
        <v>4</v>
      </c>
      <c r="B12" s="27" t="s">
        <v>36</v>
      </c>
      <c r="C12" s="28" t="s">
        <v>38</v>
      </c>
      <c r="D12" s="29" t="s">
        <v>23</v>
      </c>
      <c r="E12" s="30">
        <v>1</v>
      </c>
      <c r="F12" s="31">
        <v>83200</v>
      </c>
      <c r="G12" s="31">
        <v>82960</v>
      </c>
      <c r="H12" s="31">
        <v>82530</v>
      </c>
      <c r="I12" s="32">
        <f t="shared" si="1"/>
        <v>82896.666666666672</v>
      </c>
      <c r="J12" s="33">
        <f t="shared" si="2"/>
        <v>339.46035605550952</v>
      </c>
      <c r="K12" s="33">
        <f t="shared" si="3"/>
        <v>0.40949819782320501</v>
      </c>
      <c r="L12" s="34">
        <f t="shared" si="4"/>
        <v>82896.666666666657</v>
      </c>
      <c r="M12" s="35">
        <f t="shared" si="5"/>
        <v>82896.666666666657</v>
      </c>
      <c r="N12" s="35">
        <f t="shared" si="0"/>
        <v>82896.66</v>
      </c>
      <c r="O12" s="35">
        <f t="shared" si="6"/>
        <v>82896.66</v>
      </c>
      <c r="P12" s="10"/>
      <c r="Q12" s="10">
        <v>1.2</v>
      </c>
      <c r="R12" s="10"/>
      <c r="S12" s="10"/>
      <c r="T12" s="10"/>
      <c r="U12" s="10"/>
      <c r="W12" s="7">
        <v>1.2</v>
      </c>
    </row>
    <row r="13" spans="1:23" ht="30" customHeight="1">
      <c r="A13" s="26">
        <v>5</v>
      </c>
      <c r="B13" s="27" t="s">
        <v>33</v>
      </c>
      <c r="C13" s="28" t="s">
        <v>41</v>
      </c>
      <c r="D13" s="29" t="s">
        <v>23</v>
      </c>
      <c r="E13" s="30">
        <v>1</v>
      </c>
      <c r="F13" s="31">
        <v>213600</v>
      </c>
      <c r="G13" s="31">
        <v>214000</v>
      </c>
      <c r="H13" s="31">
        <v>212400</v>
      </c>
      <c r="I13" s="32">
        <f t="shared" ref="I13:I14" si="7">AVERAGE(F13:H13)</f>
        <v>213333.33333333334</v>
      </c>
      <c r="J13" s="33">
        <f t="shared" ref="J13:J14" si="8">SQRT(((SUM((POWER(H13-I13,2)),(POWER(G13-I13,2)),(POWER(F13-I13,2)))/(COLUMNS(F13:H13)-1))))</f>
        <v>832.6663997864531</v>
      </c>
      <c r="K13" s="33">
        <f t="shared" ref="K13:K14" si="9">J13/I13*100</f>
        <v>0.39031237489989989</v>
      </c>
      <c r="L13" s="34">
        <f t="shared" ref="L13:L14" si="10">((E13/3)*(SUM(F13:H13)))</f>
        <v>213333.33333333331</v>
      </c>
      <c r="M13" s="35">
        <f t="shared" ref="M13:M14" si="11">L13/E13</f>
        <v>213333.33333333331</v>
      </c>
      <c r="N13" s="35">
        <f t="shared" ref="N13:N14" si="12">ROUNDDOWN(M13,2)</f>
        <v>213333.33</v>
      </c>
      <c r="O13" s="35">
        <f t="shared" ref="O13:O14" si="13">N13*E13</f>
        <v>213333.33</v>
      </c>
      <c r="P13" s="10"/>
      <c r="Q13" s="10">
        <v>1.2</v>
      </c>
      <c r="R13" s="10"/>
      <c r="S13" s="10"/>
      <c r="T13" s="10"/>
      <c r="U13" s="10"/>
      <c r="W13" s="7"/>
    </row>
    <row r="14" spans="1:23" ht="30" customHeight="1">
      <c r="A14" s="26">
        <v>6</v>
      </c>
      <c r="B14" s="27" t="s">
        <v>34</v>
      </c>
      <c r="C14" s="28" t="s">
        <v>41</v>
      </c>
      <c r="D14" s="29" t="s">
        <v>23</v>
      </c>
      <c r="E14" s="30">
        <v>1</v>
      </c>
      <c r="F14" s="31">
        <v>219090</v>
      </c>
      <c r="G14" s="31">
        <v>219530</v>
      </c>
      <c r="H14" s="31">
        <v>218700</v>
      </c>
      <c r="I14" s="32">
        <f t="shared" si="7"/>
        <v>219106.66666666666</v>
      </c>
      <c r="J14" s="33">
        <f t="shared" si="8"/>
        <v>415.25092815469219</v>
      </c>
      <c r="K14" s="33">
        <f t="shared" si="9"/>
        <v>0.18951998789996904</v>
      </c>
      <c r="L14" s="34">
        <f t="shared" si="10"/>
        <v>219106.66666666666</v>
      </c>
      <c r="M14" s="35">
        <f t="shared" si="11"/>
        <v>219106.66666666666</v>
      </c>
      <c r="N14" s="35">
        <f t="shared" si="12"/>
        <v>219106.66</v>
      </c>
      <c r="O14" s="35">
        <f t="shared" si="13"/>
        <v>219106.66</v>
      </c>
      <c r="P14" s="10"/>
      <c r="Q14" s="10">
        <v>1.2</v>
      </c>
      <c r="R14" s="10"/>
      <c r="S14" s="10"/>
      <c r="T14" s="10"/>
      <c r="U14" s="10"/>
      <c r="W14" s="7"/>
    </row>
    <row r="15" spans="1:23" ht="30" customHeight="1">
      <c r="A15" s="26">
        <v>7</v>
      </c>
      <c r="B15" s="27" t="s">
        <v>35</v>
      </c>
      <c r="C15" s="28" t="s">
        <v>41</v>
      </c>
      <c r="D15" s="29" t="s">
        <v>23</v>
      </c>
      <c r="E15" s="30">
        <v>1</v>
      </c>
      <c r="F15" s="31">
        <v>101200</v>
      </c>
      <c r="G15" s="31">
        <v>101090</v>
      </c>
      <c r="H15" s="31">
        <v>100424</v>
      </c>
      <c r="I15" s="32">
        <f t="shared" ref="I15" si="14">AVERAGE(F15:H15)</f>
        <v>100904.66666666667</v>
      </c>
      <c r="J15" s="33">
        <f t="shared" ref="J15" si="15">SQRT(((SUM((POWER(H15-I15,2)),(POWER(G15-I15,2)),(POWER(F15-I15,2)))/(COLUMNS(F15:H15)-1))))</f>
        <v>419.88728646308562</v>
      </c>
      <c r="K15" s="33">
        <f t="shared" ref="K15" si="16">J15/I15*100</f>
        <v>0.41612276253799191</v>
      </c>
      <c r="L15" s="34">
        <f t="shared" ref="L15" si="17">((E15/3)*(SUM(F15:H15)))</f>
        <v>100904.66666666666</v>
      </c>
      <c r="M15" s="35">
        <f t="shared" ref="M15" si="18">L15/E15</f>
        <v>100904.66666666666</v>
      </c>
      <c r="N15" s="35">
        <f t="shared" ref="N15" si="19">ROUNDDOWN(M15,2)</f>
        <v>100904.66</v>
      </c>
      <c r="O15" s="35">
        <f t="shared" ref="O15" si="20">N15*E15</f>
        <v>100904.66</v>
      </c>
      <c r="P15" s="10"/>
      <c r="Q15" s="10">
        <v>1.2</v>
      </c>
      <c r="R15" s="10"/>
      <c r="S15" s="10"/>
      <c r="T15" s="10"/>
      <c r="U15" s="10"/>
      <c r="W15" s="7"/>
    </row>
    <row r="16" spans="1:23" ht="21.75" customHeight="1" thickBot="1">
      <c r="A16" s="27"/>
      <c r="B16" s="27"/>
      <c r="C16" s="27"/>
      <c r="D16" s="29"/>
      <c r="E16" s="30"/>
      <c r="F16" s="36"/>
      <c r="G16" s="36"/>
      <c r="H16" s="36"/>
      <c r="I16" s="37"/>
      <c r="J16" s="38"/>
      <c r="K16" s="38"/>
      <c r="L16" s="39"/>
      <c r="M16" s="40">
        <f>SUM(M9:M15)</f>
        <v>872922.99999999988</v>
      </c>
      <c r="N16" s="35">
        <f>SUM(N9:N15)</f>
        <v>872922.97000000009</v>
      </c>
      <c r="O16" s="35">
        <f>SUM(O9:O15)</f>
        <v>872922.97000000009</v>
      </c>
      <c r="P16" s="11"/>
      <c r="Q16" s="10">
        <v>1.2</v>
      </c>
      <c r="R16" s="11"/>
      <c r="S16" s="11"/>
      <c r="T16" s="11"/>
      <c r="U16" s="11"/>
      <c r="W16" s="7">
        <v>1.2</v>
      </c>
    </row>
    <row r="17" spans="1:2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21" ht="15.75">
      <c r="A18" s="58"/>
      <c r="B18" s="58"/>
      <c r="C18" s="58"/>
      <c r="D18" s="16"/>
      <c r="E18" s="16"/>
      <c r="F18" s="54"/>
      <c r="G18" s="54"/>
      <c r="H18" s="54"/>
      <c r="I18" s="54"/>
      <c r="J18" s="54"/>
      <c r="K18" s="54"/>
      <c r="L18" s="13"/>
      <c r="M18" s="15"/>
      <c r="N18" s="15"/>
      <c r="O18" s="13"/>
    </row>
    <row r="19" spans="1:21" ht="28.5" customHeight="1">
      <c r="A19" s="52" t="s">
        <v>39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9"/>
      <c r="Q19" s="9"/>
      <c r="R19" s="9"/>
      <c r="S19" s="9"/>
      <c r="T19" s="9"/>
      <c r="U19" s="9"/>
    </row>
    <row r="20" spans="1:21" ht="20.25" customHeight="1">
      <c r="A20" s="51" t="s">
        <v>44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8"/>
      <c r="Q20" s="8"/>
      <c r="R20" s="8"/>
      <c r="S20" s="8"/>
      <c r="T20" s="8"/>
      <c r="U20" s="8"/>
    </row>
    <row r="21" spans="1:21" ht="24.75" customHeight="1">
      <c r="A21" s="17"/>
      <c r="B21" s="52" t="s">
        <v>17</v>
      </c>
      <c r="C21" s="53"/>
      <c r="D21" s="16"/>
      <c r="E21" s="54" t="s">
        <v>24</v>
      </c>
      <c r="F21" s="54"/>
      <c r="G21" s="18"/>
      <c r="H21" s="54" t="s">
        <v>25</v>
      </c>
      <c r="I21" s="54"/>
      <c r="J21" s="54"/>
      <c r="K21" s="19"/>
      <c r="L21" s="13"/>
      <c r="M21" s="15"/>
      <c r="N21" s="15"/>
      <c r="O21" s="13"/>
    </row>
    <row r="22" spans="1:21" ht="33.75" customHeight="1">
      <c r="A22" s="17"/>
      <c r="B22" s="53"/>
      <c r="C22" s="53"/>
      <c r="D22" s="16"/>
      <c r="E22" s="54" t="s">
        <v>18</v>
      </c>
      <c r="F22" s="54"/>
      <c r="G22" s="18"/>
      <c r="H22" s="54" t="s">
        <v>19</v>
      </c>
      <c r="I22" s="54"/>
      <c r="J22" s="54"/>
      <c r="K22" s="19"/>
      <c r="L22" s="13"/>
      <c r="M22" s="15"/>
      <c r="N22" s="15"/>
      <c r="O22" s="13"/>
    </row>
    <row r="23" spans="1:21" ht="15.75">
      <c r="A23" s="50"/>
      <c r="B23" s="50"/>
      <c r="C23" s="50"/>
      <c r="D23" s="50"/>
      <c r="E23" s="20"/>
      <c r="F23" s="21"/>
      <c r="G23" s="6"/>
      <c r="H23" s="22"/>
      <c r="I23" s="2"/>
      <c r="J23" s="2"/>
      <c r="K23" s="2"/>
      <c r="L23" s="2"/>
      <c r="M23" s="12"/>
      <c r="N23" s="12"/>
      <c r="O23" s="2"/>
    </row>
  </sheetData>
  <mergeCells count="28">
    <mergeCell ref="L7:O7"/>
    <mergeCell ref="A19:O19"/>
    <mergeCell ref="A17:O17"/>
    <mergeCell ref="A18:C18"/>
    <mergeCell ref="F18:K18"/>
    <mergeCell ref="A23:D23"/>
    <mergeCell ref="A20:O20"/>
    <mergeCell ref="B21:C22"/>
    <mergeCell ref="E21:F21"/>
    <mergeCell ref="H21:J21"/>
    <mergeCell ref="E22:F22"/>
    <mergeCell ref="H22:J22"/>
    <mergeCell ref="L1:O1"/>
    <mergeCell ref="A7:A8"/>
    <mergeCell ref="B7:B8"/>
    <mergeCell ref="C7:C8"/>
    <mergeCell ref="D7:D8"/>
    <mergeCell ref="E7:E8"/>
    <mergeCell ref="F7:H7"/>
    <mergeCell ref="I7:K7"/>
    <mergeCell ref="B2:C2"/>
    <mergeCell ref="E2:O2"/>
    <mergeCell ref="B3:C3"/>
    <mergeCell ref="E3:O3"/>
    <mergeCell ref="B4:C4"/>
    <mergeCell ref="E4:O4"/>
    <mergeCell ref="A5:O5"/>
    <mergeCell ref="B6:C6"/>
  </mergeCells>
  <pageMargins left="0.16" right="0.16" top="0.32" bottom="0.24" header="0.22" footer="0.19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МФУ и сканеры </vt:lpstr>
      <vt:lpstr>'МФУ и сканеры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ATorbenko</dc:creator>
  <cp:lastModifiedBy>mborovskih</cp:lastModifiedBy>
  <cp:lastPrinted>2023-10-17T09:01:43Z</cp:lastPrinted>
  <dcterms:created xsi:type="dcterms:W3CDTF">2014-01-28T13:50:42Z</dcterms:created>
  <dcterms:modified xsi:type="dcterms:W3CDTF">2023-12-01T08:58:05Z</dcterms:modified>
</cp:coreProperties>
</file>