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9732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8" i="1"/>
  <c r="O8" s="1"/>
  <c r="J9"/>
  <c r="O9" s="1"/>
  <c r="J10"/>
  <c r="O10" s="1"/>
  <c r="J11"/>
  <c r="O11" s="1"/>
  <c r="J12"/>
  <c r="O12" s="1"/>
  <c r="J13"/>
  <c r="O13" s="1"/>
  <c r="J14"/>
  <c r="O14" s="1"/>
  <c r="J15"/>
  <c r="O15" s="1"/>
  <c r="J16"/>
  <c r="O16" s="1"/>
  <c r="J17"/>
  <c r="O17" s="1"/>
  <c r="J18"/>
  <c r="O18" s="1"/>
  <c r="J19"/>
  <c r="O19" s="1"/>
  <c r="J20"/>
  <c r="O20" s="1"/>
  <c r="J21"/>
  <c r="O21" s="1"/>
  <c r="J22"/>
  <c r="O22" s="1"/>
  <c r="J23"/>
  <c r="O23" s="1"/>
  <c r="J24"/>
  <c r="O24" s="1"/>
  <c r="J25"/>
  <c r="O25" s="1"/>
  <c r="J26"/>
  <c r="O26" s="1"/>
  <c r="J27"/>
  <c r="O27" s="1"/>
  <c r="L8"/>
  <c r="M8" s="1"/>
  <c r="N8" s="1"/>
  <c r="L9"/>
  <c r="L10"/>
  <c r="L11"/>
  <c r="L12"/>
  <c r="M12" s="1"/>
  <c r="N12" s="1"/>
  <c r="L13"/>
  <c r="M13" s="1"/>
  <c r="N13" s="1"/>
  <c r="L14"/>
  <c r="L15"/>
  <c r="L16"/>
  <c r="M16" s="1"/>
  <c r="N16" s="1"/>
  <c r="L17"/>
  <c r="M17" s="1"/>
  <c r="N17" s="1"/>
  <c r="L18"/>
  <c r="L19"/>
  <c r="M19" s="1"/>
  <c r="N19" s="1"/>
  <c r="L20"/>
  <c r="L21"/>
  <c r="M21" s="1"/>
  <c r="N21" s="1"/>
  <c r="L22"/>
  <c r="L23"/>
  <c r="M23" s="1"/>
  <c r="N23" s="1"/>
  <c r="L24"/>
  <c r="M24" s="1"/>
  <c r="N24" s="1"/>
  <c r="L25"/>
  <c r="M25" s="1"/>
  <c r="N25" s="1"/>
  <c r="L26"/>
  <c r="L2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J28"/>
  <c r="O28" s="1"/>
  <c r="M27" l="1"/>
  <c r="N27" s="1"/>
  <c r="M26"/>
  <c r="N26" s="1"/>
  <c r="M22"/>
  <c r="N22" s="1"/>
  <c r="M18"/>
  <c r="N18" s="1"/>
  <c r="M15"/>
  <c r="N15" s="1"/>
  <c r="M14"/>
  <c r="N14" s="1"/>
  <c r="M11"/>
  <c r="N11" s="1"/>
  <c r="M10"/>
  <c r="N10" s="1"/>
  <c r="M9"/>
  <c r="N9" s="1"/>
  <c r="M20"/>
  <c r="N20" s="1"/>
  <c r="K28"/>
  <c r="L28"/>
  <c r="M28" s="1"/>
  <c r="N28" s="1"/>
  <c r="O29" l="1"/>
</calcChain>
</file>

<file path=xl/sharedStrings.xml><?xml version="1.0" encoding="utf-8"?>
<sst xmlns="http://schemas.openxmlformats.org/spreadsheetml/2006/main" count="76" uniqueCount="57">
  <si>
    <t>№ п/п</t>
  </si>
  <si>
    <t>Наименование товара, работ, услуг</t>
  </si>
  <si>
    <t>Объем</t>
  </si>
  <si>
    <t>Источник №1</t>
  </si>
  <si>
    <t>Источник №2</t>
  </si>
  <si>
    <t>Источник №3</t>
  </si>
  <si>
    <t>Средн. арифм.</t>
  </si>
  <si>
    <t>Кол-во знач.</t>
  </si>
  <si>
    <t>Сред.квадр.откл. σ=</t>
  </si>
  <si>
    <t>Коэфф вариации V=</t>
  </si>
  <si>
    <t>Совокупность значений</t>
  </si>
  <si>
    <t>Рыночная стоимость</t>
  </si>
  <si>
    <t>Ед.изм.</t>
  </si>
  <si>
    <t>Кол-во</t>
  </si>
  <si>
    <t>Цена за ед.изм.</t>
  </si>
  <si>
    <t>Расчет НМЦК: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</si>
  <si>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</si>
  <si>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</si>
  <si>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ценовой информации;</t>
  </si>
  <si>
    <t>Наименование объекта закупки</t>
  </si>
  <si>
    <t>Обоснование начальной (максимальной) цены договора</t>
  </si>
  <si>
    <t>Используемый метод определения НМЦД с обоснованием</t>
  </si>
  <si>
    <t>цi-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</si>
  <si>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Начальная (максимальная) цена договора сформирована методом сопоставимых рыночных цен (анализа рынка).
Цена договора определена и обоснована посредством применения метода сопоставимых рыночных цен (анализа рынка) путем анализа рыночных цен, предложенных поставщиками в виде коммерческих предложений, и рассчитана в целях выявления предложений, соответствующих установленным требованиям к товарам по определенным параметрам.</t>
  </si>
  <si>
    <t>НМЦК методом сопоставимых рыночных цен (анализа рынка) определяется по формуле:</t>
  </si>
  <si>
    <t xml:space="preserve">где:
  - НМЦК, определяемая методом сопоставимых рыночных цен (анализа рынка);
</t>
  </si>
  <si>
    <t>Источник №4</t>
  </si>
  <si>
    <t xml:space="preserve"> </t>
  </si>
  <si>
    <t>Приобретение запаса материалов для планового ремонта тепловых сетей (Трубы ППУ) для нужд Конаковского филиала ООО «Теплосеть»</t>
  </si>
  <si>
    <t xml:space="preserve">Отвод Ст 219х7,0-90-1-ППУ-ПЭ (L=500) </t>
  </si>
  <si>
    <t xml:space="preserve">Отвод Ст 159х6,0-90-1-ППУ-ПЭ (L=500) </t>
  </si>
  <si>
    <t xml:space="preserve">п.м </t>
  </si>
  <si>
    <t xml:space="preserve">шт </t>
  </si>
  <si>
    <t>п.м</t>
  </si>
  <si>
    <t xml:space="preserve">пог.м. </t>
  </si>
  <si>
    <t>шт</t>
  </si>
  <si>
    <t>Труба стальная э/св 219х7х315 ППУ-ПЭ</t>
  </si>
  <si>
    <t xml:space="preserve">Комплект для теплоизоляции стыка 219х315 ППУ-ПЭ </t>
  </si>
  <si>
    <t xml:space="preserve">Заглушка изоляции концевая термоусаж. 219/315 (L=215)  </t>
  </si>
  <si>
    <t xml:space="preserve">Неподвижная опора 219х7-460х24-1-ППУ-ПЭ/315 </t>
  </si>
  <si>
    <t xml:space="preserve">Комплект для теплоизоляции стыка 159х250 ППУ-ПЭ </t>
  </si>
  <si>
    <t xml:space="preserve">Заглушка изоляции концевая термоусаж. 159/250 </t>
  </si>
  <si>
    <t xml:space="preserve">Неподвижная опора 159х6-400х20-1-ППУ-ПЭ/250 </t>
  </si>
  <si>
    <t xml:space="preserve">Комплект для теплоизоляции стыка 108х180 ППУ-ПЭ </t>
  </si>
  <si>
    <t xml:space="preserve">Заглушка изоляции концевая термоусаж. 108/180 </t>
  </si>
  <si>
    <t xml:space="preserve">Отвод Ст 426х9,0-90-1-ППУ-ПЭ/560 </t>
  </si>
  <si>
    <t xml:space="preserve">Переход Ст 530-426-1-ППУ-ПЭ </t>
  </si>
  <si>
    <t xml:space="preserve">Комплект для теплоизоляции стыка 530х710 ППУ-ПЭ </t>
  </si>
  <si>
    <t xml:space="preserve">Заглушка изоляции концевая термоусаж. 530/710 </t>
  </si>
  <si>
    <t xml:space="preserve">Заглушка изоляции концевая термоусаж. 426/560 </t>
  </si>
  <si>
    <t xml:space="preserve">Неподвижная опора 530х10 -900х40-1-ППУ-ПЭ </t>
  </si>
  <si>
    <t>Начальная (максимальная) цена договора составляет  5 449 050 (Пять миллионов четыреста сорок девять тысяч пятьдесят) рублей 39 коп.</t>
  </si>
  <si>
    <t xml:space="preserve">Комплект для теплоизоляции стыка 426х560 ППУ-ПЭ </t>
  </si>
  <si>
    <t>Труба стальная э/св 426х9,0-1-ППУ-ПЭ/560</t>
  </si>
  <si>
    <t xml:space="preserve">Труба стальная э/св 108х5,0-1-ППУ-ПЭ/180 </t>
  </si>
  <si>
    <t xml:space="preserve">Труба стальная э/св 159х6,0-1-ППУ-ПЭ/250 </t>
  </si>
  <si>
    <t>Дата составления 11.03.2024 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</si>
</sst>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 applyBorder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justify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/>
    <xf numFmtId="164" fontId="1" fillId="3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0" xfId="0"/>
    <xf numFmtId="0" fontId="4" fillId="0" borderId="0" xfId="0" applyFont="1" applyAlignment="1">
      <alignment horizontal="left" wrapText="1"/>
    </xf>
    <xf numFmtId="0" fontId="1" fillId="5" borderId="0" xfId="0" applyFont="1" applyFill="1" applyAlignment="1">
      <alignment horizontal="left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32</xdr:row>
      <xdr:rowOff>0</xdr:rowOff>
    </xdr:from>
    <xdr:to>
      <xdr:col>2</xdr:col>
      <xdr:colOff>2117725</xdr:colOff>
      <xdr:row>34</xdr:row>
      <xdr:rowOff>136525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mc="http://schemas.openxmlformats.org/markup-compatibility/2006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0531" y="5024438"/>
          <a:ext cx="2117725" cy="517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2"/>
  <sheetViews>
    <sheetView tabSelected="1" topLeftCell="B37" workbookViewId="0">
      <selection activeCell="C42" sqref="C42"/>
    </sheetView>
  </sheetViews>
  <sheetFormatPr defaultRowHeight="14.4"/>
  <cols>
    <col min="1" max="1" width="0.109375" customWidth="1"/>
    <col min="2" max="2" width="6.44140625" customWidth="1"/>
    <col min="3" max="3" width="36.5546875" bestFit="1" customWidth="1"/>
    <col min="4" max="4" width="15.6640625" customWidth="1"/>
    <col min="6" max="6" width="15.109375" customWidth="1"/>
    <col min="7" max="7" width="16.5546875" customWidth="1"/>
    <col min="8" max="8" width="16.5546875" style="18" customWidth="1"/>
    <col min="9" max="9" width="17.109375" customWidth="1"/>
    <col min="10" max="10" width="14" customWidth="1"/>
    <col min="12" max="12" width="11.44140625" customWidth="1"/>
    <col min="13" max="13" width="11.109375" customWidth="1"/>
    <col min="14" max="14" width="16.6640625" customWidth="1"/>
    <col min="15" max="15" width="17.88671875" customWidth="1"/>
    <col min="16" max="16" width="14.109375" customWidth="1"/>
    <col min="17" max="17" width="12.88671875" customWidth="1"/>
    <col min="18" max="18" width="20.44140625" customWidth="1"/>
  </cols>
  <sheetData>
    <row r="2" spans="2:16" ht="15.6">
      <c r="F2" s="46" t="s">
        <v>20</v>
      </c>
      <c r="G2" s="46"/>
      <c r="H2" s="46"/>
      <c r="I2" s="46"/>
    </row>
    <row r="3" spans="2:16">
      <c r="B3" s="48" t="s">
        <v>19</v>
      </c>
      <c r="C3" s="48"/>
      <c r="D3" s="38" t="s">
        <v>28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2:16">
      <c r="B4" s="41" t="s">
        <v>21</v>
      </c>
      <c r="C4" s="42"/>
      <c r="D4" s="45" t="s">
        <v>23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2:16">
      <c r="B5" s="43"/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2:16">
      <c r="B6" s="32" t="s">
        <v>0</v>
      </c>
      <c r="C6" s="32" t="s">
        <v>1</v>
      </c>
      <c r="D6" s="36" t="s">
        <v>2</v>
      </c>
      <c r="E6" s="37"/>
      <c r="F6" s="6" t="s">
        <v>3</v>
      </c>
      <c r="G6" s="6" t="s">
        <v>4</v>
      </c>
      <c r="H6" s="17" t="s">
        <v>5</v>
      </c>
      <c r="I6" s="17" t="s">
        <v>26</v>
      </c>
      <c r="J6" s="34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47" t="s">
        <v>11</v>
      </c>
      <c r="P6" s="1"/>
    </row>
    <row r="7" spans="2:16" ht="15" thickBot="1">
      <c r="B7" s="33"/>
      <c r="C7" s="33"/>
      <c r="D7" s="7" t="s">
        <v>12</v>
      </c>
      <c r="E7" s="8" t="s">
        <v>13</v>
      </c>
      <c r="F7" s="6" t="s">
        <v>14</v>
      </c>
      <c r="G7" s="6" t="s">
        <v>14</v>
      </c>
      <c r="H7" s="17" t="s">
        <v>14</v>
      </c>
      <c r="I7" s="6" t="s">
        <v>14</v>
      </c>
      <c r="J7" s="35"/>
      <c r="K7" s="33"/>
      <c r="L7" s="33"/>
      <c r="M7" s="33"/>
      <c r="N7" s="33"/>
      <c r="O7" s="47"/>
    </row>
    <row r="8" spans="2:16" s="19" customFormat="1" ht="15" thickBot="1">
      <c r="B8" s="21">
        <v>1</v>
      </c>
      <c r="C8" s="26" t="s">
        <v>36</v>
      </c>
      <c r="D8" s="23" t="s">
        <v>31</v>
      </c>
      <c r="E8" s="23">
        <v>400</v>
      </c>
      <c r="F8" s="20">
        <v>5222</v>
      </c>
      <c r="G8" s="20">
        <v>5281.75</v>
      </c>
      <c r="H8" s="20">
        <v>5611.03</v>
      </c>
      <c r="I8" s="20"/>
      <c r="J8" s="5">
        <f t="shared" ref="J8:J27" si="0">AVERAGE(F8:I8)</f>
        <v>5371.5933333333332</v>
      </c>
      <c r="K8" s="2">
        <f t="shared" ref="K8:K27" si="1">COUNT(F8:I8)</f>
        <v>3</v>
      </c>
      <c r="L8" s="4">
        <f t="shared" ref="L8:L27" si="2">STDEV(F8:I8)</f>
        <v>209.49929267980409</v>
      </c>
      <c r="M8" s="4">
        <f t="shared" ref="M8:M27" si="3">L8/J8*100</f>
        <v>3.9001331575076561</v>
      </c>
      <c r="N8" s="4" t="str">
        <f t="shared" ref="N8:N27" si="4">IF(M8&lt;45,"ОДНОРОДНЫЕ","НЕОДНОРОДНЫЕ")</f>
        <v>ОДНОРОДНЫЕ</v>
      </c>
      <c r="O8" s="5">
        <f t="shared" ref="O8:O27" si="5">E8*J8</f>
        <v>2148637.3333333335</v>
      </c>
    </row>
    <row r="9" spans="2:16" s="19" customFormat="1" ht="18" customHeight="1" thickBot="1">
      <c r="B9" s="21">
        <v>2</v>
      </c>
      <c r="C9" s="27" t="s">
        <v>29</v>
      </c>
      <c r="D9" s="24" t="s">
        <v>32</v>
      </c>
      <c r="E9" s="24">
        <v>30</v>
      </c>
      <c r="F9" s="20">
        <v>12396</v>
      </c>
      <c r="G9" s="20">
        <v>13552.38</v>
      </c>
      <c r="H9" s="20">
        <v>12853.17</v>
      </c>
      <c r="I9" s="20"/>
      <c r="J9" s="5">
        <f t="shared" si="0"/>
        <v>12933.849999999999</v>
      </c>
      <c r="K9" s="2">
        <f t="shared" si="1"/>
        <v>3</v>
      </c>
      <c r="L9" s="4">
        <f t="shared" si="2"/>
        <v>582.39644822065918</v>
      </c>
      <c r="M9" s="4">
        <f t="shared" si="3"/>
        <v>4.5028854379837346</v>
      </c>
      <c r="N9" s="4" t="str">
        <f t="shared" si="4"/>
        <v>ОДНОРОДНЫЕ</v>
      </c>
      <c r="O9" s="5">
        <f t="shared" si="5"/>
        <v>388015.49999999994</v>
      </c>
    </row>
    <row r="10" spans="2:16" s="19" customFormat="1" ht="28.2" thickBot="1">
      <c r="B10" s="21">
        <v>3</v>
      </c>
      <c r="C10" s="27" t="s">
        <v>37</v>
      </c>
      <c r="D10" s="24" t="s">
        <v>32</v>
      </c>
      <c r="E10" s="24">
        <v>80</v>
      </c>
      <c r="F10" s="20">
        <v>3000</v>
      </c>
      <c r="G10" s="20">
        <v>2113.3200000000002</v>
      </c>
      <c r="H10" s="20">
        <v>2296.61</v>
      </c>
      <c r="I10" s="20"/>
      <c r="J10" s="5">
        <f t="shared" si="0"/>
        <v>2469.9766666666669</v>
      </c>
      <c r="K10" s="2">
        <f t="shared" si="1"/>
        <v>3</v>
      </c>
      <c r="L10" s="4">
        <f t="shared" si="2"/>
        <v>468.073024680267</v>
      </c>
      <c r="M10" s="4">
        <f t="shared" si="3"/>
        <v>18.95050390544581</v>
      </c>
      <c r="N10" s="4" t="str">
        <f t="shared" si="4"/>
        <v>ОДНОРОДНЫЕ</v>
      </c>
      <c r="O10" s="5">
        <f t="shared" si="5"/>
        <v>197598.13333333336</v>
      </c>
    </row>
    <row r="11" spans="2:16" s="19" customFormat="1" ht="28.2" thickBot="1">
      <c r="B11" s="21">
        <v>4</v>
      </c>
      <c r="C11" s="27" t="s">
        <v>38</v>
      </c>
      <c r="D11" s="24" t="s">
        <v>32</v>
      </c>
      <c r="E11" s="24">
        <v>26</v>
      </c>
      <c r="F11" s="20">
        <v>1286</v>
      </c>
      <c r="G11" s="20"/>
      <c r="H11" s="20">
        <v>2126.9699999999998</v>
      </c>
      <c r="I11" s="20">
        <v>1506</v>
      </c>
      <c r="J11" s="5">
        <f t="shared" si="0"/>
        <v>1639.6566666666665</v>
      </c>
      <c r="K11" s="2">
        <f t="shared" si="1"/>
        <v>3</v>
      </c>
      <c r="L11" s="4">
        <f t="shared" si="2"/>
        <v>436.12580023811279</v>
      </c>
      <c r="M11" s="4">
        <f t="shared" si="3"/>
        <v>26.598605007030706</v>
      </c>
      <c r="N11" s="4" t="str">
        <f t="shared" si="4"/>
        <v>ОДНОРОДНЫЕ</v>
      </c>
      <c r="O11" s="5">
        <f t="shared" si="5"/>
        <v>42631.073333333326</v>
      </c>
    </row>
    <row r="12" spans="2:16" s="19" customFormat="1" ht="28.2" thickBot="1">
      <c r="B12" s="21">
        <v>5</v>
      </c>
      <c r="C12" s="27" t="s">
        <v>39</v>
      </c>
      <c r="D12" s="24" t="s">
        <v>32</v>
      </c>
      <c r="E12" s="24">
        <v>2</v>
      </c>
      <c r="F12" s="20">
        <v>31350</v>
      </c>
      <c r="G12" s="20">
        <v>31585.43</v>
      </c>
      <c r="H12" s="20">
        <v>21100.09</v>
      </c>
      <c r="I12" s="20"/>
      <c r="J12" s="5">
        <f t="shared" si="0"/>
        <v>28011.84</v>
      </c>
      <c r="K12" s="2">
        <f t="shared" si="1"/>
        <v>3</v>
      </c>
      <c r="L12" s="4">
        <f t="shared" si="2"/>
        <v>5986.9084566326828</v>
      </c>
      <c r="M12" s="4">
        <f t="shared" si="3"/>
        <v>21.372778284584957</v>
      </c>
      <c r="N12" s="4" t="str">
        <f t="shared" si="4"/>
        <v>ОДНОРОДНЫЕ</v>
      </c>
      <c r="O12" s="5">
        <f t="shared" si="5"/>
        <v>56023.68</v>
      </c>
    </row>
    <row r="13" spans="2:16" s="19" customFormat="1" ht="27" customHeight="1" thickBot="1">
      <c r="B13" s="21">
        <v>6</v>
      </c>
      <c r="C13" s="27" t="s">
        <v>55</v>
      </c>
      <c r="D13" s="24" t="s">
        <v>33</v>
      </c>
      <c r="E13" s="24">
        <v>220</v>
      </c>
      <c r="F13" s="20">
        <v>3406.64</v>
      </c>
      <c r="G13" s="20">
        <v>2884.96</v>
      </c>
      <c r="H13" s="20">
        <v>3601.5</v>
      </c>
      <c r="I13" s="20"/>
      <c r="J13" s="5">
        <f t="shared" si="0"/>
        <v>3297.7000000000003</v>
      </c>
      <c r="K13" s="2">
        <f t="shared" si="1"/>
        <v>3</v>
      </c>
      <c r="L13" s="4">
        <f t="shared" si="2"/>
        <v>370.48392083867304</v>
      </c>
      <c r="M13" s="4">
        <f t="shared" si="3"/>
        <v>11.234615666636536</v>
      </c>
      <c r="N13" s="4" t="str">
        <f t="shared" si="4"/>
        <v>ОДНОРОДНЫЕ</v>
      </c>
      <c r="O13" s="5">
        <f t="shared" si="5"/>
        <v>725494.00000000012</v>
      </c>
    </row>
    <row r="14" spans="2:16" s="19" customFormat="1" ht="18" customHeight="1" thickBot="1">
      <c r="B14" s="21">
        <v>7</v>
      </c>
      <c r="C14" s="27" t="s">
        <v>30</v>
      </c>
      <c r="D14" s="24" t="s">
        <v>32</v>
      </c>
      <c r="E14" s="24">
        <v>8</v>
      </c>
      <c r="F14" s="20">
        <v>8633</v>
      </c>
      <c r="G14" s="20">
        <v>7501.11</v>
      </c>
      <c r="H14" s="20">
        <v>7111.66</v>
      </c>
      <c r="I14" s="20"/>
      <c r="J14" s="5">
        <f t="shared" si="0"/>
        <v>7748.59</v>
      </c>
      <c r="K14" s="2">
        <f t="shared" si="1"/>
        <v>3</v>
      </c>
      <c r="L14" s="4">
        <f t="shared" si="2"/>
        <v>790.2870438644419</v>
      </c>
      <c r="M14" s="4">
        <f t="shared" si="3"/>
        <v>10.199107758501119</v>
      </c>
      <c r="N14" s="4" t="str">
        <f t="shared" si="4"/>
        <v>ОДНОРОДНЫЕ</v>
      </c>
      <c r="O14" s="5">
        <f t="shared" si="5"/>
        <v>61988.72</v>
      </c>
    </row>
    <row r="15" spans="2:16" s="19" customFormat="1" ht="28.2" thickBot="1">
      <c r="B15" s="21">
        <v>8</v>
      </c>
      <c r="C15" s="27" t="s">
        <v>40</v>
      </c>
      <c r="D15" s="24" t="s">
        <v>32</v>
      </c>
      <c r="E15" s="24">
        <v>16</v>
      </c>
      <c r="F15" s="20">
        <v>2335</v>
      </c>
      <c r="G15" s="20">
        <v>1701.79</v>
      </c>
      <c r="H15" s="20">
        <v>1618.06</v>
      </c>
      <c r="I15" s="20"/>
      <c r="J15" s="5">
        <f t="shared" si="0"/>
        <v>1884.95</v>
      </c>
      <c r="K15" s="2">
        <f t="shared" si="1"/>
        <v>3</v>
      </c>
      <c r="L15" s="4">
        <f t="shared" si="2"/>
        <v>391.99672205261948</v>
      </c>
      <c r="M15" s="4">
        <f t="shared" si="3"/>
        <v>20.79613369334038</v>
      </c>
      <c r="N15" s="4" t="str">
        <f t="shared" si="4"/>
        <v>ОДНОРОДНЫЕ</v>
      </c>
      <c r="O15" s="5">
        <f t="shared" si="5"/>
        <v>30159.200000000001</v>
      </c>
    </row>
    <row r="16" spans="2:16" s="19" customFormat="1" ht="28.2" thickBot="1">
      <c r="B16" s="21">
        <v>9</v>
      </c>
      <c r="C16" s="27" t="s">
        <v>41</v>
      </c>
      <c r="D16" s="24" t="s">
        <v>32</v>
      </c>
      <c r="E16" s="24">
        <v>12</v>
      </c>
      <c r="F16" s="20">
        <v>982</v>
      </c>
      <c r="G16" s="20"/>
      <c r="H16" s="20">
        <v>1533.25</v>
      </c>
      <c r="I16" s="20">
        <v>1224</v>
      </c>
      <c r="J16" s="5">
        <f t="shared" si="0"/>
        <v>1246.4166666666667</v>
      </c>
      <c r="K16" s="2">
        <f t="shared" si="1"/>
        <v>3</v>
      </c>
      <c r="L16" s="4">
        <f t="shared" si="2"/>
        <v>276.30783708272463</v>
      </c>
      <c r="M16" s="4">
        <f t="shared" si="3"/>
        <v>22.168175737064217</v>
      </c>
      <c r="N16" s="4" t="str">
        <f t="shared" si="4"/>
        <v>ОДНОРОДНЫЕ</v>
      </c>
      <c r="O16" s="5">
        <f t="shared" si="5"/>
        <v>14957</v>
      </c>
    </row>
    <row r="17" spans="2:18" s="19" customFormat="1" ht="28.2" thickBot="1">
      <c r="B17" s="21">
        <v>10</v>
      </c>
      <c r="C17" s="27" t="s">
        <v>42</v>
      </c>
      <c r="D17" s="24" t="s">
        <v>32</v>
      </c>
      <c r="E17" s="24">
        <v>2</v>
      </c>
      <c r="F17" s="20">
        <v>22300</v>
      </c>
      <c r="G17" s="20">
        <v>20680.8</v>
      </c>
      <c r="H17" s="20">
        <v>14680.02</v>
      </c>
      <c r="I17" s="20"/>
      <c r="J17" s="5">
        <f t="shared" si="0"/>
        <v>19220.273333333334</v>
      </c>
      <c r="K17" s="2">
        <f t="shared" si="1"/>
        <v>3</v>
      </c>
      <c r="L17" s="4">
        <f t="shared" si="2"/>
        <v>4014.4585448268449</v>
      </c>
      <c r="M17" s="4">
        <f t="shared" si="3"/>
        <v>20.886584052187491</v>
      </c>
      <c r="N17" s="4" t="str">
        <f t="shared" si="4"/>
        <v>ОДНОРОДНЫЕ</v>
      </c>
      <c r="O17" s="5">
        <f t="shared" si="5"/>
        <v>38440.546666666669</v>
      </c>
    </row>
    <row r="18" spans="2:18" s="19" customFormat="1" ht="28.2" thickBot="1">
      <c r="B18" s="21">
        <v>11</v>
      </c>
      <c r="C18" s="27" t="s">
        <v>54</v>
      </c>
      <c r="D18" s="24" t="s">
        <v>33</v>
      </c>
      <c r="E18" s="24">
        <v>120</v>
      </c>
      <c r="F18" s="20">
        <v>2300</v>
      </c>
      <c r="G18" s="20">
        <v>1925.41</v>
      </c>
      <c r="H18" s="20">
        <v>2009.53</v>
      </c>
      <c r="I18" s="20"/>
      <c r="J18" s="5">
        <f t="shared" si="0"/>
        <v>2078.313333333333</v>
      </c>
      <c r="K18" s="2">
        <f t="shared" si="1"/>
        <v>3</v>
      </c>
      <c r="L18" s="4">
        <f t="shared" si="2"/>
        <v>196.53950552836272</v>
      </c>
      <c r="M18" s="4">
        <f t="shared" si="3"/>
        <v>9.456683088932504</v>
      </c>
      <c r="N18" s="4" t="str">
        <f t="shared" si="4"/>
        <v>ОДНОРОДНЫЕ</v>
      </c>
      <c r="O18" s="5">
        <f t="shared" si="5"/>
        <v>249397.59999999998</v>
      </c>
    </row>
    <row r="19" spans="2:18" s="19" customFormat="1" ht="28.2" thickBot="1">
      <c r="B19" s="21">
        <v>12</v>
      </c>
      <c r="C19" s="27" t="s">
        <v>43</v>
      </c>
      <c r="D19" s="24" t="s">
        <v>32</v>
      </c>
      <c r="E19" s="24">
        <v>20</v>
      </c>
      <c r="F19" s="20">
        <v>1370</v>
      </c>
      <c r="G19" s="20">
        <v>945.91</v>
      </c>
      <c r="H19" s="20">
        <v>939.52</v>
      </c>
      <c r="I19" s="20"/>
      <c r="J19" s="5">
        <f t="shared" si="0"/>
        <v>1085.1433333333332</v>
      </c>
      <c r="K19" s="2">
        <f t="shared" si="1"/>
        <v>3</v>
      </c>
      <c r="L19" s="4">
        <f t="shared" si="2"/>
        <v>246.71379862774864</v>
      </c>
      <c r="M19" s="4">
        <f t="shared" si="3"/>
        <v>22.735595478423619</v>
      </c>
      <c r="N19" s="4" t="str">
        <f t="shared" si="4"/>
        <v>ОДНОРОДНЫЕ</v>
      </c>
      <c r="O19" s="5">
        <f t="shared" si="5"/>
        <v>21702.866666666665</v>
      </c>
    </row>
    <row r="20" spans="2:18" s="19" customFormat="1" ht="28.2" thickBot="1">
      <c r="B20" s="21">
        <v>13</v>
      </c>
      <c r="C20" s="27" t="s">
        <v>44</v>
      </c>
      <c r="D20" s="24" t="s">
        <v>32</v>
      </c>
      <c r="E20" s="24">
        <v>8</v>
      </c>
      <c r="F20" s="20"/>
      <c r="G20" s="20">
        <v>2440.88</v>
      </c>
      <c r="H20" s="20">
        <v>1259.22</v>
      </c>
      <c r="I20" s="20">
        <v>2250</v>
      </c>
      <c r="J20" s="5">
        <f t="shared" si="0"/>
        <v>1983.3666666666668</v>
      </c>
      <c r="K20" s="2">
        <f t="shared" si="1"/>
        <v>3</v>
      </c>
      <c r="L20" s="4">
        <f t="shared" si="2"/>
        <v>634.35013181470401</v>
      </c>
      <c r="M20" s="4">
        <f t="shared" si="3"/>
        <v>31.983502721704038</v>
      </c>
      <c r="N20" s="4" t="str">
        <f t="shared" si="4"/>
        <v>ОДНОРОДНЫЕ</v>
      </c>
      <c r="O20" s="5">
        <f t="shared" si="5"/>
        <v>15866.933333333334</v>
      </c>
    </row>
    <row r="21" spans="2:18" s="19" customFormat="1" ht="28.2" thickBot="1">
      <c r="B21" s="21">
        <v>14</v>
      </c>
      <c r="C21" s="27" t="s">
        <v>53</v>
      </c>
      <c r="D21" s="24" t="s">
        <v>34</v>
      </c>
      <c r="E21" s="24">
        <v>40</v>
      </c>
      <c r="F21" s="20">
        <v>14641</v>
      </c>
      <c r="G21" s="20">
        <v>13874.68</v>
      </c>
      <c r="H21" s="20">
        <v>16102.35</v>
      </c>
      <c r="I21" s="20"/>
      <c r="J21" s="5">
        <f t="shared" si="0"/>
        <v>14872.676666666666</v>
      </c>
      <c r="K21" s="2">
        <f t="shared" si="1"/>
        <v>3</v>
      </c>
      <c r="L21" s="4">
        <f t="shared" si="2"/>
        <v>1131.7614437828022</v>
      </c>
      <c r="M21" s="4">
        <f t="shared" si="3"/>
        <v>7.6096688521398335</v>
      </c>
      <c r="N21" s="4" t="str">
        <f t="shared" si="4"/>
        <v>ОДНОРОДНЫЕ</v>
      </c>
      <c r="O21" s="5">
        <f t="shared" si="5"/>
        <v>594907.06666666665</v>
      </c>
    </row>
    <row r="22" spans="2:18" s="19" customFormat="1" ht="15" thickBot="1">
      <c r="B22" s="21">
        <v>15</v>
      </c>
      <c r="C22" s="27" t="s">
        <v>45</v>
      </c>
      <c r="D22" s="24" t="s">
        <v>32</v>
      </c>
      <c r="E22" s="24">
        <v>4</v>
      </c>
      <c r="F22" s="20">
        <v>56825</v>
      </c>
      <c r="G22" s="20">
        <v>52585.440000000002</v>
      </c>
      <c r="H22" s="20">
        <v>59568.26</v>
      </c>
      <c r="I22" s="20"/>
      <c r="J22" s="5">
        <f t="shared" si="0"/>
        <v>56326.233333333337</v>
      </c>
      <c r="K22" s="2">
        <f t="shared" si="1"/>
        <v>3</v>
      </c>
      <c r="L22" s="4">
        <f t="shared" si="2"/>
        <v>3518.0278465262463</v>
      </c>
      <c r="M22" s="4">
        <f t="shared" si="3"/>
        <v>6.2458070393361638</v>
      </c>
      <c r="N22" s="4" t="str">
        <f t="shared" si="4"/>
        <v>ОДНОРОДНЫЕ</v>
      </c>
      <c r="O22" s="5">
        <f t="shared" si="5"/>
        <v>225304.93333333335</v>
      </c>
    </row>
    <row r="23" spans="2:18" s="19" customFormat="1" ht="15" thickBot="1">
      <c r="B23" s="21">
        <v>16</v>
      </c>
      <c r="C23" s="27" t="s">
        <v>46</v>
      </c>
      <c r="D23" s="24" t="s">
        <v>32</v>
      </c>
      <c r="E23" s="24">
        <v>2</v>
      </c>
      <c r="F23" s="20">
        <v>68000</v>
      </c>
      <c r="G23" s="20">
        <v>70721.42</v>
      </c>
      <c r="H23" s="20">
        <v>103738.81</v>
      </c>
      <c r="I23" s="20"/>
      <c r="J23" s="5">
        <f t="shared" si="0"/>
        <v>80820.07666666666</v>
      </c>
      <c r="K23" s="2">
        <f t="shared" si="1"/>
        <v>3</v>
      </c>
      <c r="L23" s="4">
        <f t="shared" si="2"/>
        <v>19894.792909387939</v>
      </c>
      <c r="M23" s="4">
        <f t="shared" si="3"/>
        <v>24.616151988375094</v>
      </c>
      <c r="N23" s="4" t="str">
        <f t="shared" si="4"/>
        <v>ОДНОРОДНЫЕ</v>
      </c>
      <c r="O23" s="5">
        <f t="shared" si="5"/>
        <v>161640.15333333332</v>
      </c>
    </row>
    <row r="24" spans="2:18" s="19" customFormat="1" ht="28.2" thickBot="1">
      <c r="B24" s="21">
        <v>17</v>
      </c>
      <c r="C24" s="27" t="s">
        <v>47</v>
      </c>
      <c r="D24" s="24" t="s">
        <v>32</v>
      </c>
      <c r="E24" s="24">
        <v>6</v>
      </c>
      <c r="F24" s="20">
        <v>12900</v>
      </c>
      <c r="G24" s="20">
        <v>11146.15</v>
      </c>
      <c r="H24" s="20">
        <v>11861.46</v>
      </c>
      <c r="I24" s="20"/>
      <c r="J24" s="5">
        <f t="shared" si="0"/>
        <v>11969.203333333333</v>
      </c>
      <c r="K24" s="2">
        <f t="shared" si="1"/>
        <v>3</v>
      </c>
      <c r="L24" s="4">
        <f t="shared" si="2"/>
        <v>881.87523212374049</v>
      </c>
      <c r="M24" s="4">
        <f t="shared" si="3"/>
        <v>7.3678690850525044</v>
      </c>
      <c r="N24" s="4" t="str">
        <f t="shared" si="4"/>
        <v>ОДНОРОДНЫЕ</v>
      </c>
      <c r="O24" s="5">
        <f t="shared" si="5"/>
        <v>71815.22</v>
      </c>
    </row>
    <row r="25" spans="2:18" s="19" customFormat="1" ht="28.2" thickBot="1">
      <c r="B25" s="21">
        <v>18</v>
      </c>
      <c r="C25" s="27" t="s">
        <v>48</v>
      </c>
      <c r="D25" s="24" t="s">
        <v>32</v>
      </c>
      <c r="E25" s="24">
        <v>2</v>
      </c>
      <c r="F25" s="20">
        <v>2498</v>
      </c>
      <c r="G25" s="20"/>
      <c r="H25" s="20">
        <v>4280.04</v>
      </c>
      <c r="I25" s="20">
        <v>4032</v>
      </c>
      <c r="J25" s="5">
        <f t="shared" si="0"/>
        <v>3603.3466666666668</v>
      </c>
      <c r="K25" s="2">
        <f t="shared" si="1"/>
        <v>3</v>
      </c>
      <c r="L25" s="4">
        <f t="shared" si="2"/>
        <v>965.25872207058023</v>
      </c>
      <c r="M25" s="4">
        <f t="shared" si="3"/>
        <v>26.787839510415694</v>
      </c>
      <c r="N25" s="4" t="str">
        <f t="shared" si="4"/>
        <v>ОДНОРОДНЫЕ</v>
      </c>
      <c r="O25" s="5">
        <f t="shared" si="5"/>
        <v>7206.6933333333336</v>
      </c>
    </row>
    <row r="26" spans="2:18" s="19" customFormat="1" ht="28.2" thickBot="1">
      <c r="B26" s="21">
        <v>19</v>
      </c>
      <c r="C26" s="27" t="s">
        <v>52</v>
      </c>
      <c r="D26" s="24" t="s">
        <v>32</v>
      </c>
      <c r="E26" s="24">
        <v>8</v>
      </c>
      <c r="F26" s="20">
        <v>10151</v>
      </c>
      <c r="G26" s="20">
        <v>6504.81</v>
      </c>
      <c r="H26" s="20">
        <v>7359.58</v>
      </c>
      <c r="I26" s="20"/>
      <c r="J26" s="5">
        <f t="shared" si="0"/>
        <v>8005.13</v>
      </c>
      <c r="K26" s="2">
        <f t="shared" si="1"/>
        <v>3</v>
      </c>
      <c r="L26" s="4">
        <f t="shared" si="2"/>
        <v>1906.8892156861104</v>
      </c>
      <c r="M26" s="4">
        <f t="shared" si="3"/>
        <v>23.820840082373561</v>
      </c>
      <c r="N26" s="4" t="str">
        <f t="shared" si="4"/>
        <v>ОДНОРОДНЫЕ</v>
      </c>
      <c r="O26" s="5">
        <f t="shared" si="5"/>
        <v>64041.04</v>
      </c>
    </row>
    <row r="27" spans="2:18" s="19" customFormat="1" ht="28.2" thickBot="1">
      <c r="B27" s="21">
        <v>20</v>
      </c>
      <c r="C27" s="27" t="s">
        <v>49</v>
      </c>
      <c r="D27" s="24" t="s">
        <v>32</v>
      </c>
      <c r="E27" s="24">
        <v>2</v>
      </c>
      <c r="F27" s="20">
        <v>2138</v>
      </c>
      <c r="G27" s="20"/>
      <c r="H27" s="20">
        <v>3790.71</v>
      </c>
      <c r="I27" s="20">
        <v>3801</v>
      </c>
      <c r="J27" s="5">
        <f t="shared" si="0"/>
        <v>3243.2366666666662</v>
      </c>
      <c r="K27" s="2">
        <f t="shared" si="1"/>
        <v>3</v>
      </c>
      <c r="L27" s="4">
        <f t="shared" si="2"/>
        <v>957.17685828342849</v>
      </c>
      <c r="M27" s="4">
        <f t="shared" si="3"/>
        <v>29.513012976237583</v>
      </c>
      <c r="N27" s="4" t="str">
        <f t="shared" si="4"/>
        <v>ОДНОРОДНЫЕ</v>
      </c>
      <c r="O27" s="5">
        <f t="shared" si="5"/>
        <v>6486.4733333333324</v>
      </c>
    </row>
    <row r="28" spans="2:18" s="16" customFormat="1" ht="28.2" thickBot="1">
      <c r="B28" s="21">
        <v>21</v>
      </c>
      <c r="C28" s="28" t="s">
        <v>50</v>
      </c>
      <c r="D28" s="25" t="s">
        <v>35</v>
      </c>
      <c r="E28" s="25">
        <v>2</v>
      </c>
      <c r="F28" s="22">
        <v>165000</v>
      </c>
      <c r="G28" s="3">
        <v>196070.22</v>
      </c>
      <c r="H28" s="3">
        <v>129034.12</v>
      </c>
      <c r="I28" s="3"/>
      <c r="J28" s="5">
        <f t="shared" ref="J28" si="6">AVERAGE(F28:I28)</f>
        <v>163368.11333333331</v>
      </c>
      <c r="K28" s="2">
        <f t="shared" ref="K28" si="7">COUNT(F28:I28)</f>
        <v>3</v>
      </c>
      <c r="L28" s="4">
        <f t="shared" ref="L28" si="8">STDEV(F28:I28)</f>
        <v>33547.831023363331</v>
      </c>
      <c r="M28" s="4">
        <f t="shared" ref="M28" si="9">L28/J28*100</f>
        <v>20.535115659267579</v>
      </c>
      <c r="N28" s="4" t="str">
        <f t="shared" ref="N28" si="10">IF(M28&lt;45,"ОДНОРОДНЫЕ","НЕОДНОРОДНЫЕ")</f>
        <v>ОДНОРОДНЫЕ</v>
      </c>
      <c r="O28" s="5">
        <f t="shared" ref="O28" si="11">E28*J28</f>
        <v>326736.22666666663</v>
      </c>
    </row>
    <row r="29" spans="2:18">
      <c r="B29" s="31" t="s">
        <v>51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5">
        <f>SUM(O3:O28)</f>
        <v>5449050.3933333345</v>
      </c>
      <c r="P29" s="9"/>
      <c r="Q29" s="10"/>
      <c r="R29" s="10"/>
    </row>
    <row r="30" spans="2:18">
      <c r="P30" s="9"/>
    </row>
    <row r="31" spans="2:18">
      <c r="C31" s="11" t="s">
        <v>15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2:18" ht="40.200000000000003">
      <c r="C32" s="13" t="s">
        <v>24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3:14">
      <c r="C33" s="14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3:14">
      <c r="C34" s="1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3:14">
      <c r="C35" s="14"/>
      <c r="D35" s="12"/>
      <c r="E35" s="12"/>
      <c r="F35" s="12"/>
      <c r="G35" s="12"/>
      <c r="H35" s="12"/>
      <c r="I35" s="12" t="s">
        <v>27</v>
      </c>
      <c r="J35" s="12"/>
      <c r="K35" s="12"/>
      <c r="L35" s="12"/>
      <c r="M35" s="12"/>
      <c r="N35" s="12"/>
    </row>
    <row r="36" spans="3:14" ht="66.599999999999994">
      <c r="C36" s="15" t="s">
        <v>25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3:14" ht="27">
      <c r="C37" s="13" t="s">
        <v>16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3:14" ht="27">
      <c r="C38" s="13" t="s">
        <v>17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3:14">
      <c r="C39" s="13" t="s">
        <v>18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3:14">
      <c r="C40" s="30" t="s">
        <v>22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3:14">
      <c r="C41" s="29"/>
      <c r="D41" s="29"/>
      <c r="E41" s="29"/>
      <c r="F41" s="29"/>
      <c r="G41" s="29"/>
      <c r="H41" s="29"/>
      <c r="I41" s="29"/>
      <c r="J41" s="29"/>
      <c r="K41" s="29"/>
    </row>
    <row r="42" spans="3:14">
      <c r="C42" s="1" t="s">
        <v>56</v>
      </c>
    </row>
  </sheetData>
  <mergeCells count="17">
    <mergeCell ref="D3:O3"/>
    <mergeCell ref="B4:C5"/>
    <mergeCell ref="D4:O5"/>
    <mergeCell ref="F2:I2"/>
    <mergeCell ref="O6:O7"/>
    <mergeCell ref="B3:C3"/>
    <mergeCell ref="C41:K41"/>
    <mergeCell ref="C40:N40"/>
    <mergeCell ref="B29:N29"/>
    <mergeCell ref="K6:K7"/>
    <mergeCell ref="L6:L7"/>
    <mergeCell ref="M6:M7"/>
    <mergeCell ref="N6:N7"/>
    <mergeCell ref="J6:J7"/>
    <mergeCell ref="D6:E6"/>
    <mergeCell ref="C6:C7"/>
    <mergeCell ref="B6:B7"/>
  </mergeCells>
  <conditionalFormatting sqref="N8:N28">
    <cfRule type="containsText" dxfId="5" priority="82" operator="containsText" text="НЕ">
      <formula>NOT(ISERROR(SEARCH("НЕ",N8)))</formula>
    </cfRule>
    <cfRule type="containsText" dxfId="4" priority="83" operator="containsText" text="ОДНОРОДНЫЕ">
      <formula>NOT(ISERROR(SEARCH("ОДНОРОДНЫЕ",N8)))</formula>
    </cfRule>
    <cfRule type="containsText" dxfId="3" priority="84" operator="containsText" text="НЕОДНОРОДНЫЕ">
      <formula>NOT(ISERROR(SEARCH("НЕОДНОРОДНЫЕ",N8)))</formula>
    </cfRule>
  </conditionalFormatting>
  <conditionalFormatting sqref="N8:N28">
    <cfRule type="containsText" dxfId="2" priority="79" operator="containsText" text="НЕОДНОРОДНЫЕ">
      <formula>NOT(ISERROR(SEARCH("НЕОДНОРОДНЫЕ",N8)))</formula>
    </cfRule>
    <cfRule type="containsText" dxfId="1" priority="80" operator="containsText" text="ОДНОРОДНЫЕ">
      <formula>NOT(ISERROR(SEARCH("ОДНОРОДНЫЕ",N8)))</formula>
    </cfRule>
    <cfRule type="containsText" dxfId="0" priority="81" operator="containsText" text="НЕОДНОРОДНЫЕ">
      <formula>NOT(ISERROR(SEARCH("НЕОДНОРОДНЫЕ",N8)))</formula>
    </cfRule>
  </conditionalFormatting>
  <pageMargins left="0.70866141732283472" right="0.36" top="0.46" bottom="0.74803149606299213" header="0.31496062992125984" footer="0.31496062992125984"/>
  <pageSetup paperSize="9" scale="60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2024-03-11T16:34:19Z</dcterms:modified>
</cp:coreProperties>
</file>