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9732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O8" i="1"/>
  <c r="J8"/>
  <c r="K8"/>
  <c r="L8"/>
  <c r="J9"/>
  <c r="O9" s="1"/>
  <c r="M8" l="1"/>
  <c r="N8" s="1"/>
  <c r="K9"/>
  <c r="L9"/>
  <c r="M9" s="1"/>
  <c r="N9" s="1"/>
  <c r="O10" l="1"/>
</calcChain>
</file>

<file path=xl/sharedStrings.xml><?xml version="1.0" encoding="utf-8"?>
<sst xmlns="http://schemas.openxmlformats.org/spreadsheetml/2006/main" count="38" uniqueCount="34">
  <si>
    <t>№ п/п</t>
  </si>
  <si>
    <t>Наименование товара, работ, услуг</t>
  </si>
  <si>
    <t>Объем</t>
  </si>
  <si>
    <t>Источник №1</t>
  </si>
  <si>
    <t>Источник №2</t>
  </si>
  <si>
    <t>Источник №3</t>
  </si>
  <si>
    <t>Средн. арифм.</t>
  </si>
  <si>
    <t>Кол-во знач.</t>
  </si>
  <si>
    <t>Сред.квадр.откл. σ=</t>
  </si>
  <si>
    <t>Коэфф вариации V=</t>
  </si>
  <si>
    <t>Совокупность значений</t>
  </si>
  <si>
    <t>Рыночная стоимость</t>
  </si>
  <si>
    <t>Ед.изм.</t>
  </si>
  <si>
    <t>Кол-во</t>
  </si>
  <si>
    <t>Цена за ед.изм.</t>
  </si>
  <si>
    <t>Расчет НМЦК: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</si>
  <si>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</si>
  <si>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</si>
  <si>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ценовой информации;</t>
  </si>
  <si>
    <t>Наименование объекта закупки</t>
  </si>
  <si>
    <t>Обоснование начальной (максимальной) цены договора</t>
  </si>
  <si>
    <t>Используемый метод определения НМЦД с обоснованием</t>
  </si>
  <si>
    <t>цi- цена единицы товара, работы, услуги, представленная в источнике с номером i, скорректированная с учетом коэффициентов (индексов), применяемых для пересчета цен товаров, работ, услуг с учетом различий в характеристиках товаров, коммерческих и (или) финансовых условий поставок товаров, выполнения работ, оказания услуг.</t>
  </si>
  <si>
    <t>Начальная (максимальная) цена договора сформирована методом сопоставимых рыночных цен (анализа рынка).
Цена договора определена и обоснована посредством применения метода сопоставимых рыночных цен (анализа рынка) путем анализа рыночных цен, предложенных поставщиками в виде коммерческих предложений, и рассчитана в целях выявления предложений, соответствующих установленным требованиям к товарам по определенным параметрам.</t>
  </si>
  <si>
    <t>НМЦК методом сопоставимых рыночных цен (анализа рынка) определяется по формуле:</t>
  </si>
  <si>
    <t xml:space="preserve">где:
  - НМЦК, определяемая методом сопоставимых рыночных цен (анализа рынка);
</t>
  </si>
  <si>
    <t>Источник №4</t>
  </si>
  <si>
    <t>т</t>
  </si>
  <si>
    <t>Приобретение запаса материалов для планового ремонта тепловых сетей (Трубы металл.) для нужд Конаковского филиала ООО «Теплосеть»</t>
  </si>
  <si>
    <t>Труба стальная электросварная Ø530х10 мм ГОСТ 10704-91</t>
  </si>
  <si>
    <t xml:space="preserve"> </t>
  </si>
  <si>
    <t>Труба стальная электросварная Ø159х6 мм ГОСТ 10704-91</t>
  </si>
  <si>
    <t>Дата составления 11.03.2024 г.</t>
  </si>
  <si>
    <t>Начальная (максимальная) цена договора составляет  1 493 239 (Один миллион четыреста девяносто три тысячи двести тридцать девять) рублей 23 копейки.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</si>
</sst>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justify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/>
    <xf numFmtId="164" fontId="1" fillId="3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2117725</xdr:colOff>
      <xdr:row>15</xdr:row>
      <xdr:rowOff>136525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440531" y="5024438"/>
          <a:ext cx="2117725" cy="51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23"/>
  <sheetViews>
    <sheetView tabSelected="1" topLeftCell="A4" workbookViewId="0">
      <selection activeCell="C9" sqref="C9"/>
    </sheetView>
  </sheetViews>
  <sheetFormatPr defaultRowHeight="14.4"/>
  <cols>
    <col min="1" max="1" width="0.109375" customWidth="1"/>
    <col min="2" max="2" width="6.44140625" customWidth="1"/>
    <col min="3" max="3" width="36.5546875" bestFit="1" customWidth="1"/>
    <col min="4" max="4" width="15.6640625" customWidth="1"/>
    <col min="6" max="6" width="15.109375" customWidth="1"/>
    <col min="7" max="7" width="16.5546875" customWidth="1"/>
    <col min="8" max="8" width="16.5546875" style="18" customWidth="1"/>
    <col min="9" max="9" width="17.109375" customWidth="1"/>
    <col min="10" max="10" width="14" customWidth="1"/>
    <col min="12" max="12" width="11.44140625" customWidth="1"/>
    <col min="13" max="13" width="11.109375" customWidth="1"/>
    <col min="14" max="14" width="16.6640625" customWidth="1"/>
    <col min="15" max="15" width="17.88671875" customWidth="1"/>
    <col min="16" max="16" width="14.109375" customWidth="1"/>
    <col min="17" max="17" width="12.88671875" customWidth="1"/>
    <col min="18" max="18" width="20.44140625" customWidth="1"/>
  </cols>
  <sheetData>
    <row r="2" spans="2:18" ht="33" customHeight="1">
      <c r="F2" s="36" t="s">
        <v>20</v>
      </c>
      <c r="G2" s="36"/>
      <c r="H2" s="36"/>
      <c r="I2" s="36"/>
    </row>
    <row r="3" spans="2:18" ht="14.4" customHeight="1">
      <c r="B3" s="38" t="s">
        <v>19</v>
      </c>
      <c r="C3" s="38"/>
      <c r="D3" s="28" t="s">
        <v>28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2:18" ht="15" customHeight="1">
      <c r="B4" s="31" t="s">
        <v>21</v>
      </c>
      <c r="C4" s="32"/>
      <c r="D4" s="35" t="s">
        <v>23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2:18" ht="60.75" customHeight="1">
      <c r="B5" s="33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2:18" ht="15" customHeight="1">
      <c r="B6" s="42" t="s">
        <v>0</v>
      </c>
      <c r="C6" s="42" t="s">
        <v>1</v>
      </c>
      <c r="D6" s="46" t="s">
        <v>2</v>
      </c>
      <c r="E6" s="47"/>
      <c r="F6" s="6" t="s">
        <v>3</v>
      </c>
      <c r="G6" s="6" t="s">
        <v>4</v>
      </c>
      <c r="H6" s="17" t="s">
        <v>5</v>
      </c>
      <c r="I6" s="17" t="s">
        <v>26</v>
      </c>
      <c r="J6" s="44" t="s">
        <v>6</v>
      </c>
      <c r="K6" s="42" t="s">
        <v>7</v>
      </c>
      <c r="L6" s="42" t="s">
        <v>8</v>
      </c>
      <c r="M6" s="42" t="s">
        <v>9</v>
      </c>
      <c r="N6" s="42" t="s">
        <v>10</v>
      </c>
      <c r="O6" s="37" t="s">
        <v>11</v>
      </c>
      <c r="P6" s="1"/>
    </row>
    <row r="7" spans="2:18">
      <c r="B7" s="43"/>
      <c r="C7" s="43"/>
      <c r="D7" s="7" t="s">
        <v>12</v>
      </c>
      <c r="E7" s="8" t="s">
        <v>13</v>
      </c>
      <c r="F7" s="6" t="s">
        <v>14</v>
      </c>
      <c r="G7" s="6" t="s">
        <v>14</v>
      </c>
      <c r="H7" s="17" t="s">
        <v>14</v>
      </c>
      <c r="I7" s="6" t="s">
        <v>14</v>
      </c>
      <c r="J7" s="45"/>
      <c r="K7" s="43"/>
      <c r="L7" s="43"/>
      <c r="M7" s="43"/>
      <c r="N7" s="43"/>
      <c r="O7" s="37"/>
    </row>
    <row r="8" spans="2:18" s="19" customFormat="1" ht="27.6">
      <c r="B8" s="20">
        <v>1</v>
      </c>
      <c r="C8" s="27" t="s">
        <v>31</v>
      </c>
      <c r="D8" s="22" t="s">
        <v>27</v>
      </c>
      <c r="E8" s="22">
        <v>2.7170000000000001</v>
      </c>
      <c r="F8" s="23">
        <v>71350</v>
      </c>
      <c r="G8" s="21">
        <v>67990</v>
      </c>
      <c r="H8" s="21">
        <v>71049</v>
      </c>
      <c r="I8" s="21"/>
      <c r="J8" s="5">
        <f t="shared" ref="J8:J9" si="0">AVERAGE(F8:I8)</f>
        <v>70129.666666666672</v>
      </c>
      <c r="K8" s="2">
        <f t="shared" ref="K8:K9" si="1">COUNT(F8:I8)</f>
        <v>3</v>
      </c>
      <c r="L8" s="4">
        <f t="shared" ref="L8:L9" si="2">STDEV(F8:I8)</f>
        <v>1859.1074023124688</v>
      </c>
      <c r="M8" s="4">
        <f t="shared" ref="M8:M9" si="3">L8/J8*100</f>
        <v>2.6509571350866281</v>
      </c>
      <c r="N8" s="4" t="str">
        <f t="shared" ref="N8:N9" si="4">IF(M8&lt;45,"ОДНОРОДНЫЕ","НЕОДНОРОДНЫЕ")</f>
        <v>ОДНОРОДНЫЕ</v>
      </c>
      <c r="O8" s="5">
        <f t="shared" ref="O8:O9" si="5">E8*J8</f>
        <v>190542.30433333336</v>
      </c>
    </row>
    <row r="9" spans="2:18" s="16" customFormat="1" ht="28.2" thickBot="1">
      <c r="B9" s="4">
        <v>2</v>
      </c>
      <c r="C9" s="48" t="s">
        <v>29</v>
      </c>
      <c r="D9" s="25" t="s">
        <v>27</v>
      </c>
      <c r="E9" s="26">
        <v>12.311</v>
      </c>
      <c r="F9" s="24">
        <v>88600</v>
      </c>
      <c r="G9" s="3">
        <v>111554.25</v>
      </c>
      <c r="H9" s="3">
        <v>103432.09</v>
      </c>
      <c r="I9" s="3">
        <v>119676.41</v>
      </c>
      <c r="J9" s="5">
        <f t="shared" si="0"/>
        <v>105815.6875</v>
      </c>
      <c r="K9" s="2">
        <f t="shared" si="1"/>
        <v>4</v>
      </c>
      <c r="L9" s="4">
        <f t="shared" si="2"/>
        <v>13255.34057060361</v>
      </c>
      <c r="M9" s="4">
        <f t="shared" si="3"/>
        <v>12.526819873096425</v>
      </c>
      <c r="N9" s="4" t="str">
        <f t="shared" si="4"/>
        <v>ОДНОРОДНЫЕ</v>
      </c>
      <c r="O9" s="5">
        <f t="shared" si="5"/>
        <v>1302696.9288125001</v>
      </c>
    </row>
    <row r="10" spans="2:18">
      <c r="B10" s="41" t="s">
        <v>33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5">
        <f>SUM(O3:O9)</f>
        <v>1493239.2331458335</v>
      </c>
      <c r="P10" s="9"/>
      <c r="Q10" s="10"/>
      <c r="R10" s="10"/>
    </row>
    <row r="11" spans="2:18">
      <c r="P11" s="9"/>
    </row>
    <row r="12" spans="2:18">
      <c r="C12" s="11" t="s">
        <v>15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2:18" ht="40.200000000000003">
      <c r="C13" s="13" t="s">
        <v>24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2:18">
      <c r="C14" s="1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2:18">
      <c r="C15" s="1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2:18">
      <c r="C16" s="14"/>
      <c r="D16" s="12"/>
      <c r="E16" s="12"/>
      <c r="F16" s="12"/>
      <c r="G16" s="12"/>
      <c r="H16" s="12"/>
      <c r="I16" s="12" t="s">
        <v>30</v>
      </c>
      <c r="J16" s="12"/>
      <c r="K16" s="12"/>
      <c r="L16" s="12"/>
      <c r="M16" s="12"/>
      <c r="N16" s="12"/>
    </row>
    <row r="17" spans="3:14" ht="66.599999999999994">
      <c r="C17" s="15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3:14" ht="27">
      <c r="C18" s="13" t="s">
        <v>16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3:14" ht="27">
      <c r="C19" s="13" t="s">
        <v>17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3:14">
      <c r="C20" s="13" t="s">
        <v>18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3:14">
      <c r="C21" s="40" t="s">
        <v>22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3:14">
      <c r="C22" s="39"/>
      <c r="D22" s="39"/>
      <c r="E22" s="39"/>
      <c r="F22" s="39"/>
      <c r="G22" s="39"/>
      <c r="H22" s="39"/>
      <c r="I22" s="39"/>
      <c r="J22" s="39"/>
      <c r="K22" s="39"/>
    </row>
    <row r="23" spans="3:14">
      <c r="C23" s="1" t="s">
        <v>32</v>
      </c>
    </row>
  </sheetData>
  <mergeCells count="17">
    <mergeCell ref="C22:K22"/>
    <mergeCell ref="C21:N21"/>
    <mergeCell ref="B10:N10"/>
    <mergeCell ref="K6:K7"/>
    <mergeCell ref="L6:L7"/>
    <mergeCell ref="M6:M7"/>
    <mergeCell ref="N6:N7"/>
    <mergeCell ref="J6:J7"/>
    <mergeCell ref="D6:E6"/>
    <mergeCell ref="C6:C7"/>
    <mergeCell ref="B6:B7"/>
    <mergeCell ref="D3:O3"/>
    <mergeCell ref="B4:C5"/>
    <mergeCell ref="D4:O5"/>
    <mergeCell ref="F2:I2"/>
    <mergeCell ref="O6:O7"/>
    <mergeCell ref="B3:C3"/>
  </mergeCells>
  <conditionalFormatting sqref="N8:N9">
    <cfRule type="containsText" dxfId="5" priority="82" operator="containsText" text="НЕ">
      <formula>NOT(ISERROR(SEARCH("НЕ",N8)))</formula>
    </cfRule>
    <cfRule type="containsText" dxfId="4" priority="83" operator="containsText" text="ОДНОРОДНЫЕ">
      <formula>NOT(ISERROR(SEARCH("ОДНОРОДНЫЕ",N8)))</formula>
    </cfRule>
    <cfRule type="containsText" dxfId="3" priority="84" operator="containsText" text="НЕОДНОРОДНЫЕ">
      <formula>NOT(ISERROR(SEARCH("НЕОДНОРОДНЫЕ",N8)))</formula>
    </cfRule>
  </conditionalFormatting>
  <conditionalFormatting sqref="N8:N9">
    <cfRule type="containsText" dxfId="2" priority="79" operator="containsText" text="НЕОДНОРОДНЫЕ">
      <formula>NOT(ISERROR(SEARCH("НЕОДНОРОДНЫЕ",N8)))</formula>
    </cfRule>
    <cfRule type="containsText" dxfId="1" priority="80" operator="containsText" text="ОДНОРОДНЫЕ">
      <formula>NOT(ISERROR(SEARCH("ОДНОРОДНЫЕ",N8)))</formula>
    </cfRule>
    <cfRule type="containsText" dxfId="0" priority="81" operator="containsText" text="НЕОДНОРОДНЫЕ">
      <formula>NOT(ISERROR(SEARCH("НЕОДНОРОДНЫЕ",N8)))</formula>
    </cfRule>
  </conditionalFormatting>
  <pageMargins left="0.70866141732283472" right="0.36" top="0.46" bottom="0.74803149606299213" header="0.31496062992125984" footer="0.31496062992125984"/>
  <pageSetup paperSize="9" scale="6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2024-03-13T09:00:59Z</dcterms:modified>
</cp:coreProperties>
</file>