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K35" i="1" s="1"/>
  <c r="H35" i="1"/>
  <c r="J34" i="1"/>
  <c r="K34" i="1" s="1"/>
  <c r="H34" i="1"/>
  <c r="J33" i="1"/>
  <c r="K33" i="1" s="1"/>
  <c r="H33" i="1"/>
  <c r="I33" i="1" s="1"/>
  <c r="J32" i="1"/>
  <c r="K32" i="1" s="1"/>
  <c r="H32" i="1"/>
  <c r="J31" i="1"/>
  <c r="K31" i="1" s="1"/>
  <c r="H31" i="1"/>
  <c r="I31" i="1" s="1"/>
  <c r="J30" i="1"/>
  <c r="K30" i="1" s="1"/>
  <c r="H30" i="1"/>
  <c r="I30" i="1" s="1"/>
  <c r="J29" i="1"/>
  <c r="K29" i="1" s="1"/>
  <c r="H29" i="1"/>
  <c r="J28" i="1"/>
  <c r="K28" i="1" s="1"/>
  <c r="H28" i="1"/>
  <c r="I28" i="1" s="1"/>
  <c r="J27" i="1"/>
  <c r="K27" i="1" s="1"/>
  <c r="H27" i="1"/>
  <c r="I27" i="1" s="1"/>
  <c r="J26" i="1"/>
  <c r="K26" i="1" s="1"/>
  <c r="H26" i="1"/>
  <c r="J25" i="1"/>
  <c r="K25" i="1" s="1"/>
  <c r="H25" i="1"/>
  <c r="I25" i="1" s="1"/>
  <c r="J24" i="1"/>
  <c r="K24" i="1" s="1"/>
  <c r="H24" i="1"/>
  <c r="I24" i="1" s="1"/>
  <c r="J23" i="1"/>
  <c r="K23" i="1" s="1"/>
  <c r="H23" i="1"/>
  <c r="I23" i="1" s="1"/>
  <c r="J22" i="1"/>
  <c r="K22" i="1" s="1"/>
  <c r="H22" i="1"/>
  <c r="I22" i="1" s="1"/>
  <c r="J21" i="1"/>
  <c r="K21" i="1" s="1"/>
  <c r="H21" i="1"/>
  <c r="I21" i="1" s="1"/>
  <c r="J20" i="1"/>
  <c r="K20" i="1" s="1"/>
  <c r="H20" i="1"/>
  <c r="J19" i="1"/>
  <c r="K19" i="1" s="1"/>
  <c r="H19" i="1"/>
  <c r="I19" i="1" s="1"/>
  <c r="J18" i="1"/>
  <c r="K18" i="1" s="1"/>
  <c r="H18" i="1"/>
  <c r="I18" i="1" s="1"/>
  <c r="J17" i="1"/>
  <c r="K17" i="1" s="1"/>
  <c r="H17" i="1"/>
  <c r="I17" i="1" s="1"/>
  <c r="J16" i="1"/>
  <c r="K16" i="1" s="1"/>
  <c r="H16" i="1"/>
  <c r="J15" i="1"/>
  <c r="K15" i="1" s="1"/>
  <c r="H15" i="1"/>
  <c r="I15" i="1" s="1"/>
  <c r="J14" i="1"/>
  <c r="K14" i="1" s="1"/>
  <c r="H14" i="1"/>
  <c r="J13" i="1"/>
  <c r="K13" i="1" s="1"/>
  <c r="H13" i="1"/>
  <c r="I13" i="1" s="1"/>
  <c r="J12" i="1"/>
  <c r="K12" i="1" s="1"/>
  <c r="H12" i="1"/>
  <c r="I12" i="1" s="1"/>
  <c r="J11" i="1"/>
  <c r="K11" i="1" s="1"/>
  <c r="H11" i="1"/>
  <c r="I11" i="1" s="1"/>
  <c r="J10" i="1"/>
  <c r="K10" i="1" s="1"/>
  <c r="H10" i="1"/>
  <c r="J9" i="1"/>
  <c r="K9" i="1" s="1"/>
  <c r="H9" i="1"/>
  <c r="I9" i="1" s="1"/>
  <c r="J41" i="1"/>
  <c r="K41" i="1" s="1"/>
  <c r="H41" i="1"/>
  <c r="J40" i="1"/>
  <c r="K40" i="1" s="1"/>
  <c r="H40" i="1"/>
  <c r="I40" i="1" s="1"/>
  <c r="J39" i="1"/>
  <c r="K39" i="1" s="1"/>
  <c r="H39" i="1"/>
  <c r="I39" i="1" s="1"/>
  <c r="J38" i="1"/>
  <c r="K38" i="1" s="1"/>
  <c r="H38" i="1"/>
  <c r="I38" i="1" s="1"/>
  <c r="J37" i="1"/>
  <c r="K37" i="1" s="1"/>
  <c r="H37" i="1"/>
  <c r="J36" i="1"/>
  <c r="K36" i="1" s="1"/>
  <c r="H36" i="1"/>
  <c r="I36" i="1" s="1"/>
  <c r="I35" i="1" l="1"/>
  <c r="I34" i="1"/>
  <c r="I37" i="1"/>
  <c r="I16" i="1"/>
  <c r="K42" i="1"/>
  <c r="I29" i="1"/>
  <c r="I10" i="1"/>
  <c r="I41" i="1"/>
  <c r="I14" i="1"/>
  <c r="I20" i="1"/>
  <c r="I26" i="1"/>
  <c r="I32" i="1"/>
  <c r="A48" i="1"/>
  <c r="C44" i="1" l="1"/>
  <c r="C45" i="1" l="1"/>
  <c r="C47" i="1" s="1"/>
  <c r="F47" i="1" s="1"/>
  <c r="F44" i="1"/>
  <c r="F45" i="1" l="1"/>
  <c r="C48" i="1"/>
  <c r="F48" i="1" s="1"/>
</calcChain>
</file>

<file path=xl/sharedStrings.xml><?xml version="1.0" encoding="utf-8"?>
<sst xmlns="http://schemas.openxmlformats.org/spreadsheetml/2006/main" count="99" uniqueCount="54">
  <si>
    <t>Обоснование НМЦД методом сопоставимых рыночных цен (анализ рынка) 
для закупки конкурентным способом</t>
  </si>
  <si>
    <t>№ п/п</t>
  </si>
  <si>
    <t>Наименование каждой единицы товара, работы, услуги (предмет закупки)</t>
  </si>
  <si>
    <t>Ед. изм.</t>
  </si>
  <si>
    <t>Кол-во</t>
  </si>
  <si>
    <t>Информация о рыночных ценах за ед. изм., руб. без НДС</t>
  </si>
  <si>
    <t>Общая стоимость закупки, руб. без НДС</t>
  </si>
  <si>
    <t>ИТОГО</t>
  </si>
  <si>
    <t>х</t>
  </si>
  <si>
    <t>Стоимость закупки без НДС</t>
  </si>
  <si>
    <t xml:space="preserve">   руб.               (</t>
  </si>
  <si>
    <t>)</t>
  </si>
  <si>
    <t>НДС</t>
  </si>
  <si>
    <t>Начальная максимальная цена договора (НМЦД),</t>
  </si>
  <si>
    <t xml:space="preserve">предложение №1 </t>
  </si>
  <si>
    <t>предложение №2</t>
  </si>
  <si>
    <t>предложение №3</t>
  </si>
  <si>
    <t>V - коэффициент вариации, %</t>
  </si>
  <si>
    <t xml:space="preserve"> Среднее квадратичное отклонение  
    </t>
  </si>
  <si>
    <t>Средняя арифмитическая цена за ед., без НДС</t>
  </si>
  <si>
    <t>усл.ед.</t>
  </si>
  <si>
    <t>ОСАГО автомобиль-самосвал 7066-F3</t>
  </si>
  <si>
    <t xml:space="preserve">ОСАГО автомобиль специальный мультилифт  7066-F1 </t>
  </si>
  <si>
    <t>ОСАГО фронтальный погрузчик HYUNDAI HL760-9</t>
  </si>
  <si>
    <t>ОСАГО колёсный экскаватор-перегружатель HYUNDAI R210W-9 МН</t>
  </si>
  <si>
    <t>ОСАГО автомобиль специальный мультилифт 7066-FA на шасси FAW CA3310 8х4 с крюковым погрузчиком PALFINGER MT30 г/п 30 тн</t>
  </si>
  <si>
    <t>ОСАГО фронтальный погрузчик с телескопической стрелой XCMG XC6-3514K</t>
  </si>
  <si>
    <t>ОСАГО специальная комбинированная дорожная машина ЭД600АФ</t>
  </si>
  <si>
    <t>ОСАГО автоцистерна 5453FZ-21 на шасси FAW 3250 6Х4</t>
  </si>
  <si>
    <t>ОСАГО трактор Беларус МТЗ 82.1</t>
  </si>
  <si>
    <t>ОСАГО автобус ПАЗ 320405-04 Вектор NEXT</t>
  </si>
  <si>
    <t>ОСАГО машина вакуумная 
5453FZ-10 на шасси FAW 3250 6Х4</t>
  </si>
  <si>
    <t>КАСКО автомобиль Lada Largus</t>
  </si>
  <si>
    <t>КАСКО автомобиль-самосвал 7066-F3</t>
  </si>
  <si>
    <t xml:space="preserve">КАСКО автомобиль специальный мультилифт  7066-F1 </t>
  </si>
  <si>
    <t>КАСКО автомобиль специальный мультилифт 7066-FA на шасси FAW CA3310 8х4 с крюковым погрузчиком PALFINGER MT30 г/п 30 тн</t>
  </si>
  <si>
    <t>КАСКО специальная комбинированная дорожная машина ЭД600АФ</t>
  </si>
  <si>
    <t>КАСКО машина вакуумная 5453FZ-10 на шасси FAW 3250 6Х4</t>
  </si>
  <si>
    <t>КАСКО автоцистерна 5453FZ-21 на шасси FAW 3250 6Х4</t>
  </si>
  <si>
    <t>КАСКО автобус ПАЗ 320405-04 Вектор NEXT</t>
  </si>
  <si>
    <t xml:space="preserve">КАСКО LADA VESTA </t>
  </si>
  <si>
    <t>КАСКО автомобиль VOLKSWAGEN CARAVELLE</t>
  </si>
  <si>
    <t>Страхование гражданской ответственности  при эксплуатации специализированной техники экскаватор гусеничный HYUNDAI HX220S</t>
  </si>
  <si>
    <t>Страхование гражданской ответственности  при эксплуатации специализированной техники уплотнитель XCMG XH365</t>
  </si>
  <si>
    <t>Страхование гражданской ответственности  при эксплуатации специализированной техники погрузчик с бортовым поворотом HYUNDAI HSL850-7A</t>
  </si>
  <si>
    <t>Страхование гражданской ответственности  при эксплуатации специализированной техники щековая дробилка MESDA MD-J8D</t>
  </si>
  <si>
    <t>Страхование специализированной техники (передвижного оборудования) экскаватор гусеничный HYUNDAI HX220S</t>
  </si>
  <si>
    <t>Страхование специализированной техники (передвижного оборудования) фронтальный погрузчик HYUNDAI HL760-9</t>
  </si>
  <si>
    <t>Страхование специализированной техники (передвижного оборудования) колёсный экскаватор-перегружатель
HYUNDAI R210W-9 МН</t>
  </si>
  <si>
    <t>Страхование специализированной техники (передвижного оборудования) уплотнитель XCMG XH365</t>
  </si>
  <si>
    <t>Страхование специализированной техники (передвижного оборудования) фронтальный погрузчик с телескопической стрелой XCMG XC6-3514K</t>
  </si>
  <si>
    <t>Страхование специализированной техники (передвижного оборудования) погрузчик с бортовым поворотом HYUNDAI HSL850-7A</t>
  </si>
  <si>
    <t>Страхование специализированной техники (передвижного оборудования) трактор Беларус МТЗ 82.1</t>
  </si>
  <si>
    <t>Страхование специализированной техники (передвижного оборудования) щековая дробилка MESDA MD-J8D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</si>
</sst>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9" fontId="5" fillId="0" borderId="0" xfId="0" applyNumberFormat="1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top"/>
    </xf>
    <xf numFmtId="4" fontId="5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top" wrapText="1"/>
      <protection locked="0"/>
    </xf>
    <xf numFmtId="4" fontId="6" fillId="0" borderId="0" xfId="0" applyNumberFormat="1" applyFont="1" applyAlignment="1" applyProtection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4</xdr:row>
      <xdr:rowOff>914400</xdr:rowOff>
    </xdr:from>
    <xdr:to>
      <xdr:col>7</xdr:col>
      <xdr:colOff>1343025</xdr:colOff>
      <xdr:row>4</xdr:row>
      <xdr:rowOff>1362075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259080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6</xdr:row>
      <xdr:rowOff>161925</xdr:rowOff>
    </xdr:from>
    <xdr:to>
      <xdr:col>7</xdr:col>
      <xdr:colOff>1047750</xdr:colOff>
      <xdr:row>7</xdr:row>
      <xdr:rowOff>0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97155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4</xdr:row>
      <xdr:rowOff>1057275</xdr:rowOff>
    </xdr:from>
    <xdr:to>
      <xdr:col>8</xdr:col>
      <xdr:colOff>733425</xdr:colOff>
      <xdr:row>4</xdr:row>
      <xdr:rowOff>1400175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273367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</xdr:colOff>
      <xdr:row>6</xdr:row>
      <xdr:rowOff>266700</xdr:rowOff>
    </xdr:from>
    <xdr:to>
      <xdr:col>8</xdr:col>
      <xdr:colOff>866775</xdr:colOff>
      <xdr:row>7</xdr:row>
      <xdr:rowOff>0</xdr:rowOff>
    </xdr:to>
    <xdr:pic>
      <xdr:nvPicPr>
        <xdr:cNvPr id="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107632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37" workbookViewId="0">
      <selection activeCell="B39" sqref="B39"/>
    </sheetView>
  </sheetViews>
  <sheetFormatPr defaultRowHeight="15" x14ac:dyDescent="0.25"/>
  <cols>
    <col min="1" max="1" width="6.42578125" customWidth="1"/>
    <col min="2" max="2" width="29.28515625" customWidth="1"/>
    <col min="5" max="5" width="17" customWidth="1"/>
    <col min="6" max="6" width="16.5703125" customWidth="1"/>
    <col min="7" max="7" width="16" customWidth="1"/>
    <col min="8" max="8" width="18.140625" customWidth="1"/>
    <col min="9" max="9" width="15.7109375" customWidth="1"/>
    <col min="10" max="10" width="16" customWidth="1"/>
    <col min="11" max="11" width="15.28515625" customWidth="1"/>
  </cols>
  <sheetData>
    <row r="1" spans="1:12" s="1" customFormat="1" x14ac:dyDescent="0.25"/>
    <row r="2" spans="1:12" s="1" customFormat="1" x14ac:dyDescent="0.25"/>
    <row r="3" spans="1:12" ht="18.75" x14ac:dyDescent="0.3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9.25" customHeight="1" x14ac:dyDescent="0.25">
      <c r="A5" s="20" t="s">
        <v>1</v>
      </c>
      <c r="B5" s="20" t="s">
        <v>2</v>
      </c>
      <c r="C5" s="20" t="s">
        <v>3</v>
      </c>
      <c r="D5" s="20" t="s">
        <v>4</v>
      </c>
      <c r="E5" s="20" t="s">
        <v>5</v>
      </c>
      <c r="F5" s="20"/>
      <c r="G5" s="20"/>
      <c r="H5" s="28" t="s">
        <v>18</v>
      </c>
      <c r="I5" s="28" t="s">
        <v>17</v>
      </c>
      <c r="J5" s="21" t="s">
        <v>19</v>
      </c>
      <c r="K5" s="20" t="s">
        <v>6</v>
      </c>
      <c r="L5" s="1"/>
    </row>
    <row r="6" spans="1:12" x14ac:dyDescent="0.25">
      <c r="A6" s="20"/>
      <c r="B6" s="20"/>
      <c r="C6" s="20"/>
      <c r="D6" s="20"/>
      <c r="E6" s="23" t="s">
        <v>14</v>
      </c>
      <c r="F6" s="23" t="s">
        <v>15</v>
      </c>
      <c r="G6" s="23" t="s">
        <v>16</v>
      </c>
      <c r="H6" s="29"/>
      <c r="I6" s="29"/>
      <c r="J6" s="22"/>
      <c r="K6" s="20"/>
      <c r="L6" s="1"/>
    </row>
    <row r="7" spans="1:12" ht="48" customHeight="1" x14ac:dyDescent="0.25">
      <c r="A7" s="20"/>
      <c r="B7" s="20"/>
      <c r="C7" s="20"/>
      <c r="D7" s="20"/>
      <c r="E7" s="23"/>
      <c r="F7" s="23"/>
      <c r="G7" s="23"/>
      <c r="H7" s="30"/>
      <c r="I7" s="30"/>
      <c r="J7" s="22"/>
      <c r="K7" s="20"/>
      <c r="L7" s="1"/>
    </row>
    <row r="8" spans="1:12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1"/>
    </row>
    <row r="9" spans="1:12" ht="30" x14ac:dyDescent="0.25">
      <c r="A9" s="15">
        <v>1</v>
      </c>
      <c r="B9" s="17" t="s">
        <v>21</v>
      </c>
      <c r="C9" s="15" t="s">
        <v>20</v>
      </c>
      <c r="D9" s="15">
        <v>4</v>
      </c>
      <c r="E9" s="4">
        <v>32529.68</v>
      </c>
      <c r="F9" s="4">
        <v>35358.35</v>
      </c>
      <c r="G9" s="4">
        <v>33944.019999999997</v>
      </c>
      <c r="H9" s="4">
        <f t="shared" ref="H9:H35" si="0">ROUND(STDEV(E9:G9),2)</f>
        <v>1414.34</v>
      </c>
      <c r="I9" s="4">
        <f t="shared" ref="I9:I35" si="1">ROUND(H9/J9*100,2)</f>
        <v>4.17</v>
      </c>
      <c r="J9" s="4">
        <f t="shared" ref="J9:J35" si="2">(E9+F9+G9)/3</f>
        <v>33944.016666666663</v>
      </c>
      <c r="K9" s="4">
        <f t="shared" ref="K9:K35" si="3">J9*D9</f>
        <v>135776.06666666665</v>
      </c>
      <c r="L9" s="1"/>
    </row>
    <row r="10" spans="1:12" ht="45" x14ac:dyDescent="0.25">
      <c r="A10" s="15">
        <v>2</v>
      </c>
      <c r="B10" s="17" t="s">
        <v>22</v>
      </c>
      <c r="C10" s="15" t="s">
        <v>20</v>
      </c>
      <c r="D10" s="15">
        <v>4</v>
      </c>
      <c r="E10" s="4">
        <v>32529.68</v>
      </c>
      <c r="F10" s="4">
        <v>35358.35</v>
      </c>
      <c r="G10" s="4">
        <v>33944.019999999997</v>
      </c>
      <c r="H10" s="4">
        <f t="shared" si="0"/>
        <v>1414.34</v>
      </c>
      <c r="I10" s="4">
        <f t="shared" si="1"/>
        <v>4.17</v>
      </c>
      <c r="J10" s="4">
        <f t="shared" si="2"/>
        <v>33944.016666666663</v>
      </c>
      <c r="K10" s="4">
        <f t="shared" si="3"/>
        <v>135776.06666666665</v>
      </c>
      <c r="L10" s="1"/>
    </row>
    <row r="11" spans="1:12" ht="30" x14ac:dyDescent="0.25">
      <c r="A11" s="15">
        <v>3</v>
      </c>
      <c r="B11" s="17" t="s">
        <v>23</v>
      </c>
      <c r="C11" s="15" t="s">
        <v>20</v>
      </c>
      <c r="D11" s="15">
        <v>8</v>
      </c>
      <c r="E11" s="4">
        <v>5506.26</v>
      </c>
      <c r="F11" s="4">
        <v>5985.06</v>
      </c>
      <c r="G11" s="4">
        <v>5745.66</v>
      </c>
      <c r="H11" s="4">
        <f t="shared" si="0"/>
        <v>239.4</v>
      </c>
      <c r="I11" s="4">
        <f t="shared" si="1"/>
        <v>4.17</v>
      </c>
      <c r="J11" s="4">
        <f t="shared" si="2"/>
        <v>5745.66</v>
      </c>
      <c r="K11" s="4">
        <f t="shared" si="3"/>
        <v>45965.279999999999</v>
      </c>
      <c r="L11" s="1"/>
    </row>
    <row r="12" spans="1:12" ht="45" x14ac:dyDescent="0.25">
      <c r="A12" s="15">
        <v>4</v>
      </c>
      <c r="B12" s="17" t="s">
        <v>24</v>
      </c>
      <c r="C12" s="15" t="s">
        <v>20</v>
      </c>
      <c r="D12" s="15">
        <v>12</v>
      </c>
      <c r="E12" s="4">
        <v>5506.26</v>
      </c>
      <c r="F12" s="4">
        <v>5985.06</v>
      </c>
      <c r="G12" s="4">
        <v>5745.66</v>
      </c>
      <c r="H12" s="4">
        <f t="shared" si="0"/>
        <v>239.4</v>
      </c>
      <c r="I12" s="4">
        <f t="shared" si="1"/>
        <v>4.17</v>
      </c>
      <c r="J12" s="4">
        <f t="shared" si="2"/>
        <v>5745.66</v>
      </c>
      <c r="K12" s="4">
        <f t="shared" si="3"/>
        <v>68947.92</v>
      </c>
      <c r="L12" s="1"/>
    </row>
    <row r="13" spans="1:12" ht="75" x14ac:dyDescent="0.25">
      <c r="A13" s="15">
        <v>5</v>
      </c>
      <c r="B13" s="17" t="s">
        <v>25</v>
      </c>
      <c r="C13" s="15" t="s">
        <v>20</v>
      </c>
      <c r="D13" s="15">
        <v>14</v>
      </c>
      <c r="E13" s="4">
        <v>32529.68</v>
      </c>
      <c r="F13" s="4">
        <v>35358.35</v>
      </c>
      <c r="G13" s="4">
        <v>33944.019999999997</v>
      </c>
      <c r="H13" s="4">
        <f t="shared" si="0"/>
        <v>1414.34</v>
      </c>
      <c r="I13" s="4">
        <f t="shared" si="1"/>
        <v>4.17</v>
      </c>
      <c r="J13" s="4">
        <f t="shared" si="2"/>
        <v>33944.016666666663</v>
      </c>
      <c r="K13" s="4">
        <f t="shared" si="3"/>
        <v>475216.23333333328</v>
      </c>
      <c r="L13" s="1"/>
    </row>
    <row r="14" spans="1:12" ht="45" x14ac:dyDescent="0.25">
      <c r="A14" s="15">
        <v>6</v>
      </c>
      <c r="B14" s="17" t="s">
        <v>26</v>
      </c>
      <c r="C14" s="15" t="s">
        <v>20</v>
      </c>
      <c r="D14" s="15">
        <v>4</v>
      </c>
      <c r="E14" s="4">
        <v>5506.26</v>
      </c>
      <c r="F14" s="4">
        <v>5985.06</v>
      </c>
      <c r="G14" s="4">
        <v>5745.66</v>
      </c>
      <c r="H14" s="4">
        <f t="shared" si="0"/>
        <v>239.4</v>
      </c>
      <c r="I14" s="4">
        <f t="shared" si="1"/>
        <v>4.17</v>
      </c>
      <c r="J14" s="4">
        <f t="shared" si="2"/>
        <v>5745.66</v>
      </c>
      <c r="K14" s="4">
        <f t="shared" si="3"/>
        <v>22982.639999999999</v>
      </c>
      <c r="L14" s="1"/>
    </row>
    <row r="15" spans="1:12" ht="45" x14ac:dyDescent="0.25">
      <c r="A15" s="15">
        <v>7</v>
      </c>
      <c r="B15" s="17" t="s">
        <v>27</v>
      </c>
      <c r="C15" s="15" t="s">
        <v>20</v>
      </c>
      <c r="D15" s="15">
        <v>4</v>
      </c>
      <c r="E15" s="4">
        <v>32529.68</v>
      </c>
      <c r="F15" s="4">
        <v>35358.35</v>
      </c>
      <c r="G15" s="4">
        <v>33944.019999999997</v>
      </c>
      <c r="H15" s="4">
        <f t="shared" si="0"/>
        <v>1414.34</v>
      </c>
      <c r="I15" s="4">
        <f t="shared" si="1"/>
        <v>4.17</v>
      </c>
      <c r="J15" s="4">
        <f t="shared" si="2"/>
        <v>33944.016666666663</v>
      </c>
      <c r="K15" s="4">
        <f t="shared" si="3"/>
        <v>135776.06666666665</v>
      </c>
      <c r="L15" s="1"/>
    </row>
    <row r="16" spans="1:12" ht="45" x14ac:dyDescent="0.25">
      <c r="A16" s="15">
        <v>8</v>
      </c>
      <c r="B16" s="17" t="s">
        <v>31</v>
      </c>
      <c r="C16" s="15" t="s">
        <v>20</v>
      </c>
      <c r="D16" s="15">
        <v>4</v>
      </c>
      <c r="E16" s="4">
        <v>32529.68</v>
      </c>
      <c r="F16" s="4">
        <v>35358.35</v>
      </c>
      <c r="G16" s="4">
        <v>33944.019999999997</v>
      </c>
      <c r="H16" s="4">
        <f t="shared" si="0"/>
        <v>1414.34</v>
      </c>
      <c r="I16" s="4">
        <f t="shared" si="1"/>
        <v>4.17</v>
      </c>
      <c r="J16" s="4">
        <f t="shared" si="2"/>
        <v>33944.016666666663</v>
      </c>
      <c r="K16" s="4">
        <f t="shared" si="3"/>
        <v>135776.06666666665</v>
      </c>
      <c r="L16" s="1"/>
    </row>
    <row r="17" spans="1:12" ht="30" x14ac:dyDescent="0.25">
      <c r="A17" s="15">
        <v>9</v>
      </c>
      <c r="B17" s="17" t="s">
        <v>28</v>
      </c>
      <c r="C17" s="15" t="s">
        <v>20</v>
      </c>
      <c r="D17" s="15">
        <v>3</v>
      </c>
      <c r="E17" s="4">
        <v>32529.68</v>
      </c>
      <c r="F17" s="4">
        <v>35358.35</v>
      </c>
      <c r="G17" s="4">
        <v>33944.019999999997</v>
      </c>
      <c r="H17" s="4">
        <f t="shared" si="0"/>
        <v>1414.34</v>
      </c>
      <c r="I17" s="4">
        <f t="shared" si="1"/>
        <v>4.17</v>
      </c>
      <c r="J17" s="4">
        <f t="shared" si="2"/>
        <v>33944.016666666663</v>
      </c>
      <c r="K17" s="4">
        <f t="shared" si="3"/>
        <v>101832.04999999999</v>
      </c>
      <c r="L17" s="1"/>
    </row>
    <row r="18" spans="1:12" ht="30" x14ac:dyDescent="0.25">
      <c r="A18" s="15">
        <v>10</v>
      </c>
      <c r="B18" s="17" t="s">
        <v>29</v>
      </c>
      <c r="C18" s="15" t="s">
        <v>20</v>
      </c>
      <c r="D18" s="15">
        <v>4</v>
      </c>
      <c r="E18" s="4">
        <v>5506.26</v>
      </c>
      <c r="F18" s="4">
        <v>5985.06</v>
      </c>
      <c r="G18" s="4">
        <v>5745.66</v>
      </c>
      <c r="H18" s="4">
        <f t="shared" si="0"/>
        <v>239.4</v>
      </c>
      <c r="I18" s="4">
        <f t="shared" si="1"/>
        <v>4.17</v>
      </c>
      <c r="J18" s="4">
        <f t="shared" si="2"/>
        <v>5745.66</v>
      </c>
      <c r="K18" s="4">
        <f t="shared" si="3"/>
        <v>22982.639999999999</v>
      </c>
      <c r="L18" s="1"/>
    </row>
    <row r="19" spans="1:12" ht="30" x14ac:dyDescent="0.25">
      <c r="A19" s="15">
        <v>11</v>
      </c>
      <c r="B19" s="17" t="s">
        <v>30</v>
      </c>
      <c r="C19" s="15" t="s">
        <v>20</v>
      </c>
      <c r="D19" s="15">
        <v>6</v>
      </c>
      <c r="E19" s="4">
        <v>18543.03</v>
      </c>
      <c r="F19" s="4">
        <v>20155.46</v>
      </c>
      <c r="G19" s="4">
        <v>19349.240000000002</v>
      </c>
      <c r="H19" s="4">
        <f t="shared" si="0"/>
        <v>806.22</v>
      </c>
      <c r="I19" s="4">
        <f t="shared" si="1"/>
        <v>4.17</v>
      </c>
      <c r="J19" s="4">
        <f t="shared" si="2"/>
        <v>19349.243333333332</v>
      </c>
      <c r="K19" s="4">
        <f t="shared" si="3"/>
        <v>116095.45999999999</v>
      </c>
      <c r="L19" s="1"/>
    </row>
    <row r="20" spans="1:12" ht="31.5" x14ac:dyDescent="0.25">
      <c r="A20" s="15">
        <v>12</v>
      </c>
      <c r="B20" s="16" t="s">
        <v>32</v>
      </c>
      <c r="C20" s="15" t="s">
        <v>20</v>
      </c>
      <c r="D20" s="15">
        <v>1</v>
      </c>
      <c r="E20" s="4">
        <v>52729.86</v>
      </c>
      <c r="F20" s="4">
        <v>57315.06</v>
      </c>
      <c r="G20" s="4">
        <v>55022.46</v>
      </c>
      <c r="H20" s="4">
        <f t="shared" si="0"/>
        <v>2292.6</v>
      </c>
      <c r="I20" s="4">
        <f t="shared" si="1"/>
        <v>4.17</v>
      </c>
      <c r="J20" s="4">
        <f t="shared" si="2"/>
        <v>55022.46</v>
      </c>
      <c r="K20" s="4">
        <f t="shared" si="3"/>
        <v>55022.46</v>
      </c>
      <c r="L20" s="1"/>
    </row>
    <row r="21" spans="1:12" ht="31.5" x14ac:dyDescent="0.25">
      <c r="A21" s="15">
        <v>13</v>
      </c>
      <c r="B21" s="16" t="s">
        <v>33</v>
      </c>
      <c r="C21" s="15" t="s">
        <v>20</v>
      </c>
      <c r="D21" s="15">
        <v>4</v>
      </c>
      <c r="E21" s="4">
        <v>144836.35</v>
      </c>
      <c r="F21" s="4">
        <v>157430.81</v>
      </c>
      <c r="G21" s="4">
        <v>151133.57999999999</v>
      </c>
      <c r="H21" s="4">
        <f t="shared" si="0"/>
        <v>6297.23</v>
      </c>
      <c r="I21" s="4">
        <f t="shared" si="1"/>
        <v>4.17</v>
      </c>
      <c r="J21" s="4">
        <f t="shared" si="2"/>
        <v>151133.57999999999</v>
      </c>
      <c r="K21" s="4">
        <f t="shared" si="3"/>
        <v>604534.31999999995</v>
      </c>
      <c r="L21" s="1"/>
    </row>
    <row r="22" spans="1:12" ht="47.25" x14ac:dyDescent="0.25">
      <c r="A22" s="15">
        <v>14</v>
      </c>
      <c r="B22" s="16" t="s">
        <v>34</v>
      </c>
      <c r="C22" s="15" t="s">
        <v>20</v>
      </c>
      <c r="D22" s="15">
        <v>4</v>
      </c>
      <c r="E22" s="4">
        <v>182363.87</v>
      </c>
      <c r="F22" s="4">
        <v>198221.6</v>
      </c>
      <c r="G22" s="4">
        <v>190292.73</v>
      </c>
      <c r="H22" s="4">
        <f t="shared" si="0"/>
        <v>7928.87</v>
      </c>
      <c r="I22" s="4">
        <f t="shared" si="1"/>
        <v>4.17</v>
      </c>
      <c r="J22" s="4">
        <f t="shared" si="2"/>
        <v>190292.73333333331</v>
      </c>
      <c r="K22" s="4">
        <f t="shared" si="3"/>
        <v>761170.93333333323</v>
      </c>
      <c r="L22" s="1"/>
    </row>
    <row r="23" spans="1:12" ht="94.5" x14ac:dyDescent="0.25">
      <c r="A23" s="15">
        <v>15</v>
      </c>
      <c r="B23" s="16" t="s">
        <v>35</v>
      </c>
      <c r="C23" s="15" t="s">
        <v>20</v>
      </c>
      <c r="D23" s="15">
        <v>14</v>
      </c>
      <c r="E23" s="4">
        <v>203703.04000000001</v>
      </c>
      <c r="F23" s="4">
        <v>221416.35</v>
      </c>
      <c r="G23" s="4">
        <v>212559.69</v>
      </c>
      <c r="H23" s="4">
        <f t="shared" si="0"/>
        <v>8856.66</v>
      </c>
      <c r="I23" s="4">
        <f t="shared" si="1"/>
        <v>4.17</v>
      </c>
      <c r="J23" s="4">
        <f t="shared" si="2"/>
        <v>212559.69333333336</v>
      </c>
      <c r="K23" s="4">
        <f t="shared" si="3"/>
        <v>2975835.706666667</v>
      </c>
      <c r="L23" s="1"/>
    </row>
    <row r="24" spans="1:12" ht="47.25" x14ac:dyDescent="0.25">
      <c r="A24" s="15">
        <v>16</v>
      </c>
      <c r="B24" s="16" t="s">
        <v>36</v>
      </c>
      <c r="C24" s="15" t="s">
        <v>20</v>
      </c>
      <c r="D24" s="15">
        <v>4</v>
      </c>
      <c r="E24" s="4">
        <v>269780.90000000002</v>
      </c>
      <c r="F24" s="4">
        <v>293240.11</v>
      </c>
      <c r="G24" s="4">
        <v>281510.5</v>
      </c>
      <c r="H24" s="4">
        <f t="shared" si="0"/>
        <v>11729.61</v>
      </c>
      <c r="I24" s="4">
        <f t="shared" si="1"/>
        <v>4.17</v>
      </c>
      <c r="J24" s="4">
        <f t="shared" si="2"/>
        <v>281510.50333333336</v>
      </c>
      <c r="K24" s="4">
        <f t="shared" si="3"/>
        <v>1126042.0133333334</v>
      </c>
      <c r="L24" s="1"/>
    </row>
    <row r="25" spans="1:12" ht="47.25" x14ac:dyDescent="0.25">
      <c r="A25" s="15">
        <v>17</v>
      </c>
      <c r="B25" s="16" t="s">
        <v>37</v>
      </c>
      <c r="C25" s="15" t="s">
        <v>20</v>
      </c>
      <c r="D25" s="15">
        <v>4</v>
      </c>
      <c r="E25" s="4">
        <v>240200.4</v>
      </c>
      <c r="F25" s="4">
        <v>261087.38</v>
      </c>
      <c r="G25" s="4">
        <v>250643.89</v>
      </c>
      <c r="H25" s="4">
        <f t="shared" si="0"/>
        <v>10443.49</v>
      </c>
      <c r="I25" s="4">
        <f t="shared" si="1"/>
        <v>4.17</v>
      </c>
      <c r="J25" s="4">
        <f t="shared" si="2"/>
        <v>250643.89</v>
      </c>
      <c r="K25" s="4">
        <f t="shared" si="3"/>
        <v>1002575.56</v>
      </c>
      <c r="L25" s="1"/>
    </row>
    <row r="26" spans="1:12" ht="47.25" x14ac:dyDescent="0.25">
      <c r="A26" s="15">
        <v>18</v>
      </c>
      <c r="B26" s="16" t="s">
        <v>38</v>
      </c>
      <c r="C26" s="15" t="s">
        <v>20</v>
      </c>
      <c r="D26" s="15">
        <v>3</v>
      </c>
      <c r="E26" s="4">
        <v>206646.39</v>
      </c>
      <c r="F26" s="4">
        <v>224615.64</v>
      </c>
      <c r="G26" s="4">
        <v>215631.01</v>
      </c>
      <c r="H26" s="4">
        <f t="shared" si="0"/>
        <v>8984.6299999999992</v>
      </c>
      <c r="I26" s="4">
        <f t="shared" si="1"/>
        <v>4.17</v>
      </c>
      <c r="J26" s="4">
        <f t="shared" si="2"/>
        <v>215631.01333333334</v>
      </c>
      <c r="K26" s="4">
        <f t="shared" si="3"/>
        <v>646893.04</v>
      </c>
      <c r="L26" s="1"/>
    </row>
    <row r="27" spans="1:12" ht="31.5" x14ac:dyDescent="0.25">
      <c r="A27" s="15">
        <v>19</v>
      </c>
      <c r="B27" s="16" t="s">
        <v>39</v>
      </c>
      <c r="C27" s="15" t="s">
        <v>20</v>
      </c>
      <c r="D27" s="15">
        <v>6</v>
      </c>
      <c r="E27" s="4">
        <v>93328.48</v>
      </c>
      <c r="F27" s="4">
        <v>101444</v>
      </c>
      <c r="G27" s="4">
        <v>97386.240000000005</v>
      </c>
      <c r="H27" s="4">
        <f t="shared" si="0"/>
        <v>4057.76</v>
      </c>
      <c r="I27" s="4">
        <f t="shared" si="1"/>
        <v>4.17</v>
      </c>
      <c r="J27" s="4">
        <f t="shared" si="2"/>
        <v>97386.239999999991</v>
      </c>
      <c r="K27" s="4">
        <f t="shared" si="3"/>
        <v>584317.43999999994</v>
      </c>
      <c r="L27" s="1"/>
    </row>
    <row r="28" spans="1:12" x14ac:dyDescent="0.25">
      <c r="A28" s="15">
        <v>20</v>
      </c>
      <c r="B28" s="3" t="s">
        <v>40</v>
      </c>
      <c r="C28" s="15" t="s">
        <v>20</v>
      </c>
      <c r="D28" s="15">
        <v>1</v>
      </c>
      <c r="E28" s="4">
        <v>31197.95</v>
      </c>
      <c r="F28" s="4">
        <v>33910.81</v>
      </c>
      <c r="G28" s="4">
        <v>32554.38</v>
      </c>
      <c r="H28" s="4">
        <f t="shared" si="0"/>
        <v>1356.43</v>
      </c>
      <c r="I28" s="4">
        <f t="shared" si="1"/>
        <v>4.17</v>
      </c>
      <c r="J28" s="4">
        <f t="shared" si="2"/>
        <v>32554.38</v>
      </c>
      <c r="K28" s="4">
        <f t="shared" si="3"/>
        <v>32554.38</v>
      </c>
      <c r="L28" s="1"/>
    </row>
    <row r="29" spans="1:12" ht="47.25" x14ac:dyDescent="0.25">
      <c r="A29" s="15">
        <v>21</v>
      </c>
      <c r="B29" s="18" t="s">
        <v>41</v>
      </c>
      <c r="C29" s="15" t="s">
        <v>20</v>
      </c>
      <c r="D29" s="15">
        <v>1</v>
      </c>
      <c r="E29" s="4">
        <v>176405.55</v>
      </c>
      <c r="F29" s="4">
        <v>191745.16</v>
      </c>
      <c r="G29" s="4">
        <v>184075.35</v>
      </c>
      <c r="H29" s="4">
        <f t="shared" si="0"/>
        <v>7669.81</v>
      </c>
      <c r="I29" s="4">
        <f t="shared" si="1"/>
        <v>4.17</v>
      </c>
      <c r="J29" s="4">
        <f t="shared" si="2"/>
        <v>184075.3533333333</v>
      </c>
      <c r="K29" s="4">
        <f t="shared" si="3"/>
        <v>184075.3533333333</v>
      </c>
      <c r="L29" s="1"/>
    </row>
    <row r="30" spans="1:12" ht="90" x14ac:dyDescent="0.25">
      <c r="A30" s="15">
        <v>22</v>
      </c>
      <c r="B30" s="17" t="s">
        <v>42</v>
      </c>
      <c r="C30" s="15" t="s">
        <v>20</v>
      </c>
      <c r="D30" s="15">
        <v>3</v>
      </c>
      <c r="E30" s="4">
        <v>13800</v>
      </c>
      <c r="F30" s="4">
        <v>15000</v>
      </c>
      <c r="G30" s="4">
        <v>14400</v>
      </c>
      <c r="H30" s="4">
        <f t="shared" si="0"/>
        <v>600</v>
      </c>
      <c r="I30" s="4">
        <f t="shared" si="1"/>
        <v>4.17</v>
      </c>
      <c r="J30" s="4">
        <f t="shared" si="2"/>
        <v>14400</v>
      </c>
      <c r="K30" s="4">
        <f t="shared" si="3"/>
        <v>43200</v>
      </c>
      <c r="L30" s="1"/>
    </row>
    <row r="31" spans="1:12" ht="75" x14ac:dyDescent="0.25">
      <c r="A31" s="15">
        <v>23</v>
      </c>
      <c r="B31" s="17" t="s">
        <v>43</v>
      </c>
      <c r="C31" s="15" t="s">
        <v>20</v>
      </c>
      <c r="D31" s="15">
        <v>3</v>
      </c>
      <c r="E31" s="4">
        <v>13800</v>
      </c>
      <c r="F31" s="4">
        <v>15000</v>
      </c>
      <c r="G31" s="4">
        <v>14400</v>
      </c>
      <c r="H31" s="4">
        <f t="shared" si="0"/>
        <v>600</v>
      </c>
      <c r="I31" s="4">
        <f t="shared" si="1"/>
        <v>4.17</v>
      </c>
      <c r="J31" s="4">
        <f t="shared" si="2"/>
        <v>14400</v>
      </c>
      <c r="K31" s="4">
        <f t="shared" si="3"/>
        <v>43200</v>
      </c>
      <c r="L31" s="1"/>
    </row>
    <row r="32" spans="1:12" ht="105" x14ac:dyDescent="0.25">
      <c r="A32" s="15">
        <v>24</v>
      </c>
      <c r="B32" s="17" t="s">
        <v>44</v>
      </c>
      <c r="C32" s="15" t="s">
        <v>20</v>
      </c>
      <c r="D32" s="15">
        <v>8</v>
      </c>
      <c r="E32" s="4">
        <v>13800</v>
      </c>
      <c r="F32" s="4">
        <v>15000</v>
      </c>
      <c r="G32" s="4">
        <v>14400</v>
      </c>
      <c r="H32" s="4">
        <f t="shared" si="0"/>
        <v>600</v>
      </c>
      <c r="I32" s="4">
        <f t="shared" si="1"/>
        <v>4.17</v>
      </c>
      <c r="J32" s="4">
        <f t="shared" si="2"/>
        <v>14400</v>
      </c>
      <c r="K32" s="4">
        <f t="shared" si="3"/>
        <v>115200</v>
      </c>
      <c r="L32" s="1"/>
    </row>
    <row r="33" spans="1:12" ht="90" x14ac:dyDescent="0.25">
      <c r="A33" s="15">
        <v>25</v>
      </c>
      <c r="B33" s="17" t="s">
        <v>45</v>
      </c>
      <c r="C33" s="15" t="s">
        <v>20</v>
      </c>
      <c r="D33" s="15">
        <v>3</v>
      </c>
      <c r="E33" s="4">
        <v>13800</v>
      </c>
      <c r="F33" s="4">
        <v>15000</v>
      </c>
      <c r="G33" s="4">
        <v>14400</v>
      </c>
      <c r="H33" s="4">
        <f t="shared" si="0"/>
        <v>600</v>
      </c>
      <c r="I33" s="4">
        <f t="shared" si="1"/>
        <v>4.17</v>
      </c>
      <c r="J33" s="4">
        <f t="shared" si="2"/>
        <v>14400</v>
      </c>
      <c r="K33" s="4">
        <f t="shared" si="3"/>
        <v>43200</v>
      </c>
      <c r="L33" s="1"/>
    </row>
    <row r="34" spans="1:12" ht="75" x14ac:dyDescent="0.25">
      <c r="A34" s="15">
        <v>26</v>
      </c>
      <c r="B34" s="17" t="s">
        <v>46</v>
      </c>
      <c r="C34" s="15" t="s">
        <v>20</v>
      </c>
      <c r="D34" s="15">
        <v>3</v>
      </c>
      <c r="E34" s="4">
        <v>146477</v>
      </c>
      <c r="F34" s="4">
        <v>159213.75</v>
      </c>
      <c r="G34" s="4">
        <v>152845</v>
      </c>
      <c r="H34" s="4">
        <f t="shared" si="0"/>
        <v>6368.38</v>
      </c>
      <c r="I34" s="4">
        <f t="shared" si="1"/>
        <v>4.17</v>
      </c>
      <c r="J34" s="4">
        <f t="shared" si="2"/>
        <v>152845.25</v>
      </c>
      <c r="K34" s="4">
        <f t="shared" si="3"/>
        <v>458535.75</v>
      </c>
      <c r="L34" s="1"/>
    </row>
    <row r="35" spans="1:12" ht="75" x14ac:dyDescent="0.25">
      <c r="A35" s="15">
        <v>27</v>
      </c>
      <c r="B35" s="17" t="s">
        <v>47</v>
      </c>
      <c r="C35" s="15" t="s">
        <v>20</v>
      </c>
      <c r="D35" s="15">
        <v>8</v>
      </c>
      <c r="E35" s="4">
        <v>219870</v>
      </c>
      <c r="F35" s="4">
        <v>238990</v>
      </c>
      <c r="G35" s="4">
        <v>229430</v>
      </c>
      <c r="H35" s="4">
        <f t="shared" si="0"/>
        <v>9560</v>
      </c>
      <c r="I35" s="4">
        <f t="shared" si="1"/>
        <v>4.17</v>
      </c>
      <c r="J35" s="4">
        <f t="shared" si="2"/>
        <v>229430</v>
      </c>
      <c r="K35" s="4">
        <f t="shared" si="3"/>
        <v>1835440</v>
      </c>
      <c r="L35" s="1"/>
    </row>
    <row r="36" spans="1:12" ht="90" x14ac:dyDescent="0.25">
      <c r="A36" s="15">
        <v>28</v>
      </c>
      <c r="B36" s="17" t="s">
        <v>48</v>
      </c>
      <c r="C36" s="15" t="s">
        <v>20</v>
      </c>
      <c r="D36" s="15">
        <v>12</v>
      </c>
      <c r="E36" s="4">
        <v>282662</v>
      </c>
      <c r="F36" s="4">
        <v>307243.75</v>
      </c>
      <c r="G36" s="4">
        <v>294954</v>
      </c>
      <c r="H36" s="4">
        <f t="shared" ref="H36:H41" si="4">ROUND(STDEV(E36:G36),2)</f>
        <v>12290.88</v>
      </c>
      <c r="I36" s="4">
        <f t="shared" ref="I36:I41" si="5">ROUND(H36/J36*100,2)</f>
        <v>4.17</v>
      </c>
      <c r="J36" s="4">
        <f t="shared" ref="J36:J41" si="6">(E36+F36+G36)/3</f>
        <v>294953.25</v>
      </c>
      <c r="K36" s="4">
        <f t="shared" ref="K36:K41" si="7">J36*D36</f>
        <v>3539439</v>
      </c>
      <c r="L36" s="1"/>
    </row>
    <row r="37" spans="1:12" ht="60" x14ac:dyDescent="0.25">
      <c r="A37" s="15">
        <v>29</v>
      </c>
      <c r="B37" s="17" t="s">
        <v>49</v>
      </c>
      <c r="C37" s="15" t="s">
        <v>20</v>
      </c>
      <c r="D37" s="15">
        <v>3</v>
      </c>
      <c r="E37" s="4">
        <v>351060</v>
      </c>
      <c r="F37" s="4">
        <v>381587.5</v>
      </c>
      <c r="G37" s="4">
        <v>366324</v>
      </c>
      <c r="H37" s="4">
        <f t="shared" si="4"/>
        <v>15263.75</v>
      </c>
      <c r="I37" s="4">
        <f t="shared" si="5"/>
        <v>4.17</v>
      </c>
      <c r="J37" s="4">
        <f t="shared" si="6"/>
        <v>366323.83333333331</v>
      </c>
      <c r="K37" s="4">
        <f t="shared" si="7"/>
        <v>1098971.5</v>
      </c>
      <c r="L37" s="1"/>
    </row>
    <row r="38" spans="1:12" ht="90" x14ac:dyDescent="0.25">
      <c r="A38" s="15">
        <v>30</v>
      </c>
      <c r="B38" s="17" t="s">
        <v>50</v>
      </c>
      <c r="C38" s="15" t="s">
        <v>20</v>
      </c>
      <c r="D38" s="15">
        <v>4</v>
      </c>
      <c r="E38" s="4">
        <v>99130</v>
      </c>
      <c r="F38" s="4">
        <v>107750</v>
      </c>
      <c r="G38" s="4">
        <v>103440</v>
      </c>
      <c r="H38" s="4">
        <f t="shared" si="4"/>
        <v>4310</v>
      </c>
      <c r="I38" s="4">
        <f t="shared" si="5"/>
        <v>4.17</v>
      </c>
      <c r="J38" s="4">
        <f t="shared" si="6"/>
        <v>103440</v>
      </c>
      <c r="K38" s="4">
        <f t="shared" si="7"/>
        <v>413760</v>
      </c>
      <c r="L38" s="1"/>
    </row>
    <row r="39" spans="1:12" ht="90" x14ac:dyDescent="0.25">
      <c r="A39" s="15">
        <v>31</v>
      </c>
      <c r="B39" s="17" t="s">
        <v>51</v>
      </c>
      <c r="C39" s="15" t="s">
        <v>20</v>
      </c>
      <c r="D39" s="15">
        <v>8</v>
      </c>
      <c r="E39" s="4">
        <v>71070</v>
      </c>
      <c r="F39" s="4">
        <v>77250</v>
      </c>
      <c r="G39" s="4">
        <v>74160</v>
      </c>
      <c r="H39" s="4">
        <f t="shared" si="4"/>
        <v>3090</v>
      </c>
      <c r="I39" s="4">
        <f t="shared" si="5"/>
        <v>4.17</v>
      </c>
      <c r="J39" s="4">
        <f t="shared" si="6"/>
        <v>74160</v>
      </c>
      <c r="K39" s="4">
        <f t="shared" si="7"/>
        <v>593280</v>
      </c>
      <c r="L39" s="1"/>
    </row>
    <row r="40" spans="1:12" ht="60" x14ac:dyDescent="0.25">
      <c r="A40" s="15">
        <v>32</v>
      </c>
      <c r="B40" s="17" t="s">
        <v>52</v>
      </c>
      <c r="C40" s="15" t="s">
        <v>20</v>
      </c>
      <c r="D40" s="15">
        <v>4</v>
      </c>
      <c r="E40" s="4">
        <v>19090</v>
      </c>
      <c r="F40" s="4">
        <v>20750</v>
      </c>
      <c r="G40" s="4">
        <v>19920</v>
      </c>
      <c r="H40" s="4">
        <f t="shared" si="4"/>
        <v>830</v>
      </c>
      <c r="I40" s="4">
        <f t="shared" si="5"/>
        <v>4.17</v>
      </c>
      <c r="J40" s="4">
        <f t="shared" si="6"/>
        <v>19920</v>
      </c>
      <c r="K40" s="4">
        <f t="shared" si="7"/>
        <v>79680</v>
      </c>
      <c r="L40" s="1"/>
    </row>
    <row r="41" spans="1:12" ht="75" x14ac:dyDescent="0.25">
      <c r="A41" s="15">
        <v>33</v>
      </c>
      <c r="B41" s="17" t="s">
        <v>53</v>
      </c>
      <c r="C41" s="15" t="s">
        <v>20</v>
      </c>
      <c r="D41" s="15">
        <v>3</v>
      </c>
      <c r="E41" s="4">
        <v>290490</v>
      </c>
      <c r="F41" s="4">
        <v>315750</v>
      </c>
      <c r="G41" s="4">
        <v>303120</v>
      </c>
      <c r="H41" s="4">
        <f t="shared" si="4"/>
        <v>12630</v>
      </c>
      <c r="I41" s="4">
        <f t="shared" si="5"/>
        <v>4.17</v>
      </c>
      <c r="J41" s="4">
        <f t="shared" si="6"/>
        <v>303120</v>
      </c>
      <c r="K41" s="4">
        <f t="shared" si="7"/>
        <v>909360</v>
      </c>
      <c r="L41" s="1"/>
    </row>
    <row r="42" spans="1:12" x14ac:dyDescent="0.25">
      <c r="A42" s="5"/>
      <c r="B42" s="5" t="s">
        <v>7</v>
      </c>
      <c r="C42" s="6" t="s">
        <v>8</v>
      </c>
      <c r="D42" s="6" t="s">
        <v>8</v>
      </c>
      <c r="E42" s="6" t="s">
        <v>8</v>
      </c>
      <c r="F42" s="6" t="s">
        <v>8</v>
      </c>
      <c r="G42" s="6" t="s">
        <v>8</v>
      </c>
      <c r="H42" s="6" t="s">
        <v>8</v>
      </c>
      <c r="I42" s="6" t="s">
        <v>8</v>
      </c>
      <c r="J42" s="6" t="s">
        <v>8</v>
      </c>
      <c r="K42" s="7">
        <f>SUM(K9:K41)</f>
        <v>18543413.946666665</v>
      </c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32.25" customHeight="1" x14ac:dyDescent="0.25">
      <c r="A44" s="8" t="s">
        <v>9</v>
      </c>
      <c r="B44" s="8"/>
      <c r="C44" s="31">
        <f>K42</f>
        <v>18543413.946666665</v>
      </c>
      <c r="D44" s="31"/>
      <c r="E44" s="9" t="s">
        <v>10</v>
      </c>
      <c r="F44" s="27" t="str">
        <f>UPPER(LEFT(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C44,0))&gt;6,ROMAN(MID(ROUNDDOWN(C44,0),1,LEN(ROUNDDOWN(C44,0))-6)+0)&amp;" миллионов "&amp;ROMAN(MID(ROUNDDOWN(C44,0),LEN(ROUNDDOWN(C44,0))-5,3)+0)&amp;" тысяч "&amp;ROMAN(MID(ROUNDDOWN(C44,0),LEN(ROUNDDOWN(C44,0))-2,3)+0)&amp;" рублей",IF(LEN(ROUNDDOWN(C44,0))&gt;3,ROMAN(MID(ROUNDDOWN(C44,0),1,LEN(ROUNDDOWN(C44,0))-3)+0)&amp;" тысяч "&amp;ROMAN(MID(ROUNDDOWN(C44,0),LEN(ROUNDDOWN(C44,0))-2,3)+0)&amp;" рублей",ROMAN(ROUNDDOWN(C44,0))&amp;"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,1))&amp;MID(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C44,0))&gt;6,ROMAN(MID(ROUNDDOWN(C44,0),1,LEN(ROUNDDOWN(C44,0))-6)+0)&amp;" миллионов "&amp;ROMAN(MID(ROUNDDOWN(C44,0),LEN(ROUNDDOWN(C44,0))-5,3)+0)&amp;" тысяч "&amp;ROMAN(MID(ROUNDDOWN(C44,0),LEN(ROUNDDOWN(C44,0))-2,3)+0)&amp;" рублей",IF(LEN(ROUNDDOWN(C44,0))&gt;3,ROMAN(MID(ROUNDDOWN(C44,0),1,LEN(ROUNDDOWN(C44,0))-3)+0)&amp;" тысяч "&amp;ROMAN(MID(ROUNDDOWN(C44,0),LEN(ROUNDDOWN(C44,0))-2,3)+0)&amp;" рублей",ROMAN(ROUNDDOWN(C44,0))&amp;"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тысяч","миллионов"),2,200)&amp;" "&amp;SUBSTITUTE(SUBSTITUTE(SUBSTITUTE(SUBSTITUTE(SUBSTITUTE(SUBSTITUTE(SUBSTITUTE(SUBSTITUTE(RIGHT(TEXT(C44,"0,00"),2)&amp;" копеек","1 копеек","1 копейка"),"2 копеек","2 копейки"),"3 копеек","3 копейки"),"4 копеек","4 копейки"),"11 копейка","11 копеек"),"12 копейки","12 копеек"),"13 копейки","13 копеек"),"14 копейки","14 копеек")</f>
        <v>Восемнадцать миллионов пятьсот сорок три тысячи четыреста тринадцать рублей 95 копеек</v>
      </c>
      <c r="G44" s="27"/>
      <c r="H44" s="27"/>
      <c r="I44" s="27"/>
      <c r="J44" s="27"/>
      <c r="K44" s="27"/>
      <c r="L44" s="9" t="s">
        <v>11</v>
      </c>
    </row>
    <row r="45" spans="1:12" ht="20.25" customHeight="1" x14ac:dyDescent="0.25">
      <c r="A45" s="8" t="s">
        <v>12</v>
      </c>
      <c r="B45" s="10">
        <v>0</v>
      </c>
      <c r="C45" s="31">
        <f>IF(B45&gt;0,C44/100%*B45,0)</f>
        <v>0</v>
      </c>
      <c r="D45" s="31"/>
      <c r="E45" s="9" t="s">
        <v>10</v>
      </c>
      <c r="F45" s="27" t="str">
        <f>UPPER(LEFT(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C45,0))&gt;6,ROMAN(MID(ROUNDDOWN(C45,0),1,LEN(ROUNDDOWN(C45,0))-6)+0)&amp;" миллионов "&amp;ROMAN(MID(ROUNDDOWN(C45,0),LEN(ROUNDDOWN(C45,0))-5,3)+0)&amp;" тысяч "&amp;ROMAN(MID(ROUNDDOWN(C45,0),LEN(ROUNDDOWN(C45,0))-2,3)+0)&amp;" рублей",IF(LEN(ROUNDDOWN(C45,0))&gt;3,ROMAN(MID(ROUNDDOWN(C45,0),1,LEN(ROUNDDOWN(C45,0))-3)+0)&amp;" тысяч "&amp;ROMAN(MID(ROUNDDOWN(C45,0),LEN(ROUNDDOWN(C45,0))-2,3)+0)&amp;" рублей",ROMAN(ROUNDDOWN(C45,0))&amp;"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,1))&amp;MID(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C45,0))&gt;6,ROMAN(MID(ROUNDDOWN(C45,0),1,LEN(ROUNDDOWN(C45,0))-6)+0)&amp;" миллионов "&amp;ROMAN(MID(ROUNDDOWN(C45,0),LEN(ROUNDDOWN(C45,0))-5,3)+0)&amp;" тысяч "&amp;ROMAN(MID(ROUNDDOWN(C45,0),LEN(ROUNDDOWN(C45,0))-2,3)+0)&amp;" рублей",IF(LEN(ROUNDDOWN(C45,0))&gt;3,ROMAN(MID(ROUNDDOWN(C45,0),1,LEN(ROUNDDOWN(C45,0))-3)+0)&amp;" тысяч "&amp;ROMAN(MID(ROUNDDOWN(C45,0),LEN(ROUNDDOWN(C45,0))-2,3)+0)&amp;" рублей",ROMAN(ROUNDDOWN(C45,0))&amp;"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тысяч","миллионов"),2,200)&amp;" "&amp;SUBSTITUTE(SUBSTITUTE(SUBSTITUTE(SUBSTITUTE(SUBSTITUTE(SUBSTITUTE(SUBSTITUTE(SUBSTITUTE(RIGHT(TEXT(C45,"0,00"),2)&amp;" копеек","1 копеек","1 копейка"),"2 копеек","2 копейки"),"3 копеек","3 копейки"),"4 копеек","4 копейки"),"11 копейка","11 копеек"),"12 копейки","12 копеек"),"13 копейки","13 копеек"),"14 копейки","14 копеек")</f>
        <v>Рублей 00 копеек</v>
      </c>
      <c r="G45" s="27"/>
      <c r="H45" s="27"/>
      <c r="I45" s="27"/>
      <c r="J45" s="27"/>
      <c r="K45" s="27"/>
      <c r="L45" s="9" t="s">
        <v>11</v>
      </c>
    </row>
    <row r="46" spans="1:12" x14ac:dyDescent="0.25">
      <c r="A46" s="1"/>
      <c r="B46" s="1"/>
      <c r="C46" s="11"/>
      <c r="D46" s="12"/>
      <c r="E46" s="1"/>
      <c r="F46" s="1"/>
      <c r="G46" s="1"/>
      <c r="H46" s="13"/>
      <c r="I46" s="13"/>
      <c r="J46" s="1"/>
      <c r="K46" s="1"/>
      <c r="L46" s="14"/>
    </row>
    <row r="47" spans="1:12" ht="48.75" customHeight="1" x14ac:dyDescent="0.25">
      <c r="A47" s="32" t="s">
        <v>13</v>
      </c>
      <c r="B47" s="32"/>
      <c r="C47" s="25">
        <f>C44+C45</f>
        <v>18543413.946666665</v>
      </c>
      <c r="D47" s="26"/>
      <c r="E47" s="9" t="s">
        <v>10</v>
      </c>
      <c r="F47" s="33" t="str">
        <f>UPPER(LEFT(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C47,0))&gt;6,ROMAN(MID(ROUNDDOWN(C47,0),1,LEN(ROUNDDOWN(C47,0))-6)+0)&amp;" миллионов "&amp;ROMAN(MID(ROUNDDOWN(C47,0),LEN(ROUNDDOWN(C47,0))-5,3)+0)&amp;" тысяч "&amp;ROMAN(MID(ROUNDDOWN(C47,0),LEN(ROUNDDOWN(C47,0))-2,3)+0)&amp;" рублей",IF(LEN(ROUNDDOWN(C47,0))&gt;3,ROMAN(MID(ROUNDDOWN(C47,0),1,LEN(ROUNDDOWN(C47,0))-3)+0)&amp;" тысяч "&amp;ROMAN(MID(ROUNDDOWN(C47,0),LEN(ROUNDDOWN(C47,0))-2,3)+0)&amp;" рублей",ROMAN(ROUNDDOWN(C47,0))&amp;"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,1))&amp;MID(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C47,0))&gt;6,ROMAN(MID(ROUNDDOWN(C47,0),1,LEN(ROUNDDOWN(C47,0))-6)+0)&amp;" миллионов "&amp;ROMAN(MID(ROUNDDOWN(C47,0),LEN(ROUNDDOWN(C47,0))-5,3)+0)&amp;" тысяч "&amp;ROMAN(MID(ROUNDDOWN(C47,0),LEN(ROUNDDOWN(C47,0))-2,3)+0)&amp;" рублей",IF(LEN(ROUNDDOWN(C47,0))&gt;3,ROMAN(MID(ROUNDDOWN(C47,0),1,LEN(ROUNDDOWN(C47,0))-3)+0)&amp;" тысяч "&amp;ROMAN(MID(ROUNDDOWN(C47,0),LEN(ROUNDDOWN(C47,0))-2,3)+0)&amp;" рублей",ROMAN(ROUNDDOWN(C47,0))&amp;"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тысяч","миллионов"),2,200)&amp;" "&amp;SUBSTITUTE(SUBSTITUTE(SUBSTITUTE(SUBSTITUTE(SUBSTITUTE(SUBSTITUTE(SUBSTITUTE(SUBSTITUTE(RIGHT(TEXT(C47,"0,00"),2)&amp;" копеек","1 копеек","1 копейка"),"2 копеек","2 копейки"),"3 копеек","3 копейки"),"4 копеек","4 копейки"),"11 копейка","11 копеек"),"12 копейки","12 копеек"),"13 копейки","13 копеек"),"14 копейки","14 копеек")</f>
        <v>Восемнадцать миллионов пятьсот сорок три тысячи четыреста тринадцать рублей 95 копеек</v>
      </c>
      <c r="G47" s="33"/>
      <c r="H47" s="33"/>
      <c r="I47" s="33"/>
      <c r="J47" s="33"/>
      <c r="K47" s="33"/>
      <c r="L47" s="9" t="s">
        <v>11</v>
      </c>
    </row>
    <row r="48" spans="1:12" ht="15.75" x14ac:dyDescent="0.25">
      <c r="A48" s="24" t="str">
        <f>CONCATENATE("в том числе НДС"," ",B45*100,"%")</f>
        <v>в том числе НДС 0%</v>
      </c>
      <c r="B48" s="24"/>
      <c r="C48" s="25">
        <f>C45</f>
        <v>0</v>
      </c>
      <c r="D48" s="26"/>
      <c r="E48" s="9" t="s">
        <v>10</v>
      </c>
      <c r="F48" s="27" t="str">
        <f>UPPER(LEFT(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C48,0))&gt;6,ROMAN(MID(ROUNDDOWN(C48,0),1,LEN(ROUNDDOWN(C48,0))-6)+0)&amp;" миллионов "&amp;ROMAN(MID(ROUNDDOWN(C48,0),LEN(ROUNDDOWN(C48,0))-5,3)+0)&amp;" тысяч "&amp;ROMAN(MID(ROUNDDOWN(C48,0),LEN(ROUNDDOWN(C48,0))-2,3)+0)&amp;" рублей",IF(LEN(ROUNDDOWN(C48,0))&gt;3,ROMAN(MID(ROUNDDOWN(C48,0),1,LEN(ROUNDDOWN(C48,0))-3)+0)&amp;" тысяч "&amp;ROMAN(MID(ROUNDDOWN(C48,0),LEN(ROUNDDOWN(C48,0))-2,3)+0)&amp;" рублей",ROMAN(ROUNDDOWN(C48,0))&amp;"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,1))&amp;MID(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C48,0))&gt;6,ROMAN(MID(ROUNDDOWN(C48,0),1,LEN(ROUNDDOWN(C48,0))-6)+0)&amp;" миллионов "&amp;ROMAN(MID(ROUNDDOWN(C48,0),LEN(ROUNDDOWN(C48,0))-5,3)+0)&amp;" тысяч "&amp;ROMAN(MID(ROUNDDOWN(C48,0),LEN(ROUNDDOWN(C48,0))-2,3)+0)&amp;" рублей",IF(LEN(ROUNDDOWN(C48,0))&gt;3,ROMAN(MID(ROUNDDOWN(C48,0),1,LEN(ROUNDDOWN(C48,0))-3)+0)&amp;" тысяч "&amp;ROMAN(MID(ROUNDDOWN(C48,0),LEN(ROUNDDOWN(C48,0))-2,3)+0)&amp;" рублей",ROMAN(ROUNDDOWN(C48,0))&amp;"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тысяч","миллионов"),2,200)&amp;" "&amp;SUBSTITUTE(SUBSTITUTE(SUBSTITUTE(SUBSTITUTE(SUBSTITUTE(SUBSTITUTE(SUBSTITUTE(SUBSTITUTE(RIGHT(TEXT(C48,"0,00"),2)&amp;" копеек","1 копеек","1 копейка"),"2 копеек","2 копейки"),"3 копеек","3 копейки"),"4 копеек","4 копейки"),"11 копейка","11 копеек"),"12 копейки","12 копеек"),"13 копейки","13 копеек"),"14 копейки","14 копеек")</f>
        <v>Рублей 00 копеек</v>
      </c>
      <c r="G48" s="27"/>
      <c r="H48" s="27"/>
      <c r="I48" s="27"/>
      <c r="J48" s="27"/>
      <c r="K48" s="27"/>
      <c r="L48" s="9" t="s">
        <v>11</v>
      </c>
    </row>
  </sheetData>
  <mergeCells count="23">
    <mergeCell ref="A48:B48"/>
    <mergeCell ref="C48:D48"/>
    <mergeCell ref="F48:K48"/>
    <mergeCell ref="H5:H7"/>
    <mergeCell ref="I5:I7"/>
    <mergeCell ref="G6:G7"/>
    <mergeCell ref="C44:D44"/>
    <mergeCell ref="F44:K44"/>
    <mergeCell ref="C45:D45"/>
    <mergeCell ref="F45:K45"/>
    <mergeCell ref="A47:B47"/>
    <mergeCell ref="C47:D47"/>
    <mergeCell ref="F47:K47"/>
    <mergeCell ref="A3:K3"/>
    <mergeCell ref="A5:A7"/>
    <mergeCell ref="B5:B7"/>
    <mergeCell ref="C5:C7"/>
    <mergeCell ref="D5:D7"/>
    <mergeCell ref="E5:G5"/>
    <mergeCell ref="J5:J7"/>
    <mergeCell ref="K5:K7"/>
    <mergeCell ref="E6:E7"/>
    <mergeCell ref="F6:F7"/>
  </mergeCells>
  <hyperlinks>
    <hyperlink ref="J5" location="_ftn1" display="_ftn1"/>
  </hyperlink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2024-03-21T14:52:16Z</dcterms:modified>
</cp:coreProperties>
</file>