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DOCs\Котельная Семья зу 23 47 0118055 14600+37Га\_котельная Семья\РД+СМР\"/>
    </mc:Choice>
  </mc:AlternateContent>
  <xr:revisionPtr revIDLastSave="0" documentId="13_ncr:1_{2A561F01-5733-4BBC-BAB2-88C570F22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тельная" sheetId="1" r:id="rId1"/>
    <sheet name="ПИР" sheetId="3" r:id="rId2"/>
    <sheet name="тех.надзор" sheetId="4" r:id="rId3"/>
  </sheets>
  <definedNames>
    <definedName name="_xlnm.Print_Area" localSheetId="0">котельная!$A$1:$G$40</definedName>
    <definedName name="_xlnm.Print_Area" localSheetId="1">ПИР!$A$1:$G$36</definedName>
    <definedName name="_xlnm.Print_Area" localSheetId="2">тех.надзор!$A$1:$G$36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K24" i="4"/>
  <c r="F26" i="4" s="1"/>
  <c r="J24" i="4"/>
  <c r="D18" i="4"/>
  <c r="F18" i="4" s="1"/>
  <c r="G25" i="4" l="1"/>
  <c r="G27" i="4" s="1"/>
  <c r="G29" i="1" s="1"/>
  <c r="F16" i="4"/>
  <c r="G16" i="4" s="1"/>
  <c r="L24" i="4"/>
  <c r="M24" i="4" s="1"/>
  <c r="N24" i="4" s="1"/>
  <c r="O24" i="4" s="1"/>
  <c r="P24" i="4" s="1"/>
  <c r="Q24" i="4" s="1"/>
  <c r="R24" i="4" s="1"/>
  <c r="K24" i="3"/>
  <c r="F26" i="3" s="1"/>
  <c r="J24" i="3"/>
  <c r="D18" i="3"/>
  <c r="F18" i="3" s="1"/>
  <c r="F16" i="3" s="1"/>
  <c r="G16" i="3" s="1"/>
  <c r="J24" i="1"/>
  <c r="G28" i="4" l="1"/>
  <c r="G29" i="4" s="1"/>
  <c r="G23" i="3"/>
  <c r="G25" i="3" s="1"/>
  <c r="G27" i="3" s="1"/>
  <c r="L24" i="3"/>
  <c r="M24" i="3" s="1"/>
  <c r="N24" i="3" s="1"/>
  <c r="O24" i="3" s="1"/>
  <c r="P24" i="3" s="1"/>
  <c r="Q24" i="3" s="1"/>
  <c r="R24" i="3" s="1"/>
  <c r="K24" i="1"/>
  <c r="D18" i="1"/>
  <c r="G28" i="1" l="1"/>
  <c r="G28" i="3"/>
  <c r="G29" i="3" s="1"/>
  <c r="F18" i="1"/>
  <c r="F16" i="1" s="1"/>
  <c r="G16" i="1" s="1"/>
  <c r="G23" i="1" s="1"/>
  <c r="G25" i="1" s="1"/>
  <c r="F26" i="1"/>
  <c r="L24" i="1"/>
  <c r="M24" i="1" s="1"/>
  <c r="N24" i="1" s="1"/>
  <c r="O24" i="1" s="1"/>
  <c r="P24" i="1" s="1"/>
  <c r="Q24" i="1" s="1"/>
  <c r="R24" i="1" s="1"/>
  <c r="G27" i="1" l="1"/>
  <c r="G30" i="1" s="1"/>
  <c r="G32" i="1" l="1"/>
  <c r="G33" i="1" s="1"/>
</calcChain>
</file>

<file path=xl/sharedStrings.xml><?xml version="1.0" encoding="utf-8"?>
<sst xmlns="http://schemas.openxmlformats.org/spreadsheetml/2006/main" count="148" uniqueCount="57">
  <si>
    <t>УТВЕРЖДАЮ:</t>
  </si>
  <si>
    <t>Генеральный директор</t>
  </si>
  <si>
    <t>(наименование стройки)</t>
  </si>
  <si>
    <t>УКРУПНЕННЫЙ СМЕТНЫЙ РАСЧЕТ № 1</t>
  </si>
  <si>
    <t>(наименование работ и затрат, наименование объекта)</t>
  </si>
  <si>
    <t>№ п/п</t>
  </si>
  <si>
    <t>Наименование объекта строительства</t>
  </si>
  <si>
    <t>Обоснование</t>
  </si>
  <si>
    <t>Единица измерения</t>
  </si>
  <si>
    <t>Количество</t>
  </si>
  <si>
    <t>Стоимость в текущем (прогнозном) уровне цен, тыс. руб.</t>
  </si>
  <si>
    <t>1 МВт</t>
  </si>
  <si>
    <t>а</t>
  </si>
  <si>
    <t>Па</t>
  </si>
  <si>
    <t>в</t>
  </si>
  <si>
    <t>Пв</t>
  </si>
  <si>
    <t>с</t>
  </si>
  <si>
    <t>Пс</t>
  </si>
  <si>
    <t>Поправочные коэффициенты</t>
  </si>
  <si>
    <t>Коэффициент перехода от цен базового района (Московская область)
к уровню цен Краснодарского края (Кпер)</t>
  </si>
  <si>
    <t>Коэффициент, учитывающий изменение стоимости строительства на территории Краснодарского края, связанный с климатическими условиями (Крег1)</t>
  </si>
  <si>
    <t>Стоимость строительства с учетом территориальных и регионально-климатических условий</t>
  </si>
  <si>
    <t>Затраты на подключение к инженерным сетям</t>
  </si>
  <si>
    <t>Расчет</t>
  </si>
  <si>
    <t>Прогноз социально-экономического развития Российской Федерации на 2023 год и на плановый период 2024-2025 годов  (по строке "Инвестиции в основной капитал")</t>
  </si>
  <si>
    <t>НДС</t>
  </si>
  <si>
    <t>Налоговый кодекс РФ</t>
  </si>
  <si>
    <t>%</t>
  </si>
  <si>
    <t>Составил: ___________________________</t>
  </si>
  <si>
    <t>(должность, подпись, расшифровка)</t>
  </si>
  <si>
    <t>Проверил: ___________________________</t>
  </si>
  <si>
    <t>ООО "НТГ"</t>
  </si>
  <si>
    <t>____________________В.В. Окунев</t>
  </si>
  <si>
    <t>Отдельно стоящие котельные на газообразном топливе, теплопроизводительностью: 38,4 МВт (33,02 Гкал/ч)</t>
  </si>
  <si>
    <t>«Водогрейная котельная  в г. Новороссийске земельный участк с кадастровым номером 23:47:0118055:14600» (1 этап строительства)</t>
  </si>
  <si>
    <t>"____" ______________2024 г.</t>
  </si>
  <si>
    <t>выполнение работ по разработке рабочей документации и строительству объекта</t>
  </si>
  <si>
    <t>п. 26 общих указаний технической части сборника №19 Здания и сооружения городской
инфраструктуры</t>
  </si>
  <si>
    <t>п. 27 общих указаний технической части сборника №19 Здания и сооружения городской
инфраструктуры</t>
  </si>
  <si>
    <t>2.1.</t>
  </si>
  <si>
    <t>2.2.</t>
  </si>
  <si>
    <t>Стоимость единицы изм. По состоянию на 01.01.2024, тыс. руб.</t>
  </si>
  <si>
    <t>НЦС 81-02-19-2024 (интерполяция 19-02-001-12 и 19-02-001-13)</t>
  </si>
  <si>
    <t>Всего по состоянию на 01.01.2024 г.</t>
  </si>
  <si>
    <t xml:space="preserve">Расчет индекса-дефлятора на основании показателей Минэкономразвития России
Ин.стр. с 01.01.2024 г. по 01.01.2025 г. = 100%
</t>
  </si>
  <si>
    <t>в том числе ПИР</t>
  </si>
  <si>
    <t>Стоимость ПИР</t>
  </si>
  <si>
    <t>Всего стоимость ПИР с учетом сроков строительства</t>
  </si>
  <si>
    <t>Всего стоимость ПИР строительства котельной 1 (первого) этапа
с НДС</t>
  </si>
  <si>
    <t>Всего стоимость строительства котельной с учетом сроков строительства по НЦС</t>
  </si>
  <si>
    <t>Всего стоимость СМР по строительству котельной с учетом сроков строительства</t>
  </si>
  <si>
    <t>Стоимость по разработке Рабочей документация</t>
  </si>
  <si>
    <t>Всего стоимость РД и строительства котельной 1 (первого) этапа
с НДС</t>
  </si>
  <si>
    <t>в том числе технадзор</t>
  </si>
  <si>
    <t>Стоимость тех.надзора</t>
  </si>
  <si>
    <t>Проверил: главный инженер ООО "НТГ"___________________________Д.В. Громовой</t>
  </si>
  <si>
    <t>Составил: начальник службы по развитию ООО "НТГ"___________________________Е.А. Сыромятникова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</si>
</sst>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3" fillId="0" borderId="0" xfId="2" applyFont="1" applyAlignment="1">
      <alignment horizontal="left" vertical="top"/>
    </xf>
    <xf numFmtId="49" fontId="4" fillId="0" borderId="0" xfId="2" applyNumberFormat="1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right" vertical="top"/>
    </xf>
    <xf numFmtId="0" fontId="5" fillId="0" borderId="0" xfId="2" applyFont="1" applyAlignment="1">
      <alignment horizontal="right" vertical="top"/>
    </xf>
    <xf numFmtId="0" fontId="6" fillId="0" borderId="0" xfId="2" applyFont="1" applyAlignment="1">
      <alignment horizontal="right" vertical="top"/>
    </xf>
    <xf numFmtId="0" fontId="4" fillId="0" borderId="0" xfId="2" applyFont="1" applyAlignment="1">
      <alignment horizontal="left" vertical="top"/>
    </xf>
    <xf numFmtId="0" fontId="4" fillId="0" borderId="0" xfId="2" applyFont="1"/>
    <xf numFmtId="0" fontId="5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9" fillId="0" borderId="0" xfId="2" applyFont="1" applyAlignment="1">
      <alignment vertical="top"/>
    </xf>
    <xf numFmtId="4" fontId="11" fillId="0" borderId="0" xfId="0" applyNumberFormat="1" applyFont="1"/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4" fontId="16" fillId="0" borderId="1" xfId="0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top"/>
    </xf>
    <xf numFmtId="49" fontId="3" fillId="0" borderId="0" xfId="2" applyNumberFormat="1" applyFont="1" applyAlignment="1">
      <alignment horizontal="center" vertical="top"/>
    </xf>
    <xf numFmtId="49" fontId="9" fillId="0" borderId="0" xfId="2" applyNumberFormat="1" applyFont="1" applyAlignment="1">
      <alignment horizontal="center" vertical="top"/>
    </xf>
    <xf numFmtId="0" fontId="7" fillId="0" borderId="0" xfId="2" applyFont="1" applyAlignment="1">
      <alignment horizontal="center" vertical="top" wrapText="1"/>
    </xf>
  </cellXfs>
  <cellStyles count="4">
    <cellStyle name="Обычный" xfId="0" builtinId="0"/>
    <cellStyle name="Обычный 2" xfId="2" xr:uid="{118C400A-DDD6-4EE0-8346-09DCFD38D5A8}"/>
    <cellStyle name="Обычный 2 10 5" xfId="3" xr:uid="{4A476875-F38C-4FB3-AE04-96B38AA4B6F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zoomScaleNormal="100" workbookViewId="0">
      <selection activeCell="B37" sqref="B37"/>
    </sheetView>
  </sheetViews>
  <sheetFormatPr defaultRowHeight="15" outlineLevelRow="1" x14ac:dyDescent="0.25"/>
  <cols>
    <col min="1" max="1" width="6.85546875" customWidth="1"/>
    <col min="2" max="2" width="27.140625" customWidth="1"/>
    <col min="3" max="3" width="23.7109375" customWidth="1"/>
    <col min="4" max="5" width="13.85546875" customWidth="1"/>
    <col min="6" max="7" width="20" customWidth="1"/>
    <col min="8" max="8" width="20.28515625" customWidth="1"/>
    <col min="9" max="9" width="12.42578125" hidden="1" customWidth="1"/>
    <col min="10" max="16" width="11" hidden="1" customWidth="1"/>
    <col min="17" max="17" width="11.28515625" hidden="1" customWidth="1"/>
    <col min="18" max="18" width="12.28515625" hidden="1" customWidth="1"/>
  </cols>
  <sheetData>
    <row r="1" spans="1:17" x14ac:dyDescent="0.25">
      <c r="A1" s="1"/>
      <c r="B1" s="2"/>
      <c r="C1" s="3"/>
      <c r="D1" s="4"/>
      <c r="E1" s="5"/>
      <c r="F1" s="1" t="s">
        <v>0</v>
      </c>
      <c r="G1" s="6"/>
      <c r="H1" s="7"/>
      <c r="I1" s="7"/>
      <c r="J1" s="7"/>
      <c r="K1" s="7"/>
      <c r="L1" s="7"/>
      <c r="N1" s="8"/>
      <c r="O1" s="7"/>
      <c r="P1" s="7"/>
      <c r="Q1" s="7"/>
    </row>
    <row r="2" spans="1:17" x14ac:dyDescent="0.25">
      <c r="A2" s="9"/>
      <c r="B2" s="2"/>
      <c r="C2" s="3"/>
      <c r="D2" s="4"/>
      <c r="E2" s="5"/>
      <c r="F2" s="2" t="s">
        <v>1</v>
      </c>
      <c r="G2" s="6"/>
      <c r="H2" s="7"/>
      <c r="I2" s="7"/>
      <c r="J2" s="7"/>
      <c r="K2" s="7"/>
      <c r="L2" s="7"/>
      <c r="N2" s="8"/>
      <c r="O2" s="7"/>
      <c r="P2" s="7"/>
      <c r="Q2" s="7"/>
    </row>
    <row r="3" spans="1:17" x14ac:dyDescent="0.25">
      <c r="A3" s="9"/>
      <c r="B3" s="2"/>
      <c r="C3" s="3"/>
      <c r="D3" s="4"/>
      <c r="E3" s="5"/>
      <c r="F3" s="2" t="s">
        <v>31</v>
      </c>
      <c r="G3" s="6"/>
      <c r="H3" s="7"/>
      <c r="I3" s="7"/>
      <c r="J3" s="7"/>
      <c r="K3" s="7"/>
      <c r="L3" s="7"/>
      <c r="N3" s="8"/>
      <c r="O3" s="7"/>
      <c r="P3" s="7"/>
      <c r="Q3" s="7"/>
    </row>
    <row r="4" spans="1:17" x14ac:dyDescent="0.25">
      <c r="A4" s="9"/>
      <c r="B4" s="2"/>
      <c r="C4" s="3"/>
      <c r="D4" s="4"/>
      <c r="E4" s="5"/>
      <c r="F4" s="2" t="s">
        <v>32</v>
      </c>
      <c r="G4" s="6"/>
      <c r="H4" s="7"/>
      <c r="I4" s="7"/>
      <c r="J4" s="7"/>
      <c r="K4" s="7"/>
      <c r="L4" s="7"/>
      <c r="N4" s="8"/>
      <c r="O4" s="7"/>
      <c r="P4" s="7"/>
      <c r="Q4" s="7"/>
    </row>
    <row r="5" spans="1:17" x14ac:dyDescent="0.25">
      <c r="A5" s="9"/>
      <c r="B5" s="2"/>
      <c r="C5" s="3"/>
      <c r="D5" s="4"/>
      <c r="E5" s="5"/>
      <c r="F5" s="9" t="s">
        <v>35</v>
      </c>
      <c r="G5" s="6"/>
      <c r="H5" s="7"/>
      <c r="I5" s="7"/>
      <c r="J5" s="7"/>
      <c r="K5" s="7"/>
      <c r="L5" s="7"/>
      <c r="N5" s="8"/>
      <c r="O5" s="7"/>
      <c r="P5" s="7"/>
      <c r="Q5" s="7"/>
    </row>
    <row r="6" spans="1:17" x14ac:dyDescent="0.25">
      <c r="A6" s="5"/>
      <c r="B6" s="2"/>
      <c r="C6" s="3"/>
      <c r="D6" s="4"/>
      <c r="E6" s="10"/>
      <c r="F6" s="6"/>
      <c r="G6" s="6"/>
      <c r="H6" s="11"/>
      <c r="I6" s="7"/>
      <c r="J6" s="7"/>
      <c r="K6" s="7"/>
      <c r="L6" s="7"/>
      <c r="M6" s="7"/>
      <c r="N6" s="7"/>
      <c r="O6" s="7"/>
      <c r="P6" s="7"/>
      <c r="Q6" s="7"/>
    </row>
    <row r="7" spans="1:17" ht="48" customHeight="1" x14ac:dyDescent="0.25">
      <c r="A7" s="58" t="s">
        <v>34</v>
      </c>
      <c r="B7" s="58"/>
      <c r="C7" s="58"/>
      <c r="D7" s="58"/>
      <c r="E7" s="58"/>
      <c r="F7" s="58"/>
      <c r="G7" s="58"/>
      <c r="I7" s="12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/>
      <c r="B8" s="59" t="s">
        <v>2</v>
      </c>
      <c r="C8" s="59"/>
      <c r="D8" s="59"/>
      <c r="E8" s="59"/>
      <c r="F8" s="59"/>
      <c r="G8" s="6"/>
      <c r="H8" s="7"/>
      <c r="I8" s="7"/>
      <c r="J8" s="7"/>
      <c r="K8" s="7"/>
      <c r="L8" s="7"/>
    </row>
    <row r="9" spans="1:17" x14ac:dyDescent="0.25">
      <c r="A9" s="5"/>
      <c r="B9" s="2"/>
      <c r="C9" s="3"/>
      <c r="D9" s="4"/>
      <c r="E9" s="10"/>
      <c r="F9" s="6"/>
      <c r="G9" s="6"/>
      <c r="H9" s="13"/>
      <c r="I9" s="7"/>
      <c r="J9" s="7"/>
      <c r="K9" s="7"/>
      <c r="L9" s="7"/>
    </row>
    <row r="10" spans="1:17" x14ac:dyDescent="0.25">
      <c r="A10" s="5"/>
      <c r="B10" s="60" t="s">
        <v>3</v>
      </c>
      <c r="C10" s="60"/>
      <c r="D10" s="60"/>
      <c r="E10" s="60"/>
      <c r="F10" s="60"/>
      <c r="G10" s="6"/>
      <c r="H10" s="11"/>
      <c r="I10" s="7"/>
      <c r="J10" s="7"/>
      <c r="K10" s="7"/>
      <c r="L10" s="7"/>
    </row>
    <row r="11" spans="1:17" x14ac:dyDescent="0.25">
      <c r="A11" s="5"/>
      <c r="B11" s="2"/>
      <c r="C11" s="3"/>
      <c r="D11" s="4"/>
      <c r="E11" s="10"/>
      <c r="F11" s="6"/>
      <c r="G11" s="6"/>
      <c r="H11" s="7"/>
      <c r="I11" s="7"/>
      <c r="J11" s="7"/>
      <c r="K11" s="7"/>
      <c r="L11" s="7"/>
    </row>
    <row r="12" spans="1:17" ht="17.25" customHeight="1" x14ac:dyDescent="0.25">
      <c r="A12" s="62" t="s">
        <v>36</v>
      </c>
      <c r="B12" s="62"/>
      <c r="C12" s="62"/>
      <c r="D12" s="62"/>
      <c r="E12" s="62"/>
      <c r="F12" s="62"/>
      <c r="G12" s="62"/>
      <c r="H12" s="11"/>
      <c r="I12" s="7"/>
      <c r="J12" s="7"/>
      <c r="K12" s="7"/>
      <c r="L12" s="7"/>
    </row>
    <row r="13" spans="1:17" x14ac:dyDescent="0.25">
      <c r="A13" s="5"/>
      <c r="B13" s="61" t="s">
        <v>4</v>
      </c>
      <c r="C13" s="61"/>
      <c r="D13" s="61"/>
      <c r="E13" s="61"/>
      <c r="F13" s="61"/>
      <c r="G13" s="6"/>
      <c r="H13" s="12"/>
      <c r="I13" s="7"/>
      <c r="J13" s="7"/>
      <c r="K13" s="7"/>
      <c r="L13" s="7"/>
    </row>
    <row r="14" spans="1:17" x14ac:dyDescent="0.25">
      <c r="A14" s="14"/>
      <c r="B14" s="14"/>
      <c r="C14" s="14"/>
      <c r="D14" s="14"/>
      <c r="E14" s="14"/>
      <c r="F14" s="14"/>
      <c r="G14" s="14"/>
    </row>
    <row r="15" spans="1:17" ht="38.25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41</v>
      </c>
      <c r="G15" s="15" t="s">
        <v>10</v>
      </c>
    </row>
    <row r="16" spans="1:17" ht="51" x14ac:dyDescent="0.25">
      <c r="A16" s="15">
        <v>1</v>
      </c>
      <c r="B16" s="16" t="s">
        <v>33</v>
      </c>
      <c r="C16" s="16" t="s">
        <v>42</v>
      </c>
      <c r="D16" s="47" t="s">
        <v>11</v>
      </c>
      <c r="E16" s="48">
        <v>38.4</v>
      </c>
      <c r="F16" s="49">
        <f>F18</f>
        <v>4028.2659415305243</v>
      </c>
      <c r="G16" s="49">
        <f>E16*F16</f>
        <v>154685.41215477212</v>
      </c>
    </row>
    <row r="17" spans="1:18" ht="15.75" hidden="1" outlineLevel="1" x14ac:dyDescent="0.25">
      <c r="A17" s="15"/>
      <c r="B17" s="16"/>
      <c r="C17" s="16" t="s">
        <v>12</v>
      </c>
      <c r="D17" s="47">
        <v>34.89</v>
      </c>
      <c r="E17" s="49" t="s">
        <v>13</v>
      </c>
      <c r="F17" s="49">
        <v>4060.2</v>
      </c>
      <c r="G17" s="49"/>
    </row>
    <row r="18" spans="1:18" ht="15.75" hidden="1" outlineLevel="1" x14ac:dyDescent="0.25">
      <c r="A18" s="15"/>
      <c r="B18" s="16"/>
      <c r="C18" s="16" t="s">
        <v>14</v>
      </c>
      <c r="D18" s="50">
        <f>E16</f>
        <v>38.4</v>
      </c>
      <c r="E18" s="49" t="s">
        <v>15</v>
      </c>
      <c r="F18" s="51">
        <f>F19-(D19-D18)*(F19-F17)/(D19-D17)</f>
        <v>4028.2659415305243</v>
      </c>
      <c r="G18" s="49"/>
      <c r="I18" s="21"/>
    </row>
    <row r="19" spans="1:18" ht="15.75" hidden="1" outlineLevel="1" x14ac:dyDescent="0.25">
      <c r="A19" s="15"/>
      <c r="B19" s="16"/>
      <c r="C19" s="16" t="s">
        <v>16</v>
      </c>
      <c r="D19" s="47">
        <v>46.52</v>
      </c>
      <c r="E19" s="49" t="s">
        <v>17</v>
      </c>
      <c r="F19" s="49">
        <v>3954.39</v>
      </c>
      <c r="G19" s="49"/>
      <c r="I19" s="21"/>
    </row>
    <row r="20" spans="1:18" ht="15.75" collapsed="1" x14ac:dyDescent="0.25">
      <c r="A20" s="15">
        <v>2</v>
      </c>
      <c r="B20" s="16" t="s">
        <v>18</v>
      </c>
      <c r="C20" s="16"/>
      <c r="D20" s="47"/>
      <c r="E20" s="47"/>
      <c r="F20" s="47"/>
      <c r="G20" s="49"/>
    </row>
    <row r="21" spans="1:18" ht="63.75" x14ac:dyDescent="0.25">
      <c r="A21" s="15" t="s">
        <v>39</v>
      </c>
      <c r="B21" s="16" t="s">
        <v>19</v>
      </c>
      <c r="C21" s="16" t="s">
        <v>37</v>
      </c>
      <c r="D21" s="47"/>
      <c r="E21" s="47"/>
      <c r="F21" s="47">
        <v>0.85</v>
      </c>
      <c r="G21" s="49"/>
    </row>
    <row r="22" spans="1:18" ht="76.5" x14ac:dyDescent="0.25">
      <c r="A22" s="15" t="s">
        <v>40</v>
      </c>
      <c r="B22" s="16" t="s">
        <v>20</v>
      </c>
      <c r="C22" s="16" t="s">
        <v>38</v>
      </c>
      <c r="D22" s="47"/>
      <c r="E22" s="47"/>
      <c r="F22" s="47">
        <v>1</v>
      </c>
      <c r="G22" s="49"/>
      <c r="I22" s="22">
        <v>43831</v>
      </c>
      <c r="J22" s="22">
        <v>44197</v>
      </c>
      <c r="K22" s="22">
        <v>44562</v>
      </c>
      <c r="L22" s="22">
        <v>44927</v>
      </c>
      <c r="M22" s="22">
        <v>45292</v>
      </c>
      <c r="N22" s="22">
        <v>45658</v>
      </c>
      <c r="O22" s="22">
        <v>46023</v>
      </c>
      <c r="P22" s="22">
        <v>46388</v>
      </c>
      <c r="Q22" s="22">
        <v>46753</v>
      </c>
      <c r="R22" s="22">
        <v>47119</v>
      </c>
    </row>
    <row r="23" spans="1:18" ht="51" x14ac:dyDescent="0.25">
      <c r="A23" s="15">
        <v>3</v>
      </c>
      <c r="B23" s="16" t="s">
        <v>21</v>
      </c>
      <c r="C23" s="16"/>
      <c r="D23" s="47"/>
      <c r="E23" s="47"/>
      <c r="F23" s="47"/>
      <c r="G23" s="49">
        <f>G16*F21*F22</f>
        <v>131482.60033155628</v>
      </c>
      <c r="I23" s="23">
        <v>100</v>
      </c>
      <c r="J23" s="23">
        <v>100</v>
      </c>
      <c r="K23" s="23">
        <v>100</v>
      </c>
      <c r="L23" s="23">
        <v>100</v>
      </c>
      <c r="M23" s="23">
        <v>100</v>
      </c>
      <c r="N23" s="23">
        <v>104.8</v>
      </c>
      <c r="O23" s="23">
        <v>100</v>
      </c>
      <c r="P23" s="23">
        <v>100</v>
      </c>
      <c r="Q23" s="23">
        <v>100</v>
      </c>
      <c r="R23" s="23">
        <v>100</v>
      </c>
    </row>
    <row r="24" spans="1:18" ht="25.5" x14ac:dyDescent="0.25">
      <c r="A24" s="15">
        <v>4</v>
      </c>
      <c r="B24" s="16" t="s">
        <v>22</v>
      </c>
      <c r="C24" s="16" t="s">
        <v>23</v>
      </c>
      <c r="D24" s="47"/>
      <c r="E24" s="47"/>
      <c r="F24" s="47"/>
      <c r="G24" s="47"/>
      <c r="I24" s="23">
        <v>100</v>
      </c>
      <c r="J24" s="24">
        <f>I24*J23/100</f>
        <v>100</v>
      </c>
      <c r="K24" s="24">
        <f t="shared" ref="K24:R24" si="0">J24*K23/100</f>
        <v>100</v>
      </c>
      <c r="L24" s="24">
        <f t="shared" si="0"/>
        <v>100</v>
      </c>
      <c r="M24" s="24">
        <f t="shared" si="0"/>
        <v>100</v>
      </c>
      <c r="N24" s="24">
        <f t="shared" si="0"/>
        <v>104.8</v>
      </c>
      <c r="O24" s="24">
        <f t="shared" si="0"/>
        <v>104.8</v>
      </c>
      <c r="P24" s="24">
        <f t="shared" si="0"/>
        <v>104.8</v>
      </c>
      <c r="Q24" s="24">
        <f t="shared" si="0"/>
        <v>104.8</v>
      </c>
      <c r="R24" s="24">
        <f t="shared" si="0"/>
        <v>104.8</v>
      </c>
    </row>
    <row r="25" spans="1:18" ht="25.5" x14ac:dyDescent="0.25">
      <c r="A25" s="15"/>
      <c r="B25" s="16" t="s">
        <v>43</v>
      </c>
      <c r="C25" s="16"/>
      <c r="D25" s="47"/>
      <c r="E25" s="47"/>
      <c r="F25" s="47"/>
      <c r="G25" s="49">
        <f>G23+G24</f>
        <v>131482.60033155628</v>
      </c>
    </row>
    <row r="26" spans="1:18" ht="89.25" x14ac:dyDescent="0.25">
      <c r="A26" s="15">
        <v>3</v>
      </c>
      <c r="B26" s="25" t="s">
        <v>44</v>
      </c>
      <c r="C26" s="25" t="s">
        <v>24</v>
      </c>
      <c r="D26" s="47"/>
      <c r="E26" s="52"/>
      <c r="F26" s="48">
        <f>K24/100</f>
        <v>1</v>
      </c>
      <c r="G26" s="49"/>
      <c r="H26" s="27"/>
    </row>
    <row r="27" spans="1:18" ht="39" hidden="1" x14ac:dyDescent="0.25">
      <c r="A27" s="15">
        <v>4</v>
      </c>
      <c r="B27" s="28" t="s">
        <v>49</v>
      </c>
      <c r="C27" s="16"/>
      <c r="D27" s="47"/>
      <c r="E27" s="52"/>
      <c r="F27" s="48"/>
      <c r="G27" s="49">
        <f>G25*F26</f>
        <v>131482.60033155628</v>
      </c>
      <c r="H27" s="27"/>
    </row>
    <row r="28" spans="1:18" ht="18" hidden="1" customHeight="1" x14ac:dyDescent="0.25">
      <c r="A28" s="15"/>
      <c r="B28" s="28" t="s">
        <v>45</v>
      </c>
      <c r="C28" s="16"/>
      <c r="D28" s="47"/>
      <c r="E28" s="52"/>
      <c r="F28" s="48"/>
      <c r="G28" s="49">
        <f>ПИР!G27</f>
        <v>5577.6374084264826</v>
      </c>
      <c r="H28" s="27"/>
    </row>
    <row r="29" spans="1:18" ht="18" hidden="1" customHeight="1" x14ac:dyDescent="0.25">
      <c r="A29" s="15"/>
      <c r="B29" s="28" t="s">
        <v>53</v>
      </c>
      <c r="C29" s="16"/>
      <c r="D29" s="47"/>
      <c r="E29" s="52"/>
      <c r="F29" s="48"/>
      <c r="G29" s="49">
        <f>тех.надзор!G27</f>
        <v>2607.2152818572654</v>
      </c>
      <c r="H29" s="27"/>
    </row>
    <row r="30" spans="1:18" ht="46.5" customHeight="1" x14ac:dyDescent="0.25">
      <c r="A30" s="15">
        <v>4</v>
      </c>
      <c r="B30" s="45" t="s">
        <v>50</v>
      </c>
      <c r="C30" s="16"/>
      <c r="D30" s="47"/>
      <c r="E30" s="52"/>
      <c r="F30" s="48"/>
      <c r="G30" s="49">
        <f>G27-G28-G29</f>
        <v>123297.74764127254</v>
      </c>
      <c r="H30" s="27"/>
    </row>
    <row r="31" spans="1:18" ht="46.5" customHeight="1" x14ac:dyDescent="0.25">
      <c r="A31" s="15">
        <v>5</v>
      </c>
      <c r="B31" s="46" t="s">
        <v>51</v>
      </c>
      <c r="C31" s="16"/>
      <c r="D31" s="47"/>
      <c r="E31" s="52"/>
      <c r="F31" s="48"/>
      <c r="G31" s="49">
        <v>1585.62565</v>
      </c>
      <c r="H31" s="27"/>
    </row>
    <row r="32" spans="1:18" ht="19.5" customHeight="1" x14ac:dyDescent="0.25">
      <c r="A32" s="29">
        <v>7</v>
      </c>
      <c r="B32" s="30" t="s">
        <v>25</v>
      </c>
      <c r="C32" s="28" t="s">
        <v>26</v>
      </c>
      <c r="D32" s="53" t="s">
        <v>27</v>
      </c>
      <c r="E32" s="54"/>
      <c r="F32" s="53">
        <v>20</v>
      </c>
      <c r="G32" s="55">
        <f>(G30+G31)*0.2</f>
        <v>24976.674658254509</v>
      </c>
    </row>
    <row r="33" spans="1:10" ht="54" customHeight="1" x14ac:dyDescent="0.25">
      <c r="A33" s="32">
        <v>6</v>
      </c>
      <c r="B33" s="33" t="s">
        <v>52</v>
      </c>
      <c r="C33" s="34"/>
      <c r="D33" s="56"/>
      <c r="E33" s="56"/>
      <c r="F33" s="56"/>
      <c r="G33" s="57">
        <f>G30+G32+G31</f>
        <v>149860.04794952704</v>
      </c>
    </row>
    <row r="34" spans="1:10" ht="24" customHeight="1" x14ac:dyDescent="0.25">
      <c r="A34" s="15"/>
      <c r="B34" s="16"/>
      <c r="C34" s="16"/>
      <c r="D34" s="15"/>
      <c r="E34" s="26"/>
      <c r="F34" s="17"/>
      <c r="G34" s="18"/>
      <c r="H34" s="27"/>
    </row>
    <row r="35" spans="1:10" x14ac:dyDescent="0.25">
      <c r="A35" s="14"/>
      <c r="B35" s="14"/>
      <c r="C35" s="14"/>
      <c r="D35" s="14"/>
      <c r="E35" s="14"/>
      <c r="F35" s="14"/>
      <c r="G35" s="14"/>
    </row>
    <row r="36" spans="1:10" x14ac:dyDescent="0.25">
      <c r="A36" s="14"/>
      <c r="B36" s="36" t="s">
        <v>56</v>
      </c>
      <c r="C36" s="14"/>
      <c r="D36" s="14"/>
      <c r="E36" s="14"/>
      <c r="F36" s="14"/>
      <c r="G36" s="14"/>
    </row>
    <row r="37" spans="1:10" x14ac:dyDescent="0.25">
      <c r="A37" s="14"/>
      <c r="B37" s="37" t="s">
        <v>29</v>
      </c>
      <c r="C37" s="14"/>
      <c r="D37" s="14"/>
      <c r="E37" s="38"/>
      <c r="F37" s="14"/>
      <c r="G37" s="14"/>
    </row>
    <row r="38" spans="1:10" x14ac:dyDescent="0.25">
      <c r="A38" s="14"/>
      <c r="B38" s="5"/>
      <c r="C38" s="14"/>
      <c r="D38" s="14"/>
      <c r="E38" s="14"/>
      <c r="F38" s="14"/>
      <c r="G38" s="38"/>
    </row>
    <row r="39" spans="1:10" x14ac:dyDescent="0.25">
      <c r="A39" s="14"/>
      <c r="B39" s="36" t="s">
        <v>55</v>
      </c>
      <c r="C39" s="14"/>
      <c r="D39" s="14"/>
      <c r="E39" s="14"/>
      <c r="F39" s="14"/>
      <c r="G39" s="39"/>
      <c r="H39" s="39"/>
      <c r="I39" s="39"/>
      <c r="J39" s="39"/>
    </row>
    <row r="40" spans="1:10" x14ac:dyDescent="0.25">
      <c r="A40" s="14"/>
      <c r="B40" s="37" t="s">
        <v>29</v>
      </c>
      <c r="C40" s="14"/>
      <c r="D40" s="14"/>
      <c r="E40" s="14"/>
      <c r="F40" s="14"/>
      <c r="G40" s="39"/>
      <c r="H40" s="39"/>
      <c r="I40" s="39"/>
      <c r="J40" s="39"/>
    </row>
    <row r="41" spans="1:10" x14ac:dyDescent="0.25">
      <c r="G41" s="40"/>
      <c r="H41" s="40"/>
      <c r="I41" s="40"/>
    </row>
    <row r="42" spans="1:10" x14ac:dyDescent="0.25">
      <c r="G42" s="40"/>
      <c r="H42" s="40"/>
      <c r="I42" s="40"/>
    </row>
    <row r="43" spans="1:10" x14ac:dyDescent="0.25">
      <c r="G43" s="40"/>
      <c r="H43" s="40"/>
      <c r="I43" s="40"/>
    </row>
  </sheetData>
  <mergeCells count="5">
    <mergeCell ref="A7:G7"/>
    <mergeCell ref="B8:F8"/>
    <mergeCell ref="B10:F10"/>
    <mergeCell ref="B13:F13"/>
    <mergeCell ref="A12:G12"/>
  </mergeCells>
  <pageMargins left="0.7" right="0.7" top="0.75" bottom="0.75" header="0.3" footer="0.3"/>
  <pageSetup paperSize="9" scale="6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3AF8-F9DC-4BF6-AA26-028152E9B340}">
  <dimension ref="A1:R39"/>
  <sheetViews>
    <sheetView topLeftCell="A10" zoomScaleNormal="100" workbookViewId="0">
      <selection activeCell="D26" sqref="D26"/>
    </sheetView>
  </sheetViews>
  <sheetFormatPr defaultRowHeight="15" outlineLevelRow="1" x14ac:dyDescent="0.25"/>
  <cols>
    <col min="1" max="1" width="6.85546875" customWidth="1"/>
    <col min="2" max="2" width="27.140625" customWidth="1"/>
    <col min="3" max="3" width="23.7109375" customWidth="1"/>
    <col min="4" max="5" width="13.85546875" customWidth="1"/>
    <col min="6" max="7" width="20" customWidth="1"/>
    <col min="8" max="8" width="20.28515625" customWidth="1"/>
    <col min="9" max="9" width="12.42578125" bestFit="1" customWidth="1"/>
    <col min="10" max="16" width="11" customWidth="1"/>
    <col min="17" max="17" width="11.28515625" customWidth="1"/>
    <col min="18" max="18" width="12.28515625" customWidth="1"/>
  </cols>
  <sheetData>
    <row r="1" spans="1:17" x14ac:dyDescent="0.25">
      <c r="A1" s="1"/>
      <c r="B1" s="2"/>
      <c r="C1" s="3"/>
      <c r="D1" s="4"/>
      <c r="E1" s="5"/>
      <c r="F1" s="1" t="s">
        <v>0</v>
      </c>
      <c r="G1" s="6"/>
      <c r="H1" s="7"/>
      <c r="I1" s="7"/>
      <c r="J1" s="7"/>
      <c r="K1" s="7"/>
      <c r="L1" s="7"/>
      <c r="N1" s="8"/>
      <c r="O1" s="7"/>
      <c r="P1" s="7"/>
      <c r="Q1" s="7"/>
    </row>
    <row r="2" spans="1:17" x14ac:dyDescent="0.25">
      <c r="A2" s="9"/>
      <c r="B2" s="2"/>
      <c r="C2" s="3"/>
      <c r="D2" s="4"/>
      <c r="E2" s="5"/>
      <c r="F2" s="2" t="s">
        <v>1</v>
      </c>
      <c r="G2" s="6"/>
      <c r="H2" s="7"/>
      <c r="I2" s="7"/>
      <c r="J2" s="7"/>
      <c r="K2" s="7"/>
      <c r="L2" s="7"/>
      <c r="N2" s="8"/>
      <c r="O2" s="7"/>
      <c r="P2" s="7"/>
      <c r="Q2" s="7"/>
    </row>
    <row r="3" spans="1:17" x14ac:dyDescent="0.25">
      <c r="A3" s="9"/>
      <c r="B3" s="2"/>
      <c r="C3" s="3"/>
      <c r="D3" s="4"/>
      <c r="E3" s="5"/>
      <c r="F3" s="2" t="s">
        <v>31</v>
      </c>
      <c r="G3" s="6"/>
      <c r="H3" s="7"/>
      <c r="I3" s="7"/>
      <c r="J3" s="7"/>
      <c r="K3" s="7"/>
      <c r="L3" s="7"/>
      <c r="N3" s="8"/>
      <c r="O3" s="7"/>
      <c r="P3" s="7"/>
      <c r="Q3" s="7"/>
    </row>
    <row r="4" spans="1:17" x14ac:dyDescent="0.25">
      <c r="A4" s="9"/>
      <c r="B4" s="2"/>
      <c r="C4" s="3"/>
      <c r="D4" s="4"/>
      <c r="E4" s="5"/>
      <c r="F4" s="2" t="s">
        <v>32</v>
      </c>
      <c r="G4" s="6"/>
      <c r="H4" s="7"/>
      <c r="I4" s="7"/>
      <c r="J4" s="7"/>
      <c r="K4" s="7"/>
      <c r="L4" s="7"/>
      <c r="N4" s="8"/>
      <c r="O4" s="7"/>
      <c r="P4" s="7"/>
      <c r="Q4" s="7"/>
    </row>
    <row r="5" spans="1:17" x14ac:dyDescent="0.25">
      <c r="A5" s="9"/>
      <c r="B5" s="2"/>
      <c r="C5" s="3"/>
      <c r="D5" s="4"/>
      <c r="E5" s="5"/>
      <c r="F5" s="9" t="s">
        <v>35</v>
      </c>
      <c r="G5" s="6"/>
      <c r="H5" s="7"/>
      <c r="I5" s="7"/>
      <c r="J5" s="7"/>
      <c r="K5" s="7"/>
      <c r="L5" s="7"/>
      <c r="N5" s="8"/>
      <c r="O5" s="7"/>
      <c r="P5" s="7"/>
      <c r="Q5" s="7"/>
    </row>
    <row r="6" spans="1:17" x14ac:dyDescent="0.25">
      <c r="A6" s="5"/>
      <c r="B6" s="2"/>
      <c r="C6" s="3"/>
      <c r="D6" s="4"/>
      <c r="E6" s="10"/>
      <c r="F6" s="6"/>
      <c r="G6" s="6"/>
      <c r="H6" s="11"/>
      <c r="I6" s="7"/>
      <c r="J6" s="7"/>
      <c r="K6" s="7"/>
      <c r="L6" s="7"/>
      <c r="M6" s="7"/>
      <c r="N6" s="7"/>
      <c r="O6" s="7"/>
      <c r="P6" s="7"/>
      <c r="Q6" s="7"/>
    </row>
    <row r="7" spans="1:17" ht="20.25" customHeight="1" x14ac:dyDescent="0.25">
      <c r="A7" s="58" t="s">
        <v>34</v>
      </c>
      <c r="B7" s="58"/>
      <c r="C7" s="58"/>
      <c r="D7" s="58"/>
      <c r="E7" s="58"/>
      <c r="F7" s="58"/>
      <c r="G7" s="58"/>
      <c r="I7" s="12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/>
      <c r="B8" s="59" t="s">
        <v>2</v>
      </c>
      <c r="C8" s="59"/>
      <c r="D8" s="59"/>
      <c r="E8" s="59"/>
      <c r="F8" s="59"/>
      <c r="G8" s="6"/>
      <c r="H8" s="7"/>
      <c r="I8" s="7"/>
      <c r="J8" s="7"/>
      <c r="K8" s="7"/>
      <c r="L8" s="7"/>
    </row>
    <row r="9" spans="1:17" x14ac:dyDescent="0.25">
      <c r="A9" s="5"/>
      <c r="B9" s="2"/>
      <c r="C9" s="3"/>
      <c r="D9" s="4"/>
      <c r="E9" s="10"/>
      <c r="F9" s="6"/>
      <c r="G9" s="6"/>
      <c r="H9" s="13"/>
      <c r="I9" s="7"/>
      <c r="J9" s="7"/>
      <c r="K9" s="7"/>
      <c r="L9" s="7"/>
    </row>
    <row r="10" spans="1:17" x14ac:dyDescent="0.25">
      <c r="A10" s="5"/>
      <c r="B10" s="60" t="s">
        <v>3</v>
      </c>
      <c r="C10" s="60"/>
      <c r="D10" s="60"/>
      <c r="E10" s="60"/>
      <c r="F10" s="60"/>
      <c r="G10" s="6"/>
      <c r="H10" s="11"/>
      <c r="I10" s="7"/>
      <c r="J10" s="7"/>
      <c r="K10" s="7"/>
      <c r="L10" s="7"/>
    </row>
    <row r="11" spans="1:17" x14ac:dyDescent="0.25">
      <c r="A11" s="5"/>
      <c r="B11" s="2"/>
      <c r="C11" s="3"/>
      <c r="D11" s="4"/>
      <c r="E11" s="10"/>
      <c r="F11" s="6"/>
      <c r="G11" s="6"/>
      <c r="H11" s="7"/>
      <c r="I11" s="7"/>
      <c r="J11" s="7"/>
      <c r="K11" s="7"/>
      <c r="L11" s="7"/>
    </row>
    <row r="12" spans="1:17" ht="17.25" customHeight="1" x14ac:dyDescent="0.25">
      <c r="A12" s="62" t="s">
        <v>36</v>
      </c>
      <c r="B12" s="62"/>
      <c r="C12" s="62"/>
      <c r="D12" s="62"/>
      <c r="E12" s="62"/>
      <c r="F12" s="62"/>
      <c r="G12" s="62"/>
      <c r="H12" s="11"/>
      <c r="I12" s="7"/>
      <c r="J12" s="7"/>
      <c r="K12" s="7"/>
      <c r="L12" s="7"/>
    </row>
    <row r="13" spans="1:17" x14ac:dyDescent="0.25">
      <c r="A13" s="5"/>
      <c r="B13" s="61" t="s">
        <v>4</v>
      </c>
      <c r="C13" s="61"/>
      <c r="D13" s="61"/>
      <c r="E13" s="61"/>
      <c r="F13" s="61"/>
      <c r="G13" s="6"/>
      <c r="H13" s="12"/>
      <c r="I13" s="7"/>
      <c r="J13" s="7"/>
      <c r="K13" s="7"/>
      <c r="L13" s="7"/>
    </row>
    <row r="14" spans="1:17" x14ac:dyDescent="0.25">
      <c r="A14" s="14"/>
      <c r="B14" s="14"/>
      <c r="C14" s="14"/>
      <c r="D14" s="14"/>
      <c r="E14" s="14"/>
      <c r="F14" s="14"/>
      <c r="G14" s="14"/>
    </row>
    <row r="15" spans="1:17" ht="38.25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41</v>
      </c>
      <c r="G15" s="15" t="s">
        <v>10</v>
      </c>
    </row>
    <row r="16" spans="1:17" ht="51" x14ac:dyDescent="0.25">
      <c r="A16" s="15">
        <v>1</v>
      </c>
      <c r="B16" s="16" t="s">
        <v>33</v>
      </c>
      <c r="C16" s="16" t="s">
        <v>42</v>
      </c>
      <c r="D16" s="15" t="s">
        <v>11</v>
      </c>
      <c r="E16" s="17">
        <v>38.4</v>
      </c>
      <c r="F16" s="18">
        <f>F18</f>
        <v>6561.926362854686</v>
      </c>
      <c r="G16" s="18">
        <f>E16*F16</f>
        <v>251977.97233361992</v>
      </c>
    </row>
    <row r="17" spans="1:18" outlineLevel="1" x14ac:dyDescent="0.25">
      <c r="A17" s="15"/>
      <c r="B17" s="16"/>
      <c r="C17" s="16" t="s">
        <v>12</v>
      </c>
      <c r="D17" s="15">
        <v>34.89</v>
      </c>
      <c r="E17" s="18" t="s">
        <v>13</v>
      </c>
      <c r="F17" s="18">
        <v>5869.56</v>
      </c>
      <c r="G17" s="18"/>
    </row>
    <row r="18" spans="1:18" outlineLevel="1" x14ac:dyDescent="0.25">
      <c r="A18" s="15"/>
      <c r="B18" s="16"/>
      <c r="C18" s="16" t="s">
        <v>14</v>
      </c>
      <c r="D18" s="19">
        <f>E16</f>
        <v>38.4</v>
      </c>
      <c r="E18" s="18" t="s">
        <v>15</v>
      </c>
      <c r="F18" s="20">
        <f>F19-(D19-D18)*(F19-F17)/(D19-D17)</f>
        <v>6561.926362854686</v>
      </c>
      <c r="G18" s="18"/>
      <c r="I18" s="21"/>
    </row>
    <row r="19" spans="1:18" outlineLevel="1" x14ac:dyDescent="0.25">
      <c r="A19" s="15"/>
      <c r="B19" s="16"/>
      <c r="C19" s="16" t="s">
        <v>16</v>
      </c>
      <c r="D19" s="15">
        <v>46.52</v>
      </c>
      <c r="E19" s="18" t="s">
        <v>17</v>
      </c>
      <c r="F19" s="18">
        <v>8163.64</v>
      </c>
      <c r="G19" s="18"/>
      <c r="I19" s="21"/>
    </row>
    <row r="20" spans="1:18" x14ac:dyDescent="0.25">
      <c r="A20" s="15">
        <v>2</v>
      </c>
      <c r="B20" s="16" t="s">
        <v>18</v>
      </c>
      <c r="C20" s="16"/>
      <c r="D20" s="15"/>
      <c r="E20" s="15"/>
      <c r="F20" s="15"/>
      <c r="G20" s="18"/>
    </row>
    <row r="21" spans="1:18" ht="63.75" x14ac:dyDescent="0.25">
      <c r="A21" s="15" t="s">
        <v>39</v>
      </c>
      <c r="B21" s="16" t="s">
        <v>19</v>
      </c>
      <c r="C21" s="16" t="s">
        <v>37</v>
      </c>
      <c r="D21" s="15"/>
      <c r="E21" s="15"/>
      <c r="F21" s="15">
        <v>0.85</v>
      </c>
      <c r="G21" s="18"/>
    </row>
    <row r="22" spans="1:18" ht="76.5" x14ac:dyDescent="0.25">
      <c r="A22" s="15" t="s">
        <v>40</v>
      </c>
      <c r="B22" s="16" t="s">
        <v>20</v>
      </c>
      <c r="C22" s="16" t="s">
        <v>38</v>
      </c>
      <c r="D22" s="15"/>
      <c r="E22" s="15"/>
      <c r="F22" s="15">
        <v>1</v>
      </c>
      <c r="G22" s="18"/>
      <c r="I22" s="22">
        <v>43831</v>
      </c>
      <c r="J22" s="22">
        <v>44197</v>
      </c>
      <c r="K22" s="22">
        <v>44562</v>
      </c>
      <c r="L22" s="22">
        <v>44927</v>
      </c>
      <c r="M22" s="22">
        <v>45292</v>
      </c>
      <c r="N22" s="22">
        <v>45658</v>
      </c>
      <c r="O22" s="22">
        <v>46023</v>
      </c>
      <c r="P22" s="22">
        <v>46388</v>
      </c>
      <c r="Q22" s="22">
        <v>46753</v>
      </c>
      <c r="R22" s="22">
        <v>47119</v>
      </c>
    </row>
    <row r="23" spans="1:18" ht="25.5" customHeight="1" x14ac:dyDescent="0.25">
      <c r="A23" s="15">
        <v>3</v>
      </c>
      <c r="B23" s="41" t="s">
        <v>46</v>
      </c>
      <c r="C23" s="41"/>
      <c r="D23" s="42"/>
      <c r="E23" s="42"/>
      <c r="F23" s="42"/>
      <c r="G23" s="43">
        <f>F18*F21*F22</f>
        <v>5577.6374084264826</v>
      </c>
      <c r="I23" s="23">
        <v>100</v>
      </c>
      <c r="J23" s="23">
        <v>100</v>
      </c>
      <c r="K23" s="23">
        <v>100</v>
      </c>
      <c r="L23" s="23">
        <v>100</v>
      </c>
      <c r="M23" s="23">
        <v>100</v>
      </c>
      <c r="N23" s="23">
        <v>104.8</v>
      </c>
      <c r="O23" s="23">
        <v>100</v>
      </c>
      <c r="P23" s="23">
        <v>100</v>
      </c>
      <c r="Q23" s="23">
        <v>100</v>
      </c>
      <c r="R23" s="23">
        <v>100</v>
      </c>
    </row>
    <row r="24" spans="1:18" ht="25.5" x14ac:dyDescent="0.25">
      <c r="A24" s="15">
        <v>4</v>
      </c>
      <c r="B24" s="16" t="s">
        <v>22</v>
      </c>
      <c r="C24" s="16" t="s">
        <v>23</v>
      </c>
      <c r="D24" s="15"/>
      <c r="E24" s="15"/>
      <c r="F24" s="15"/>
      <c r="G24" s="15"/>
      <c r="I24" s="23">
        <v>100</v>
      </c>
      <c r="J24" s="24">
        <f>I24*J23/100</f>
        <v>100</v>
      </c>
      <c r="K24" s="24">
        <f t="shared" ref="K24:R24" si="0">J24*K23/100</f>
        <v>100</v>
      </c>
      <c r="L24" s="24">
        <f t="shared" si="0"/>
        <v>100</v>
      </c>
      <c r="M24" s="24">
        <f t="shared" si="0"/>
        <v>100</v>
      </c>
      <c r="N24" s="24">
        <f t="shared" si="0"/>
        <v>104.8</v>
      </c>
      <c r="O24" s="24">
        <f t="shared" si="0"/>
        <v>104.8</v>
      </c>
      <c r="P24" s="24">
        <f t="shared" si="0"/>
        <v>104.8</v>
      </c>
      <c r="Q24" s="24">
        <f t="shared" si="0"/>
        <v>104.8</v>
      </c>
      <c r="R24" s="24">
        <f t="shared" si="0"/>
        <v>104.8</v>
      </c>
    </row>
    <row r="25" spans="1:18" ht="25.5" x14ac:dyDescent="0.25">
      <c r="A25" s="15"/>
      <c r="B25" s="16" t="s">
        <v>43</v>
      </c>
      <c r="C25" s="16"/>
      <c r="D25" s="15"/>
      <c r="E25" s="15"/>
      <c r="F25" s="15"/>
      <c r="G25" s="18">
        <f>G23+G24</f>
        <v>5577.6374084264826</v>
      </c>
    </row>
    <row r="26" spans="1:18" ht="89.25" x14ac:dyDescent="0.25">
      <c r="A26" s="15">
        <v>3</v>
      </c>
      <c r="B26" s="25" t="s">
        <v>44</v>
      </c>
      <c r="C26" s="25" t="s">
        <v>24</v>
      </c>
      <c r="D26" s="15"/>
      <c r="E26" s="26"/>
      <c r="F26" s="17">
        <f>K24/100</f>
        <v>1</v>
      </c>
      <c r="G26" s="18"/>
      <c r="H26" s="27"/>
    </row>
    <row r="27" spans="1:18" ht="26.25" x14ac:dyDescent="0.25">
      <c r="A27" s="15">
        <v>4</v>
      </c>
      <c r="B27" s="28" t="s">
        <v>47</v>
      </c>
      <c r="C27" s="16"/>
      <c r="D27" s="15"/>
      <c r="E27" s="26"/>
      <c r="F27" s="17"/>
      <c r="G27" s="18">
        <f>G25*F26</f>
        <v>5577.6374084264826</v>
      </c>
      <c r="H27" s="27"/>
    </row>
    <row r="28" spans="1:18" ht="19.5" customHeight="1" x14ac:dyDescent="0.25">
      <c r="A28" s="29">
        <v>7</v>
      </c>
      <c r="B28" s="30" t="s">
        <v>25</v>
      </c>
      <c r="C28" s="28" t="s">
        <v>26</v>
      </c>
      <c r="D28" s="29" t="s">
        <v>27</v>
      </c>
      <c r="E28" s="30"/>
      <c r="F28" s="29">
        <v>20</v>
      </c>
      <c r="G28" s="31">
        <f>G27*0.2</f>
        <v>1115.5274816852966</v>
      </c>
    </row>
    <row r="29" spans="1:18" ht="42.75" customHeight="1" x14ac:dyDescent="0.25">
      <c r="A29" s="32">
        <v>6</v>
      </c>
      <c r="B29" s="44" t="s">
        <v>48</v>
      </c>
      <c r="C29" s="34"/>
      <c r="D29" s="34"/>
      <c r="E29" s="34"/>
      <c r="F29" s="34"/>
      <c r="G29" s="35">
        <f>SUM(G27:G28)</f>
        <v>6693.1648901117787</v>
      </c>
    </row>
    <row r="30" spans="1:18" ht="24" customHeight="1" x14ac:dyDescent="0.25">
      <c r="A30" s="15"/>
      <c r="B30" s="16"/>
      <c r="C30" s="16"/>
      <c r="D30" s="15"/>
      <c r="E30" s="26"/>
      <c r="F30" s="17"/>
      <c r="G30" s="18"/>
      <c r="H30" s="27"/>
    </row>
    <row r="31" spans="1:18" x14ac:dyDescent="0.25">
      <c r="A31" s="14"/>
      <c r="B31" s="14"/>
      <c r="C31" s="14"/>
      <c r="D31" s="14"/>
      <c r="E31" s="14"/>
      <c r="F31" s="14"/>
      <c r="G31" s="14"/>
    </row>
    <row r="32" spans="1:18" x14ac:dyDescent="0.25">
      <c r="A32" s="14"/>
      <c r="B32" s="36" t="s">
        <v>28</v>
      </c>
      <c r="C32" s="14"/>
      <c r="D32" s="14"/>
      <c r="E32" s="14"/>
      <c r="F32" s="14"/>
      <c r="G32" s="14"/>
    </row>
    <row r="33" spans="1:10" x14ac:dyDescent="0.25">
      <c r="A33" s="14"/>
      <c r="B33" s="37" t="s">
        <v>29</v>
      </c>
      <c r="C33" s="14"/>
      <c r="D33" s="14"/>
      <c r="E33" s="38"/>
      <c r="F33" s="14"/>
      <c r="G33" s="14"/>
    </row>
    <row r="34" spans="1:10" x14ac:dyDescent="0.25">
      <c r="A34" s="14"/>
      <c r="B34" s="5"/>
      <c r="C34" s="14"/>
      <c r="D34" s="14"/>
      <c r="E34" s="14"/>
      <c r="F34" s="14"/>
      <c r="G34" s="38"/>
    </row>
    <row r="35" spans="1:10" x14ac:dyDescent="0.25">
      <c r="A35" s="14"/>
      <c r="B35" s="36" t="s">
        <v>30</v>
      </c>
      <c r="C35" s="14"/>
      <c r="D35" s="14"/>
      <c r="E35" s="14"/>
      <c r="F35" s="14"/>
      <c r="G35" s="39"/>
      <c r="H35" s="39"/>
      <c r="I35" s="39"/>
      <c r="J35" s="39"/>
    </row>
    <row r="36" spans="1:10" x14ac:dyDescent="0.25">
      <c r="A36" s="14"/>
      <c r="B36" s="37" t="s">
        <v>29</v>
      </c>
      <c r="C36" s="14"/>
      <c r="D36" s="14"/>
      <c r="E36" s="14"/>
      <c r="F36" s="14"/>
      <c r="G36" s="39"/>
      <c r="H36" s="39"/>
      <c r="I36" s="39"/>
      <c r="J36" s="39"/>
    </row>
    <row r="37" spans="1:10" x14ac:dyDescent="0.25">
      <c r="G37" s="40"/>
      <c r="H37" s="40"/>
      <c r="I37" s="40"/>
    </row>
    <row r="38" spans="1:10" x14ac:dyDescent="0.25">
      <c r="G38" s="40"/>
      <c r="H38" s="40"/>
      <c r="I38" s="40"/>
    </row>
    <row r="39" spans="1:10" x14ac:dyDescent="0.25">
      <c r="G39" s="40"/>
      <c r="H39" s="40"/>
      <c r="I39" s="40"/>
    </row>
  </sheetData>
  <mergeCells count="5">
    <mergeCell ref="A7:G7"/>
    <mergeCell ref="B8:F8"/>
    <mergeCell ref="B10:F10"/>
    <mergeCell ref="A12:G12"/>
    <mergeCell ref="B13:F13"/>
  </mergeCells>
  <pageMargins left="0.7" right="0.7" top="0.75" bottom="0.75" header="0.3" footer="0.3"/>
  <pageSetup paperSize="9" scale="69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E548-EC3F-4E21-A081-9A617F3C6B65}">
  <dimension ref="A1:R39"/>
  <sheetViews>
    <sheetView topLeftCell="A13" zoomScaleNormal="100" workbookViewId="0">
      <selection activeCell="F34" sqref="F34"/>
    </sheetView>
  </sheetViews>
  <sheetFormatPr defaultRowHeight="15" outlineLevelRow="1" x14ac:dyDescent="0.25"/>
  <cols>
    <col min="1" max="1" width="6.85546875" customWidth="1"/>
    <col min="2" max="2" width="27.140625" customWidth="1"/>
    <col min="3" max="3" width="23.7109375" customWidth="1"/>
    <col min="4" max="5" width="13.85546875" customWidth="1"/>
    <col min="6" max="7" width="20" customWidth="1"/>
    <col min="8" max="8" width="20.28515625" customWidth="1"/>
    <col min="9" max="9" width="12.42578125" bestFit="1" customWidth="1"/>
    <col min="10" max="16" width="11" customWidth="1"/>
    <col min="17" max="17" width="11.28515625" customWidth="1"/>
    <col min="18" max="18" width="12.28515625" customWidth="1"/>
  </cols>
  <sheetData>
    <row r="1" spans="1:17" x14ac:dyDescent="0.25">
      <c r="A1" s="1"/>
      <c r="B1" s="2"/>
      <c r="C1" s="3"/>
      <c r="D1" s="4"/>
      <c r="E1" s="5"/>
      <c r="F1" s="1" t="s">
        <v>0</v>
      </c>
      <c r="G1" s="6"/>
      <c r="H1" s="7"/>
      <c r="I1" s="7"/>
      <c r="J1" s="7"/>
      <c r="K1" s="7"/>
      <c r="L1" s="7"/>
      <c r="N1" s="8"/>
      <c r="O1" s="7"/>
      <c r="P1" s="7"/>
      <c r="Q1" s="7"/>
    </row>
    <row r="2" spans="1:17" x14ac:dyDescent="0.25">
      <c r="A2" s="9"/>
      <c r="B2" s="2"/>
      <c r="C2" s="3"/>
      <c r="D2" s="4"/>
      <c r="E2" s="5"/>
      <c r="F2" s="2" t="s">
        <v>1</v>
      </c>
      <c r="G2" s="6"/>
      <c r="H2" s="7"/>
      <c r="I2" s="7"/>
      <c r="J2" s="7"/>
      <c r="K2" s="7"/>
      <c r="L2" s="7"/>
      <c r="N2" s="8"/>
      <c r="O2" s="7"/>
      <c r="P2" s="7"/>
      <c r="Q2" s="7"/>
    </row>
    <row r="3" spans="1:17" x14ac:dyDescent="0.25">
      <c r="A3" s="9"/>
      <c r="B3" s="2"/>
      <c r="C3" s="3"/>
      <c r="D3" s="4"/>
      <c r="E3" s="5"/>
      <c r="F3" s="2" t="s">
        <v>31</v>
      </c>
      <c r="G3" s="6"/>
      <c r="H3" s="7"/>
      <c r="I3" s="7"/>
      <c r="J3" s="7"/>
      <c r="K3" s="7"/>
      <c r="L3" s="7"/>
      <c r="N3" s="8"/>
      <c r="O3" s="7"/>
      <c r="P3" s="7"/>
      <c r="Q3" s="7"/>
    </row>
    <row r="4" spans="1:17" x14ac:dyDescent="0.25">
      <c r="A4" s="9"/>
      <c r="B4" s="2"/>
      <c r="C4" s="3"/>
      <c r="D4" s="4"/>
      <c r="E4" s="5"/>
      <c r="F4" s="2" t="s">
        <v>32</v>
      </c>
      <c r="G4" s="6"/>
      <c r="H4" s="7"/>
      <c r="I4" s="7"/>
      <c r="J4" s="7"/>
      <c r="K4" s="7"/>
      <c r="L4" s="7"/>
      <c r="N4" s="8"/>
      <c r="O4" s="7"/>
      <c r="P4" s="7"/>
      <c r="Q4" s="7"/>
    </row>
    <row r="5" spans="1:17" x14ac:dyDescent="0.25">
      <c r="A5" s="9"/>
      <c r="B5" s="2"/>
      <c r="C5" s="3"/>
      <c r="D5" s="4"/>
      <c r="E5" s="5"/>
      <c r="F5" s="9" t="s">
        <v>35</v>
      </c>
      <c r="G5" s="6"/>
      <c r="H5" s="7"/>
      <c r="I5" s="7"/>
      <c r="J5" s="7"/>
      <c r="K5" s="7"/>
      <c r="L5" s="7"/>
      <c r="N5" s="8"/>
      <c r="O5" s="7"/>
      <c r="P5" s="7"/>
      <c r="Q5" s="7"/>
    </row>
    <row r="6" spans="1:17" x14ac:dyDescent="0.25">
      <c r="A6" s="5"/>
      <c r="B6" s="2"/>
      <c r="C6" s="3"/>
      <c r="D6" s="4"/>
      <c r="E6" s="10"/>
      <c r="F6" s="6"/>
      <c r="G6" s="6"/>
      <c r="H6" s="11"/>
      <c r="I6" s="7"/>
      <c r="J6" s="7"/>
      <c r="K6" s="7"/>
      <c r="L6" s="7"/>
      <c r="M6" s="7"/>
      <c r="N6" s="7"/>
      <c r="O6" s="7"/>
      <c r="P6" s="7"/>
      <c r="Q6" s="7"/>
    </row>
    <row r="7" spans="1:17" ht="20.25" customHeight="1" x14ac:dyDescent="0.25">
      <c r="A7" s="58" t="s">
        <v>34</v>
      </c>
      <c r="B7" s="58"/>
      <c r="C7" s="58"/>
      <c r="D7" s="58"/>
      <c r="E7" s="58"/>
      <c r="F7" s="58"/>
      <c r="G7" s="58"/>
      <c r="I7" s="12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/>
      <c r="B8" s="59" t="s">
        <v>2</v>
      </c>
      <c r="C8" s="59"/>
      <c r="D8" s="59"/>
      <c r="E8" s="59"/>
      <c r="F8" s="59"/>
      <c r="G8" s="6"/>
      <c r="H8" s="7"/>
      <c r="I8" s="7"/>
      <c r="J8" s="7"/>
      <c r="K8" s="7"/>
      <c r="L8" s="7"/>
    </row>
    <row r="9" spans="1:17" x14ac:dyDescent="0.25">
      <c r="A9" s="5"/>
      <c r="B9" s="2"/>
      <c r="C9" s="3"/>
      <c r="D9" s="4"/>
      <c r="E9" s="10"/>
      <c r="F9" s="6"/>
      <c r="G9" s="6"/>
      <c r="H9" s="13"/>
      <c r="I9" s="7"/>
      <c r="J9" s="7"/>
      <c r="K9" s="7"/>
      <c r="L9" s="7"/>
    </row>
    <row r="10" spans="1:17" x14ac:dyDescent="0.25">
      <c r="A10" s="5"/>
      <c r="B10" s="60" t="s">
        <v>3</v>
      </c>
      <c r="C10" s="60"/>
      <c r="D10" s="60"/>
      <c r="E10" s="60"/>
      <c r="F10" s="60"/>
      <c r="G10" s="6"/>
      <c r="H10" s="11"/>
      <c r="I10" s="7"/>
      <c r="J10" s="7"/>
      <c r="K10" s="7"/>
      <c r="L10" s="7"/>
    </row>
    <row r="11" spans="1:17" x14ac:dyDescent="0.25">
      <c r="A11" s="5"/>
      <c r="B11" s="2"/>
      <c r="C11" s="3"/>
      <c r="D11" s="4"/>
      <c r="E11" s="10"/>
      <c r="F11" s="6"/>
      <c r="G11" s="6"/>
      <c r="H11" s="7"/>
      <c r="I11" s="7"/>
      <c r="J11" s="7"/>
      <c r="K11" s="7"/>
      <c r="L11" s="7"/>
    </row>
    <row r="12" spans="1:17" ht="17.25" customHeight="1" x14ac:dyDescent="0.25">
      <c r="A12" s="62" t="s">
        <v>36</v>
      </c>
      <c r="B12" s="62"/>
      <c r="C12" s="62"/>
      <c r="D12" s="62"/>
      <c r="E12" s="62"/>
      <c r="F12" s="62"/>
      <c r="G12" s="62"/>
      <c r="H12" s="11"/>
      <c r="I12" s="7"/>
      <c r="J12" s="7"/>
      <c r="K12" s="7"/>
      <c r="L12" s="7"/>
    </row>
    <row r="13" spans="1:17" x14ac:dyDescent="0.25">
      <c r="A13" s="5"/>
      <c r="B13" s="61" t="s">
        <v>4</v>
      </c>
      <c r="C13" s="61"/>
      <c r="D13" s="61"/>
      <c r="E13" s="61"/>
      <c r="F13" s="61"/>
      <c r="G13" s="6"/>
      <c r="H13" s="12"/>
      <c r="I13" s="7"/>
      <c r="J13" s="7"/>
      <c r="K13" s="7"/>
      <c r="L13" s="7"/>
    </row>
    <row r="14" spans="1:17" x14ac:dyDescent="0.25">
      <c r="A14" s="14"/>
      <c r="B14" s="14"/>
      <c r="C14" s="14"/>
      <c r="D14" s="14"/>
      <c r="E14" s="14"/>
      <c r="F14" s="14"/>
      <c r="G14" s="14"/>
    </row>
    <row r="15" spans="1:17" ht="38.25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41</v>
      </c>
      <c r="G15" s="15" t="s">
        <v>10</v>
      </c>
    </row>
    <row r="16" spans="1:17" ht="51" x14ac:dyDescent="0.25">
      <c r="A16" s="15">
        <v>1</v>
      </c>
      <c r="B16" s="16" t="s">
        <v>33</v>
      </c>
      <c r="C16" s="16" t="s">
        <v>42</v>
      </c>
      <c r="D16" s="15" t="s">
        <v>11</v>
      </c>
      <c r="E16" s="17">
        <v>38.4</v>
      </c>
      <c r="F16" s="18">
        <f>F18</f>
        <v>79.87791917454858</v>
      </c>
      <c r="G16" s="18">
        <f>E16*F16</f>
        <v>3067.3120963026654</v>
      </c>
    </row>
    <row r="17" spans="1:18" outlineLevel="1" x14ac:dyDescent="0.25">
      <c r="A17" s="15"/>
      <c r="B17" s="16"/>
      <c r="C17" s="16" t="s">
        <v>12</v>
      </c>
      <c r="D17" s="15">
        <v>34.89</v>
      </c>
      <c r="E17" s="18" t="s">
        <v>13</v>
      </c>
      <c r="F17" s="18">
        <v>80.56</v>
      </c>
      <c r="G17" s="18"/>
    </row>
    <row r="18" spans="1:18" outlineLevel="1" x14ac:dyDescent="0.25">
      <c r="A18" s="15"/>
      <c r="B18" s="16"/>
      <c r="C18" s="16" t="s">
        <v>14</v>
      </c>
      <c r="D18" s="19">
        <f>E16</f>
        <v>38.4</v>
      </c>
      <c r="E18" s="18" t="s">
        <v>15</v>
      </c>
      <c r="F18" s="20">
        <f>F19-(D19-D18)*(F19-F17)/(D19-D17)</f>
        <v>79.87791917454858</v>
      </c>
      <c r="G18" s="18"/>
      <c r="I18" s="21"/>
    </row>
    <row r="19" spans="1:18" outlineLevel="1" x14ac:dyDescent="0.25">
      <c r="A19" s="15"/>
      <c r="B19" s="16"/>
      <c r="C19" s="16" t="s">
        <v>16</v>
      </c>
      <c r="D19" s="15">
        <v>46.52</v>
      </c>
      <c r="E19" s="18" t="s">
        <v>17</v>
      </c>
      <c r="F19" s="18">
        <v>78.3</v>
      </c>
      <c r="G19" s="18"/>
      <c r="I19" s="21"/>
    </row>
    <row r="20" spans="1:18" x14ac:dyDescent="0.25">
      <c r="A20" s="15">
        <v>2</v>
      </c>
      <c r="B20" s="16" t="s">
        <v>18</v>
      </c>
      <c r="C20" s="16"/>
      <c r="D20" s="15"/>
      <c r="E20" s="15"/>
      <c r="F20" s="15"/>
      <c r="G20" s="18"/>
    </row>
    <row r="21" spans="1:18" ht="63.75" x14ac:dyDescent="0.25">
      <c r="A21" s="15" t="s">
        <v>39</v>
      </c>
      <c r="B21" s="16" t="s">
        <v>19</v>
      </c>
      <c r="C21" s="16" t="s">
        <v>37</v>
      </c>
      <c r="D21" s="15"/>
      <c r="E21" s="15"/>
      <c r="F21" s="15">
        <v>0.85</v>
      </c>
      <c r="G21" s="18"/>
    </row>
    <row r="22" spans="1:18" ht="76.5" x14ac:dyDescent="0.25">
      <c r="A22" s="15" t="s">
        <v>40</v>
      </c>
      <c r="B22" s="16" t="s">
        <v>20</v>
      </c>
      <c r="C22" s="16" t="s">
        <v>38</v>
      </c>
      <c r="D22" s="15"/>
      <c r="E22" s="15"/>
      <c r="F22" s="15">
        <v>1</v>
      </c>
      <c r="G22" s="18"/>
      <c r="I22" s="22">
        <v>43831</v>
      </c>
      <c r="J22" s="22">
        <v>44197</v>
      </c>
      <c r="K22" s="22">
        <v>44562</v>
      </c>
      <c r="L22" s="22">
        <v>44927</v>
      </c>
      <c r="M22" s="22">
        <v>45292</v>
      </c>
      <c r="N22" s="22">
        <v>45658</v>
      </c>
      <c r="O22" s="22">
        <v>46023</v>
      </c>
      <c r="P22" s="22">
        <v>46388</v>
      </c>
      <c r="Q22" s="22">
        <v>46753</v>
      </c>
      <c r="R22" s="22">
        <v>47119</v>
      </c>
    </row>
    <row r="23" spans="1:18" ht="25.5" customHeight="1" x14ac:dyDescent="0.25">
      <c r="A23" s="15">
        <v>3</v>
      </c>
      <c r="B23" s="41" t="s">
        <v>54</v>
      </c>
      <c r="C23" s="41"/>
      <c r="D23" s="42"/>
      <c r="E23" s="42"/>
      <c r="F23" s="42"/>
      <c r="G23" s="43">
        <f>G16*F21*F22</f>
        <v>2607.2152818572654</v>
      </c>
      <c r="I23" s="23">
        <v>100</v>
      </c>
      <c r="J23" s="23">
        <v>100</v>
      </c>
      <c r="K23" s="23">
        <v>100</v>
      </c>
      <c r="L23" s="23">
        <v>100</v>
      </c>
      <c r="M23" s="23">
        <v>100</v>
      </c>
      <c r="N23" s="23">
        <v>104.8</v>
      </c>
      <c r="O23" s="23">
        <v>100</v>
      </c>
      <c r="P23" s="23">
        <v>100</v>
      </c>
      <c r="Q23" s="23">
        <v>100</v>
      </c>
      <c r="R23" s="23">
        <v>100</v>
      </c>
    </row>
    <row r="24" spans="1:18" ht="25.5" x14ac:dyDescent="0.25">
      <c r="A24" s="15">
        <v>4</v>
      </c>
      <c r="B24" s="16" t="s">
        <v>22</v>
      </c>
      <c r="C24" s="16" t="s">
        <v>23</v>
      </c>
      <c r="D24" s="15"/>
      <c r="E24" s="15"/>
      <c r="F24" s="15"/>
      <c r="G24" s="15"/>
      <c r="I24" s="23">
        <v>100</v>
      </c>
      <c r="J24" s="24">
        <f>I24*J23/100</f>
        <v>100</v>
      </c>
      <c r="K24" s="24">
        <f t="shared" ref="K24:R24" si="0">J24*K23/100</f>
        <v>100</v>
      </c>
      <c r="L24" s="24">
        <f t="shared" si="0"/>
        <v>100</v>
      </c>
      <c r="M24" s="24">
        <f t="shared" si="0"/>
        <v>100</v>
      </c>
      <c r="N24" s="24">
        <f t="shared" si="0"/>
        <v>104.8</v>
      </c>
      <c r="O24" s="24">
        <f t="shared" si="0"/>
        <v>104.8</v>
      </c>
      <c r="P24" s="24">
        <f t="shared" si="0"/>
        <v>104.8</v>
      </c>
      <c r="Q24" s="24">
        <f t="shared" si="0"/>
        <v>104.8</v>
      </c>
      <c r="R24" s="24">
        <f t="shared" si="0"/>
        <v>104.8</v>
      </c>
    </row>
    <row r="25" spans="1:18" ht="25.5" x14ac:dyDescent="0.25">
      <c r="A25" s="15"/>
      <c r="B25" s="16" t="s">
        <v>43</v>
      </c>
      <c r="C25" s="16"/>
      <c r="D25" s="15"/>
      <c r="E25" s="15"/>
      <c r="F25" s="15"/>
      <c r="G25" s="18">
        <f>G23+G24</f>
        <v>2607.2152818572654</v>
      </c>
    </row>
    <row r="26" spans="1:18" ht="89.25" x14ac:dyDescent="0.25">
      <c r="A26" s="15">
        <v>3</v>
      </c>
      <c r="B26" s="25" t="s">
        <v>44</v>
      </c>
      <c r="C26" s="25" t="s">
        <v>24</v>
      </c>
      <c r="D26" s="15"/>
      <c r="E26" s="26"/>
      <c r="F26" s="17">
        <f>K24/100</f>
        <v>1</v>
      </c>
      <c r="G26" s="18"/>
      <c r="H26" s="27"/>
    </row>
    <row r="27" spans="1:18" ht="26.25" x14ac:dyDescent="0.25">
      <c r="A27" s="15">
        <v>4</v>
      </c>
      <c r="B27" s="28" t="s">
        <v>47</v>
      </c>
      <c r="C27" s="16"/>
      <c r="D27" s="15"/>
      <c r="E27" s="26"/>
      <c r="F27" s="17"/>
      <c r="G27" s="18">
        <f>G25*F26</f>
        <v>2607.2152818572654</v>
      </c>
      <c r="H27" s="27"/>
    </row>
    <row r="28" spans="1:18" ht="19.5" customHeight="1" x14ac:dyDescent="0.25">
      <c r="A28" s="29">
        <v>7</v>
      </c>
      <c r="B28" s="30" t="s">
        <v>25</v>
      </c>
      <c r="C28" s="28" t="s">
        <v>26</v>
      </c>
      <c r="D28" s="29" t="s">
        <v>27</v>
      </c>
      <c r="E28" s="30"/>
      <c r="F28" s="29">
        <v>20</v>
      </c>
      <c r="G28" s="31">
        <f>G27*0.2</f>
        <v>521.44305637145305</v>
      </c>
    </row>
    <row r="29" spans="1:18" ht="42.75" customHeight="1" x14ac:dyDescent="0.25">
      <c r="A29" s="32">
        <v>6</v>
      </c>
      <c r="B29" s="44" t="s">
        <v>48</v>
      </c>
      <c r="C29" s="34"/>
      <c r="D29" s="34"/>
      <c r="E29" s="34"/>
      <c r="F29" s="34"/>
      <c r="G29" s="35">
        <f>SUM(G27:G28)</f>
        <v>3128.6583382287185</v>
      </c>
    </row>
    <row r="30" spans="1:18" ht="24" customHeight="1" x14ac:dyDescent="0.25">
      <c r="A30" s="15"/>
      <c r="B30" s="16"/>
      <c r="C30" s="16"/>
      <c r="D30" s="15"/>
      <c r="E30" s="26"/>
      <c r="F30" s="17"/>
      <c r="G30" s="18"/>
      <c r="H30" s="27"/>
    </row>
    <row r="31" spans="1:18" x14ac:dyDescent="0.25">
      <c r="A31" s="14"/>
      <c r="B31" s="14"/>
      <c r="C31" s="14"/>
      <c r="D31" s="14"/>
      <c r="E31" s="14"/>
      <c r="F31" s="14"/>
      <c r="G31" s="14"/>
    </row>
    <row r="32" spans="1:18" x14ac:dyDescent="0.25">
      <c r="A32" s="14"/>
      <c r="B32" s="36" t="s">
        <v>28</v>
      </c>
      <c r="C32" s="14"/>
      <c r="D32" s="14"/>
      <c r="E32" s="14"/>
      <c r="F32" s="14"/>
      <c r="G32" s="14"/>
    </row>
    <row r="33" spans="1:10" x14ac:dyDescent="0.25">
      <c r="A33" s="14"/>
      <c r="B33" s="37" t="s">
        <v>29</v>
      </c>
      <c r="C33" s="14"/>
      <c r="D33" s="14"/>
      <c r="E33" s="38"/>
      <c r="F33" s="14"/>
      <c r="G33" s="14"/>
    </row>
    <row r="34" spans="1:10" x14ac:dyDescent="0.25">
      <c r="A34" s="14"/>
      <c r="B34" s="5"/>
      <c r="C34" s="14"/>
      <c r="D34" s="14"/>
      <c r="E34" s="14"/>
      <c r="F34" s="14"/>
      <c r="G34" s="38"/>
    </row>
    <row r="35" spans="1:10" x14ac:dyDescent="0.25">
      <c r="A35" s="14"/>
      <c r="B35" s="36" t="s">
        <v>30</v>
      </c>
      <c r="C35" s="14"/>
      <c r="D35" s="14"/>
      <c r="E35" s="14"/>
      <c r="F35" s="14"/>
      <c r="G35" s="39"/>
      <c r="H35" s="39"/>
      <c r="I35" s="39"/>
      <c r="J35" s="39"/>
    </row>
    <row r="36" spans="1:10" x14ac:dyDescent="0.25">
      <c r="A36" s="14"/>
      <c r="B36" s="37" t="s">
        <v>29</v>
      </c>
      <c r="C36" s="14"/>
      <c r="D36" s="14"/>
      <c r="E36" s="14"/>
      <c r="F36" s="14"/>
      <c r="G36" s="39"/>
      <c r="H36" s="39"/>
      <c r="I36" s="39"/>
      <c r="J36" s="39"/>
    </row>
    <row r="37" spans="1:10" x14ac:dyDescent="0.25">
      <c r="G37" s="40"/>
      <c r="H37" s="40"/>
      <c r="I37" s="40"/>
    </row>
    <row r="38" spans="1:10" x14ac:dyDescent="0.25">
      <c r="G38" s="40"/>
      <c r="H38" s="40"/>
      <c r="I38" s="40"/>
    </row>
    <row r="39" spans="1:10" x14ac:dyDescent="0.25">
      <c r="G39" s="40"/>
      <c r="H39" s="40"/>
      <c r="I39" s="40"/>
    </row>
  </sheetData>
  <mergeCells count="5">
    <mergeCell ref="A7:G7"/>
    <mergeCell ref="B8:F8"/>
    <mergeCell ref="B10:F10"/>
    <mergeCell ref="A12:G12"/>
    <mergeCell ref="B13:F13"/>
  </mergeCells>
  <pageMargins left="0.7" right="0.7" top="0.75" bottom="0.75" header="0.3" footer="0.3"/>
  <pageSetup paperSize="9" scale="6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котельная</vt:lpstr>
      <vt:lpstr>ПИР</vt:lpstr>
      <vt:lpstr>тех.надзор</vt:lpstr>
      <vt:lpstr>котельная!Область_печати</vt:lpstr>
      <vt:lpstr>ПИР!Область_печати</vt:lpstr>
      <vt:lpstr>тех.надзор!Область_печати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NachRazv</dc:creator>
  <cp:lastModifiedBy>НТГ ПК1</cp:lastModifiedBy>
  <cp:lastPrinted>2022-11-21T05:24:12Z</cp:lastPrinted>
  <dcterms:created xsi:type="dcterms:W3CDTF">2015-06-05T18:19:34Z</dcterms:created>
  <dcterms:modified xsi:type="dcterms:W3CDTF">2024-03-22T09:11:02Z</dcterms:modified>
</cp:coreProperties>
</file>