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конструкций металических навесов\"/>
    </mc:Choice>
  </mc:AlternateContent>
  <xr:revisionPtr revIDLastSave="0" documentId="13_ncr:1_{99942694-844F-4B14-BEB3-28D7E738A70C}" xr6:coauthVersionLast="45" xr6:coauthVersionMax="47" xr10:uidLastSave="{00000000-0000-0000-0000-000000000000}"/>
  <bookViews>
    <workbookView xWindow="28680" yWindow="-5430" windowWidth="29040" windowHeight="15990" xr2:uid="{ACC5D3CF-916B-4A2A-8B27-B6259BDCA3A5}"/>
  </bookViews>
  <sheets>
    <sheet name="№1 ВОР на тендер (3)" sheetId="13" r:id="rId1"/>
  </sheets>
  <definedNames>
    <definedName name="_xlnm._FilterDatabase" localSheetId="0" hidden="1">'№1 ВОР на тендер (3)'!$B$11:$P$134</definedName>
    <definedName name="_xlnm.Print_Area" localSheetId="0">'№1 ВОР на тендер (3)'!$A$1:$L$142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33" i="13" l="1"/>
  <c r="N132" i="13"/>
  <c r="R132" i="13"/>
  <c r="S132" i="13" s="1"/>
  <c r="K132" i="13"/>
  <c r="J132" i="13"/>
  <c r="I132" i="13"/>
  <c r="H132" i="13"/>
  <c r="B132" i="13" a="1"/>
  <c r="B132" i="13" s="1"/>
  <c r="R131" i="13"/>
  <c r="S131" i="13" s="1"/>
  <c r="K131" i="13"/>
  <c r="J131" i="13"/>
  <c r="I131" i="13"/>
  <c r="H131" i="13"/>
  <c r="B131" i="13" a="1"/>
  <c r="B131" i="13" s="1"/>
  <c r="J130" i="13"/>
  <c r="I130" i="13"/>
  <c r="K130" i="13" s="1"/>
  <c r="H130" i="13"/>
  <c r="E130" i="13"/>
  <c r="B130" i="13" a="1"/>
  <c r="B130" i="13" s="1"/>
  <c r="K129" i="13"/>
  <c r="J129" i="13"/>
  <c r="I129" i="13"/>
  <c r="H129" i="13"/>
  <c r="E129" i="13"/>
  <c r="B129" i="13" a="1"/>
  <c r="B129" i="13" s="1"/>
  <c r="H128" i="13"/>
  <c r="E128" i="13"/>
  <c r="J128" i="13" s="1"/>
  <c r="B128" i="13" a="1"/>
  <c r="B128" i="13" s="1"/>
  <c r="J127" i="13"/>
  <c r="I127" i="13"/>
  <c r="K127" i="13" s="1"/>
  <c r="H127" i="13"/>
  <c r="J126" i="13"/>
  <c r="I126" i="13"/>
  <c r="K126" i="13" s="1"/>
  <c r="H126" i="13"/>
  <c r="J125" i="13"/>
  <c r="K125" i="13" s="1"/>
  <c r="I125" i="13"/>
  <c r="H125" i="13"/>
  <c r="K124" i="13"/>
  <c r="J124" i="13"/>
  <c r="I124" i="13"/>
  <c r="H124" i="13"/>
  <c r="J123" i="13"/>
  <c r="I123" i="13"/>
  <c r="K123" i="13" s="1"/>
  <c r="H123" i="13"/>
  <c r="H122" i="13"/>
  <c r="E122" i="13"/>
  <c r="J122" i="13" s="1"/>
  <c r="B122" i="13" a="1"/>
  <c r="B122" i="13" s="1"/>
  <c r="K121" i="13"/>
  <c r="J121" i="13"/>
  <c r="I121" i="13"/>
  <c r="H121" i="13"/>
  <c r="J120" i="13"/>
  <c r="I120" i="13"/>
  <c r="K120" i="13" s="1"/>
  <c r="H120" i="13"/>
  <c r="J119" i="13"/>
  <c r="K119" i="13" s="1"/>
  <c r="I119" i="13"/>
  <c r="H119" i="13"/>
  <c r="J118" i="13"/>
  <c r="I118" i="13"/>
  <c r="K118" i="13" s="1"/>
  <c r="H118" i="13"/>
  <c r="E118" i="13"/>
  <c r="B118" i="13" a="1"/>
  <c r="B118" i="13" s="1"/>
  <c r="R117" i="13"/>
  <c r="Q117" i="13"/>
  <c r="J117" i="13"/>
  <c r="I117" i="13"/>
  <c r="K117" i="13" s="1"/>
  <c r="H117" i="13"/>
  <c r="H116" i="13"/>
  <c r="E116" i="13"/>
  <c r="J116" i="13" s="1"/>
  <c r="H115" i="13"/>
  <c r="E115" i="13"/>
  <c r="J115" i="13" s="1"/>
  <c r="J114" i="13"/>
  <c r="H114" i="13"/>
  <c r="E114" i="13"/>
  <c r="I114" i="13" s="1"/>
  <c r="K114" i="13" s="1"/>
  <c r="I113" i="13"/>
  <c r="K113" i="13" s="1"/>
  <c r="H113" i="13"/>
  <c r="E113" i="13"/>
  <c r="J113" i="13" s="1"/>
  <c r="K112" i="13"/>
  <c r="J112" i="13"/>
  <c r="I112" i="13"/>
  <c r="H112" i="13"/>
  <c r="E112" i="13"/>
  <c r="J111" i="13"/>
  <c r="K111" i="13" s="1"/>
  <c r="I111" i="13"/>
  <c r="H111" i="13"/>
  <c r="J110" i="13"/>
  <c r="I110" i="13"/>
  <c r="K110" i="13" s="1"/>
  <c r="H110" i="13"/>
  <c r="K109" i="13"/>
  <c r="J109" i="13"/>
  <c r="I109" i="13"/>
  <c r="H109" i="13"/>
  <c r="J108" i="13"/>
  <c r="I108" i="13"/>
  <c r="K108" i="13" s="1"/>
  <c r="H108" i="13"/>
  <c r="J107" i="13"/>
  <c r="K107" i="13" s="1"/>
  <c r="I107" i="13"/>
  <c r="H107" i="13"/>
  <c r="J106" i="13"/>
  <c r="I106" i="13"/>
  <c r="H106" i="13"/>
  <c r="E106" i="13"/>
  <c r="B106" i="13" a="1"/>
  <c r="B106" i="13" s="1"/>
  <c r="J104" i="13"/>
  <c r="I104" i="13"/>
  <c r="K104" i="13" s="1"/>
  <c r="H104" i="13"/>
  <c r="B104" i="13" a="1"/>
  <c r="B104" i="13" s="1"/>
  <c r="J103" i="13"/>
  <c r="K103" i="13" s="1"/>
  <c r="I103" i="13"/>
  <c r="H103" i="13"/>
  <c r="B103" i="13" a="1"/>
  <c r="B103" i="13" s="1"/>
  <c r="K102" i="13"/>
  <c r="J102" i="13"/>
  <c r="I102" i="13"/>
  <c r="H102" i="13"/>
  <c r="E102" i="13"/>
  <c r="B102" i="13" a="1"/>
  <c r="B102" i="13" s="1"/>
  <c r="H101" i="13"/>
  <c r="E101" i="13"/>
  <c r="J101" i="13" s="1"/>
  <c r="B101" i="13" a="1"/>
  <c r="B101" i="13" s="1"/>
  <c r="J100" i="13"/>
  <c r="I100" i="13"/>
  <c r="K100" i="13" s="1"/>
  <c r="H100" i="13"/>
  <c r="E100" i="13"/>
  <c r="B100" i="13" a="1"/>
  <c r="B100" i="13" s="1"/>
  <c r="J99" i="13"/>
  <c r="I99" i="13"/>
  <c r="K99" i="13" s="1"/>
  <c r="H99" i="13"/>
  <c r="K98" i="13"/>
  <c r="J98" i="13"/>
  <c r="I98" i="13"/>
  <c r="H98" i="13"/>
  <c r="J97" i="13"/>
  <c r="I97" i="13"/>
  <c r="K97" i="13" s="1"/>
  <c r="H97" i="13"/>
  <c r="J96" i="13"/>
  <c r="K96" i="13" s="1"/>
  <c r="I96" i="13"/>
  <c r="H96" i="13"/>
  <c r="J95" i="13"/>
  <c r="I95" i="13"/>
  <c r="K95" i="13" s="1"/>
  <c r="H95" i="13"/>
  <c r="E95" i="13"/>
  <c r="B95" i="13" a="1"/>
  <c r="B95" i="13" s="1"/>
  <c r="J94" i="13"/>
  <c r="I94" i="13"/>
  <c r="K94" i="13" s="1"/>
  <c r="H94" i="13"/>
  <c r="J93" i="13"/>
  <c r="H93" i="13"/>
  <c r="E93" i="13"/>
  <c r="I93" i="13" s="1"/>
  <c r="K93" i="13" s="1"/>
  <c r="J92" i="13"/>
  <c r="I92" i="13"/>
  <c r="K92" i="13" s="1"/>
  <c r="H92" i="13"/>
  <c r="E92" i="13"/>
  <c r="H91" i="13"/>
  <c r="E91" i="13"/>
  <c r="J91" i="13" s="1"/>
  <c r="J90" i="13"/>
  <c r="K90" i="13" s="1"/>
  <c r="I90" i="13"/>
  <c r="H90" i="13"/>
  <c r="J89" i="13"/>
  <c r="I89" i="13"/>
  <c r="K89" i="13" s="1"/>
  <c r="H89" i="13"/>
  <c r="K88" i="13"/>
  <c r="J88" i="13"/>
  <c r="I88" i="13"/>
  <c r="H88" i="13"/>
  <c r="J87" i="13"/>
  <c r="I87" i="13"/>
  <c r="K87" i="13" s="1"/>
  <c r="H87" i="13"/>
  <c r="J86" i="13"/>
  <c r="K86" i="13" s="1"/>
  <c r="I86" i="13"/>
  <c r="H86" i="13"/>
  <c r="J85" i="13"/>
  <c r="I85" i="13"/>
  <c r="K85" i="13" s="1"/>
  <c r="H85" i="13"/>
  <c r="K84" i="13"/>
  <c r="J84" i="13"/>
  <c r="I84" i="13"/>
  <c r="H84" i="13"/>
  <c r="J83" i="13"/>
  <c r="I83" i="13"/>
  <c r="K83" i="13" s="1"/>
  <c r="H83" i="13"/>
  <c r="E83" i="13"/>
  <c r="B83" i="13" a="1"/>
  <c r="B83" i="13" s="1"/>
  <c r="K82" i="13"/>
  <c r="J82" i="13"/>
  <c r="I82" i="13"/>
  <c r="H82" i="13"/>
  <c r="J81" i="13"/>
  <c r="I81" i="13"/>
  <c r="K81" i="13" s="1"/>
  <c r="H81" i="13"/>
  <c r="J80" i="13"/>
  <c r="I80" i="13"/>
  <c r="K80" i="13" s="1"/>
  <c r="H80" i="13"/>
  <c r="J79" i="13"/>
  <c r="H79" i="13"/>
  <c r="E79" i="13"/>
  <c r="I79" i="13" s="1"/>
  <c r="K79" i="13" s="1"/>
  <c r="B79" i="13" a="1"/>
  <c r="B79" i="13" s="1"/>
  <c r="J78" i="13"/>
  <c r="I78" i="13"/>
  <c r="K78" i="13" s="1"/>
  <c r="H78" i="13"/>
  <c r="J77" i="13"/>
  <c r="H77" i="13"/>
  <c r="E77" i="13"/>
  <c r="I77" i="13" s="1"/>
  <c r="K77" i="13" s="1"/>
  <c r="J76" i="13"/>
  <c r="I76" i="13"/>
  <c r="K76" i="13" s="1"/>
  <c r="H76" i="13"/>
  <c r="E76" i="13"/>
  <c r="J75" i="13"/>
  <c r="I75" i="13"/>
  <c r="K75" i="13" s="1"/>
  <c r="H75" i="13"/>
  <c r="E75" i="13"/>
  <c r="J74" i="13"/>
  <c r="I74" i="13"/>
  <c r="K74" i="13" s="1"/>
  <c r="H74" i="13"/>
  <c r="J73" i="13"/>
  <c r="I73" i="13"/>
  <c r="K73" i="13" s="1"/>
  <c r="H73" i="13"/>
  <c r="K72" i="13"/>
  <c r="J72" i="13"/>
  <c r="I72" i="13"/>
  <c r="H72" i="13"/>
  <c r="J71" i="13"/>
  <c r="I71" i="13"/>
  <c r="H71" i="13"/>
  <c r="E71" i="13"/>
  <c r="B71" i="13" a="1"/>
  <c r="B71" i="13" s="1"/>
  <c r="B76" i="13" s="1" a="1"/>
  <c r="B76" i="13" s="1"/>
  <c r="J69" i="13"/>
  <c r="I69" i="13"/>
  <c r="K69" i="13" s="1"/>
  <c r="H69" i="13"/>
  <c r="B69" i="13" a="1"/>
  <c r="B69" i="13" s="1"/>
  <c r="K68" i="13"/>
  <c r="J68" i="13"/>
  <c r="I68" i="13"/>
  <c r="H68" i="13"/>
  <c r="B68" i="13" a="1"/>
  <c r="B68" i="13" s="1"/>
  <c r="J67" i="13"/>
  <c r="I67" i="13"/>
  <c r="K67" i="13" s="1"/>
  <c r="H67" i="13"/>
  <c r="E67" i="13"/>
  <c r="B67" i="13" a="1"/>
  <c r="B67" i="13" s="1"/>
  <c r="H66" i="13"/>
  <c r="E66" i="13"/>
  <c r="J66" i="13" s="1"/>
  <c r="B66" i="13" a="1"/>
  <c r="B66" i="13" s="1"/>
  <c r="H65" i="13"/>
  <c r="E65" i="13"/>
  <c r="J65" i="13" s="1"/>
  <c r="B65" i="13" a="1"/>
  <c r="B65" i="13" s="1"/>
  <c r="J64" i="13"/>
  <c r="I64" i="13"/>
  <c r="K64" i="13" s="1"/>
  <c r="H64" i="13"/>
  <c r="H63" i="13"/>
  <c r="E63" i="13"/>
  <c r="J63" i="13" s="1"/>
  <c r="B63" i="13" a="1"/>
  <c r="B63" i="13" s="1"/>
  <c r="B64" i="13" s="1" a="1"/>
  <c r="B64" i="13" s="1"/>
  <c r="K62" i="13"/>
  <c r="J62" i="13"/>
  <c r="I62" i="13"/>
  <c r="H62" i="13"/>
  <c r="J61" i="13"/>
  <c r="I61" i="13"/>
  <c r="K61" i="13" s="1"/>
  <c r="H61" i="13"/>
  <c r="J60" i="13"/>
  <c r="K60" i="13" s="1"/>
  <c r="I60" i="13"/>
  <c r="H60" i="13"/>
  <c r="J59" i="13"/>
  <c r="I59" i="13"/>
  <c r="K59" i="13" s="1"/>
  <c r="H59" i="13"/>
  <c r="J58" i="13"/>
  <c r="H58" i="13"/>
  <c r="E58" i="13"/>
  <c r="I58" i="13" s="1"/>
  <c r="K58" i="13" s="1"/>
  <c r="B58" i="13" a="1"/>
  <c r="B58" i="13" s="1"/>
  <c r="J57" i="13"/>
  <c r="I57" i="13"/>
  <c r="K57" i="13" s="1"/>
  <c r="H57" i="13"/>
  <c r="H56" i="13"/>
  <c r="E56" i="13"/>
  <c r="J56" i="13" s="1"/>
  <c r="H55" i="13"/>
  <c r="E55" i="13"/>
  <c r="J55" i="13" s="1"/>
  <c r="J54" i="13"/>
  <c r="I54" i="13"/>
  <c r="K54" i="13" s="1"/>
  <c r="H54" i="13"/>
  <c r="E54" i="13"/>
  <c r="J53" i="13"/>
  <c r="I53" i="13"/>
  <c r="K53" i="13" s="1"/>
  <c r="H53" i="13"/>
  <c r="K52" i="13"/>
  <c r="J52" i="13"/>
  <c r="I52" i="13"/>
  <c r="H52" i="13"/>
  <c r="J51" i="13"/>
  <c r="I51" i="13"/>
  <c r="K51" i="13" s="1"/>
  <c r="H51" i="13"/>
  <c r="J50" i="13"/>
  <c r="K50" i="13" s="1"/>
  <c r="I50" i="13"/>
  <c r="H50" i="13"/>
  <c r="J49" i="13"/>
  <c r="I49" i="13"/>
  <c r="K49" i="13" s="1"/>
  <c r="H49" i="13"/>
  <c r="K48" i="13"/>
  <c r="J48" i="13"/>
  <c r="I48" i="13"/>
  <c r="H48" i="13"/>
  <c r="J47" i="13"/>
  <c r="I47" i="13"/>
  <c r="K47" i="13" s="1"/>
  <c r="H47" i="13"/>
  <c r="J46" i="13"/>
  <c r="K46" i="13" s="1"/>
  <c r="I46" i="13"/>
  <c r="H46" i="13"/>
  <c r="J45" i="13"/>
  <c r="I45" i="13"/>
  <c r="K45" i="13" s="1"/>
  <c r="H45" i="13"/>
  <c r="H44" i="13"/>
  <c r="E44" i="13"/>
  <c r="J44" i="13" s="1"/>
  <c r="B44" i="13" a="1"/>
  <c r="B44" i="13" s="1"/>
  <c r="J42" i="13"/>
  <c r="I42" i="13"/>
  <c r="K42" i="13" s="1"/>
  <c r="H42" i="13"/>
  <c r="B42" i="13" a="1"/>
  <c r="B42" i="13" s="1"/>
  <c r="K41" i="13"/>
  <c r="J41" i="13"/>
  <c r="I41" i="13"/>
  <c r="H41" i="13"/>
  <c r="B41" i="13" a="1"/>
  <c r="B41" i="13" s="1"/>
  <c r="J40" i="13"/>
  <c r="I40" i="13"/>
  <c r="K40" i="13" s="1"/>
  <c r="H40" i="13"/>
  <c r="E40" i="13"/>
  <c r="B40" i="13" a="1"/>
  <c r="B40" i="13" s="1"/>
  <c r="J39" i="13"/>
  <c r="I39" i="13"/>
  <c r="K39" i="13" s="1"/>
  <c r="H39" i="13"/>
  <c r="E39" i="13"/>
  <c r="B39" i="13" a="1"/>
  <c r="B39" i="13" s="1"/>
  <c r="H38" i="13"/>
  <c r="E38" i="13"/>
  <c r="J38" i="13" s="1"/>
  <c r="B38" i="13" a="1"/>
  <c r="B38" i="13" s="1"/>
  <c r="K37" i="13"/>
  <c r="J37" i="13"/>
  <c r="I37" i="13"/>
  <c r="H37" i="13"/>
  <c r="J36" i="13"/>
  <c r="I36" i="13"/>
  <c r="K36" i="13" s="1"/>
  <c r="H36" i="13"/>
  <c r="H35" i="13"/>
  <c r="E35" i="13"/>
  <c r="J35" i="13" s="1"/>
  <c r="B35" i="13" a="1"/>
  <c r="B35" i="13" s="1"/>
  <c r="J34" i="13"/>
  <c r="I34" i="13"/>
  <c r="K34" i="13" s="1"/>
  <c r="H34" i="13"/>
  <c r="E34" i="13"/>
  <c r="J33" i="13"/>
  <c r="I33" i="13"/>
  <c r="K33" i="13" s="1"/>
  <c r="H33" i="13"/>
  <c r="E33" i="13"/>
  <c r="J32" i="13"/>
  <c r="I32" i="13"/>
  <c r="K32" i="13" s="1"/>
  <c r="H32" i="13"/>
  <c r="J31" i="13"/>
  <c r="I31" i="13"/>
  <c r="K31" i="13" s="1"/>
  <c r="H31" i="13"/>
  <c r="K30" i="13"/>
  <c r="J30" i="13"/>
  <c r="I30" i="13"/>
  <c r="H30" i="13"/>
  <c r="J29" i="13"/>
  <c r="I29" i="13"/>
  <c r="K29" i="13" s="1"/>
  <c r="H29" i="13"/>
  <c r="J28" i="13"/>
  <c r="I28" i="13"/>
  <c r="K28" i="13" s="1"/>
  <c r="H28" i="13"/>
  <c r="J27" i="13"/>
  <c r="I27" i="13"/>
  <c r="K27" i="13" s="1"/>
  <c r="H27" i="13"/>
  <c r="K26" i="13"/>
  <c r="J26" i="13"/>
  <c r="I26" i="13"/>
  <c r="H26" i="13"/>
  <c r="J25" i="13"/>
  <c r="I25" i="13"/>
  <c r="H25" i="13"/>
  <c r="E25" i="13"/>
  <c r="B25" i="13" a="1"/>
  <c r="B25" i="13" s="1"/>
  <c r="J24" i="13"/>
  <c r="I24" i="13"/>
  <c r="K24" i="13" s="1"/>
  <c r="H24" i="13"/>
  <c r="K23" i="13"/>
  <c r="J23" i="13"/>
  <c r="I23" i="13"/>
  <c r="H23" i="13"/>
  <c r="I22" i="13"/>
  <c r="K22" i="13" s="1"/>
  <c r="H22" i="13"/>
  <c r="E22" i="13"/>
  <c r="J22" i="13" s="1"/>
  <c r="B22" i="13" a="1"/>
  <c r="B22" i="13" s="1"/>
  <c r="K21" i="13"/>
  <c r="J21" i="13"/>
  <c r="I21" i="13"/>
  <c r="H21" i="13"/>
  <c r="J20" i="13"/>
  <c r="I20" i="13"/>
  <c r="K20" i="13" s="1"/>
  <c r="H20" i="13"/>
  <c r="E20" i="13"/>
  <c r="J19" i="13"/>
  <c r="I19" i="13"/>
  <c r="K19" i="13" s="1"/>
  <c r="H19" i="13"/>
  <c r="E19" i="13"/>
  <c r="H18" i="13"/>
  <c r="E18" i="13"/>
  <c r="J18" i="13" s="1"/>
  <c r="K17" i="13"/>
  <c r="J17" i="13"/>
  <c r="I17" i="13"/>
  <c r="H17" i="13"/>
  <c r="J16" i="13"/>
  <c r="I16" i="13"/>
  <c r="K16" i="13" s="1"/>
  <c r="H16" i="13"/>
  <c r="J15" i="13"/>
  <c r="K15" i="13" s="1"/>
  <c r="I15" i="13"/>
  <c r="H15" i="13"/>
  <c r="J14" i="13"/>
  <c r="I14" i="13"/>
  <c r="K14" i="13" s="1"/>
  <c r="H14" i="13"/>
  <c r="K13" i="13"/>
  <c r="J13" i="13"/>
  <c r="I13" i="13"/>
  <c r="H13" i="13"/>
  <c r="I12" i="13"/>
  <c r="H12" i="13"/>
  <c r="E12" i="13"/>
  <c r="J12" i="13" s="1"/>
  <c r="B12" i="13" a="1"/>
  <c r="B12" i="13" s="1"/>
  <c r="B90" i="13" l="1" a="1"/>
  <c r="B90" i="13" s="1"/>
  <c r="B84" i="13" a="1"/>
  <c r="B84" i="13" s="1"/>
  <c r="B93" i="13" a="1"/>
  <c r="B93" i="13" s="1"/>
  <c r="B88" i="13" a="1"/>
  <c r="B88" i="13" s="1"/>
  <c r="B37" i="13" a="1"/>
  <c r="B37" i="13" s="1"/>
  <c r="B36" i="13" a="1"/>
  <c r="B36" i="13" s="1"/>
  <c r="B54" i="13" a="1"/>
  <c r="B54" i="13" s="1"/>
  <c r="B48" i="13" a="1"/>
  <c r="B48" i="13" s="1"/>
  <c r="B60" i="13" a="1"/>
  <c r="B60" i="13" s="1"/>
  <c r="B62" i="13" a="1"/>
  <c r="B62" i="13" s="1"/>
  <c r="B34" i="13" a="1"/>
  <c r="B34" i="13" s="1"/>
  <c r="B29" i="13" a="1"/>
  <c r="B29" i="13" s="1"/>
  <c r="B75" i="13" a="1"/>
  <c r="B75" i="13" s="1"/>
  <c r="K106" i="13"/>
  <c r="K71" i="13"/>
  <c r="K25" i="13"/>
  <c r="B20" i="13" a="1"/>
  <c r="B20" i="13" s="1"/>
  <c r="B15" i="13" a="1"/>
  <c r="B15" i="13" s="1"/>
  <c r="B13" i="13" a="1"/>
  <c r="B13" i="13" s="1"/>
  <c r="B21" i="13" a="1"/>
  <c r="B21" i="13" s="1"/>
  <c r="B16" i="13" a="1"/>
  <c r="B16" i="13" s="1"/>
  <c r="B17" i="13" a="1"/>
  <c r="B17" i="13" s="1"/>
  <c r="B14" i="13" a="1"/>
  <c r="B14" i="13" s="1"/>
  <c r="B18" i="13" a="1"/>
  <c r="B18" i="13" s="1"/>
  <c r="B19" i="13" a="1"/>
  <c r="B19" i="13" s="1"/>
  <c r="B111" i="13" a="1"/>
  <c r="B111" i="13" s="1"/>
  <c r="B107" i="13" a="1"/>
  <c r="B107" i="13" s="1"/>
  <c r="B112" i="13" a="1"/>
  <c r="B112" i="13" s="1"/>
  <c r="B108" i="13" a="1"/>
  <c r="B108" i="13" s="1"/>
  <c r="B113" i="13" a="1"/>
  <c r="B113" i="13" s="1"/>
  <c r="B114" i="13" a="1"/>
  <c r="B114" i="13" s="1"/>
  <c r="B109" i="13" a="1"/>
  <c r="B109" i="13" s="1"/>
  <c r="B115" i="13" a="1"/>
  <c r="B115" i="13" s="1"/>
  <c r="B116" i="13" a="1"/>
  <c r="B116" i="13" s="1"/>
  <c r="B110" i="13" a="1"/>
  <c r="B110" i="13" s="1"/>
  <c r="B117" i="13" a="1"/>
  <c r="B117" i="13" s="1"/>
  <c r="B124" i="13" a="1"/>
  <c r="B124" i="13" s="1"/>
  <c r="B125" i="13" a="1"/>
  <c r="B125" i="13" s="1"/>
  <c r="B126" i="13" a="1"/>
  <c r="B126" i="13" s="1"/>
  <c r="B123" i="13" a="1"/>
  <c r="B123" i="13" s="1"/>
  <c r="B127" i="13" a="1"/>
  <c r="B127" i="13" s="1"/>
  <c r="B119" i="13" a="1"/>
  <c r="B119" i="13" s="1"/>
  <c r="B120" i="13" a="1"/>
  <c r="B120" i="13" s="1"/>
  <c r="B121" i="13" a="1"/>
  <c r="B121" i="13" s="1"/>
  <c r="B96" i="13" a="1"/>
  <c r="B96" i="13" s="1"/>
  <c r="B97" i="13" a="1"/>
  <c r="B97" i="13" s="1"/>
  <c r="B98" i="13" a="1"/>
  <c r="B98" i="13" s="1"/>
  <c r="B99" i="13" a="1"/>
  <c r="B99" i="13" s="1"/>
  <c r="J133" i="13"/>
  <c r="B23" i="13" a="1"/>
  <c r="B23" i="13" s="1"/>
  <c r="B24" i="13" a="1"/>
  <c r="B24" i="13" s="1"/>
  <c r="B82" i="13" a="1"/>
  <c r="B82" i="13" s="1"/>
  <c r="B80" i="13" a="1"/>
  <c r="B80" i="13" s="1"/>
  <c r="B81" i="13" a="1"/>
  <c r="B81" i="13" s="1"/>
  <c r="B45" i="13" a="1"/>
  <c r="B45" i="13" s="1"/>
  <c r="B53" i="13" a="1"/>
  <c r="B53" i="13" s="1"/>
  <c r="I56" i="13"/>
  <c r="K56" i="13" s="1"/>
  <c r="I66" i="13"/>
  <c r="K66" i="13" s="1"/>
  <c r="B85" i="13" a="1"/>
  <c r="B85" i="13" s="1"/>
  <c r="B89" i="13" a="1"/>
  <c r="B89" i="13" s="1"/>
  <c r="I91" i="13"/>
  <c r="K91" i="13" s="1"/>
  <c r="R134" i="13"/>
  <c r="B33" i="13" a="1"/>
  <c r="B33" i="13" s="1"/>
  <c r="B49" i="13" a="1"/>
  <c r="B49" i="13" s="1"/>
  <c r="B59" i="13" a="1"/>
  <c r="B59" i="13" s="1"/>
  <c r="K12" i="13"/>
  <c r="B28" i="13" a="1"/>
  <c r="B28" i="13" s="1"/>
  <c r="B32" i="13" a="1"/>
  <c r="B32" i="13" s="1"/>
  <c r="I35" i="13"/>
  <c r="K35" i="13" s="1"/>
  <c r="I55" i="13"/>
  <c r="K55" i="13" s="1"/>
  <c r="I65" i="13"/>
  <c r="K65" i="13" s="1"/>
  <c r="B74" i="13" a="1"/>
  <c r="B74" i="13" s="1"/>
  <c r="B94" i="13" a="1"/>
  <c r="B94" i="13" s="1"/>
  <c r="I101" i="13"/>
  <c r="K101" i="13" s="1"/>
  <c r="I128" i="13"/>
  <c r="K128" i="13" s="1"/>
  <c r="B57" i="13" a="1"/>
  <c r="B57" i="13" s="1"/>
  <c r="B73" i="13" a="1"/>
  <c r="B73" i="13" s="1"/>
  <c r="B92" i="13" a="1"/>
  <c r="B92" i="13" s="1"/>
  <c r="B52" i="13" a="1"/>
  <c r="B52" i="13" s="1"/>
  <c r="B31" i="13" a="1"/>
  <c r="B31" i="13" s="1"/>
  <c r="I38" i="13"/>
  <c r="K38" i="13" s="1"/>
  <c r="B47" i="13" a="1"/>
  <c r="B47" i="13" s="1"/>
  <c r="B51" i="13" a="1"/>
  <c r="B51" i="13" s="1"/>
  <c r="B56" i="13" a="1"/>
  <c r="B56" i="13" s="1"/>
  <c r="B61" i="13" a="1"/>
  <c r="B61" i="13" s="1"/>
  <c r="I63" i="13"/>
  <c r="K63" i="13" s="1"/>
  <c r="B78" i="13" a="1"/>
  <c r="B78" i="13" s="1"/>
  <c r="B87" i="13" a="1"/>
  <c r="B87" i="13" s="1"/>
  <c r="B91" i="13" a="1"/>
  <c r="B91" i="13" s="1"/>
  <c r="I116" i="13"/>
  <c r="K116" i="13" s="1"/>
  <c r="I122" i="13"/>
  <c r="K122" i="13" s="1"/>
  <c r="I18" i="13"/>
  <c r="K18" i="13" s="1"/>
  <c r="B26" i="13" a="1"/>
  <c r="B26" i="13" s="1"/>
  <c r="B30" i="13" a="1"/>
  <c r="B30" i="13" s="1"/>
  <c r="I44" i="13"/>
  <c r="K44" i="13" s="1"/>
  <c r="B55" i="13" a="1"/>
  <c r="B55" i="13" s="1"/>
  <c r="B72" i="13" a="1"/>
  <c r="B72" i="13" s="1"/>
  <c r="B77" i="13" a="1"/>
  <c r="B77" i="13" s="1"/>
  <c r="I115" i="13"/>
  <c r="K115" i="13" s="1"/>
  <c r="B27" i="13" a="1"/>
  <c r="B27" i="13" s="1"/>
  <c r="B46" i="13" a="1"/>
  <c r="B46" i="13" s="1"/>
  <c r="B50" i="13" a="1"/>
  <c r="B50" i="13" s="1"/>
  <c r="B86" i="13" a="1"/>
  <c r="B86" i="13" s="1"/>
  <c r="K133" i="13" l="1"/>
  <c r="I133" i="13"/>
  <c r="J134" i="13"/>
  <c r="I134" i="13" l="1"/>
  <c r="K134" i="13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<sst xmlns="http://schemas.openxmlformats.org/spreadsheetml/2006/main" count="302" uniqueCount="83">
  <si>
    <t>Наименование</t>
  </si>
  <si>
    <t>Ед. изм.</t>
  </si>
  <si>
    <t>Кол-во</t>
  </si>
  <si>
    <t>Ведомость объемов работ</t>
  </si>
  <si>
    <t>м.п</t>
  </si>
  <si>
    <t>Цена за единицу, руб.</t>
  </si>
  <si>
    <t>Общая стоимость, руб.</t>
  </si>
  <si>
    <t>Примечания (ссылка на листы проектной/рабочей документации)</t>
  </si>
  <si>
    <t>(в т.ч. НДС 20%)</t>
  </si>
  <si>
    <t>Материалы</t>
  </si>
  <si>
    <t>СМР</t>
  </si>
  <si>
    <t>Итого</t>
  </si>
  <si>
    <t>ИТОГО</t>
  </si>
  <si>
    <t>В т.ч. НДС - 20%</t>
  </si>
  <si>
    <t>№ 
п/п</t>
  </si>
  <si>
    <t>Приложение № 2</t>
  </si>
  <si>
    <t>«Генеральный подрядчик»</t>
  </si>
  <si>
    <t>ООО «СЕРВИССТРОЙДОМ»</t>
  </si>
  <si>
    <t>Генеральный директор</t>
  </si>
  <si>
    <r>
      <t xml:space="preserve">_________________ </t>
    </r>
    <r>
      <rPr>
        <b/>
        <sz val="10"/>
        <color theme="1"/>
        <rFont val="Times New Roman"/>
        <family val="1"/>
        <charset val="204"/>
      </rPr>
      <t>Самсонов Е.А.</t>
    </r>
  </si>
  <si>
    <t>к Договору подряда №</t>
  </si>
  <si>
    <t>к Дополнительному соглашению №</t>
  </si>
  <si>
    <t>кг</t>
  </si>
  <si>
    <t>Прокат листовой горячекатаный ГОСТ 19903-2015, С255 ГОСТ 27772-2021, толщина 12 мм</t>
  </si>
  <si>
    <t>Прокат листовой горячекатаный ГОСТ 19903-2015, С255 ГОСТ 27772-2021, толщина 16 мм</t>
  </si>
  <si>
    <t>Труба квадратная ГОСТ 30245-2003, С255 ГОСТ 27772-2021, 100х100х5 мм</t>
  </si>
  <si>
    <t>Труба квадратная ГОСТ 30245-2003, С255 ГОСТ 27772-2021, 100х100х6 мм</t>
  </si>
  <si>
    <r>
      <t xml:space="preserve">Труба круглая ГОСТ 8732-78, С255 ГОСТ 27772-2021, </t>
    </r>
    <r>
      <rPr>
        <sz val="12"/>
        <color theme="1"/>
        <rFont val="Calibri"/>
        <family val="2"/>
        <charset val="204"/>
      </rPr>
      <t>Ø</t>
    </r>
    <r>
      <rPr>
        <sz val="12"/>
        <color theme="1"/>
        <rFont val="Times New Roman"/>
        <family val="1"/>
        <charset val="204"/>
      </rPr>
      <t>180х5 мм</t>
    </r>
  </si>
  <si>
    <t>Труба квадратная ГОСТ 30245-2003, С255 ГОСТ 27772-2021, 80х80х4 мм</t>
  </si>
  <si>
    <t>Прокат листовой горячекатаный ГОСТ 19903-2015, С255 ГОСТ 27772-2021, толщина 4 мм</t>
  </si>
  <si>
    <t>Прокат листовой горячекатаный ГОСТ 19903-2015, С255 ГОСТ 27772-2021, толщина 6 мм</t>
  </si>
  <si>
    <t>Труба прямоугольная ГОСТ 30245-2003, С255 ГОСТ 27772-2021, 160х80х4 мм</t>
  </si>
  <si>
    <t>Труба прямоугольная ГОСТ 30245-2003, С255 ГОСТ 27772-2021, 160х80х5 мм</t>
  </si>
  <si>
    <t>Труба прямоугольная ГОСТ 30245-2003, С255 ГОСТ 27772-2021, 200х100х4 мм</t>
  </si>
  <si>
    <r>
      <t xml:space="preserve">Швеллер ГОСТ 8278-83, С255 ГОСТ 27772-2021, </t>
    </r>
    <r>
      <rPr>
        <sz val="12"/>
        <color theme="1"/>
        <rFont val="Calibri"/>
        <family val="2"/>
        <charset val="204"/>
      </rPr>
      <t>[</t>
    </r>
    <r>
      <rPr>
        <sz val="12"/>
        <color theme="1"/>
        <rFont val="Times New Roman"/>
        <family val="1"/>
        <charset val="204"/>
      </rPr>
      <t>16</t>
    </r>
  </si>
  <si>
    <t>Прокат листовой горячекатаный ГОСТ 19903-2015, С255 ГОСТ 27772-2021, толщина 10 мм</t>
  </si>
  <si>
    <r>
      <t>м</t>
    </r>
    <r>
      <rPr>
        <sz val="12"/>
        <color theme="1"/>
        <rFont val="Calibri"/>
        <family val="2"/>
        <charset val="204"/>
      </rPr>
      <t>²</t>
    </r>
  </si>
  <si>
    <t>Монтажная деталь Мд1</t>
  </si>
  <si>
    <t>т</t>
  </si>
  <si>
    <t>1 т конструкций</t>
  </si>
  <si>
    <t>Колонны К1</t>
  </si>
  <si>
    <t>Связи СГ1</t>
  </si>
  <si>
    <t>Балки Б1</t>
  </si>
  <si>
    <t>Балки Б1, Б2, Б3</t>
  </si>
  <si>
    <t>Обеспыливание  окрашиваемой поверхности</t>
  </si>
  <si>
    <t>Обезжиривание окрашеваемой поверхности. Поверхность должна иметь первую степень обезжиривания</t>
  </si>
  <si>
    <t>шт.</t>
  </si>
  <si>
    <t>Болт распорный  М16</t>
  </si>
  <si>
    <t>Гайка стальная оцинкованная М16, ГОСТ 5915-70</t>
  </si>
  <si>
    <t>Колонны К1, К2</t>
  </si>
  <si>
    <t>Труба прямоугольная ГОСТ 30245-2003, С255 ГОСТ 27772-2021, 100х50х5 мм</t>
  </si>
  <si>
    <t>Труба прямоугольная ГОСТ 30245-2003, С255 ГОСТ 27772-2021, 150х50х5 мм</t>
  </si>
  <si>
    <r>
      <t xml:space="preserve">Труба круглая ГОСТ 10704-91, С255 ГОСТ 27772-2021, </t>
    </r>
    <r>
      <rPr>
        <sz val="12"/>
        <color theme="1"/>
        <rFont val="Calibri"/>
        <family val="2"/>
        <charset val="204"/>
      </rPr>
      <t>Ø</t>
    </r>
    <r>
      <rPr>
        <sz val="12"/>
        <color theme="1"/>
        <rFont val="Times New Roman"/>
        <family val="1"/>
        <charset val="204"/>
      </rPr>
      <t>180х5 мм</t>
    </r>
  </si>
  <si>
    <r>
      <t xml:space="preserve">Труба круглая ГОСТ 10704-91, С255 ГОСТ 27772-2021, </t>
    </r>
    <r>
      <rPr>
        <sz val="12"/>
        <color theme="1"/>
        <rFont val="Calibri"/>
        <family val="2"/>
        <charset val="204"/>
      </rPr>
      <t>Ø</t>
    </r>
    <r>
      <rPr>
        <sz val="12"/>
        <color theme="1"/>
        <rFont val="Times New Roman"/>
        <family val="1"/>
        <charset val="204"/>
      </rPr>
      <t>133х5 мм</t>
    </r>
  </si>
  <si>
    <t>Труба прямоугольная ГОСТ 30245-2003, С255 ГОСТ 27772-2021, 140х100х5 мм</t>
  </si>
  <si>
    <t>Труба прямоугольная ГОСТ 30245-2003, С255 ГОСТ 27772-2021, 150х50х4 мм</t>
  </si>
  <si>
    <t>Уголок равнополочный ГОСТ 8509-93, С255 ГОСТ 27772-2021, 125х8 мм</t>
  </si>
  <si>
    <t>Очистка поверхности под окрашивание от окислов (прокатной окалины и ржавчины). Поверхность должна иметь третью степень очистки по ГОСТ 9.402-2004</t>
  </si>
  <si>
    <t>Обезжиривание окрашеваемой поверхности. Поверхность должна иметь первую степень обезжиривания по ГОСТ 9.402-2004</t>
  </si>
  <si>
    <t>Цементно-песчаный расвор М250 (подливка под базы колонн)</t>
  </si>
  <si>
    <r>
      <t>м</t>
    </r>
    <r>
      <rPr>
        <sz val="12"/>
        <color theme="1"/>
        <rFont val="Calibri"/>
        <family val="2"/>
        <charset val="204"/>
      </rPr>
      <t>³</t>
    </r>
  </si>
  <si>
    <t>Химический анкер Hilti HIT-HY-200 или аналог (объём химического анкера уточнить по месту)</t>
  </si>
  <si>
    <t>Шпилька М20 (класс пр. 5.8)</t>
  </si>
  <si>
    <t>Шпилька М16 (класс пр. 5.8)</t>
  </si>
  <si>
    <t>Труба прямоугольная ГОСТ 30245-2003, С255 ГОСТ 27772-2021, 100х50х4 мм</t>
  </si>
  <si>
    <t>Распорки Р1</t>
  </si>
  <si>
    <t>Труба прямоугольная ГОСТ 30245-2003, С255 ГОСТ 27772-2021, 200х100х5 мм</t>
  </si>
  <si>
    <t>Труба квадратная ГОСТ 30245-2003, С255 ГОСТ 27772-2021, 80х80х5 мм</t>
  </si>
  <si>
    <t>Огрунтовка конструкций металических навеса в два слоя грунтовкой ГФ-021 по ГОСТ 25129-2020, толщина покрытия 40 мкм, с выполнением полосового окрашивания - предварительного нанесения кистью дополнительного слоя лакокрасочного покрытия в виде полосы на все кромки, сварные швы и труднодоступные места</t>
  </si>
  <si>
    <t>Окраска конструкций металических навеса в два слоя эмалью ПФ-115  по ГОСТ 6465-76, толщина покрытия 80 мкм, с выполнением полосового окрашивания - предварительного нанесения кистью дополнительного слоя лакокрасочного покрытия в виде полосы на все кромки, сварные швы и труднодоступные места</t>
  </si>
  <si>
    <t>Связи СГ1, СВ1</t>
  </si>
  <si>
    <t>Гайка М20 (по 3 шт. на одну шпильку)</t>
  </si>
  <si>
    <t>Гайка М16 (по 3 шт. на одну шпильку)</t>
  </si>
  <si>
    <t>код</t>
  </si>
  <si>
    <t>Прокат листовой горячекатаный ГОСТ 19903-2015, С255 ГОСТ 27772-2021, толщина 20 мм</t>
  </si>
  <si>
    <t>Прокат листовой горячекатаный ГОСТ 19903-2015, С255 ГОСТ 27772-2021, толщина 8 мм</t>
  </si>
  <si>
    <t>Прокат листовой горячекатаный ГОСТ 1990, С255 ГОСТ 27772-2021, толщина 8 мм</t>
  </si>
  <si>
    <t>Изготовление и монтаж конструкций металических навеса (Навес-1)</t>
  </si>
  <si>
    <t>Изготовление и монтаж конструкций металических навеса (Навес-2)</t>
  </si>
  <si>
    <t>Изготовление и монтаж конструкций металических навеса (Навес-3)</t>
  </si>
  <si>
    <t>Изготовление и монтаж конструкций металических навеса (Навес-4)</t>
  </si>
  <si>
    <t>550-21-2.КМ.1</t>
  </si>
  <si>
    <r>
      <t xml:space="preserve">на выполнение комплекса работ по изготовлению и монтажу конструкций металлических навесов (Навес-1, Навес -2, Навес-3, Навес-4)  </t>
    </r>
    <r>
      <rPr>
        <b/>
        <sz val="11"/>
        <color theme="1"/>
        <rFont val="Times New Roman"/>
        <family val="1"/>
        <charset val="204"/>
      </rPr>
      <t>подземной автостоянки, пристроенных помещений общественного назначения</t>
    </r>
    <r>
      <rPr>
        <sz val="11"/>
        <color theme="1"/>
        <rFont val="Times New Roman"/>
        <family val="1"/>
        <charset val="204"/>
      </rPr>
      <t xml:space="preserve"> на объекте: «Реконструкция объекта незавершённого строительства Дома творчества в гостиничный комплекс с апартаментами по адресу: Республика Крым г. Алушта, ул. Западная 4, II-III очереди строительства». II очередь строительства, включающая в себя: Комплекс апартаментов гостиничного типа (корпусы 4,6) с помещениями общественного и технического назначения и подземной автостоянкой. Комплекс апартаментов гостиничного типа (корпус 5) с помещениями общественного и технического назначения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</si>
</sst>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00"/>
    <numFmt numFmtId="165" formatCode="0.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2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/>
    <xf numFmtId="4" fontId="8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indent="3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right" vertical="center" wrapText="1"/>
    </xf>
    <xf numFmtId="4" fontId="8" fillId="4" borderId="1" xfId="0" applyNumberFormat="1" applyFont="1" applyFill="1" applyBorder="1" applyAlignment="1">
      <alignment horizontal="right" vertical="center"/>
    </xf>
    <xf numFmtId="4" fontId="8" fillId="4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/>
    <xf numFmtId="0" fontId="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4" fontId="2" fillId="0" borderId="0" xfId="0" applyNumberFormat="1" applyFont="1"/>
    <xf numFmtId="2" fontId="2" fillId="0" borderId="0" xfId="0" applyNumberFormat="1" applyFont="1" applyFill="1"/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256"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6E14F-BDFA-4960-8D9D-A17C6EEC700E}">
  <sheetPr>
    <pageSetUpPr fitToPage="1"/>
  </sheetPr>
  <dimension ref="A1:W149"/>
  <sheetViews>
    <sheetView tabSelected="1" topLeftCell="B1" zoomScale="85" zoomScaleNormal="85" zoomScaleSheetLayoutView="100" workbookViewId="0">
      <selection activeCell="B7" sqref="B7:B9"/>
    </sheetView>
  </sheetViews>
  <sheetFormatPr defaultColWidth="8.90625" defaultRowHeight="14" x14ac:dyDescent="0.3"/>
  <cols>
    <col min="1" max="1" width="7.08984375" style="1" hidden="1" customWidth="1"/>
    <col min="2" max="2" width="7.54296875" style="4" customWidth="1"/>
    <col min="3" max="3" width="64.6328125" style="2" customWidth="1"/>
    <col min="4" max="4" width="14.90625" style="1" customWidth="1"/>
    <col min="5" max="5" width="12" style="1" customWidth="1"/>
    <col min="6" max="6" width="14.36328125" style="2" customWidth="1"/>
    <col min="7" max="7" width="13.90625" style="1" customWidth="1"/>
    <col min="8" max="8" width="13" style="1" customWidth="1"/>
    <col min="9" max="9" width="12.6328125" style="1" customWidth="1"/>
    <col min="10" max="10" width="13.36328125" style="1" customWidth="1"/>
    <col min="11" max="11" width="12.453125" style="1" customWidth="1"/>
    <col min="12" max="12" width="12.6328125" style="4" customWidth="1"/>
    <col min="13" max="13" width="11.90625" style="6" customWidth="1"/>
    <col min="14" max="14" width="11.90625" style="6" hidden="1" customWidth="1"/>
    <col min="15" max="15" width="17.36328125" style="6" hidden="1" customWidth="1"/>
    <col min="16" max="16" width="8.90625" style="4" hidden="1" customWidth="1"/>
    <col min="17" max="18" width="8.90625" style="1" hidden="1" customWidth="1"/>
    <col min="19" max="20" width="0" style="1" hidden="1" customWidth="1"/>
    <col min="21" max="16384" width="8.90625" style="1"/>
  </cols>
  <sheetData>
    <row r="1" spans="1:23" x14ac:dyDescent="0.3">
      <c r="L1" s="14" t="s">
        <v>15</v>
      </c>
    </row>
    <row r="2" spans="1:23" x14ac:dyDescent="0.3">
      <c r="L2" s="15" t="s">
        <v>21</v>
      </c>
    </row>
    <row r="3" spans="1:23" x14ac:dyDescent="0.3">
      <c r="L3" s="15" t="s">
        <v>20</v>
      </c>
    </row>
    <row r="4" spans="1:23" x14ac:dyDescent="0.3">
      <c r="L4" s="15"/>
    </row>
    <row r="5" spans="1:23" x14ac:dyDescent="0.3">
      <c r="B5" s="55" t="s">
        <v>3</v>
      </c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23" ht="42.65" customHeight="1" x14ac:dyDescent="0.3">
      <c r="B6" s="56" t="s">
        <v>82</v>
      </c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23" ht="19.25" customHeight="1" x14ac:dyDescent="0.3">
      <c r="B7" s="54" t="s">
        <v>14</v>
      </c>
      <c r="C7" s="54" t="s">
        <v>0</v>
      </c>
      <c r="D7" s="54" t="s">
        <v>1</v>
      </c>
      <c r="E7" s="57" t="s">
        <v>2</v>
      </c>
      <c r="F7" s="54" t="s">
        <v>5</v>
      </c>
      <c r="G7" s="54"/>
      <c r="H7" s="54"/>
      <c r="I7" s="54" t="s">
        <v>6</v>
      </c>
      <c r="J7" s="54"/>
      <c r="K7" s="54"/>
      <c r="L7" s="58" t="s">
        <v>7</v>
      </c>
      <c r="S7" s="53"/>
      <c r="T7" s="53"/>
      <c r="U7" s="53"/>
      <c r="V7" s="53"/>
      <c r="W7" s="53"/>
    </row>
    <row r="8" spans="1:23" ht="19.25" customHeight="1" x14ac:dyDescent="0.3">
      <c r="B8" s="54"/>
      <c r="C8" s="54"/>
      <c r="D8" s="54"/>
      <c r="E8" s="57"/>
      <c r="F8" s="54" t="s">
        <v>8</v>
      </c>
      <c r="G8" s="54"/>
      <c r="H8" s="54"/>
      <c r="I8" s="54" t="s">
        <v>8</v>
      </c>
      <c r="J8" s="54"/>
      <c r="K8" s="54"/>
      <c r="L8" s="58"/>
      <c r="S8" s="53"/>
      <c r="T8" s="53"/>
      <c r="U8" s="53"/>
      <c r="V8" s="53"/>
      <c r="W8" s="53"/>
    </row>
    <row r="9" spans="1:23" ht="19.25" customHeight="1" x14ac:dyDescent="0.3">
      <c r="B9" s="54"/>
      <c r="C9" s="54"/>
      <c r="D9" s="54"/>
      <c r="E9" s="57"/>
      <c r="F9" s="48" t="s">
        <v>9</v>
      </c>
      <c r="G9" s="48" t="s">
        <v>10</v>
      </c>
      <c r="H9" s="48" t="s">
        <v>11</v>
      </c>
      <c r="I9" s="48" t="s">
        <v>9</v>
      </c>
      <c r="J9" s="48" t="s">
        <v>10</v>
      </c>
      <c r="K9" s="48" t="s">
        <v>11</v>
      </c>
      <c r="L9" s="58"/>
      <c r="S9" s="53"/>
      <c r="T9" s="53"/>
      <c r="U9" s="53"/>
      <c r="V9" s="53"/>
      <c r="W9" s="53"/>
    </row>
    <row r="10" spans="1:23" ht="15.65" customHeight="1" x14ac:dyDescent="0.3">
      <c r="B10" s="48">
        <v>1</v>
      </c>
      <c r="C10" s="48">
        <v>2</v>
      </c>
      <c r="D10" s="48">
        <v>3</v>
      </c>
      <c r="E10" s="30">
        <v>4</v>
      </c>
      <c r="F10" s="48">
        <v>5</v>
      </c>
      <c r="G10" s="48">
        <v>6</v>
      </c>
      <c r="H10" s="48">
        <v>7</v>
      </c>
      <c r="I10" s="48">
        <v>8</v>
      </c>
      <c r="J10" s="48">
        <v>9</v>
      </c>
      <c r="K10" s="48">
        <v>10</v>
      </c>
      <c r="L10" s="48">
        <v>11</v>
      </c>
    </row>
    <row r="11" spans="1:23" ht="30" x14ac:dyDescent="0.3">
      <c r="B11" s="31"/>
      <c r="C11" s="33" t="s">
        <v>77</v>
      </c>
      <c r="D11" s="31"/>
      <c r="E11" s="32"/>
      <c r="F11" s="31"/>
      <c r="G11" s="31"/>
      <c r="H11" s="31"/>
      <c r="I11" s="31"/>
      <c r="J11" s="31"/>
      <c r="K11" s="31"/>
      <c r="L11" s="31"/>
      <c r="P11" s="4" t="s">
        <v>73</v>
      </c>
    </row>
    <row r="12" spans="1:23" s="6" customFormat="1" ht="31" x14ac:dyDescent="0.3">
      <c r="A12" s="6">
        <v>1</v>
      </c>
      <c r="B12" s="37" t="str" cm="1">
        <f t="array" ref="B12">IF(A12&lt;"",IF(A12&gt;1,LOOKUP(,-1/($A$1:INDEX(A:A,ROW()-1)&lt;A12),$B$1:INDEX(B:B,ROW()-1))&amp;".","")&amp;COUNTIF(INDEX(A:A,MATCH(,-1/($A$1:INDEX(A:A,ROW()-1)&lt;A12))):A12,A12),"")</f>
        <v>1</v>
      </c>
      <c r="C12" s="40" t="s">
        <v>40</v>
      </c>
      <c r="D12" s="39" t="s">
        <v>39</v>
      </c>
      <c r="E12" s="36">
        <f>SUM(E13:E17)/1000</f>
        <v>3.3401000000000005</v>
      </c>
      <c r="F12" s="27"/>
      <c r="G12" s="28">
        <v>45000</v>
      </c>
      <c r="H12" s="29">
        <f>F12+G12</f>
        <v>45000</v>
      </c>
      <c r="I12" s="29">
        <f>F12*E12</f>
        <v>0</v>
      </c>
      <c r="J12" s="29">
        <f>G12*E12</f>
        <v>150304.50000000003</v>
      </c>
      <c r="K12" s="29">
        <f>I12+J12</f>
        <v>150304.50000000003</v>
      </c>
      <c r="L12" s="39" t="s">
        <v>81</v>
      </c>
    </row>
    <row r="13" spans="1:23" ht="31" x14ac:dyDescent="0.3">
      <c r="A13" s="1">
        <v>2</v>
      </c>
      <c r="B13" s="38" t="str" cm="1">
        <f t="array" ref="B13">IF(A13&lt;"",IF(A13&gt;1,LOOKUP(,-1/($A$1:INDEX(A:A,ROW()-1)&lt;A13),$B$1:INDEX(B:B,ROW()-1))&amp;".","")&amp;COUNTIF(INDEX(A:A,MATCH(,-1/($A$1:INDEX(A:A,ROW()-1)&lt;A13))):A13,A13),"")</f>
        <v>1.1</v>
      </c>
      <c r="C13" s="3" t="s">
        <v>23</v>
      </c>
      <c r="D13" s="41" t="s">
        <v>22</v>
      </c>
      <c r="E13" s="26">
        <v>310.43</v>
      </c>
      <c r="F13" s="7">
        <v>80.08</v>
      </c>
      <c r="G13" s="8"/>
      <c r="H13" s="24">
        <f>F13+G13</f>
        <v>80.08</v>
      </c>
      <c r="I13" s="23">
        <f>F13*E13</f>
        <v>24859.234400000001</v>
      </c>
      <c r="J13" s="23">
        <f>G13*E13</f>
        <v>0</v>
      </c>
      <c r="K13" s="23">
        <f>I13+J13</f>
        <v>24859.234400000001</v>
      </c>
      <c r="L13" s="45"/>
      <c r="P13" s="4">
        <v>1</v>
      </c>
    </row>
    <row r="14" spans="1:23" ht="31" x14ac:dyDescent="0.3">
      <c r="A14" s="1">
        <v>2</v>
      </c>
      <c r="B14" s="38" t="str" cm="1">
        <f t="array" ref="B14">IF(A14&lt;"",IF(A14&gt;1,LOOKUP(,-1/($A$1:INDEX(A:A,ROW()-1)&lt;A14),$B$1:INDEX(B:B,ROW()-1))&amp;".","")&amp;COUNTIF(INDEX(A:A,MATCH(,-1/($A$1:INDEX(A:A,ROW()-1)&lt;A14))):A14,A14),"")</f>
        <v>1.2</v>
      </c>
      <c r="C14" s="3" t="s">
        <v>24</v>
      </c>
      <c r="D14" s="41" t="s">
        <v>22</v>
      </c>
      <c r="E14" s="26">
        <v>463.09</v>
      </c>
      <c r="F14" s="7">
        <v>81.12</v>
      </c>
      <c r="G14" s="8"/>
      <c r="H14" s="24">
        <f t="shared" ref="H14:H21" si="0">F14+G14</f>
        <v>81.12</v>
      </c>
      <c r="I14" s="23">
        <f t="shared" ref="I14:I21" si="1">F14*E14</f>
        <v>37565.860800000002</v>
      </c>
      <c r="J14" s="23">
        <f t="shared" ref="J14:J21" si="2">G14*E14</f>
        <v>0</v>
      </c>
      <c r="K14" s="23">
        <f t="shared" ref="K14:K21" si="3">I14+J14</f>
        <v>37565.860800000002</v>
      </c>
      <c r="L14" s="5"/>
      <c r="P14" s="4">
        <v>2</v>
      </c>
    </row>
    <row r="15" spans="1:23" ht="31" x14ac:dyDescent="0.3">
      <c r="A15" s="1">
        <v>2</v>
      </c>
      <c r="B15" s="38" t="str" cm="1">
        <f t="array" ref="B15">IF(A15&lt;"",IF(A15&gt;1,LOOKUP(,-1/($A$1:INDEX(A:A,ROW()-1)&lt;A15),$B$1:INDEX(B:B,ROW()-1))&amp;".","")&amp;COUNTIF(INDEX(A:A,MATCH(,-1/($A$1:INDEX(A:A,ROW()-1)&lt;A15))):A15,A15),"")</f>
        <v>1.3</v>
      </c>
      <c r="C15" s="3" t="s">
        <v>25</v>
      </c>
      <c r="D15" s="41" t="s">
        <v>22</v>
      </c>
      <c r="E15" s="26">
        <v>46.23</v>
      </c>
      <c r="F15" s="7">
        <v>82.68</v>
      </c>
      <c r="G15" s="8"/>
      <c r="H15" s="24">
        <f t="shared" si="0"/>
        <v>82.68</v>
      </c>
      <c r="I15" s="23">
        <f t="shared" si="1"/>
        <v>3822.2964000000002</v>
      </c>
      <c r="J15" s="23">
        <f t="shared" si="2"/>
        <v>0</v>
      </c>
      <c r="K15" s="23">
        <f t="shared" si="3"/>
        <v>3822.2964000000002</v>
      </c>
      <c r="L15" s="5"/>
      <c r="P15" s="4">
        <v>3</v>
      </c>
    </row>
    <row r="16" spans="1:23" ht="31" x14ac:dyDescent="0.3">
      <c r="A16" s="1">
        <v>2</v>
      </c>
      <c r="B16" s="38" t="str" cm="1">
        <f t="array" ref="B16">IF(A16&lt;"",IF(A16&gt;1,LOOKUP(,-1/($A$1:INDEX(A:A,ROW()-1)&lt;A16),$B$1:INDEX(B:B,ROW()-1))&amp;".","")&amp;COUNTIF(INDEX(A:A,MATCH(,-1/($A$1:INDEX(A:A,ROW()-1)&lt;A16))):A16,A16),"")</f>
        <v>1.4</v>
      </c>
      <c r="C16" s="3" t="s">
        <v>26</v>
      </c>
      <c r="D16" s="41" t="s">
        <v>22</v>
      </c>
      <c r="E16" s="26">
        <v>189.09</v>
      </c>
      <c r="F16" s="7">
        <v>82.68</v>
      </c>
      <c r="G16" s="8"/>
      <c r="H16" s="24">
        <f t="shared" si="0"/>
        <v>82.68</v>
      </c>
      <c r="I16" s="23">
        <f t="shared" si="1"/>
        <v>15633.961200000002</v>
      </c>
      <c r="J16" s="23">
        <f t="shared" si="2"/>
        <v>0</v>
      </c>
      <c r="K16" s="23">
        <f t="shared" si="3"/>
        <v>15633.961200000002</v>
      </c>
      <c r="L16" s="5"/>
      <c r="P16" s="4">
        <v>4</v>
      </c>
    </row>
    <row r="17" spans="1:16" ht="31" x14ac:dyDescent="0.3">
      <c r="A17" s="1">
        <v>2</v>
      </c>
      <c r="B17" s="38" t="str" cm="1">
        <f t="array" ref="B17">IF(A17&lt;"",IF(A17&gt;1,LOOKUP(,-1/($A$1:INDEX(A:A,ROW()-1)&lt;A17),$B$1:INDEX(B:B,ROW()-1))&amp;".","")&amp;COUNTIF(INDEX(A:A,MATCH(,-1/($A$1:INDEX(A:A,ROW()-1)&lt;A17))):A17,A17),"")</f>
        <v>1.5</v>
      </c>
      <c r="C17" s="3" t="s">
        <v>27</v>
      </c>
      <c r="D17" s="41" t="s">
        <v>22</v>
      </c>
      <c r="E17" s="26">
        <v>2331.2600000000002</v>
      </c>
      <c r="F17" s="7">
        <v>186.16</v>
      </c>
      <c r="G17" s="8"/>
      <c r="H17" s="24">
        <f t="shared" si="0"/>
        <v>186.16</v>
      </c>
      <c r="I17" s="23">
        <f t="shared" si="1"/>
        <v>433987.3616</v>
      </c>
      <c r="J17" s="23">
        <f t="shared" si="2"/>
        <v>0</v>
      </c>
      <c r="K17" s="23">
        <f t="shared" si="3"/>
        <v>433987.3616</v>
      </c>
      <c r="L17" s="5"/>
      <c r="P17" s="4">
        <v>5</v>
      </c>
    </row>
    <row r="18" spans="1:16" ht="15.5" x14ac:dyDescent="0.3">
      <c r="A18" s="1">
        <v>2</v>
      </c>
      <c r="B18" s="38" t="str" cm="1">
        <f t="array" ref="B18">IF(A18&lt;"",IF(A18&gt;1,LOOKUP(,-1/($A$1:INDEX(A:A,ROW()-1)&lt;A18),$B$1:INDEX(B:B,ROW()-1))&amp;".","")&amp;COUNTIF(INDEX(A:A,MATCH(,-1/($A$1:INDEX(A:A,ROW()-1)&lt;A18))):A18,A18),"")</f>
        <v>1.6</v>
      </c>
      <c r="C18" s="3" t="s">
        <v>63</v>
      </c>
      <c r="D18" s="41" t="s">
        <v>46</v>
      </c>
      <c r="E18" s="26">
        <f>4*18</f>
        <v>72</v>
      </c>
      <c r="F18" s="7">
        <v>200</v>
      </c>
      <c r="G18" s="8"/>
      <c r="H18" s="24">
        <f t="shared" si="0"/>
        <v>200</v>
      </c>
      <c r="I18" s="23">
        <f t="shared" si="1"/>
        <v>14400</v>
      </c>
      <c r="J18" s="23">
        <f t="shared" si="2"/>
        <v>0</v>
      </c>
      <c r="K18" s="23">
        <f t="shared" si="3"/>
        <v>14400</v>
      </c>
      <c r="L18" s="5"/>
      <c r="P18" s="1">
        <v>29</v>
      </c>
    </row>
    <row r="19" spans="1:16" ht="15.5" x14ac:dyDescent="0.3">
      <c r="A19" s="1">
        <v>2</v>
      </c>
      <c r="B19" s="38" t="str" cm="1">
        <f t="array" ref="B19">IF(A19&lt;"",IF(A19&gt;1,LOOKUP(,-1/($A$1:INDEX(A:A,ROW()-1)&lt;A19),$B$1:INDEX(B:B,ROW()-1))&amp;".","")&amp;COUNTIF(INDEX(A:A,MATCH(,-1/($A$1:INDEX(A:A,ROW()-1)&lt;A19))):A19,A19),"")</f>
        <v>1.7</v>
      </c>
      <c r="C19" s="3" t="s">
        <v>72</v>
      </c>
      <c r="D19" s="41" t="s">
        <v>46</v>
      </c>
      <c r="E19" s="26">
        <f>4*3*18</f>
        <v>216</v>
      </c>
      <c r="F19" s="7">
        <v>18</v>
      </c>
      <c r="G19" s="8"/>
      <c r="H19" s="24">
        <f t="shared" si="0"/>
        <v>18</v>
      </c>
      <c r="I19" s="23">
        <f t="shared" si="1"/>
        <v>3888</v>
      </c>
      <c r="J19" s="23">
        <f t="shared" si="2"/>
        <v>0</v>
      </c>
      <c r="K19" s="23">
        <f t="shared" si="3"/>
        <v>3888</v>
      </c>
      <c r="L19" s="5"/>
      <c r="P19" s="1">
        <v>30</v>
      </c>
    </row>
    <row r="20" spans="1:16" ht="31" x14ac:dyDescent="0.3">
      <c r="A20" s="1">
        <v>2</v>
      </c>
      <c r="B20" s="38" t="str" cm="1">
        <f t="array" ref="B20">IF(A20&lt;"",IF(A20&gt;1,LOOKUP(,-1/($A$1:INDEX(A:A,ROW()-1)&lt;A20),$B$1:INDEX(B:B,ROW()-1))&amp;".","")&amp;COUNTIF(INDEX(A:A,MATCH(,-1/($A$1:INDEX(A:A,ROW()-1)&lt;A20))):A20,A20),"")</f>
        <v>1.8</v>
      </c>
      <c r="C20" s="3" t="s">
        <v>61</v>
      </c>
      <c r="D20" s="41" t="s">
        <v>46</v>
      </c>
      <c r="E20" s="26">
        <f>4*18</f>
        <v>72</v>
      </c>
      <c r="F20" s="7">
        <v>800</v>
      </c>
      <c r="G20" s="8"/>
      <c r="H20" s="24">
        <f t="shared" si="0"/>
        <v>800</v>
      </c>
      <c r="I20" s="23">
        <f t="shared" si="1"/>
        <v>57600</v>
      </c>
      <c r="J20" s="23">
        <f t="shared" si="2"/>
        <v>0</v>
      </c>
      <c r="K20" s="23">
        <f t="shared" si="3"/>
        <v>57600</v>
      </c>
      <c r="L20" s="5"/>
      <c r="P20" s="1">
        <v>31</v>
      </c>
    </row>
    <row r="21" spans="1:16" ht="15.5" x14ac:dyDescent="0.3">
      <c r="A21" s="1">
        <v>2</v>
      </c>
      <c r="B21" s="38" t="str" cm="1">
        <f t="array" ref="B21">IF(A21&lt;"",IF(A21&gt;1,LOOKUP(,-1/($A$1:INDEX(A:A,ROW()-1)&lt;A21),$B$1:INDEX(B:B,ROW()-1))&amp;".","")&amp;COUNTIF(INDEX(A:A,MATCH(,-1/($A$1:INDEX(A:A,ROW()-1)&lt;A21))):A21,A21),"")</f>
        <v>1.9</v>
      </c>
      <c r="C21" s="3" t="s">
        <v>59</v>
      </c>
      <c r="D21" s="41" t="s">
        <v>60</v>
      </c>
      <c r="E21" s="26">
        <v>0.2</v>
      </c>
      <c r="F21" s="7">
        <v>7400</v>
      </c>
      <c r="G21" s="8"/>
      <c r="H21" s="24">
        <f t="shared" si="0"/>
        <v>7400</v>
      </c>
      <c r="I21" s="23">
        <f t="shared" si="1"/>
        <v>1480</v>
      </c>
      <c r="J21" s="23">
        <f t="shared" si="2"/>
        <v>0</v>
      </c>
      <c r="K21" s="23">
        <f t="shared" si="3"/>
        <v>1480</v>
      </c>
      <c r="L21" s="5"/>
      <c r="P21" s="1">
        <v>36</v>
      </c>
    </row>
    <row r="22" spans="1:16" s="6" customFormat="1" ht="31" x14ac:dyDescent="0.3">
      <c r="A22" s="6">
        <v>1</v>
      </c>
      <c r="B22" s="37" t="str" cm="1">
        <f t="array" ref="B22">IF(A22&lt;"",IF(A22&gt;1,LOOKUP(,-1/($A$1:INDEX(A:A,ROW()-1)&lt;A22),$B$1:INDEX(B:B,ROW()-1))&amp;".","")&amp;COUNTIF(INDEX(A:A,MATCH(,-1/($A$1:INDEX(A:A,ROW()-1)&lt;A22))):A22,A22),"")</f>
        <v>2</v>
      </c>
      <c r="C22" s="40" t="s">
        <v>41</v>
      </c>
      <c r="D22" s="39" t="s">
        <v>39</v>
      </c>
      <c r="E22" s="36">
        <f>SUM(E23:E24)/1000</f>
        <v>0.48513999999999996</v>
      </c>
      <c r="F22" s="27"/>
      <c r="G22" s="28">
        <v>45000</v>
      </c>
      <c r="H22" s="29">
        <f>F22+G22</f>
        <v>45000</v>
      </c>
      <c r="I22" s="29">
        <f>F22*E22</f>
        <v>0</v>
      </c>
      <c r="J22" s="29">
        <f>G22*E22</f>
        <v>21831.3</v>
      </c>
      <c r="K22" s="29">
        <f>I22+J22</f>
        <v>21831.3</v>
      </c>
      <c r="L22" s="39" t="s">
        <v>81</v>
      </c>
    </row>
    <row r="23" spans="1:16" ht="31" x14ac:dyDescent="0.3">
      <c r="A23" s="1">
        <v>2</v>
      </c>
      <c r="B23" s="38" t="str" cm="1">
        <f t="array" ref="B23">IF(A23&lt;"",IF(A23&gt;1,LOOKUP(,-1/($A$1:INDEX(A:A,ROW()-1)&lt;A23),$B$1:INDEX(B:B,ROW()-1))&amp;".","")&amp;COUNTIF(INDEX(A:A,MATCH(,-1/($A$1:INDEX(A:A,ROW()-1)&lt;A23))):A23,A23),"")</f>
        <v>2.1</v>
      </c>
      <c r="C23" s="3" t="s">
        <v>30</v>
      </c>
      <c r="D23" s="41" t="s">
        <v>22</v>
      </c>
      <c r="E23" s="26">
        <v>36.4</v>
      </c>
      <c r="F23" s="7">
        <v>80.08</v>
      </c>
      <c r="G23" s="8"/>
      <c r="H23" s="24">
        <f t="shared" ref="H23:H24" si="4">F23+G23</f>
        <v>80.08</v>
      </c>
      <c r="I23" s="23">
        <f t="shared" ref="I23:I24" si="5">F23*E23</f>
        <v>2914.9119999999998</v>
      </c>
      <c r="J23" s="23">
        <f t="shared" ref="J23:J24" si="6">G23*E23</f>
        <v>0</v>
      </c>
      <c r="K23" s="23">
        <f t="shared" ref="K23:K24" si="7">I23+J23</f>
        <v>2914.9119999999998</v>
      </c>
      <c r="L23" s="5"/>
      <c r="P23" s="4">
        <v>6</v>
      </c>
    </row>
    <row r="24" spans="1:16" ht="31" x14ac:dyDescent="0.3">
      <c r="A24" s="1">
        <v>2</v>
      </c>
      <c r="B24" s="38" t="str" cm="1">
        <f t="array" ref="B24">IF(A24&lt;"",IF(A24&gt;1,LOOKUP(,-1/($A$1:INDEX(A:A,ROW()-1)&lt;A24),$B$1:INDEX(B:B,ROW()-1))&amp;".","")&amp;COUNTIF(INDEX(A:A,MATCH(,-1/($A$1:INDEX(A:A,ROW()-1)&lt;A24))):A24,A24),"")</f>
        <v>2.2</v>
      </c>
      <c r="C24" s="3" t="s">
        <v>28</v>
      </c>
      <c r="D24" s="41" t="s">
        <v>22</v>
      </c>
      <c r="E24" s="26">
        <v>448.74</v>
      </c>
      <c r="F24" s="7">
        <v>79.98</v>
      </c>
      <c r="G24" s="8"/>
      <c r="H24" s="24">
        <f t="shared" si="4"/>
        <v>79.98</v>
      </c>
      <c r="I24" s="23">
        <f t="shared" si="5"/>
        <v>35890.225200000001</v>
      </c>
      <c r="J24" s="23">
        <f t="shared" si="6"/>
        <v>0</v>
      </c>
      <c r="K24" s="23">
        <f t="shared" si="7"/>
        <v>35890.225200000001</v>
      </c>
      <c r="L24" s="5"/>
      <c r="P24" s="4">
        <v>7</v>
      </c>
    </row>
    <row r="25" spans="1:16" s="6" customFormat="1" ht="31" x14ac:dyDescent="0.3">
      <c r="A25" s="6">
        <v>1</v>
      </c>
      <c r="B25" s="37" t="str" cm="1">
        <f t="array" ref="B25">IF(A25&lt;"",IF(A25&gt;1,LOOKUP(,-1/($A$1:INDEX(A:A,ROW()-1)&lt;A25),$B$1:INDEX(B:B,ROW()-1))&amp;".","")&amp;COUNTIF(INDEX(A:A,MATCH(,-1/($A$1:INDEX(A:A,ROW()-1)&lt;A25))):A25,A25),"")</f>
        <v>3</v>
      </c>
      <c r="C25" s="40" t="s">
        <v>43</v>
      </c>
      <c r="D25" s="39" t="s">
        <v>39</v>
      </c>
      <c r="E25" s="36">
        <f>SUM(E26:E32)/1000</f>
        <v>4.3609600000000004</v>
      </c>
      <c r="F25" s="27"/>
      <c r="G25" s="28">
        <v>45000</v>
      </c>
      <c r="H25" s="29">
        <f>F25+G25</f>
        <v>45000</v>
      </c>
      <c r="I25" s="29">
        <f>F25*E25</f>
        <v>0</v>
      </c>
      <c r="J25" s="29">
        <f>G25*E25</f>
        <v>196243.20000000001</v>
      </c>
      <c r="K25" s="29">
        <f>I25+J25</f>
        <v>196243.20000000001</v>
      </c>
      <c r="L25" s="39" t="s">
        <v>81</v>
      </c>
    </row>
    <row r="26" spans="1:16" ht="31" x14ac:dyDescent="0.3">
      <c r="A26" s="1">
        <v>2</v>
      </c>
      <c r="B26" s="38" t="str" cm="1">
        <f t="array" ref="B26">IF(A26&lt;"",IF(A26&gt;1,LOOKUP(,-1/($A$1:INDEX(A:A,ROW()-1)&lt;A26),$B$1:INDEX(B:B,ROW()-1))&amp;".","")&amp;COUNTIF(INDEX(A:A,MATCH(,-1/($A$1:INDEX(A:A,ROW()-1)&lt;A26))):A26,A26),"")</f>
        <v>3.1</v>
      </c>
      <c r="C26" s="3" t="s">
        <v>23</v>
      </c>
      <c r="D26" s="41" t="s">
        <v>22</v>
      </c>
      <c r="E26" s="26">
        <v>142</v>
      </c>
      <c r="F26" s="7">
        <v>80.08</v>
      </c>
      <c r="G26" s="8"/>
      <c r="H26" s="24">
        <f t="shared" ref="H26:H34" si="8">F26+G26</f>
        <v>80.08</v>
      </c>
      <c r="I26" s="23">
        <f t="shared" ref="I26:I34" si="9">F26*E26</f>
        <v>11371.36</v>
      </c>
      <c r="J26" s="23">
        <f t="shared" ref="J26:J34" si="10">G26*E26</f>
        <v>0</v>
      </c>
      <c r="K26" s="23">
        <f t="shared" ref="K26:K34" si="11">I26+J26</f>
        <v>11371.36</v>
      </c>
      <c r="L26" s="5"/>
      <c r="P26" s="4">
        <v>1</v>
      </c>
    </row>
    <row r="27" spans="1:16" ht="31" x14ac:dyDescent="0.3">
      <c r="A27" s="1">
        <v>2</v>
      </c>
      <c r="B27" s="38" t="str" cm="1">
        <f t="array" ref="B27">IF(A27&lt;"",IF(A27&gt;1,LOOKUP(,-1/($A$1:INDEX(A:A,ROW()-1)&lt;A27),$B$1:INDEX(B:B,ROW()-1))&amp;".","")&amp;COUNTIF(INDEX(A:A,MATCH(,-1/($A$1:INDEX(A:A,ROW()-1)&lt;A27))):A27,A27),"")</f>
        <v>3.2</v>
      </c>
      <c r="C27" s="3" t="s">
        <v>29</v>
      </c>
      <c r="D27" s="41" t="s">
        <v>22</v>
      </c>
      <c r="E27" s="26">
        <v>3.04</v>
      </c>
      <c r="F27" s="7">
        <v>80.08</v>
      </c>
      <c r="G27" s="8"/>
      <c r="H27" s="24">
        <f t="shared" si="8"/>
        <v>80.08</v>
      </c>
      <c r="I27" s="23">
        <f t="shared" si="9"/>
        <v>243.44319999999999</v>
      </c>
      <c r="J27" s="23">
        <f t="shared" si="10"/>
        <v>0</v>
      </c>
      <c r="K27" s="23">
        <f t="shared" si="11"/>
        <v>243.44319999999999</v>
      </c>
      <c r="L27" s="5"/>
      <c r="P27" s="4">
        <v>8</v>
      </c>
    </row>
    <row r="28" spans="1:16" ht="31" x14ac:dyDescent="0.3">
      <c r="A28" s="1">
        <v>2</v>
      </c>
      <c r="B28" s="38" t="str" cm="1">
        <f t="array" ref="B28">IF(A28&lt;"",IF(A28&gt;1,LOOKUP(,-1/($A$1:INDEX(A:A,ROW()-1)&lt;A28),$B$1:INDEX(B:B,ROW()-1))&amp;".","")&amp;COUNTIF(INDEX(A:A,MATCH(,-1/($A$1:INDEX(A:A,ROW()-1)&lt;A28))):A28,A28),"")</f>
        <v>3.3</v>
      </c>
      <c r="C28" s="3" t="s">
        <v>30</v>
      </c>
      <c r="D28" s="41" t="s">
        <v>22</v>
      </c>
      <c r="E28" s="26">
        <v>286.92</v>
      </c>
      <c r="F28" s="7">
        <v>80.08</v>
      </c>
      <c r="G28" s="8"/>
      <c r="H28" s="24">
        <f t="shared" si="8"/>
        <v>80.08</v>
      </c>
      <c r="I28" s="23">
        <f t="shared" si="9"/>
        <v>22976.553599999999</v>
      </c>
      <c r="J28" s="23">
        <f t="shared" si="10"/>
        <v>0</v>
      </c>
      <c r="K28" s="23">
        <f t="shared" si="11"/>
        <v>22976.553599999999</v>
      </c>
      <c r="L28" s="5"/>
      <c r="P28" s="4">
        <v>6</v>
      </c>
    </row>
    <row r="29" spans="1:16" ht="31" x14ac:dyDescent="0.3">
      <c r="A29" s="1">
        <v>2</v>
      </c>
      <c r="B29" s="38" t="str" cm="1">
        <f t="array" ref="B29">IF(A29&lt;"",IF(A29&gt;1,LOOKUP(,-1/($A$1:INDEX(A:A,ROW()-1)&lt;A29),$B$1:INDEX(B:B,ROW()-1))&amp;".","")&amp;COUNTIF(INDEX(A:A,MATCH(,-1/($A$1:INDEX(A:A,ROW()-1)&lt;A29))):A29,A29),"")</f>
        <v>3.4</v>
      </c>
      <c r="C29" s="3" t="s">
        <v>31</v>
      </c>
      <c r="D29" s="41" t="s">
        <v>22</v>
      </c>
      <c r="E29" s="26">
        <v>493.96</v>
      </c>
      <c r="F29" s="7">
        <v>102.44</v>
      </c>
      <c r="G29" s="8"/>
      <c r="H29" s="24">
        <f t="shared" si="8"/>
        <v>102.44</v>
      </c>
      <c r="I29" s="23">
        <f t="shared" si="9"/>
        <v>50601.2624</v>
      </c>
      <c r="J29" s="23">
        <f t="shared" si="10"/>
        <v>0</v>
      </c>
      <c r="K29" s="23">
        <f t="shared" si="11"/>
        <v>50601.2624</v>
      </c>
      <c r="L29" s="5"/>
      <c r="P29" s="4">
        <v>9</v>
      </c>
    </row>
    <row r="30" spans="1:16" ht="31" x14ac:dyDescent="0.3">
      <c r="A30" s="1">
        <v>2</v>
      </c>
      <c r="B30" s="38" t="str" cm="1">
        <f t="array" ref="B30">IF(A30&lt;"",IF(A30&gt;1,LOOKUP(,-1/($A$1:INDEX(A:A,ROW()-1)&lt;A30),$B$1:INDEX(B:B,ROW()-1))&amp;".","")&amp;COUNTIF(INDEX(A:A,MATCH(,-1/($A$1:INDEX(A:A,ROW()-1)&lt;A30))):A30,A30),"")</f>
        <v>3.5</v>
      </c>
      <c r="C30" s="3" t="s">
        <v>32</v>
      </c>
      <c r="D30" s="41" t="s">
        <v>22</v>
      </c>
      <c r="E30" s="26">
        <v>1842.01</v>
      </c>
      <c r="F30" s="7">
        <v>100.88</v>
      </c>
      <c r="G30" s="8"/>
      <c r="H30" s="24">
        <f t="shared" si="8"/>
        <v>100.88</v>
      </c>
      <c r="I30" s="23">
        <f t="shared" si="9"/>
        <v>185821.9688</v>
      </c>
      <c r="J30" s="23">
        <f t="shared" si="10"/>
        <v>0</v>
      </c>
      <c r="K30" s="23">
        <f t="shared" si="11"/>
        <v>185821.9688</v>
      </c>
      <c r="L30" s="5"/>
      <c r="P30" s="4">
        <v>10</v>
      </c>
    </row>
    <row r="31" spans="1:16" ht="31" x14ac:dyDescent="0.3">
      <c r="A31" s="1">
        <v>2</v>
      </c>
      <c r="B31" s="38" t="str" cm="1">
        <f t="array" ref="B31">IF(A31&lt;"",IF(A31&gt;1,LOOKUP(,-1/($A$1:INDEX(A:A,ROW()-1)&lt;A31),$B$1:INDEX(B:B,ROW()-1))&amp;".","")&amp;COUNTIF(INDEX(A:A,MATCH(,-1/($A$1:INDEX(A:A,ROW()-1)&lt;A31))):A31,A31),"")</f>
        <v>3.6</v>
      </c>
      <c r="C31" s="3" t="s">
        <v>33</v>
      </c>
      <c r="D31" s="41" t="s">
        <v>22</v>
      </c>
      <c r="E31" s="26">
        <v>836.36</v>
      </c>
      <c r="F31" s="7">
        <v>100.88</v>
      </c>
      <c r="G31" s="8"/>
      <c r="H31" s="24">
        <f t="shared" si="8"/>
        <v>100.88</v>
      </c>
      <c r="I31" s="23">
        <f t="shared" si="9"/>
        <v>84371.996799999994</v>
      </c>
      <c r="J31" s="23">
        <f t="shared" si="10"/>
        <v>0</v>
      </c>
      <c r="K31" s="23">
        <f t="shared" si="11"/>
        <v>84371.996799999994</v>
      </c>
      <c r="L31" s="5"/>
      <c r="P31" s="4">
        <v>11</v>
      </c>
    </row>
    <row r="32" spans="1:16" ht="15.5" x14ac:dyDescent="0.3">
      <c r="A32" s="1">
        <v>2</v>
      </c>
      <c r="B32" s="38" t="str" cm="1">
        <f t="array" ref="B32">IF(A32&lt;"",IF(A32&gt;1,LOOKUP(,-1/($A$1:INDEX(A:A,ROW()-1)&lt;A32),$B$1:INDEX(B:B,ROW()-1))&amp;".","")&amp;COUNTIF(INDEX(A:A,MATCH(,-1/($A$1:INDEX(A:A,ROW()-1)&lt;A32))):A32,A32),"")</f>
        <v>3.7</v>
      </c>
      <c r="C32" s="3" t="s">
        <v>34</v>
      </c>
      <c r="D32" s="41" t="s">
        <v>22</v>
      </c>
      <c r="E32" s="26">
        <v>756.67</v>
      </c>
      <c r="F32" s="7">
        <v>90.69</v>
      </c>
      <c r="G32" s="8"/>
      <c r="H32" s="24">
        <f t="shared" si="8"/>
        <v>90.69</v>
      </c>
      <c r="I32" s="23">
        <f t="shared" si="9"/>
        <v>68622.402300000002</v>
      </c>
      <c r="J32" s="23">
        <f t="shared" si="10"/>
        <v>0</v>
      </c>
      <c r="K32" s="23">
        <f t="shared" si="11"/>
        <v>68622.402300000002</v>
      </c>
      <c r="L32" s="5"/>
      <c r="P32" s="4">
        <v>12</v>
      </c>
    </row>
    <row r="33" spans="1:16" ht="15.5" x14ac:dyDescent="0.3">
      <c r="A33" s="1">
        <v>2</v>
      </c>
      <c r="B33" s="38" t="str" cm="1">
        <f t="array" ref="B33">IF(A33&lt;"",IF(A33&gt;1,LOOKUP(,-1/($A$1:INDEX(A:A,ROW()-1)&lt;A33),$B$1:INDEX(B:B,ROW()-1))&amp;".","")&amp;COUNTIF(INDEX(A:A,MATCH(,-1/($A$1:INDEX(A:A,ROW()-1)&lt;A33))):A33,A33),"")</f>
        <v>3.8</v>
      </c>
      <c r="C33" s="3" t="s">
        <v>47</v>
      </c>
      <c r="D33" s="41" t="s">
        <v>46</v>
      </c>
      <c r="E33" s="26">
        <f>4*9</f>
        <v>36</v>
      </c>
      <c r="F33" s="7">
        <v>150</v>
      </c>
      <c r="G33" s="8"/>
      <c r="H33" s="24">
        <f t="shared" si="8"/>
        <v>150</v>
      </c>
      <c r="I33" s="23">
        <f t="shared" si="9"/>
        <v>5400</v>
      </c>
      <c r="J33" s="23">
        <f t="shared" si="10"/>
        <v>0</v>
      </c>
      <c r="K33" s="23">
        <f t="shared" si="11"/>
        <v>5400</v>
      </c>
      <c r="L33" s="5"/>
      <c r="P33" s="1">
        <v>32</v>
      </c>
    </row>
    <row r="34" spans="1:16" ht="15.5" x14ac:dyDescent="0.3">
      <c r="A34" s="1">
        <v>2</v>
      </c>
      <c r="B34" s="38" t="str" cm="1">
        <f t="array" ref="B34">IF(A34&lt;"",IF(A34&gt;1,LOOKUP(,-1/($A$1:INDEX(A:A,ROW()-1)&lt;A34),$B$1:INDEX(B:B,ROW()-1))&amp;".","")&amp;COUNTIF(INDEX(A:A,MATCH(,-1/($A$1:INDEX(A:A,ROW()-1)&lt;A34))):A34,A34),"")</f>
        <v>3.9</v>
      </c>
      <c r="C34" s="3" t="s">
        <v>48</v>
      </c>
      <c r="D34" s="41" t="s">
        <v>46</v>
      </c>
      <c r="E34" s="26">
        <f>8*9</f>
        <v>72</v>
      </c>
      <c r="F34" s="7">
        <v>18</v>
      </c>
      <c r="G34" s="8"/>
      <c r="H34" s="24">
        <f t="shared" si="8"/>
        <v>18</v>
      </c>
      <c r="I34" s="23">
        <f t="shared" si="9"/>
        <v>1296</v>
      </c>
      <c r="J34" s="23">
        <f t="shared" si="10"/>
        <v>0</v>
      </c>
      <c r="K34" s="23">
        <f t="shared" si="11"/>
        <v>1296</v>
      </c>
      <c r="L34" s="5"/>
      <c r="P34" s="1">
        <v>33</v>
      </c>
    </row>
    <row r="35" spans="1:16" s="6" customFormat="1" ht="31" x14ac:dyDescent="0.3">
      <c r="A35" s="6">
        <v>1</v>
      </c>
      <c r="B35" s="43" t="str" cm="1">
        <f t="array" ref="B35">IF(A35&lt;"",IF(A35&gt;1,LOOKUP(,-1/($A$1:INDEX(A:A,ROW()-1)&lt;A35),$B$1:INDEX(B:B,ROW()-1))&amp;".","")&amp;COUNTIF(INDEX(A:A,MATCH(,-1/($A$1:INDEX(A:A,ROW()-1)&lt;A35))):A35,A35),"")</f>
        <v>4</v>
      </c>
      <c r="C35" s="40" t="s">
        <v>37</v>
      </c>
      <c r="D35" s="35" t="s">
        <v>38</v>
      </c>
      <c r="E35" s="36">
        <f>SUM(E36:E37)/1000</f>
        <v>4.861E-2</v>
      </c>
      <c r="F35" s="27"/>
      <c r="G35" s="28">
        <v>45000</v>
      </c>
      <c r="H35" s="29">
        <f>F35+G35</f>
        <v>45000</v>
      </c>
      <c r="I35" s="29">
        <f>F35*E35</f>
        <v>0</v>
      </c>
      <c r="J35" s="29">
        <f>G35*E35</f>
        <v>2187.4499999999998</v>
      </c>
      <c r="K35" s="29">
        <f>I35+J35</f>
        <v>2187.4499999999998</v>
      </c>
      <c r="L35" s="39" t="s">
        <v>81</v>
      </c>
    </row>
    <row r="36" spans="1:16" ht="31" x14ac:dyDescent="0.3">
      <c r="A36" s="1">
        <v>2</v>
      </c>
      <c r="B36" s="38" t="str" cm="1">
        <f t="array" ref="B36">IF(A36&lt;"",IF(A36&gt;1,LOOKUP(,-1/($A$1:INDEX(A:A,ROW()-1)&lt;A36),$B$1:INDEX(B:B,ROW()-1))&amp;".","")&amp;COUNTIF(INDEX(A:A,MATCH(,-1/($A$1:INDEX(A:A,ROW()-1)&lt;A36))):A36,A36),"")</f>
        <v>4.1</v>
      </c>
      <c r="C36" s="3" t="s">
        <v>35</v>
      </c>
      <c r="D36" s="41" t="s">
        <v>22</v>
      </c>
      <c r="E36" s="26">
        <v>28.26</v>
      </c>
      <c r="F36" s="7">
        <v>80.08</v>
      </c>
      <c r="G36" s="8"/>
      <c r="H36" s="24">
        <f t="shared" ref="H36:H37" si="12">F36+G36</f>
        <v>80.08</v>
      </c>
      <c r="I36" s="23">
        <f t="shared" ref="I36:I37" si="13">F36*E36</f>
        <v>2263.0608000000002</v>
      </c>
      <c r="J36" s="23">
        <f t="shared" ref="J36:J37" si="14">G36*E36</f>
        <v>0</v>
      </c>
      <c r="K36" s="23">
        <f t="shared" ref="K36:K37" si="15">I36+J36</f>
        <v>2263.0608000000002</v>
      </c>
      <c r="L36" s="5"/>
      <c r="P36" s="4">
        <v>13</v>
      </c>
    </row>
    <row r="37" spans="1:16" ht="31" x14ac:dyDescent="0.3">
      <c r="A37" s="1">
        <v>2</v>
      </c>
      <c r="B37" s="38" t="str" cm="1">
        <f t="array" ref="B37">IF(A37&lt;"",IF(A37&gt;1,LOOKUP(,-1/($A$1:INDEX(A:A,ROW()-1)&lt;A37),$B$1:INDEX(B:B,ROW()-1))&amp;".","")&amp;COUNTIF(INDEX(A:A,MATCH(,-1/($A$1:INDEX(A:A,ROW()-1)&lt;A37))):A37,A37),"")</f>
        <v>4.2</v>
      </c>
      <c r="C37" s="3" t="s">
        <v>30</v>
      </c>
      <c r="D37" s="41" t="s">
        <v>22</v>
      </c>
      <c r="E37" s="26">
        <v>20.350000000000001</v>
      </c>
      <c r="F37" s="7">
        <v>80.08</v>
      </c>
      <c r="G37" s="8"/>
      <c r="H37" s="24">
        <f t="shared" si="12"/>
        <v>80.08</v>
      </c>
      <c r="I37" s="23">
        <f t="shared" si="13"/>
        <v>1629.6280000000002</v>
      </c>
      <c r="J37" s="23">
        <f t="shared" si="14"/>
        <v>0</v>
      </c>
      <c r="K37" s="23">
        <f t="shared" si="15"/>
        <v>1629.6280000000002</v>
      </c>
      <c r="L37" s="5"/>
      <c r="P37" s="4">
        <v>6</v>
      </c>
    </row>
    <row r="38" spans="1:16" s="6" customFormat="1" ht="46.5" x14ac:dyDescent="0.3">
      <c r="A38" s="6">
        <v>1</v>
      </c>
      <c r="B38" s="43" t="str" cm="1">
        <f t="array" ref="B38">IF(A38&lt;"",IF(A38&gt;1,LOOKUP(,-1/($A$1:INDEX(A:A,ROW()-1)&lt;A38),$B$1:INDEX(B:B,ROW()-1))&amp;".","")&amp;COUNTIF(INDEX(A:A,MATCH(,-1/($A$1:INDEX(A:A,ROW()-1)&lt;A38))):A38,A38),"")</f>
        <v>5</v>
      </c>
      <c r="C38" s="40" t="s">
        <v>57</v>
      </c>
      <c r="D38" s="35" t="s">
        <v>36</v>
      </c>
      <c r="E38" s="36">
        <f>E41</f>
        <v>250.41</v>
      </c>
      <c r="F38" s="27">
        <v>10</v>
      </c>
      <c r="G38" s="28">
        <v>15</v>
      </c>
      <c r="H38" s="29">
        <f>F38+G38</f>
        <v>25</v>
      </c>
      <c r="I38" s="29">
        <f>F38*E38</f>
        <v>2504.1</v>
      </c>
      <c r="J38" s="29">
        <f>G38*E38</f>
        <v>3756.15</v>
      </c>
      <c r="K38" s="29">
        <f>I38+J38</f>
        <v>6260.25</v>
      </c>
      <c r="L38" s="39" t="s">
        <v>81</v>
      </c>
    </row>
    <row r="39" spans="1:16" s="6" customFormat="1" ht="31" x14ac:dyDescent="0.3">
      <c r="A39" s="6">
        <v>1</v>
      </c>
      <c r="B39" s="43" t="str" cm="1">
        <f t="array" ref="B39">IF(A39&lt;"",IF(A39&gt;1,LOOKUP(,-1/($A$1:INDEX(A:A,ROW()-1)&lt;A39),$B$1:INDEX(B:B,ROW()-1))&amp;".","")&amp;COUNTIF(INDEX(A:A,MATCH(,-1/($A$1:INDEX(A:A,ROW()-1)&lt;A39))):A39,A39),"")</f>
        <v>6</v>
      </c>
      <c r="C39" s="40" t="s">
        <v>44</v>
      </c>
      <c r="D39" s="35" t="s">
        <v>36</v>
      </c>
      <c r="E39" s="36">
        <f>E41</f>
        <v>250.41</v>
      </c>
      <c r="F39" s="27"/>
      <c r="G39" s="28">
        <v>3</v>
      </c>
      <c r="H39" s="29">
        <f t="shared" ref="H39:H42" si="16">F39+G39</f>
        <v>3</v>
      </c>
      <c r="I39" s="29">
        <f t="shared" ref="I39:I42" si="17">F39*E39</f>
        <v>0</v>
      </c>
      <c r="J39" s="29">
        <f t="shared" ref="J39:J42" si="18">G39*E39</f>
        <v>751.23</v>
      </c>
      <c r="K39" s="29">
        <f t="shared" ref="K39:K42" si="19">I39+J39</f>
        <v>751.23</v>
      </c>
      <c r="L39" s="39" t="s">
        <v>81</v>
      </c>
    </row>
    <row r="40" spans="1:16" s="6" customFormat="1" ht="46.5" x14ac:dyDescent="0.3">
      <c r="A40" s="6">
        <v>1</v>
      </c>
      <c r="B40" s="43" t="str" cm="1">
        <f t="array" ref="B40">IF(A40&lt;"",IF(A40&gt;1,LOOKUP(,-1/($A$1:INDEX(A:A,ROW()-1)&lt;A40),$B$1:INDEX(B:B,ROW()-1))&amp;".","")&amp;COUNTIF(INDEX(A:A,MATCH(,-1/($A$1:INDEX(A:A,ROW()-1)&lt;A40))):A40,A40),"")</f>
        <v>7</v>
      </c>
      <c r="C40" s="40" t="s">
        <v>58</v>
      </c>
      <c r="D40" s="35" t="s">
        <v>36</v>
      </c>
      <c r="E40" s="36">
        <f>E41</f>
        <v>250.41</v>
      </c>
      <c r="F40" s="27">
        <v>5</v>
      </c>
      <c r="G40" s="28">
        <v>10</v>
      </c>
      <c r="H40" s="29">
        <f t="shared" si="16"/>
        <v>15</v>
      </c>
      <c r="I40" s="29">
        <f t="shared" si="17"/>
        <v>1252.05</v>
      </c>
      <c r="J40" s="29">
        <f t="shared" si="18"/>
        <v>2504.1</v>
      </c>
      <c r="K40" s="29">
        <f t="shared" si="19"/>
        <v>3756.1499999999996</v>
      </c>
      <c r="L40" s="39" t="s">
        <v>81</v>
      </c>
    </row>
    <row r="41" spans="1:16" s="6" customFormat="1" ht="93" x14ac:dyDescent="0.3">
      <c r="A41" s="6">
        <v>1</v>
      </c>
      <c r="B41" s="43" t="str" cm="1">
        <f t="array" ref="B41">IF(A41&lt;"",IF(A41&gt;1,LOOKUP(,-1/($A$1:INDEX(A:A,ROW()-1)&lt;A41),$B$1:INDEX(B:B,ROW()-1))&amp;".","")&amp;COUNTIF(INDEX(A:A,MATCH(,-1/($A$1:INDEX(A:A,ROW()-1)&lt;A41))):A41,A41),"")</f>
        <v>8</v>
      </c>
      <c r="C41" s="40" t="s">
        <v>68</v>
      </c>
      <c r="D41" s="35" t="s">
        <v>36</v>
      </c>
      <c r="E41" s="36">
        <v>250.41</v>
      </c>
      <c r="F41" s="27">
        <v>20</v>
      </c>
      <c r="G41" s="28">
        <v>40</v>
      </c>
      <c r="H41" s="29">
        <f t="shared" si="16"/>
        <v>60</v>
      </c>
      <c r="I41" s="29">
        <f t="shared" si="17"/>
        <v>5008.2</v>
      </c>
      <c r="J41" s="29">
        <f t="shared" si="18"/>
        <v>10016.4</v>
      </c>
      <c r="K41" s="29">
        <f t="shared" si="19"/>
        <v>15024.599999999999</v>
      </c>
      <c r="L41" s="39" t="s">
        <v>81</v>
      </c>
      <c r="P41" s="44">
        <v>27</v>
      </c>
    </row>
    <row r="42" spans="1:16" s="6" customFormat="1" ht="93" x14ac:dyDescent="0.3">
      <c r="A42" s="6">
        <v>1</v>
      </c>
      <c r="B42" s="43" t="str" cm="1">
        <f t="array" ref="B42">IF(A42&lt;"",IF(A42&gt;1,LOOKUP(,-1/($A$1:INDEX(A:A,ROW()-1)&lt;A42),$B$1:INDEX(B:B,ROW()-1))&amp;".","")&amp;COUNTIF(INDEX(A:A,MATCH(,-1/($A$1:INDEX(A:A,ROW()-1)&lt;A42))):A42,A42),"")</f>
        <v>9</v>
      </c>
      <c r="C42" s="40" t="s">
        <v>69</v>
      </c>
      <c r="D42" s="35" t="s">
        <v>36</v>
      </c>
      <c r="E42" s="36">
        <v>250.41</v>
      </c>
      <c r="F42" s="27">
        <v>50</v>
      </c>
      <c r="G42" s="28">
        <v>80</v>
      </c>
      <c r="H42" s="29">
        <f t="shared" si="16"/>
        <v>130</v>
      </c>
      <c r="I42" s="29">
        <f t="shared" si="17"/>
        <v>12520.5</v>
      </c>
      <c r="J42" s="29">
        <f t="shared" si="18"/>
        <v>20032.8</v>
      </c>
      <c r="K42" s="29">
        <f t="shared" si="19"/>
        <v>32553.3</v>
      </c>
      <c r="L42" s="39" t="s">
        <v>81</v>
      </c>
      <c r="P42" s="44">
        <v>28</v>
      </c>
    </row>
    <row r="43" spans="1:16" ht="30" x14ac:dyDescent="0.3">
      <c r="A43" s="1">
        <v>20</v>
      </c>
      <c r="B43" s="33"/>
      <c r="C43" s="33" t="s">
        <v>78</v>
      </c>
      <c r="D43" s="42"/>
      <c r="E43" s="32"/>
      <c r="F43" s="31"/>
      <c r="G43" s="31"/>
      <c r="H43" s="31"/>
      <c r="I43" s="31"/>
      <c r="J43" s="31"/>
      <c r="K43" s="31"/>
      <c r="L43" s="31"/>
      <c r="P43" s="1"/>
    </row>
    <row r="44" spans="1:16" s="6" customFormat="1" ht="31" x14ac:dyDescent="0.3">
      <c r="A44" s="6">
        <v>1</v>
      </c>
      <c r="B44" s="43" t="str" cm="1">
        <f t="array" ref="B44">IF(A44&lt;"",IF(A44&gt;1,LOOKUP(,-1/($A$1:INDEX(A:A,ROW()-1)&lt;A44),$B$1:INDEX(B:B,ROW()-1))&amp;".","")&amp;COUNTIF(INDEX(A:A,MATCH(,-1/($A$1:INDEX(A:A,ROW()-1)&lt;A44))):A44,A44),"")</f>
        <v>10</v>
      </c>
      <c r="C44" s="40" t="s">
        <v>49</v>
      </c>
      <c r="D44" s="39" t="s">
        <v>39</v>
      </c>
      <c r="E44" s="36">
        <f>SUM(E45:E53)/1000</f>
        <v>2.5511900000000001</v>
      </c>
      <c r="F44" s="27"/>
      <c r="G44" s="28">
        <v>45000</v>
      </c>
      <c r="H44" s="29">
        <f t="shared" ref="H44:H69" si="20">F44+G44</f>
        <v>45000</v>
      </c>
      <c r="I44" s="29">
        <f t="shared" ref="I44:I69" si="21">F44*E44</f>
        <v>0</v>
      </c>
      <c r="J44" s="29">
        <f t="shared" ref="J44:J69" si="22">G44*E44</f>
        <v>114803.55</v>
      </c>
      <c r="K44" s="29">
        <f t="shared" ref="K44:K69" si="23">I44+J44</f>
        <v>114803.55</v>
      </c>
      <c r="L44" s="39" t="s">
        <v>81</v>
      </c>
    </row>
    <row r="45" spans="1:16" ht="31" x14ac:dyDescent="0.3">
      <c r="A45" s="1">
        <v>2</v>
      </c>
      <c r="B45" s="38" t="str" cm="1">
        <f t="array" ref="B45">IF(A45&lt;"",IF(A45&gt;1,LOOKUP(,-1/($A$1:INDEX(A:A,ROW()-1)&lt;A45),$B$1:INDEX(B:B,ROW()-1))&amp;".","")&amp;COUNTIF(INDEX(A:A,MATCH(,-1/($A$1:INDEX(A:A,ROW()-1)&lt;A45))):A45,A45),"")</f>
        <v>10.1</v>
      </c>
      <c r="C45" s="3" t="s">
        <v>23</v>
      </c>
      <c r="D45" s="41" t="s">
        <v>22</v>
      </c>
      <c r="E45" s="41">
        <v>263.29000000000002</v>
      </c>
      <c r="F45" s="7">
        <v>80.08</v>
      </c>
      <c r="G45" s="8"/>
      <c r="H45" s="24">
        <f t="shared" si="20"/>
        <v>80.08</v>
      </c>
      <c r="I45" s="23">
        <f t="shared" si="21"/>
        <v>21084.263200000001</v>
      </c>
      <c r="J45" s="23">
        <f t="shared" si="22"/>
        <v>0</v>
      </c>
      <c r="K45" s="23">
        <f t="shared" si="23"/>
        <v>21084.263200000001</v>
      </c>
      <c r="L45" s="5"/>
      <c r="P45" s="4">
        <v>1</v>
      </c>
    </row>
    <row r="46" spans="1:16" ht="31" x14ac:dyDescent="0.3">
      <c r="A46" s="1">
        <v>2</v>
      </c>
      <c r="B46" s="38" t="str" cm="1">
        <f t="array" ref="B46">IF(A46&lt;"",IF(A46&gt;1,LOOKUP(,-1/($A$1:INDEX(A:A,ROW()-1)&lt;A46),$B$1:INDEX(B:B,ROW()-1))&amp;".","")&amp;COUNTIF(INDEX(A:A,MATCH(,-1/($A$1:INDEX(A:A,ROW()-1)&lt;A46))):A46,A46),"")</f>
        <v>10.2</v>
      </c>
      <c r="C46" s="3" t="s">
        <v>74</v>
      </c>
      <c r="D46" s="41" t="s">
        <v>22</v>
      </c>
      <c r="E46" s="41">
        <v>321.54000000000002</v>
      </c>
      <c r="F46" s="7">
        <v>90.9</v>
      </c>
      <c r="G46" s="8"/>
      <c r="H46" s="24">
        <f t="shared" si="20"/>
        <v>90.9</v>
      </c>
      <c r="I46" s="23">
        <f t="shared" si="21"/>
        <v>29227.986000000004</v>
      </c>
      <c r="J46" s="23">
        <f t="shared" si="22"/>
        <v>0</v>
      </c>
      <c r="K46" s="23">
        <f t="shared" si="23"/>
        <v>29227.986000000004</v>
      </c>
      <c r="L46" s="5"/>
      <c r="P46" s="4">
        <v>14</v>
      </c>
    </row>
    <row r="47" spans="1:16" ht="31" x14ac:dyDescent="0.3">
      <c r="A47" s="1">
        <v>2</v>
      </c>
      <c r="B47" s="38" t="str" cm="1">
        <f t="array" ref="B47">IF(A47&lt;"",IF(A47&gt;1,LOOKUP(,-1/($A$1:INDEX(A:A,ROW()-1)&lt;A47),$B$1:INDEX(B:B,ROW()-1))&amp;".","")&amp;COUNTIF(INDEX(A:A,MATCH(,-1/($A$1:INDEX(A:A,ROW()-1)&lt;A47))):A47,A47),"")</f>
        <v>10.3</v>
      </c>
      <c r="C47" s="3" t="s">
        <v>30</v>
      </c>
      <c r="D47" s="41" t="s">
        <v>22</v>
      </c>
      <c r="E47" s="41">
        <v>7.71</v>
      </c>
      <c r="F47" s="7">
        <v>80.08</v>
      </c>
      <c r="G47" s="8"/>
      <c r="H47" s="24">
        <f t="shared" si="20"/>
        <v>80.08</v>
      </c>
      <c r="I47" s="23">
        <f t="shared" si="21"/>
        <v>617.41679999999997</v>
      </c>
      <c r="J47" s="23">
        <f t="shared" si="22"/>
        <v>0</v>
      </c>
      <c r="K47" s="23">
        <f t="shared" si="23"/>
        <v>617.41679999999997</v>
      </c>
      <c r="L47" s="5"/>
      <c r="P47" s="4">
        <v>6</v>
      </c>
    </row>
    <row r="48" spans="1:16" ht="31" x14ac:dyDescent="0.3">
      <c r="A48" s="1">
        <v>2</v>
      </c>
      <c r="B48" s="38" t="str" cm="1">
        <f t="array" ref="B48">IF(A48&lt;"",IF(A48&gt;1,LOOKUP(,-1/($A$1:INDEX(A:A,ROW()-1)&lt;A48),$B$1:INDEX(B:B,ROW()-1))&amp;".","")&amp;COUNTIF(INDEX(A:A,MATCH(,-1/($A$1:INDEX(A:A,ROW()-1)&lt;A48))):A48,A48),"")</f>
        <v>10.4</v>
      </c>
      <c r="C48" s="3" t="s">
        <v>75</v>
      </c>
      <c r="D48" s="41" t="s">
        <v>22</v>
      </c>
      <c r="E48" s="41">
        <v>72.39</v>
      </c>
      <c r="F48" s="7">
        <v>80.08</v>
      </c>
      <c r="G48" s="8"/>
      <c r="H48" s="24">
        <f t="shared" si="20"/>
        <v>80.08</v>
      </c>
      <c r="I48" s="23">
        <f t="shared" si="21"/>
        <v>5796.9911999999995</v>
      </c>
      <c r="J48" s="23">
        <f t="shared" si="22"/>
        <v>0</v>
      </c>
      <c r="K48" s="23">
        <f t="shared" si="23"/>
        <v>5796.9911999999995</v>
      </c>
      <c r="L48" s="5"/>
      <c r="P48" s="4">
        <v>15</v>
      </c>
    </row>
    <row r="49" spans="1:16" ht="31" x14ac:dyDescent="0.3">
      <c r="A49" s="1">
        <v>2</v>
      </c>
      <c r="B49" s="38" t="str" cm="1">
        <f t="array" ref="B49">IF(A49&lt;"",IF(A49&gt;1,LOOKUP(,-1/($A$1:INDEX(A:A,ROW()-1)&lt;A49),$B$1:INDEX(B:B,ROW()-1))&amp;".","")&amp;COUNTIF(INDEX(A:A,MATCH(,-1/($A$1:INDEX(A:A,ROW()-1)&lt;A49))):A49,A49),"")</f>
        <v>10.5</v>
      </c>
      <c r="C49" s="3" t="s">
        <v>25</v>
      </c>
      <c r="D49" s="41" t="s">
        <v>22</v>
      </c>
      <c r="E49" s="26">
        <v>42.16</v>
      </c>
      <c r="F49" s="7">
        <v>82.68</v>
      </c>
      <c r="G49" s="8"/>
      <c r="H49" s="24">
        <f t="shared" si="20"/>
        <v>82.68</v>
      </c>
      <c r="I49" s="23">
        <f t="shared" si="21"/>
        <v>3485.7887999999998</v>
      </c>
      <c r="J49" s="23">
        <f t="shared" si="22"/>
        <v>0</v>
      </c>
      <c r="K49" s="23">
        <f t="shared" si="23"/>
        <v>3485.7887999999998</v>
      </c>
      <c r="L49" s="5"/>
      <c r="P49" s="4">
        <v>3</v>
      </c>
    </row>
    <row r="50" spans="1:16" ht="31" x14ac:dyDescent="0.3">
      <c r="A50" s="1">
        <v>2</v>
      </c>
      <c r="B50" s="38" t="str" cm="1">
        <f t="array" ref="B50">IF(A50&lt;"",IF(A50&gt;1,LOOKUP(,-1/($A$1:INDEX(A:A,ROW()-1)&lt;A50),$B$1:INDEX(B:B,ROW()-1))&amp;".","")&amp;COUNTIF(INDEX(A:A,MATCH(,-1/($A$1:INDEX(A:A,ROW()-1)&lt;A50))):A50,A50),"")</f>
        <v>10.6</v>
      </c>
      <c r="C50" s="3" t="s">
        <v>50</v>
      </c>
      <c r="D50" s="41" t="s">
        <v>22</v>
      </c>
      <c r="E50" s="26">
        <v>43.61</v>
      </c>
      <c r="F50" s="7">
        <v>101.61</v>
      </c>
      <c r="G50" s="8"/>
      <c r="H50" s="24">
        <f t="shared" si="20"/>
        <v>101.61</v>
      </c>
      <c r="I50" s="23">
        <f t="shared" si="21"/>
        <v>4431.2120999999997</v>
      </c>
      <c r="J50" s="23">
        <f t="shared" si="22"/>
        <v>0</v>
      </c>
      <c r="K50" s="23">
        <f t="shared" si="23"/>
        <v>4431.2120999999997</v>
      </c>
      <c r="L50" s="5"/>
      <c r="P50" s="4">
        <v>16</v>
      </c>
    </row>
    <row r="51" spans="1:16" ht="31" x14ac:dyDescent="0.3">
      <c r="A51" s="1">
        <v>2</v>
      </c>
      <c r="B51" s="38" t="str" cm="1">
        <f t="array" ref="B51">IF(A51&lt;"",IF(A51&gt;1,LOOKUP(,-1/($A$1:INDEX(A:A,ROW()-1)&lt;A51),$B$1:INDEX(B:B,ROW()-1))&amp;".","")&amp;COUNTIF(INDEX(A:A,MATCH(,-1/($A$1:INDEX(A:A,ROW()-1)&lt;A51))):A51,A51),"")</f>
        <v>10.7</v>
      </c>
      <c r="C51" s="3" t="s">
        <v>51</v>
      </c>
      <c r="D51" s="41" t="s">
        <v>22</v>
      </c>
      <c r="E51" s="26">
        <v>135.16999999999999</v>
      </c>
      <c r="F51" s="7">
        <v>100.88</v>
      </c>
      <c r="G51" s="8"/>
      <c r="H51" s="24">
        <f t="shared" si="20"/>
        <v>100.88</v>
      </c>
      <c r="I51" s="23">
        <f t="shared" si="21"/>
        <v>13635.949599999998</v>
      </c>
      <c r="J51" s="23">
        <f t="shared" si="22"/>
        <v>0</v>
      </c>
      <c r="K51" s="23">
        <f t="shared" si="23"/>
        <v>13635.949599999998</v>
      </c>
      <c r="L51" s="5"/>
      <c r="P51" s="4">
        <v>17</v>
      </c>
    </row>
    <row r="52" spans="1:16" ht="31" x14ac:dyDescent="0.3">
      <c r="A52" s="1">
        <v>2</v>
      </c>
      <c r="B52" s="38" t="str" cm="1">
        <f t="array" ref="B52">IF(A52&lt;"",IF(A52&gt;1,LOOKUP(,-1/($A$1:INDEX(A:A,ROW()-1)&lt;A52),$B$1:INDEX(B:B,ROW()-1))&amp;".","")&amp;COUNTIF(INDEX(A:A,MATCH(,-1/($A$1:INDEX(A:A,ROW()-1)&lt;A52))):A52,A52),"")</f>
        <v>10.8</v>
      </c>
      <c r="C52" s="3" t="s">
        <v>52</v>
      </c>
      <c r="D52" s="41" t="s">
        <v>22</v>
      </c>
      <c r="E52" s="26">
        <v>1041.76</v>
      </c>
      <c r="F52" s="7">
        <v>186.16</v>
      </c>
      <c r="G52" s="8"/>
      <c r="H52" s="24">
        <f t="shared" si="20"/>
        <v>186.16</v>
      </c>
      <c r="I52" s="23">
        <f t="shared" si="21"/>
        <v>193934.0416</v>
      </c>
      <c r="J52" s="23">
        <f t="shared" si="22"/>
        <v>0</v>
      </c>
      <c r="K52" s="23">
        <f t="shared" si="23"/>
        <v>193934.0416</v>
      </c>
      <c r="L52" s="5"/>
      <c r="P52" s="4">
        <v>18</v>
      </c>
    </row>
    <row r="53" spans="1:16" ht="31" x14ac:dyDescent="0.3">
      <c r="A53" s="1">
        <v>2</v>
      </c>
      <c r="B53" s="38" t="str" cm="1">
        <f t="array" ref="B53">IF(A53&lt;"",IF(A53&gt;1,LOOKUP(,-1/($A$1:INDEX(A:A,ROW()-1)&lt;A53),$B$1:INDEX(B:B,ROW()-1))&amp;".","")&amp;COUNTIF(INDEX(A:A,MATCH(,-1/($A$1:INDEX(A:A,ROW()-1)&lt;A53))):A53,A53),"")</f>
        <v>10.9</v>
      </c>
      <c r="C53" s="3" t="s">
        <v>53</v>
      </c>
      <c r="D53" s="41" t="s">
        <v>22</v>
      </c>
      <c r="E53" s="26">
        <v>623.55999999999995</v>
      </c>
      <c r="F53" s="7">
        <v>88.4</v>
      </c>
      <c r="G53" s="8"/>
      <c r="H53" s="24">
        <f t="shared" si="20"/>
        <v>88.4</v>
      </c>
      <c r="I53" s="23">
        <f t="shared" si="21"/>
        <v>55122.703999999998</v>
      </c>
      <c r="J53" s="23">
        <f t="shared" si="22"/>
        <v>0</v>
      </c>
      <c r="K53" s="23">
        <f t="shared" si="23"/>
        <v>55122.703999999998</v>
      </c>
      <c r="L53" s="5"/>
      <c r="P53" s="4">
        <v>19</v>
      </c>
    </row>
    <row r="54" spans="1:16" ht="15.5" x14ac:dyDescent="0.3">
      <c r="A54" s="1">
        <v>2</v>
      </c>
      <c r="B54" s="38" t="str" cm="1">
        <f t="array" ref="B54">IF(A54&lt;"",IF(A54&gt;1,LOOKUP(,-1/($A$1:INDEX(A:A,ROW()-1)&lt;A54),$B$1:INDEX(B:B,ROW()-1))&amp;".","")&amp;COUNTIF(INDEX(A:A,MATCH(,-1/($A$1:INDEX(A:A,ROW()-1)&lt;A54))):A54,A54),"")</f>
        <v>10.10</v>
      </c>
      <c r="C54" s="3" t="s">
        <v>62</v>
      </c>
      <c r="D54" s="41" t="s">
        <v>46</v>
      </c>
      <c r="E54" s="26">
        <f>4*19</f>
        <v>76</v>
      </c>
      <c r="F54" s="7">
        <v>300</v>
      </c>
      <c r="G54" s="8"/>
      <c r="H54" s="24">
        <f t="shared" si="20"/>
        <v>300</v>
      </c>
      <c r="I54" s="23">
        <f t="shared" si="21"/>
        <v>22800</v>
      </c>
      <c r="J54" s="23">
        <f t="shared" si="22"/>
        <v>0</v>
      </c>
      <c r="K54" s="23">
        <f t="shared" si="23"/>
        <v>22800</v>
      </c>
      <c r="L54" s="5"/>
      <c r="P54" s="1">
        <v>34</v>
      </c>
    </row>
    <row r="55" spans="1:16" ht="15.5" x14ac:dyDescent="0.3">
      <c r="A55" s="1">
        <v>2</v>
      </c>
      <c r="B55" s="38" t="str" cm="1">
        <f t="array" ref="B55">IF(A55&lt;"",IF(A55&gt;1,LOOKUP(,-1/($A$1:INDEX(A:A,ROW()-1)&lt;A55),$B$1:INDEX(B:B,ROW()-1))&amp;".","")&amp;COUNTIF(INDEX(A:A,MATCH(,-1/($A$1:INDEX(A:A,ROW()-1)&lt;A55))):A55,A55),"")</f>
        <v>10.11</v>
      </c>
      <c r="C55" s="3" t="s">
        <v>71</v>
      </c>
      <c r="D55" s="41" t="s">
        <v>46</v>
      </c>
      <c r="E55" s="26">
        <f>3*4*19</f>
        <v>228</v>
      </c>
      <c r="F55" s="7">
        <v>20</v>
      </c>
      <c r="G55" s="8"/>
      <c r="H55" s="24">
        <f t="shared" si="20"/>
        <v>20</v>
      </c>
      <c r="I55" s="23">
        <f t="shared" si="21"/>
        <v>4560</v>
      </c>
      <c r="J55" s="23">
        <f t="shared" si="22"/>
        <v>0</v>
      </c>
      <c r="K55" s="23">
        <f t="shared" si="23"/>
        <v>4560</v>
      </c>
      <c r="L55" s="5"/>
      <c r="P55" s="1">
        <v>35</v>
      </c>
    </row>
    <row r="56" spans="1:16" ht="31" x14ac:dyDescent="0.3">
      <c r="A56" s="1">
        <v>2</v>
      </c>
      <c r="B56" s="38" t="str" cm="1">
        <f t="array" ref="B56">IF(A56&lt;"",IF(A56&gt;1,LOOKUP(,-1/($A$1:INDEX(A:A,ROW()-1)&lt;A56),$B$1:INDEX(B:B,ROW()-1))&amp;".","")&amp;COUNTIF(INDEX(A:A,MATCH(,-1/($A$1:INDEX(A:A,ROW()-1)&lt;A56))):A56,A56),"")</f>
        <v>10.12</v>
      </c>
      <c r="C56" s="3" t="s">
        <v>61</v>
      </c>
      <c r="D56" s="41" t="s">
        <v>46</v>
      </c>
      <c r="E56" s="26">
        <f>4*19</f>
        <v>76</v>
      </c>
      <c r="F56" s="7">
        <v>800</v>
      </c>
      <c r="G56" s="8"/>
      <c r="H56" s="24">
        <f t="shared" si="20"/>
        <v>800</v>
      </c>
      <c r="I56" s="23">
        <f t="shared" si="21"/>
        <v>60800</v>
      </c>
      <c r="J56" s="23">
        <f t="shared" si="22"/>
        <v>0</v>
      </c>
      <c r="K56" s="23">
        <f t="shared" si="23"/>
        <v>60800</v>
      </c>
      <c r="L56" s="5"/>
      <c r="P56" s="1">
        <v>31</v>
      </c>
    </row>
    <row r="57" spans="1:16" ht="15.5" x14ac:dyDescent="0.3">
      <c r="A57" s="1">
        <v>2</v>
      </c>
      <c r="B57" s="38" t="str" cm="1">
        <f t="array" ref="B57">IF(A57&lt;"",IF(A57&gt;1,LOOKUP(,-1/($A$1:INDEX(A:A,ROW()-1)&lt;A57),$B$1:INDEX(B:B,ROW()-1))&amp;".","")&amp;COUNTIF(INDEX(A:A,MATCH(,-1/($A$1:INDEX(A:A,ROW()-1)&lt;A57))):A57,A57),"")</f>
        <v>10.13</v>
      </c>
      <c r="C57" s="3" t="s">
        <v>59</v>
      </c>
      <c r="D57" s="41" t="s">
        <v>60</v>
      </c>
      <c r="E57" s="26">
        <v>0.2</v>
      </c>
      <c r="F57" s="7">
        <v>7400</v>
      </c>
      <c r="G57" s="8"/>
      <c r="H57" s="24">
        <f t="shared" si="20"/>
        <v>7400</v>
      </c>
      <c r="I57" s="23">
        <f t="shared" si="21"/>
        <v>1480</v>
      </c>
      <c r="J57" s="23">
        <f t="shared" si="22"/>
        <v>0</v>
      </c>
      <c r="K57" s="23">
        <f t="shared" si="23"/>
        <v>1480</v>
      </c>
      <c r="L57" s="5"/>
      <c r="P57" s="1">
        <v>36</v>
      </c>
    </row>
    <row r="58" spans="1:16" s="6" customFormat="1" ht="31" x14ac:dyDescent="0.3">
      <c r="A58" s="6">
        <v>1</v>
      </c>
      <c r="B58" s="43" t="str" cm="1">
        <f t="array" ref="B58">IF(A58&lt;"",IF(A58&gt;1,LOOKUP(,-1/($A$1:INDEX(A:A,ROW()-1)&lt;A58),$B$1:INDEX(B:B,ROW()-1))&amp;".","")&amp;COUNTIF(INDEX(A:A,MATCH(,-1/($A$1:INDEX(A:A,ROW()-1)&lt;A58))):A58,A58),"")</f>
        <v>11</v>
      </c>
      <c r="C58" s="40" t="s">
        <v>42</v>
      </c>
      <c r="D58" s="39" t="s">
        <v>39</v>
      </c>
      <c r="E58" s="36">
        <f>SUM(E59:E62)/1000</f>
        <v>5.2306800000000004</v>
      </c>
      <c r="F58" s="27"/>
      <c r="G58" s="28">
        <v>45000</v>
      </c>
      <c r="H58" s="29">
        <f t="shared" si="20"/>
        <v>45000</v>
      </c>
      <c r="I58" s="29">
        <f t="shared" si="21"/>
        <v>0</v>
      </c>
      <c r="J58" s="29">
        <f t="shared" si="22"/>
        <v>235380.6</v>
      </c>
      <c r="K58" s="29">
        <f t="shared" si="23"/>
        <v>235380.6</v>
      </c>
      <c r="L58" s="39" t="s">
        <v>81</v>
      </c>
    </row>
    <row r="59" spans="1:16" ht="31" x14ac:dyDescent="0.3">
      <c r="A59" s="1">
        <v>2</v>
      </c>
      <c r="B59" s="38" t="str" cm="1">
        <f t="array" ref="B59">IF(A59&lt;"",IF(A59&gt;1,LOOKUP(,-1/($A$1:INDEX(A:A,ROW()-1)&lt;A59),$B$1:INDEX(B:B,ROW()-1))&amp;".","")&amp;COUNTIF(INDEX(A:A,MATCH(,-1/($A$1:INDEX(A:A,ROW()-1)&lt;A59))):A59,A59),"")</f>
        <v>11.1</v>
      </c>
      <c r="C59" s="3" t="s">
        <v>30</v>
      </c>
      <c r="D59" s="41" t="s">
        <v>22</v>
      </c>
      <c r="E59" s="26">
        <v>56.38</v>
      </c>
      <c r="F59" s="7">
        <v>80.08</v>
      </c>
      <c r="G59" s="8"/>
      <c r="H59" s="24">
        <f t="shared" si="20"/>
        <v>80.08</v>
      </c>
      <c r="I59" s="23">
        <f t="shared" si="21"/>
        <v>4514.9103999999998</v>
      </c>
      <c r="J59" s="23">
        <f t="shared" si="22"/>
        <v>0</v>
      </c>
      <c r="K59" s="23">
        <f t="shared" si="23"/>
        <v>4514.9103999999998</v>
      </c>
      <c r="L59" s="5"/>
      <c r="P59" s="4">
        <v>6</v>
      </c>
    </row>
    <row r="60" spans="1:16" ht="31" x14ac:dyDescent="0.3">
      <c r="A60" s="1">
        <v>2</v>
      </c>
      <c r="B60" s="38" t="str" cm="1">
        <f t="array" ref="B60">IF(A60&lt;"",IF(A60&gt;1,LOOKUP(,-1/($A$1:INDEX(A:A,ROW()-1)&lt;A60),$B$1:INDEX(B:B,ROW()-1))&amp;".","")&amp;COUNTIF(INDEX(A:A,MATCH(,-1/($A$1:INDEX(A:A,ROW()-1)&lt;A60))):A60,A60),"")</f>
        <v>11.2</v>
      </c>
      <c r="C60" s="3" t="s">
        <v>54</v>
      </c>
      <c r="D60" s="41" t="s">
        <v>22</v>
      </c>
      <c r="E60" s="26">
        <v>4996.55</v>
      </c>
      <c r="F60" s="7">
        <v>95.68</v>
      </c>
      <c r="G60" s="8"/>
      <c r="H60" s="24">
        <f t="shared" si="20"/>
        <v>95.68</v>
      </c>
      <c r="I60" s="23">
        <f t="shared" si="21"/>
        <v>478069.90400000004</v>
      </c>
      <c r="J60" s="23">
        <f t="shared" si="22"/>
        <v>0</v>
      </c>
      <c r="K60" s="23">
        <f t="shared" si="23"/>
        <v>478069.90400000004</v>
      </c>
      <c r="L60" s="5"/>
      <c r="P60" s="4">
        <v>20</v>
      </c>
    </row>
    <row r="61" spans="1:16" ht="31" x14ac:dyDescent="0.3">
      <c r="A61" s="1">
        <v>2</v>
      </c>
      <c r="B61" s="38" t="str" cm="1">
        <f t="array" ref="B61">IF(A61&lt;"",IF(A61&gt;1,LOOKUP(,-1/($A$1:INDEX(A:A,ROW()-1)&lt;A61),$B$1:INDEX(B:B,ROW()-1))&amp;".","")&amp;COUNTIF(INDEX(A:A,MATCH(,-1/($A$1:INDEX(A:A,ROW()-1)&lt;A61))):A61,A61),"")</f>
        <v>11.3</v>
      </c>
      <c r="C61" s="3" t="s">
        <v>55</v>
      </c>
      <c r="D61" s="41" t="s">
        <v>22</v>
      </c>
      <c r="E61" s="26">
        <v>19.440000000000001</v>
      </c>
      <c r="F61" s="7">
        <v>100.88</v>
      </c>
      <c r="G61" s="8"/>
      <c r="H61" s="24">
        <f t="shared" si="20"/>
        <v>100.88</v>
      </c>
      <c r="I61" s="23">
        <f t="shared" si="21"/>
        <v>1961.1072000000001</v>
      </c>
      <c r="J61" s="23">
        <f t="shared" si="22"/>
        <v>0</v>
      </c>
      <c r="K61" s="23">
        <f t="shared" si="23"/>
        <v>1961.1072000000001</v>
      </c>
      <c r="L61" s="5"/>
      <c r="P61" s="4">
        <v>21</v>
      </c>
    </row>
    <row r="62" spans="1:16" ht="31" x14ac:dyDescent="0.3">
      <c r="A62" s="1">
        <v>2</v>
      </c>
      <c r="B62" s="38" t="str" cm="1">
        <f t="array" ref="B62">IF(A62&lt;"",IF(A62&gt;1,LOOKUP(,-1/($A$1:INDEX(A:A,ROW()-1)&lt;A62),$B$1:INDEX(B:B,ROW()-1))&amp;".","")&amp;COUNTIF(INDEX(A:A,MATCH(,-1/($A$1:INDEX(A:A,ROW()-1)&lt;A62))):A62,A62),"")</f>
        <v>11.4</v>
      </c>
      <c r="C62" s="3" t="s">
        <v>56</v>
      </c>
      <c r="D62" s="41" t="s">
        <v>22</v>
      </c>
      <c r="E62" s="26">
        <v>158.31</v>
      </c>
      <c r="F62" s="7">
        <v>86.32</v>
      </c>
      <c r="G62" s="8"/>
      <c r="H62" s="24">
        <f t="shared" si="20"/>
        <v>86.32</v>
      </c>
      <c r="I62" s="23">
        <f t="shared" si="21"/>
        <v>13665.3192</v>
      </c>
      <c r="J62" s="23">
        <f t="shared" si="22"/>
        <v>0</v>
      </c>
      <c r="K62" s="23">
        <f t="shared" si="23"/>
        <v>13665.3192</v>
      </c>
      <c r="L62" s="5"/>
      <c r="P62" s="4">
        <v>22</v>
      </c>
    </row>
    <row r="63" spans="1:16" s="6" customFormat="1" ht="31" x14ac:dyDescent="0.3">
      <c r="A63" s="6">
        <v>1</v>
      </c>
      <c r="B63" s="43" t="str" cm="1">
        <f t="array" ref="B63">IF(A63&lt;"",IF(A63&gt;1,LOOKUP(,-1/($A$1:INDEX(A:A,ROW()-1)&lt;A63),$B$1:INDEX(B:B,ROW()-1))&amp;".","")&amp;COUNTIF(INDEX(A:A,MATCH(,-1/($A$1:INDEX(A:A,ROW()-1)&lt;A63))):A63,A63),"")</f>
        <v>12</v>
      </c>
      <c r="C63" s="40" t="s">
        <v>37</v>
      </c>
      <c r="D63" s="39" t="s">
        <v>38</v>
      </c>
      <c r="E63" s="36">
        <f>E64/1000</f>
        <v>0.20857000000000001</v>
      </c>
      <c r="F63" s="27"/>
      <c r="G63" s="28">
        <v>45000</v>
      </c>
      <c r="H63" s="29">
        <f t="shared" si="20"/>
        <v>45000</v>
      </c>
      <c r="I63" s="29">
        <f t="shared" si="21"/>
        <v>0</v>
      </c>
      <c r="J63" s="29">
        <f t="shared" si="22"/>
        <v>9385.65</v>
      </c>
      <c r="K63" s="29">
        <f t="shared" si="23"/>
        <v>9385.65</v>
      </c>
      <c r="L63" s="39" t="s">
        <v>81</v>
      </c>
    </row>
    <row r="64" spans="1:16" ht="31" x14ac:dyDescent="0.3">
      <c r="A64" s="1">
        <v>2</v>
      </c>
      <c r="B64" s="38" t="str" cm="1">
        <f t="array" ref="B64">IF(A64&lt;"",IF(A64&gt;1,LOOKUP(,-1/($A$1:INDEX(A:A,ROW()-1)&lt;A64),$B$1:INDEX(B:B,ROW()-1))&amp;".","")&amp;COUNTIF(INDEX(A:A,MATCH(,-1/($A$1:INDEX(A:A,ROW()-1)&lt;A64))):A64,A64),"")</f>
        <v>12.1</v>
      </c>
      <c r="C64" s="3" t="s">
        <v>76</v>
      </c>
      <c r="D64" s="41" t="s">
        <v>22</v>
      </c>
      <c r="E64" s="26">
        <v>208.57</v>
      </c>
      <c r="F64" s="7">
        <v>80.08</v>
      </c>
      <c r="G64" s="8"/>
      <c r="H64" s="24">
        <f t="shared" si="20"/>
        <v>80.08</v>
      </c>
      <c r="I64" s="23">
        <f t="shared" si="21"/>
        <v>16702.285599999999</v>
      </c>
      <c r="J64" s="23">
        <f t="shared" si="22"/>
        <v>0</v>
      </c>
      <c r="K64" s="23">
        <f t="shared" si="23"/>
        <v>16702.285599999999</v>
      </c>
      <c r="L64" s="5"/>
      <c r="P64" s="4">
        <v>23</v>
      </c>
    </row>
    <row r="65" spans="1:16" s="6" customFormat="1" ht="46.5" x14ac:dyDescent="0.3">
      <c r="A65" s="6">
        <v>1</v>
      </c>
      <c r="B65" s="43" t="str" cm="1">
        <f t="array" ref="B65">IF(A65&lt;"",IF(A65&gt;1,LOOKUP(,-1/($A$1:INDEX(A:A,ROW()-1)&lt;A65),$B$1:INDEX(B:B,ROW()-1))&amp;".","")&amp;COUNTIF(INDEX(A:A,MATCH(,-1/($A$1:INDEX(A:A,ROW()-1)&lt;A65))):A65,A65),"")</f>
        <v>13</v>
      </c>
      <c r="C65" s="40" t="s">
        <v>57</v>
      </c>
      <c r="D65" s="35" t="s">
        <v>36</v>
      </c>
      <c r="E65" s="36">
        <f>E68</f>
        <v>213.4</v>
      </c>
      <c r="F65" s="27">
        <v>10</v>
      </c>
      <c r="G65" s="28">
        <v>15</v>
      </c>
      <c r="H65" s="29">
        <f t="shared" si="20"/>
        <v>25</v>
      </c>
      <c r="I65" s="29">
        <f t="shared" si="21"/>
        <v>2134</v>
      </c>
      <c r="J65" s="29">
        <f t="shared" si="22"/>
        <v>3201</v>
      </c>
      <c r="K65" s="29">
        <f t="shared" si="23"/>
        <v>5335</v>
      </c>
      <c r="L65" s="39" t="s">
        <v>81</v>
      </c>
    </row>
    <row r="66" spans="1:16" s="6" customFormat="1" ht="31" x14ac:dyDescent="0.3">
      <c r="A66" s="6">
        <v>1</v>
      </c>
      <c r="B66" s="43" t="str" cm="1">
        <f t="array" ref="B66">IF(A66&lt;"",IF(A66&gt;1,LOOKUP(,-1/($A$1:INDEX(A:A,ROW()-1)&lt;A66),$B$1:INDEX(B:B,ROW()-1))&amp;".","")&amp;COUNTIF(INDEX(A:A,MATCH(,-1/($A$1:INDEX(A:A,ROW()-1)&lt;A66))):A66,A66),"")</f>
        <v>14</v>
      </c>
      <c r="C66" s="40" t="s">
        <v>44</v>
      </c>
      <c r="D66" s="35" t="s">
        <v>36</v>
      </c>
      <c r="E66" s="36">
        <f>E68</f>
        <v>213.4</v>
      </c>
      <c r="F66" s="27"/>
      <c r="G66" s="28">
        <v>3</v>
      </c>
      <c r="H66" s="29">
        <f t="shared" si="20"/>
        <v>3</v>
      </c>
      <c r="I66" s="29">
        <f t="shared" si="21"/>
        <v>0</v>
      </c>
      <c r="J66" s="29">
        <f t="shared" si="22"/>
        <v>640.20000000000005</v>
      </c>
      <c r="K66" s="29">
        <f t="shared" si="23"/>
        <v>640.20000000000005</v>
      </c>
      <c r="L66" s="39" t="s">
        <v>81</v>
      </c>
    </row>
    <row r="67" spans="1:16" s="6" customFormat="1" ht="31" x14ac:dyDescent="0.3">
      <c r="A67" s="6">
        <v>1</v>
      </c>
      <c r="B67" s="43" t="str" cm="1">
        <f t="array" ref="B67">IF(A67&lt;"",IF(A67&gt;1,LOOKUP(,-1/($A$1:INDEX(A:A,ROW()-1)&lt;A67),$B$1:INDEX(B:B,ROW()-1))&amp;".","")&amp;COUNTIF(INDEX(A:A,MATCH(,-1/($A$1:INDEX(A:A,ROW()-1)&lt;A67))):A67,A67),"")</f>
        <v>15</v>
      </c>
      <c r="C67" s="40" t="s">
        <v>45</v>
      </c>
      <c r="D67" s="35" t="s">
        <v>36</v>
      </c>
      <c r="E67" s="36">
        <f>E68</f>
        <v>213.4</v>
      </c>
      <c r="F67" s="27">
        <v>5</v>
      </c>
      <c r="G67" s="28">
        <v>10</v>
      </c>
      <c r="H67" s="29">
        <f t="shared" si="20"/>
        <v>15</v>
      </c>
      <c r="I67" s="29">
        <f t="shared" si="21"/>
        <v>1067</v>
      </c>
      <c r="J67" s="29">
        <f t="shared" si="22"/>
        <v>2134</v>
      </c>
      <c r="K67" s="29">
        <f t="shared" si="23"/>
        <v>3201</v>
      </c>
      <c r="L67" s="39" t="s">
        <v>81</v>
      </c>
    </row>
    <row r="68" spans="1:16" s="6" customFormat="1" ht="93" x14ac:dyDescent="0.3">
      <c r="A68" s="6">
        <v>1</v>
      </c>
      <c r="B68" s="43" t="str" cm="1">
        <f t="array" ref="B68">IF(A68&lt;"",IF(A68&gt;1,LOOKUP(,-1/($A$1:INDEX(A:A,ROW()-1)&lt;A68),$B$1:INDEX(B:B,ROW()-1))&amp;".","")&amp;COUNTIF(INDEX(A:A,MATCH(,-1/($A$1:INDEX(A:A,ROW()-1)&lt;A68))):A68,A68),"")</f>
        <v>16</v>
      </c>
      <c r="C68" s="40" t="s">
        <v>68</v>
      </c>
      <c r="D68" s="35" t="s">
        <v>36</v>
      </c>
      <c r="E68" s="36">
        <v>213.4</v>
      </c>
      <c r="F68" s="27">
        <v>20</v>
      </c>
      <c r="G68" s="28">
        <v>40</v>
      </c>
      <c r="H68" s="29">
        <f t="shared" si="20"/>
        <v>60</v>
      </c>
      <c r="I68" s="29">
        <f t="shared" si="21"/>
        <v>4268</v>
      </c>
      <c r="J68" s="29">
        <f t="shared" si="22"/>
        <v>8536</v>
      </c>
      <c r="K68" s="29">
        <f t="shared" si="23"/>
        <v>12804</v>
      </c>
      <c r="L68" s="39" t="s">
        <v>81</v>
      </c>
      <c r="P68" s="44">
        <v>27</v>
      </c>
    </row>
    <row r="69" spans="1:16" ht="93" x14ac:dyDescent="0.3">
      <c r="A69" s="1">
        <v>1</v>
      </c>
      <c r="B69" s="43" t="str" cm="1">
        <f t="array" ref="B69">IF(A69&lt;"",IF(A69&gt;1,LOOKUP(,-1/($A$1:INDEX(A:A,ROW()-1)&lt;A69),$B$1:INDEX(B:B,ROW()-1))&amp;".","")&amp;COUNTIF(INDEX(A:A,MATCH(,-1/($A$1:INDEX(A:A,ROW()-1)&lt;A69))):A69,A69),"")</f>
        <v>17</v>
      </c>
      <c r="C69" s="40" t="s">
        <v>69</v>
      </c>
      <c r="D69" s="35" t="s">
        <v>36</v>
      </c>
      <c r="E69" s="36">
        <v>213.4</v>
      </c>
      <c r="F69" s="27">
        <v>50</v>
      </c>
      <c r="G69" s="28">
        <v>80</v>
      </c>
      <c r="H69" s="29">
        <f t="shared" si="20"/>
        <v>130</v>
      </c>
      <c r="I69" s="29">
        <f t="shared" si="21"/>
        <v>10670</v>
      </c>
      <c r="J69" s="29">
        <f t="shared" si="22"/>
        <v>17072</v>
      </c>
      <c r="K69" s="29">
        <f t="shared" si="23"/>
        <v>27742</v>
      </c>
      <c r="L69" s="39" t="s">
        <v>81</v>
      </c>
      <c r="P69" s="6">
        <v>28</v>
      </c>
    </row>
    <row r="70" spans="1:16" ht="30" x14ac:dyDescent="0.3">
      <c r="A70" s="1">
        <v>2</v>
      </c>
      <c r="B70" s="33"/>
      <c r="C70" s="33" t="s">
        <v>79</v>
      </c>
      <c r="D70" s="31"/>
      <c r="E70" s="32"/>
      <c r="F70" s="31"/>
      <c r="G70" s="31"/>
      <c r="H70" s="31"/>
      <c r="I70" s="31"/>
      <c r="J70" s="31"/>
      <c r="K70" s="31"/>
      <c r="L70" s="31"/>
      <c r="P70" s="1"/>
    </row>
    <row r="71" spans="1:16" s="6" customFormat="1" ht="31" x14ac:dyDescent="0.3">
      <c r="A71" s="6">
        <v>1</v>
      </c>
      <c r="B71" s="43" t="str" cm="1">
        <f t="array" ref="B71">IF(A71&lt;"",IF(A71&gt;1,LOOKUP(,-1/($A$1:INDEX(A:A,ROW()-1)&lt;A71),$B$1:INDEX(B:B,ROW()-1))&amp;".","")&amp;COUNTIF(INDEX(A:A,MATCH(,-1/($A$1:INDEX(A:A,ROW()-1)&lt;A71))):A71,A71),"")</f>
        <v>18</v>
      </c>
      <c r="C71" s="40" t="s">
        <v>40</v>
      </c>
      <c r="D71" s="39" t="s">
        <v>39</v>
      </c>
      <c r="E71" s="36">
        <f>SUM(E72:E74)/1000</f>
        <v>2.9375999999999998</v>
      </c>
      <c r="F71" s="27"/>
      <c r="G71" s="28">
        <v>45000</v>
      </c>
      <c r="H71" s="29">
        <f t="shared" ref="H71:H104" si="24">F71+G71</f>
        <v>45000</v>
      </c>
      <c r="I71" s="29">
        <f t="shared" ref="I71:I104" si="25">F71*E71</f>
        <v>0</v>
      </c>
      <c r="J71" s="29">
        <f t="shared" ref="J71:J104" si="26">G71*E71</f>
        <v>132192</v>
      </c>
      <c r="K71" s="29">
        <f t="shared" ref="K71:K104" si="27">I71+J71</f>
        <v>132192</v>
      </c>
      <c r="L71" s="39" t="s">
        <v>81</v>
      </c>
    </row>
    <row r="72" spans="1:16" ht="31" x14ac:dyDescent="0.3">
      <c r="A72" s="1">
        <v>2</v>
      </c>
      <c r="B72" s="38" t="str" cm="1">
        <f t="array" ref="B72">IF(A72&lt;"",IF(A72&gt;1,LOOKUP(,-1/($A$1:INDEX(A:A,ROW()-1)&lt;A72),$B$1:INDEX(B:B,ROW()-1))&amp;".","")&amp;COUNTIF(INDEX(A:A,MATCH(,-1/($A$1:INDEX(A:A,ROW()-1)&lt;A72))):A72,A72),"")</f>
        <v>18.1</v>
      </c>
      <c r="C72" s="3" t="s">
        <v>23</v>
      </c>
      <c r="D72" s="41" t="s">
        <v>22</v>
      </c>
      <c r="E72" s="26">
        <v>205.06</v>
      </c>
      <c r="F72" s="7">
        <v>80.08</v>
      </c>
      <c r="G72" s="8"/>
      <c r="H72" s="24">
        <f t="shared" si="24"/>
        <v>80.08</v>
      </c>
      <c r="I72" s="23">
        <f t="shared" si="25"/>
        <v>16421.2048</v>
      </c>
      <c r="J72" s="23">
        <f t="shared" si="26"/>
        <v>0</v>
      </c>
      <c r="K72" s="23">
        <f t="shared" si="27"/>
        <v>16421.2048</v>
      </c>
      <c r="L72" s="5"/>
      <c r="P72" s="4">
        <v>1</v>
      </c>
    </row>
    <row r="73" spans="1:16" ht="31" x14ac:dyDescent="0.3">
      <c r="A73" s="1">
        <v>2</v>
      </c>
      <c r="B73" s="38" t="str" cm="1">
        <f t="array" ref="B73">IF(A73&lt;"",IF(A73&gt;1,LOOKUP(,-1/($A$1:INDEX(A:A,ROW()-1)&lt;A73),$B$1:INDEX(B:B,ROW()-1))&amp;".","")&amp;COUNTIF(INDEX(A:A,MATCH(,-1/($A$1:INDEX(A:A,ROW()-1)&lt;A73))):A73,A73),"")</f>
        <v>18.2</v>
      </c>
      <c r="C73" s="3" t="s">
        <v>74</v>
      </c>
      <c r="D73" s="41" t="s">
        <v>22</v>
      </c>
      <c r="E73" s="26">
        <v>385.4</v>
      </c>
      <c r="F73" s="7">
        <v>90.9</v>
      </c>
      <c r="G73" s="8"/>
      <c r="H73" s="24">
        <f t="shared" si="24"/>
        <v>90.9</v>
      </c>
      <c r="I73" s="23">
        <f t="shared" si="25"/>
        <v>35032.86</v>
      </c>
      <c r="J73" s="23">
        <f t="shared" si="26"/>
        <v>0</v>
      </c>
      <c r="K73" s="23">
        <f t="shared" si="27"/>
        <v>35032.86</v>
      </c>
      <c r="L73" s="5"/>
      <c r="P73" s="4">
        <v>14</v>
      </c>
    </row>
    <row r="74" spans="1:16" ht="31" x14ac:dyDescent="0.3">
      <c r="A74" s="1">
        <v>2</v>
      </c>
      <c r="B74" s="38" t="str" cm="1">
        <f t="array" ref="B74">IF(A74&lt;"",IF(A74&gt;1,LOOKUP(,-1/($A$1:INDEX(A:A,ROW()-1)&lt;A74),$B$1:INDEX(B:B,ROW()-1))&amp;".","")&amp;COUNTIF(INDEX(A:A,MATCH(,-1/($A$1:INDEX(A:A,ROW()-1)&lt;A74))):A74,A74),"")</f>
        <v>18.3</v>
      </c>
      <c r="C74" s="3" t="s">
        <v>52</v>
      </c>
      <c r="D74" s="41" t="s">
        <v>22</v>
      </c>
      <c r="E74" s="26">
        <v>2347.14</v>
      </c>
      <c r="F74" s="7">
        <v>186.16</v>
      </c>
      <c r="G74" s="8"/>
      <c r="H74" s="24">
        <f t="shared" si="24"/>
        <v>186.16</v>
      </c>
      <c r="I74" s="23">
        <f t="shared" si="25"/>
        <v>436943.58239999996</v>
      </c>
      <c r="J74" s="23">
        <f t="shared" si="26"/>
        <v>0</v>
      </c>
      <c r="K74" s="23">
        <f t="shared" si="27"/>
        <v>436943.58239999996</v>
      </c>
      <c r="L74" s="5"/>
      <c r="P74" s="4">
        <v>18</v>
      </c>
    </row>
    <row r="75" spans="1:16" ht="15.5" x14ac:dyDescent="0.3">
      <c r="A75" s="1">
        <v>2</v>
      </c>
      <c r="B75" s="38" t="str" cm="1">
        <f t="array" ref="B75">IF(A75&lt;"",IF(A75&gt;1,LOOKUP(,-1/($A$1:INDEX(A:A,ROW()-1)&lt;A75),$B$1:INDEX(B:B,ROW()-1))&amp;".","")&amp;COUNTIF(INDEX(A:A,MATCH(,-1/($A$1:INDEX(A:A,ROW()-1)&lt;A75))):A75,A75),"")</f>
        <v>18.4</v>
      </c>
      <c r="C75" s="3" t="s">
        <v>62</v>
      </c>
      <c r="D75" s="41" t="s">
        <v>46</v>
      </c>
      <c r="E75" s="26">
        <f>4*17</f>
        <v>68</v>
      </c>
      <c r="F75" s="7">
        <v>300</v>
      </c>
      <c r="G75" s="8"/>
      <c r="H75" s="24">
        <f t="shared" si="24"/>
        <v>300</v>
      </c>
      <c r="I75" s="23">
        <f t="shared" si="25"/>
        <v>20400</v>
      </c>
      <c r="J75" s="23">
        <f t="shared" si="26"/>
        <v>0</v>
      </c>
      <c r="K75" s="23">
        <f t="shared" si="27"/>
        <v>20400</v>
      </c>
      <c r="L75" s="5"/>
      <c r="P75" s="1">
        <v>34</v>
      </c>
    </row>
    <row r="76" spans="1:16" ht="15.5" x14ac:dyDescent="0.3">
      <c r="A76" s="1">
        <v>2</v>
      </c>
      <c r="B76" s="38" t="str" cm="1">
        <f t="array" ref="B76">IF(A76&lt;"",IF(A76&gt;1,LOOKUP(,-1/($A$1:INDEX(A:A,ROW()-1)&lt;A76),$B$1:INDEX(B:B,ROW()-1))&amp;".","")&amp;COUNTIF(INDEX(A:A,MATCH(,-1/($A$1:INDEX(A:A,ROW()-1)&lt;A76))):A76,A76),"")</f>
        <v>18.5</v>
      </c>
      <c r="C76" s="3" t="s">
        <v>71</v>
      </c>
      <c r="D76" s="41" t="s">
        <v>46</v>
      </c>
      <c r="E76" s="26">
        <f>3*4*17</f>
        <v>204</v>
      </c>
      <c r="F76" s="7">
        <v>20</v>
      </c>
      <c r="G76" s="8"/>
      <c r="H76" s="24">
        <f t="shared" si="24"/>
        <v>20</v>
      </c>
      <c r="I76" s="23">
        <f t="shared" si="25"/>
        <v>4080</v>
      </c>
      <c r="J76" s="23">
        <f t="shared" si="26"/>
        <v>0</v>
      </c>
      <c r="K76" s="23">
        <f t="shared" si="27"/>
        <v>4080</v>
      </c>
      <c r="L76" s="5"/>
      <c r="P76" s="1">
        <v>35</v>
      </c>
    </row>
    <row r="77" spans="1:16" ht="31" x14ac:dyDescent="0.3">
      <c r="A77" s="1">
        <v>2</v>
      </c>
      <c r="B77" s="38" t="str" cm="1">
        <f t="array" ref="B77">IF(A77&lt;"",IF(A77&gt;1,LOOKUP(,-1/($A$1:INDEX(A:A,ROW()-1)&lt;A77),$B$1:INDEX(B:B,ROW()-1))&amp;".","")&amp;COUNTIF(INDEX(A:A,MATCH(,-1/($A$1:INDEX(A:A,ROW()-1)&lt;A77))):A77,A77),"")</f>
        <v>18.6</v>
      </c>
      <c r="C77" s="3" t="s">
        <v>61</v>
      </c>
      <c r="D77" s="41" t="s">
        <v>46</v>
      </c>
      <c r="E77" s="26">
        <f>4*17</f>
        <v>68</v>
      </c>
      <c r="F77" s="7">
        <v>800</v>
      </c>
      <c r="G77" s="8"/>
      <c r="H77" s="24">
        <f t="shared" si="24"/>
        <v>800</v>
      </c>
      <c r="I77" s="23">
        <f t="shared" si="25"/>
        <v>54400</v>
      </c>
      <c r="J77" s="23">
        <f t="shared" si="26"/>
        <v>0</v>
      </c>
      <c r="K77" s="23">
        <f t="shared" si="27"/>
        <v>54400</v>
      </c>
      <c r="L77" s="5"/>
      <c r="P77" s="1">
        <v>31</v>
      </c>
    </row>
    <row r="78" spans="1:16" ht="15.5" x14ac:dyDescent="0.3">
      <c r="A78" s="1">
        <v>2</v>
      </c>
      <c r="B78" s="38" t="str" cm="1">
        <f t="array" ref="B78">IF(A78&lt;"",IF(A78&gt;1,LOOKUP(,-1/($A$1:INDEX(A:A,ROW()-1)&lt;A78),$B$1:INDEX(B:B,ROW()-1))&amp;".","")&amp;COUNTIF(INDEX(A:A,MATCH(,-1/($A$1:INDEX(A:A,ROW()-1)&lt;A78))):A78,A78),"")</f>
        <v>18.7</v>
      </c>
      <c r="C78" s="3" t="s">
        <v>59</v>
      </c>
      <c r="D78" s="41" t="s">
        <v>60</v>
      </c>
      <c r="E78" s="26">
        <v>0.2</v>
      </c>
      <c r="F78" s="7">
        <v>7400</v>
      </c>
      <c r="G78" s="8"/>
      <c r="H78" s="24">
        <f t="shared" si="24"/>
        <v>7400</v>
      </c>
      <c r="I78" s="23">
        <f t="shared" si="25"/>
        <v>1480</v>
      </c>
      <c r="J78" s="23">
        <f t="shared" si="26"/>
        <v>0</v>
      </c>
      <c r="K78" s="23">
        <f t="shared" si="27"/>
        <v>1480</v>
      </c>
      <c r="L78" s="5"/>
      <c r="P78" s="1">
        <v>36</v>
      </c>
    </row>
    <row r="79" spans="1:16" s="6" customFormat="1" ht="31" x14ac:dyDescent="0.3">
      <c r="A79" s="6">
        <v>1</v>
      </c>
      <c r="B79" s="43" t="str" cm="1">
        <f t="array" ref="B79">IF(A79&lt;"",IF(A79&gt;1,LOOKUP(,-1/($A$1:INDEX(A:A,ROW()-1)&lt;A79),$B$1:INDEX(B:B,ROW()-1))&amp;".","")&amp;COUNTIF(INDEX(A:A,MATCH(,-1/($A$1:INDEX(A:A,ROW()-1)&lt;A79))):A79,A79),"")</f>
        <v>19</v>
      </c>
      <c r="C79" s="40" t="s">
        <v>41</v>
      </c>
      <c r="D79" s="39" t="s">
        <v>39</v>
      </c>
      <c r="E79" s="36">
        <f>SUM(E80:E82)/1000</f>
        <v>0.4108</v>
      </c>
      <c r="F79" s="27"/>
      <c r="G79" s="28">
        <v>45000</v>
      </c>
      <c r="H79" s="29">
        <f t="shared" si="24"/>
        <v>45000</v>
      </c>
      <c r="I79" s="29">
        <f t="shared" si="25"/>
        <v>0</v>
      </c>
      <c r="J79" s="29">
        <f t="shared" si="26"/>
        <v>18486</v>
      </c>
      <c r="K79" s="29">
        <f t="shared" si="27"/>
        <v>18486</v>
      </c>
      <c r="L79" s="39" t="s">
        <v>81</v>
      </c>
    </row>
    <row r="80" spans="1:16" ht="31" x14ac:dyDescent="0.3">
      <c r="A80" s="1">
        <v>2</v>
      </c>
      <c r="B80" s="38" t="str" cm="1">
        <f t="array" ref="B80">IF(A80&lt;"",IF(A80&gt;1,LOOKUP(,-1/($A$1:INDEX(A:A,ROW()-1)&lt;A80),$B$1:INDEX(B:B,ROW()-1))&amp;".","")&amp;COUNTIF(INDEX(A:A,MATCH(,-1/($A$1:INDEX(A:A,ROW()-1)&lt;A80))):A80,A80),"")</f>
        <v>19.1</v>
      </c>
      <c r="C80" s="3" t="s">
        <v>23</v>
      </c>
      <c r="D80" s="41" t="s">
        <v>22</v>
      </c>
      <c r="E80" s="26">
        <v>55.03</v>
      </c>
      <c r="F80" s="7">
        <v>80.08</v>
      </c>
      <c r="G80" s="8"/>
      <c r="H80" s="24">
        <f t="shared" si="24"/>
        <v>80.08</v>
      </c>
      <c r="I80" s="23">
        <f t="shared" si="25"/>
        <v>4406.8023999999996</v>
      </c>
      <c r="J80" s="23">
        <f t="shared" si="26"/>
        <v>0</v>
      </c>
      <c r="K80" s="23">
        <f t="shared" si="27"/>
        <v>4406.8023999999996</v>
      </c>
      <c r="L80" s="5"/>
      <c r="P80" s="4">
        <v>1</v>
      </c>
    </row>
    <row r="81" spans="1:16" ht="31" x14ac:dyDescent="0.3">
      <c r="A81" s="1">
        <v>2</v>
      </c>
      <c r="B81" s="38" t="str" cm="1">
        <f t="array" ref="B81">IF(A81&lt;"",IF(A81&gt;1,LOOKUP(,-1/($A$1:INDEX(A:A,ROW()-1)&lt;A81),$B$1:INDEX(B:B,ROW()-1))&amp;".","")&amp;COUNTIF(INDEX(A:A,MATCH(,-1/($A$1:INDEX(A:A,ROW()-1)&lt;A81))):A81,A81),"")</f>
        <v>19.2</v>
      </c>
      <c r="C81" s="3" t="s">
        <v>30</v>
      </c>
      <c r="D81" s="41" t="s">
        <v>22</v>
      </c>
      <c r="E81" s="26">
        <v>20.350000000000001</v>
      </c>
      <c r="F81" s="7">
        <v>80.08</v>
      </c>
      <c r="G81" s="8"/>
      <c r="H81" s="24">
        <f t="shared" si="24"/>
        <v>80.08</v>
      </c>
      <c r="I81" s="23">
        <f t="shared" si="25"/>
        <v>1629.6280000000002</v>
      </c>
      <c r="J81" s="23">
        <f t="shared" si="26"/>
        <v>0</v>
      </c>
      <c r="K81" s="23">
        <f t="shared" si="27"/>
        <v>1629.6280000000002</v>
      </c>
      <c r="L81" s="5"/>
      <c r="P81" s="4">
        <v>6</v>
      </c>
    </row>
    <row r="82" spans="1:16" ht="31" x14ac:dyDescent="0.3">
      <c r="A82" s="1">
        <v>2</v>
      </c>
      <c r="B82" s="38" t="str" cm="1">
        <f t="array" ref="B82">IF(A82&lt;"",IF(A82&gt;1,LOOKUP(,-1/($A$1:INDEX(A:A,ROW()-1)&lt;A82),$B$1:INDEX(B:B,ROW()-1))&amp;".","")&amp;COUNTIF(INDEX(A:A,MATCH(,-1/($A$1:INDEX(A:A,ROW()-1)&lt;A82))):A82,A82),"")</f>
        <v>19.3</v>
      </c>
      <c r="C82" s="51" t="s">
        <v>67</v>
      </c>
      <c r="D82" s="52" t="s">
        <v>22</v>
      </c>
      <c r="E82" s="26">
        <v>335.42</v>
      </c>
      <c r="F82" s="7">
        <v>95.16</v>
      </c>
      <c r="G82" s="8"/>
      <c r="H82" s="24">
        <f t="shared" si="24"/>
        <v>95.16</v>
      </c>
      <c r="I82" s="23">
        <f t="shared" si="25"/>
        <v>31918.567200000001</v>
      </c>
      <c r="J82" s="23">
        <f t="shared" si="26"/>
        <v>0</v>
      </c>
      <c r="K82" s="23">
        <f t="shared" si="27"/>
        <v>31918.567200000001</v>
      </c>
      <c r="L82" s="5"/>
      <c r="P82" s="4">
        <v>24</v>
      </c>
    </row>
    <row r="83" spans="1:16" s="6" customFormat="1" ht="31" x14ac:dyDescent="0.3">
      <c r="A83" s="6">
        <v>1</v>
      </c>
      <c r="B83" s="43" t="str" cm="1">
        <f t="array" ref="B83">IF(A83&lt;"",IF(A83&gt;1,LOOKUP(,-1/($A$1:INDEX(A:A,ROW()-1)&lt;A83),$B$1:INDEX(B:B,ROW()-1))&amp;".","")&amp;COUNTIF(INDEX(A:A,MATCH(,-1/($A$1:INDEX(A:A,ROW()-1)&lt;A83))):A83,A83),"")</f>
        <v>20</v>
      </c>
      <c r="C83" s="40" t="s">
        <v>42</v>
      </c>
      <c r="D83" s="39" t="s">
        <v>39</v>
      </c>
      <c r="E83" s="36">
        <f>SUM(E84:E90)/1000</f>
        <v>4.4071400000000001</v>
      </c>
      <c r="F83" s="27"/>
      <c r="G83" s="28">
        <v>45000</v>
      </c>
      <c r="H83" s="29">
        <f t="shared" si="24"/>
        <v>45000</v>
      </c>
      <c r="I83" s="29">
        <f t="shared" si="25"/>
        <v>0</v>
      </c>
      <c r="J83" s="29">
        <f t="shared" si="26"/>
        <v>198321.3</v>
      </c>
      <c r="K83" s="29">
        <f t="shared" si="27"/>
        <v>198321.3</v>
      </c>
      <c r="L83" s="39" t="s">
        <v>81</v>
      </c>
    </row>
    <row r="84" spans="1:16" ht="31" x14ac:dyDescent="0.3">
      <c r="A84" s="1">
        <v>2</v>
      </c>
      <c r="B84" s="38" t="str" cm="1">
        <f t="array" ref="B84">IF(A84&lt;"",IF(A84&gt;1,LOOKUP(,-1/($A$1:INDEX(A:A,ROW()-1)&lt;A84),$B$1:INDEX(B:B,ROW()-1))&amp;".","")&amp;COUNTIF(INDEX(A:A,MATCH(,-1/($A$1:INDEX(A:A,ROW()-1)&lt;A84))):A84,A84),"")</f>
        <v>20.1</v>
      </c>
      <c r="C84" s="3" t="s">
        <v>23</v>
      </c>
      <c r="D84" s="41" t="s">
        <v>22</v>
      </c>
      <c r="E84" s="26">
        <v>51.51</v>
      </c>
      <c r="F84" s="7">
        <v>80.08</v>
      </c>
      <c r="G84" s="8"/>
      <c r="H84" s="24">
        <f t="shared" si="24"/>
        <v>80.08</v>
      </c>
      <c r="I84" s="23">
        <f t="shared" si="25"/>
        <v>4124.9207999999999</v>
      </c>
      <c r="J84" s="23">
        <f t="shared" si="26"/>
        <v>0</v>
      </c>
      <c r="K84" s="23">
        <f t="shared" si="27"/>
        <v>4124.9207999999999</v>
      </c>
      <c r="L84" s="5"/>
      <c r="P84" s="4">
        <v>1</v>
      </c>
    </row>
    <row r="85" spans="1:16" ht="31" x14ac:dyDescent="0.3">
      <c r="A85" s="1">
        <v>2</v>
      </c>
      <c r="B85" s="38" t="str" cm="1">
        <f t="array" ref="B85">IF(A85&lt;"",IF(A85&gt;1,LOOKUP(,-1/($A$1:INDEX(A:A,ROW()-1)&lt;A85),$B$1:INDEX(B:B,ROW()-1))&amp;".","")&amp;COUNTIF(INDEX(A:A,MATCH(,-1/($A$1:INDEX(A:A,ROW()-1)&lt;A85))):A85,A85),"")</f>
        <v>20.2</v>
      </c>
      <c r="C85" s="3" t="s">
        <v>74</v>
      </c>
      <c r="D85" s="41" t="s">
        <v>22</v>
      </c>
      <c r="E85" s="26">
        <v>150.72</v>
      </c>
      <c r="F85" s="7">
        <v>90.9</v>
      </c>
      <c r="G85" s="8"/>
      <c r="H85" s="24">
        <f t="shared" si="24"/>
        <v>90.9</v>
      </c>
      <c r="I85" s="23">
        <f t="shared" si="25"/>
        <v>13700.448</v>
      </c>
      <c r="J85" s="23">
        <f t="shared" si="26"/>
        <v>0</v>
      </c>
      <c r="K85" s="23">
        <f t="shared" si="27"/>
        <v>13700.448</v>
      </c>
      <c r="L85" s="5"/>
      <c r="P85" s="4">
        <v>14</v>
      </c>
    </row>
    <row r="86" spans="1:16" ht="31" x14ac:dyDescent="0.3">
      <c r="A86" s="1">
        <v>2</v>
      </c>
      <c r="B86" s="38" t="str" cm="1">
        <f t="array" ref="B86">IF(A86&lt;"",IF(A86&gt;1,LOOKUP(,-1/($A$1:INDEX(A:A,ROW()-1)&lt;A86),$B$1:INDEX(B:B,ROW()-1))&amp;".","")&amp;COUNTIF(INDEX(A:A,MATCH(,-1/($A$1:INDEX(A:A,ROW()-1)&lt;A86))):A86,A86),"")</f>
        <v>20.3</v>
      </c>
      <c r="C86" s="3" t="s">
        <v>29</v>
      </c>
      <c r="D86" s="41" t="s">
        <v>22</v>
      </c>
      <c r="E86" s="26">
        <v>10.8</v>
      </c>
      <c r="F86" s="7">
        <v>80.08</v>
      </c>
      <c r="G86" s="8"/>
      <c r="H86" s="24">
        <f t="shared" si="24"/>
        <v>80.08</v>
      </c>
      <c r="I86" s="23">
        <f t="shared" si="25"/>
        <v>864.86400000000003</v>
      </c>
      <c r="J86" s="23">
        <f t="shared" si="26"/>
        <v>0</v>
      </c>
      <c r="K86" s="23">
        <f t="shared" si="27"/>
        <v>864.86400000000003</v>
      </c>
      <c r="L86" s="5"/>
      <c r="P86" s="4">
        <v>8</v>
      </c>
    </row>
    <row r="87" spans="1:16" ht="31" x14ac:dyDescent="0.3">
      <c r="A87" s="1">
        <v>2</v>
      </c>
      <c r="B87" s="38" t="str" cm="1">
        <f t="array" ref="B87">IF(A87&lt;"",IF(A87&gt;1,LOOKUP(,-1/($A$1:INDEX(A:A,ROW()-1)&lt;A87),$B$1:INDEX(B:B,ROW()-1))&amp;".","")&amp;COUNTIF(INDEX(A:A,MATCH(,-1/($A$1:INDEX(A:A,ROW()-1)&lt;A87))):A87,A87),"")</f>
        <v>20.4</v>
      </c>
      <c r="C87" s="3" t="s">
        <v>30</v>
      </c>
      <c r="D87" s="41" t="s">
        <v>22</v>
      </c>
      <c r="E87" s="26">
        <v>130.56</v>
      </c>
      <c r="F87" s="7">
        <v>80.08</v>
      </c>
      <c r="G87" s="8"/>
      <c r="H87" s="24">
        <f t="shared" si="24"/>
        <v>80.08</v>
      </c>
      <c r="I87" s="23">
        <f t="shared" si="25"/>
        <v>10455.2448</v>
      </c>
      <c r="J87" s="23">
        <f t="shared" si="26"/>
        <v>0</v>
      </c>
      <c r="K87" s="23">
        <f t="shared" si="27"/>
        <v>10455.2448</v>
      </c>
      <c r="L87" s="5"/>
      <c r="P87" s="4">
        <v>6</v>
      </c>
    </row>
    <row r="88" spans="1:16" ht="31" x14ac:dyDescent="0.3">
      <c r="A88" s="1">
        <v>2</v>
      </c>
      <c r="B88" s="38" t="str" cm="1">
        <f t="array" ref="B88">IF(A88&lt;"",IF(A88&gt;1,LOOKUP(,-1/($A$1:INDEX(A:A,ROW()-1)&lt;A88),$B$1:INDEX(B:B,ROW()-1))&amp;".","")&amp;COUNTIF(INDEX(A:A,MATCH(,-1/($A$1:INDEX(A:A,ROW()-1)&lt;A88))):A88,A88),"")</f>
        <v>20.5</v>
      </c>
      <c r="C88" s="3" t="s">
        <v>25</v>
      </c>
      <c r="D88" s="41" t="s">
        <v>22</v>
      </c>
      <c r="E88" s="26">
        <v>15.79</v>
      </c>
      <c r="F88" s="7">
        <v>82.68</v>
      </c>
      <c r="G88" s="8"/>
      <c r="H88" s="24">
        <f t="shared" si="24"/>
        <v>82.68</v>
      </c>
      <c r="I88" s="23">
        <f t="shared" si="25"/>
        <v>1305.5172</v>
      </c>
      <c r="J88" s="23">
        <f t="shared" si="26"/>
        <v>0</v>
      </c>
      <c r="K88" s="23">
        <f t="shared" si="27"/>
        <v>1305.5172</v>
      </c>
      <c r="L88" s="5"/>
      <c r="P88" s="4">
        <v>3</v>
      </c>
    </row>
    <row r="89" spans="1:16" ht="31" x14ac:dyDescent="0.3">
      <c r="A89" s="1">
        <v>2</v>
      </c>
      <c r="B89" s="38" t="str" cm="1">
        <f t="array" ref="B89">IF(A89&lt;"",IF(A89&gt;1,LOOKUP(,-1/($A$1:INDEX(A:A,ROW()-1)&lt;A89),$B$1:INDEX(B:B,ROW()-1))&amp;".","")&amp;COUNTIF(INDEX(A:A,MATCH(,-1/($A$1:INDEX(A:A,ROW()-1)&lt;A89))):A89,A89),"")</f>
        <v>20.6</v>
      </c>
      <c r="C89" s="3" t="s">
        <v>64</v>
      </c>
      <c r="D89" s="41" t="s">
        <v>22</v>
      </c>
      <c r="E89" s="26">
        <v>669.95</v>
      </c>
      <c r="F89" s="7">
        <v>81.02</v>
      </c>
      <c r="G89" s="8"/>
      <c r="H89" s="24">
        <f t="shared" si="24"/>
        <v>81.02</v>
      </c>
      <c r="I89" s="23">
        <f t="shared" si="25"/>
        <v>54279.349000000002</v>
      </c>
      <c r="J89" s="23">
        <f t="shared" si="26"/>
        <v>0</v>
      </c>
      <c r="K89" s="23">
        <f t="shared" si="27"/>
        <v>54279.349000000002</v>
      </c>
      <c r="L89" s="5"/>
      <c r="P89" s="4">
        <v>25</v>
      </c>
    </row>
    <row r="90" spans="1:16" ht="31" x14ac:dyDescent="0.3">
      <c r="A90" s="1">
        <v>2</v>
      </c>
      <c r="B90" s="38" t="str" cm="1">
        <f t="array" ref="B90">IF(A90&lt;"",IF(A90&gt;1,LOOKUP(,-1/($A$1:INDEX(A:A,ROW()-1)&lt;A90),$B$1:INDEX(B:B,ROW()-1))&amp;".","")&amp;COUNTIF(INDEX(A:A,MATCH(,-1/($A$1:INDEX(A:A,ROW()-1)&lt;A90))):A90,A90),"")</f>
        <v>20.7</v>
      </c>
      <c r="C90" s="3" t="s">
        <v>32</v>
      </c>
      <c r="D90" s="41" t="s">
        <v>22</v>
      </c>
      <c r="E90" s="26">
        <v>3377.81</v>
      </c>
      <c r="F90" s="7">
        <v>100.88</v>
      </c>
      <c r="G90" s="8"/>
      <c r="H90" s="24">
        <f t="shared" si="24"/>
        <v>100.88</v>
      </c>
      <c r="I90" s="23">
        <f t="shared" si="25"/>
        <v>340753.47279999999</v>
      </c>
      <c r="J90" s="23">
        <f t="shared" si="26"/>
        <v>0</v>
      </c>
      <c r="K90" s="23">
        <f t="shared" si="27"/>
        <v>340753.47279999999</v>
      </c>
      <c r="L90" s="5"/>
      <c r="P90" s="4">
        <v>10</v>
      </c>
    </row>
    <row r="91" spans="1:16" ht="15.5" x14ac:dyDescent="0.3">
      <c r="A91" s="1">
        <v>2</v>
      </c>
      <c r="B91" s="38" t="str" cm="1">
        <f t="array" ref="B91">IF(A91&lt;"",IF(A91&gt;1,LOOKUP(,-1/($A$1:INDEX(A:A,ROW()-1)&lt;A91),$B$1:INDEX(B:B,ROW()-1))&amp;".","")&amp;COUNTIF(INDEX(A:A,MATCH(,-1/($A$1:INDEX(A:A,ROW()-1)&lt;A91))):A91,A91),"")</f>
        <v>20.8</v>
      </c>
      <c r="C91" s="3" t="s">
        <v>62</v>
      </c>
      <c r="D91" s="41" t="s">
        <v>46</v>
      </c>
      <c r="E91" s="26">
        <f>4*5</f>
        <v>20</v>
      </c>
      <c r="F91" s="7">
        <v>300</v>
      </c>
      <c r="G91" s="8"/>
      <c r="H91" s="24">
        <f t="shared" si="24"/>
        <v>300</v>
      </c>
      <c r="I91" s="23">
        <f t="shared" si="25"/>
        <v>6000</v>
      </c>
      <c r="J91" s="23">
        <f t="shared" si="26"/>
        <v>0</v>
      </c>
      <c r="K91" s="23">
        <f t="shared" si="27"/>
        <v>6000</v>
      </c>
      <c r="L91" s="5"/>
      <c r="P91" s="1">
        <v>34</v>
      </c>
    </row>
    <row r="92" spans="1:16" ht="15.5" x14ac:dyDescent="0.3">
      <c r="A92" s="1">
        <v>2</v>
      </c>
      <c r="B92" s="38" t="str" cm="1">
        <f t="array" ref="B92">IF(A92&lt;"",IF(A92&gt;1,LOOKUP(,-1/($A$1:INDEX(A:A,ROW()-1)&lt;A92),$B$1:INDEX(B:B,ROW()-1))&amp;".","")&amp;COUNTIF(INDEX(A:A,MATCH(,-1/($A$1:INDEX(A:A,ROW()-1)&lt;A92))):A92,A92),"")</f>
        <v>20.9</v>
      </c>
      <c r="C92" s="3" t="s">
        <v>71</v>
      </c>
      <c r="D92" s="41" t="s">
        <v>46</v>
      </c>
      <c r="E92" s="26">
        <f>3*4*5</f>
        <v>60</v>
      </c>
      <c r="F92" s="7">
        <v>20</v>
      </c>
      <c r="G92" s="8"/>
      <c r="H92" s="24">
        <f t="shared" si="24"/>
        <v>20</v>
      </c>
      <c r="I92" s="23">
        <f t="shared" si="25"/>
        <v>1200</v>
      </c>
      <c r="J92" s="23">
        <f t="shared" si="26"/>
        <v>0</v>
      </c>
      <c r="K92" s="23">
        <f t="shared" si="27"/>
        <v>1200</v>
      </c>
      <c r="L92" s="5"/>
      <c r="P92" s="1">
        <v>35</v>
      </c>
    </row>
    <row r="93" spans="1:16" ht="31" x14ac:dyDescent="0.3">
      <c r="A93" s="1">
        <v>2</v>
      </c>
      <c r="B93" s="38" t="str" cm="1">
        <f t="array" ref="B93">IF(A93&lt;"",IF(A93&gt;1,LOOKUP(,-1/($A$1:INDEX(A:A,ROW()-1)&lt;A93),$B$1:INDEX(B:B,ROW()-1))&amp;".","")&amp;COUNTIF(INDEX(A:A,MATCH(,-1/($A$1:INDEX(A:A,ROW()-1)&lt;A93))):A93,A93),"")</f>
        <v>20.10</v>
      </c>
      <c r="C93" s="3" t="s">
        <v>61</v>
      </c>
      <c r="D93" s="41" t="s">
        <v>46</v>
      </c>
      <c r="E93" s="26">
        <f>4*5</f>
        <v>20</v>
      </c>
      <c r="F93" s="7">
        <v>800</v>
      </c>
      <c r="G93" s="8"/>
      <c r="H93" s="24">
        <f t="shared" si="24"/>
        <v>800</v>
      </c>
      <c r="I93" s="23">
        <f t="shared" si="25"/>
        <v>16000</v>
      </c>
      <c r="J93" s="23">
        <f t="shared" si="26"/>
        <v>0</v>
      </c>
      <c r="K93" s="23">
        <f t="shared" si="27"/>
        <v>16000</v>
      </c>
      <c r="L93" s="5"/>
      <c r="P93" s="1">
        <v>31</v>
      </c>
    </row>
    <row r="94" spans="1:16" ht="15.5" x14ac:dyDescent="0.3">
      <c r="A94" s="1">
        <v>2</v>
      </c>
      <c r="B94" s="38" t="str" cm="1">
        <f t="array" ref="B94">IF(A94&lt;"",IF(A94&gt;1,LOOKUP(,-1/($A$1:INDEX(A:A,ROW()-1)&lt;A94),$B$1:INDEX(B:B,ROW()-1))&amp;".","")&amp;COUNTIF(INDEX(A:A,MATCH(,-1/($A$1:INDEX(A:A,ROW()-1)&lt;A94))):A94,A94),"")</f>
        <v>20.11</v>
      </c>
      <c r="C94" s="3" t="s">
        <v>59</v>
      </c>
      <c r="D94" s="41" t="s">
        <v>60</v>
      </c>
      <c r="E94" s="26">
        <v>0.1</v>
      </c>
      <c r="F94" s="7">
        <v>7400</v>
      </c>
      <c r="G94" s="8"/>
      <c r="H94" s="24">
        <f t="shared" si="24"/>
        <v>7400</v>
      </c>
      <c r="I94" s="23">
        <f t="shared" si="25"/>
        <v>740</v>
      </c>
      <c r="J94" s="23">
        <f t="shared" si="26"/>
        <v>0</v>
      </c>
      <c r="K94" s="23">
        <f t="shared" si="27"/>
        <v>740</v>
      </c>
      <c r="L94" s="5"/>
      <c r="P94" s="1">
        <v>36</v>
      </c>
    </row>
    <row r="95" spans="1:16" s="6" customFormat="1" ht="31" x14ac:dyDescent="0.3">
      <c r="A95" s="6">
        <v>1</v>
      </c>
      <c r="B95" s="43" t="str" cm="1">
        <f t="array" ref="B95">IF(A95&lt;"",IF(A95&gt;1,LOOKUP(,-1/($A$1:INDEX(A:A,ROW()-1)&lt;A95),$B$1:INDEX(B:B,ROW()-1))&amp;".","")&amp;COUNTIF(INDEX(A:A,MATCH(,-1/($A$1:INDEX(A:A,ROW()-1)&lt;A95))):A95,A95),"")</f>
        <v>21</v>
      </c>
      <c r="C95" s="40" t="s">
        <v>65</v>
      </c>
      <c r="D95" s="39" t="s">
        <v>39</v>
      </c>
      <c r="E95" s="36">
        <f>SUM(E96:E99)/1000</f>
        <v>3.5842300000000007</v>
      </c>
      <c r="F95" s="27"/>
      <c r="G95" s="28">
        <v>45000</v>
      </c>
      <c r="H95" s="29">
        <f t="shared" si="24"/>
        <v>45000</v>
      </c>
      <c r="I95" s="29">
        <f t="shared" si="25"/>
        <v>0</v>
      </c>
      <c r="J95" s="29">
        <f t="shared" si="26"/>
        <v>161290.35000000003</v>
      </c>
      <c r="K95" s="29">
        <f t="shared" si="27"/>
        <v>161290.35000000003</v>
      </c>
      <c r="L95" s="39" t="s">
        <v>81</v>
      </c>
    </row>
    <row r="96" spans="1:16" ht="31" x14ac:dyDescent="0.3">
      <c r="A96" s="1">
        <v>2</v>
      </c>
      <c r="B96" s="38" t="str" cm="1">
        <f t="array" ref="B96">IF(A96&lt;"",IF(A96&gt;1,LOOKUP(,-1/($A$1:INDEX(A:A,ROW()-1)&lt;A96),$B$1:INDEX(B:B,ROW()-1))&amp;".","")&amp;COUNTIF(INDEX(A:A,MATCH(,-1/($A$1:INDEX(A:A,ROW()-1)&lt;A96))):A96,A96),"")</f>
        <v>21.1</v>
      </c>
      <c r="C96" s="3" t="s">
        <v>23</v>
      </c>
      <c r="D96" s="41" t="s">
        <v>22</v>
      </c>
      <c r="E96" s="26">
        <v>5.43</v>
      </c>
      <c r="F96" s="7">
        <v>80.08</v>
      </c>
      <c r="G96" s="8"/>
      <c r="H96" s="24">
        <f t="shared" si="24"/>
        <v>80.08</v>
      </c>
      <c r="I96" s="23">
        <f t="shared" si="25"/>
        <v>434.83439999999996</v>
      </c>
      <c r="J96" s="23">
        <f t="shared" si="26"/>
        <v>0</v>
      </c>
      <c r="K96" s="23">
        <f t="shared" si="27"/>
        <v>434.83439999999996</v>
      </c>
      <c r="L96" s="5"/>
      <c r="P96" s="4">
        <v>1</v>
      </c>
    </row>
    <row r="97" spans="1:16" ht="31" x14ac:dyDescent="0.3">
      <c r="A97" s="1">
        <v>2</v>
      </c>
      <c r="B97" s="38" t="str" cm="1">
        <f t="array" ref="B97">IF(A97&lt;"",IF(A97&gt;1,LOOKUP(,-1/($A$1:INDEX(A:A,ROW()-1)&lt;A97),$B$1:INDEX(B:B,ROW()-1))&amp;".","")&amp;COUNTIF(INDEX(A:A,MATCH(,-1/($A$1:INDEX(A:A,ROW()-1)&lt;A97))):A97,A97),"")</f>
        <v>21.2</v>
      </c>
      <c r="C97" s="3" t="s">
        <v>30</v>
      </c>
      <c r="D97" s="41" t="s">
        <v>22</v>
      </c>
      <c r="E97" s="26">
        <v>231.45</v>
      </c>
      <c r="F97" s="7">
        <v>80.08</v>
      </c>
      <c r="G97" s="8"/>
      <c r="H97" s="24">
        <f t="shared" si="24"/>
        <v>80.08</v>
      </c>
      <c r="I97" s="23">
        <f t="shared" si="25"/>
        <v>18534.516</v>
      </c>
      <c r="J97" s="23">
        <f t="shared" si="26"/>
        <v>0</v>
      </c>
      <c r="K97" s="23">
        <f t="shared" si="27"/>
        <v>18534.516</v>
      </c>
      <c r="L97" s="5"/>
      <c r="P97" s="4">
        <v>6</v>
      </c>
    </row>
    <row r="98" spans="1:16" ht="31" x14ac:dyDescent="0.3">
      <c r="A98" s="1">
        <v>2</v>
      </c>
      <c r="B98" s="38" t="str" cm="1">
        <f t="array" ref="B98">IF(A98&lt;"",IF(A98&gt;1,LOOKUP(,-1/($A$1:INDEX(A:A,ROW()-1)&lt;A98),$B$1:INDEX(B:B,ROW()-1))&amp;".","")&amp;COUNTIF(INDEX(A:A,MATCH(,-1/($A$1:INDEX(A:A,ROW()-1)&lt;A98))):A98,A98),"")</f>
        <v>21.3</v>
      </c>
      <c r="C98" s="3" t="s">
        <v>54</v>
      </c>
      <c r="D98" s="41" t="s">
        <v>22</v>
      </c>
      <c r="E98" s="26">
        <v>2871.88</v>
      </c>
      <c r="F98" s="7">
        <v>95.68</v>
      </c>
      <c r="G98" s="8"/>
      <c r="H98" s="24">
        <f t="shared" si="24"/>
        <v>95.68</v>
      </c>
      <c r="I98" s="23">
        <f t="shared" si="25"/>
        <v>274781.47840000002</v>
      </c>
      <c r="J98" s="23">
        <f t="shared" si="26"/>
        <v>0</v>
      </c>
      <c r="K98" s="23">
        <f t="shared" si="27"/>
        <v>274781.47840000002</v>
      </c>
      <c r="L98" s="5"/>
      <c r="P98" s="4">
        <v>20</v>
      </c>
    </row>
    <row r="99" spans="1:16" ht="31" x14ac:dyDescent="0.3">
      <c r="A99" s="1">
        <v>2</v>
      </c>
      <c r="B99" s="38" t="str" cm="1">
        <f t="array" ref="B99">IF(A99&lt;"",IF(A99&gt;1,LOOKUP(,-1/($A$1:INDEX(A:A,ROW()-1)&lt;A99),$B$1:INDEX(B:B,ROW()-1))&amp;".","")&amp;COUNTIF(INDEX(A:A,MATCH(,-1/($A$1:INDEX(A:A,ROW()-1)&lt;A99))):A99,A99),"")</f>
        <v>21.4</v>
      </c>
      <c r="C99" s="3" t="s">
        <v>66</v>
      </c>
      <c r="D99" s="41" t="s">
        <v>22</v>
      </c>
      <c r="E99" s="26">
        <v>475.47</v>
      </c>
      <c r="F99" s="7">
        <v>99.84</v>
      </c>
      <c r="G99" s="8"/>
      <c r="H99" s="24">
        <f t="shared" si="24"/>
        <v>99.84</v>
      </c>
      <c r="I99" s="23">
        <f t="shared" si="25"/>
        <v>47470.924800000008</v>
      </c>
      <c r="J99" s="23">
        <f t="shared" si="26"/>
        <v>0</v>
      </c>
      <c r="K99" s="23">
        <f t="shared" si="27"/>
        <v>47470.924800000008</v>
      </c>
      <c r="L99" s="5"/>
      <c r="P99" s="4">
        <v>26</v>
      </c>
    </row>
    <row r="100" spans="1:16" s="6" customFormat="1" ht="46.5" x14ac:dyDescent="0.3">
      <c r="A100" s="6">
        <v>1</v>
      </c>
      <c r="B100" s="43" t="str" cm="1">
        <f t="array" ref="B100">IF(A100&lt;"",IF(A100&gt;1,LOOKUP(,-1/($A$1:INDEX(A:A,ROW()-1)&lt;A100),$B$1:INDEX(B:B,ROW()-1))&amp;".","")&amp;COUNTIF(INDEX(A:A,MATCH(,-1/($A$1:INDEX(A:A,ROW()-1)&lt;A100))):A100,A100),"")</f>
        <v>22</v>
      </c>
      <c r="C100" s="40" t="s">
        <v>57</v>
      </c>
      <c r="D100" s="35" t="s">
        <v>36</v>
      </c>
      <c r="E100" s="36">
        <f>E103</f>
        <v>308.66000000000003</v>
      </c>
      <c r="F100" s="27">
        <v>10</v>
      </c>
      <c r="G100" s="28">
        <v>15</v>
      </c>
      <c r="H100" s="29">
        <f t="shared" si="24"/>
        <v>25</v>
      </c>
      <c r="I100" s="29">
        <f t="shared" si="25"/>
        <v>3086.6000000000004</v>
      </c>
      <c r="J100" s="29">
        <f t="shared" si="26"/>
        <v>4629.9000000000005</v>
      </c>
      <c r="K100" s="29">
        <f t="shared" si="27"/>
        <v>7716.5000000000009</v>
      </c>
      <c r="L100" s="39" t="s">
        <v>81</v>
      </c>
    </row>
    <row r="101" spans="1:16" s="6" customFormat="1" ht="31" x14ac:dyDescent="0.3">
      <c r="A101" s="6">
        <v>1</v>
      </c>
      <c r="B101" s="43" t="str" cm="1">
        <f t="array" ref="B101">IF(A101&lt;"",IF(A101&gt;1,LOOKUP(,-1/($A$1:INDEX(A:A,ROW()-1)&lt;A101),$B$1:INDEX(B:B,ROW()-1))&amp;".","")&amp;COUNTIF(INDEX(A:A,MATCH(,-1/($A$1:INDEX(A:A,ROW()-1)&lt;A101))):A101,A101),"")</f>
        <v>23</v>
      </c>
      <c r="C101" s="40" t="s">
        <v>44</v>
      </c>
      <c r="D101" s="35" t="s">
        <v>36</v>
      </c>
      <c r="E101" s="36">
        <f>E103</f>
        <v>308.66000000000003</v>
      </c>
      <c r="F101" s="27"/>
      <c r="G101" s="28">
        <v>3</v>
      </c>
      <c r="H101" s="29">
        <f t="shared" si="24"/>
        <v>3</v>
      </c>
      <c r="I101" s="29">
        <f t="shared" si="25"/>
        <v>0</v>
      </c>
      <c r="J101" s="29">
        <f t="shared" si="26"/>
        <v>925.98</v>
      </c>
      <c r="K101" s="29">
        <f t="shared" si="27"/>
        <v>925.98</v>
      </c>
      <c r="L101" s="39" t="s">
        <v>81</v>
      </c>
    </row>
    <row r="102" spans="1:16" s="6" customFormat="1" ht="31" x14ac:dyDescent="0.3">
      <c r="A102" s="6">
        <v>1</v>
      </c>
      <c r="B102" s="43" t="str" cm="1">
        <f t="array" ref="B102">IF(A102&lt;"",IF(A102&gt;1,LOOKUP(,-1/($A$1:INDEX(A:A,ROW()-1)&lt;A102),$B$1:INDEX(B:B,ROW()-1))&amp;".","")&amp;COUNTIF(INDEX(A:A,MATCH(,-1/($A$1:INDEX(A:A,ROW()-1)&lt;A102))):A102,A102),"")</f>
        <v>24</v>
      </c>
      <c r="C102" s="40" t="s">
        <v>45</v>
      </c>
      <c r="D102" s="35" t="s">
        <v>36</v>
      </c>
      <c r="E102" s="36">
        <f>E103</f>
        <v>308.66000000000003</v>
      </c>
      <c r="F102" s="27">
        <v>5</v>
      </c>
      <c r="G102" s="28">
        <v>10</v>
      </c>
      <c r="H102" s="29">
        <f t="shared" si="24"/>
        <v>15</v>
      </c>
      <c r="I102" s="29">
        <f t="shared" si="25"/>
        <v>1543.3000000000002</v>
      </c>
      <c r="J102" s="29">
        <f t="shared" si="26"/>
        <v>3086.6000000000004</v>
      </c>
      <c r="K102" s="29">
        <f t="shared" si="27"/>
        <v>4629.9000000000005</v>
      </c>
      <c r="L102" s="39" t="s">
        <v>81</v>
      </c>
    </row>
    <row r="103" spans="1:16" s="6" customFormat="1" ht="93" x14ac:dyDescent="0.3">
      <c r="A103" s="6">
        <v>1</v>
      </c>
      <c r="B103" s="43" t="str" cm="1">
        <f t="array" ref="B103">IF(A103&lt;"",IF(A103&gt;1,LOOKUP(,-1/($A$1:INDEX(A:A,ROW()-1)&lt;A103),$B$1:INDEX(B:B,ROW()-1))&amp;".","")&amp;COUNTIF(INDEX(A:A,MATCH(,-1/($A$1:INDEX(A:A,ROW()-1)&lt;A103))):A103,A103),"")</f>
        <v>25</v>
      </c>
      <c r="C103" s="40" t="s">
        <v>68</v>
      </c>
      <c r="D103" s="35" t="s">
        <v>36</v>
      </c>
      <c r="E103" s="36">
        <v>308.66000000000003</v>
      </c>
      <c r="F103" s="27">
        <v>20</v>
      </c>
      <c r="G103" s="28">
        <v>40</v>
      </c>
      <c r="H103" s="29">
        <f t="shared" si="24"/>
        <v>60</v>
      </c>
      <c r="I103" s="29">
        <f t="shared" si="25"/>
        <v>6173.2000000000007</v>
      </c>
      <c r="J103" s="29">
        <f t="shared" si="26"/>
        <v>12346.400000000001</v>
      </c>
      <c r="K103" s="29">
        <f t="shared" si="27"/>
        <v>18519.600000000002</v>
      </c>
      <c r="L103" s="39" t="s">
        <v>81</v>
      </c>
      <c r="P103" s="44">
        <v>27</v>
      </c>
    </row>
    <row r="104" spans="1:16" s="6" customFormat="1" ht="93" x14ac:dyDescent="0.3">
      <c r="A104" s="6">
        <v>1</v>
      </c>
      <c r="B104" s="43" t="str" cm="1">
        <f t="array" ref="B104">IF(A104&lt;"",IF(A104&gt;1,LOOKUP(,-1/($A$1:INDEX(A:A,ROW()-1)&lt;A104),$B$1:INDEX(B:B,ROW()-1))&amp;".","")&amp;COUNTIF(INDEX(A:A,MATCH(,-1/($A$1:INDEX(A:A,ROW()-1)&lt;A104))):A104,A104),"")</f>
        <v>26</v>
      </c>
      <c r="C104" s="40" t="s">
        <v>69</v>
      </c>
      <c r="D104" s="35" t="s">
        <v>36</v>
      </c>
      <c r="E104" s="36">
        <v>308.66000000000003</v>
      </c>
      <c r="F104" s="27">
        <v>50</v>
      </c>
      <c r="G104" s="28">
        <v>80</v>
      </c>
      <c r="H104" s="29">
        <f t="shared" si="24"/>
        <v>130</v>
      </c>
      <c r="I104" s="29">
        <f t="shared" si="25"/>
        <v>15433.000000000002</v>
      </c>
      <c r="J104" s="29">
        <f t="shared" si="26"/>
        <v>24692.800000000003</v>
      </c>
      <c r="K104" s="29">
        <f t="shared" si="27"/>
        <v>40125.800000000003</v>
      </c>
      <c r="L104" s="39" t="s">
        <v>81</v>
      </c>
      <c r="P104" s="6">
        <v>28</v>
      </c>
    </row>
    <row r="105" spans="1:16" ht="30" x14ac:dyDescent="0.3">
      <c r="A105" s="1">
        <v>2</v>
      </c>
      <c r="B105" s="33"/>
      <c r="C105" s="33" t="s">
        <v>80</v>
      </c>
      <c r="D105" s="31"/>
      <c r="E105" s="32"/>
      <c r="F105" s="31"/>
      <c r="G105" s="31"/>
      <c r="H105" s="31"/>
      <c r="I105" s="31"/>
      <c r="J105" s="31"/>
      <c r="K105" s="31"/>
      <c r="L105" s="31"/>
      <c r="P105" s="1"/>
    </row>
    <row r="106" spans="1:16" s="6" customFormat="1" ht="31" x14ac:dyDescent="0.3">
      <c r="A106" s="6">
        <v>1</v>
      </c>
      <c r="B106" s="43" t="str" cm="1">
        <f t="array" ref="B106">IF(A106&lt;"",IF(A106&gt;1,LOOKUP(,-1/($A$1:INDEX(A:A,ROW()-1)&lt;A106),$B$1:INDEX(B:B,ROW()-1))&amp;".","")&amp;COUNTIF(INDEX(A:A,MATCH(,-1/($A$1:INDEX(A:A,ROW()-1)&lt;A106))):A106,A106),"")</f>
        <v>27</v>
      </c>
      <c r="C106" s="40" t="s">
        <v>49</v>
      </c>
      <c r="D106" s="39" t="s">
        <v>39</v>
      </c>
      <c r="E106" s="36">
        <f>SUM(E107:E111)/1000</f>
        <v>1.96844</v>
      </c>
      <c r="F106" s="27"/>
      <c r="G106" s="28">
        <v>45000</v>
      </c>
      <c r="H106" s="29">
        <f t="shared" ref="H106:H132" si="28">F106+G106</f>
        <v>45000</v>
      </c>
      <c r="I106" s="29">
        <f t="shared" ref="I106:I132" si="29">F106*E106</f>
        <v>0</v>
      </c>
      <c r="J106" s="29">
        <f t="shared" ref="J106:J132" si="30">G106*E106</f>
        <v>88579.8</v>
      </c>
      <c r="K106" s="29">
        <f t="shared" ref="K106:K132" si="31">I106+J106</f>
        <v>88579.8</v>
      </c>
      <c r="L106" s="39" t="s">
        <v>81</v>
      </c>
    </row>
    <row r="107" spans="1:16" ht="31" x14ac:dyDescent="0.3">
      <c r="A107" s="1">
        <v>2</v>
      </c>
      <c r="B107" s="38" t="str" cm="1">
        <f t="array" ref="B107">IF(A107&lt;"",IF(A107&gt;1,LOOKUP(,-1/($A$1:INDEX(A:A,ROW()-1)&lt;A107),$B$1:INDEX(B:B,ROW()-1))&amp;".","")&amp;COUNTIF(INDEX(A:A,MATCH(,-1/($A$1:INDEX(A:A,ROW()-1)&lt;A107))):A107,A107),"")</f>
        <v>27.1</v>
      </c>
      <c r="C107" s="3" t="s">
        <v>23</v>
      </c>
      <c r="D107" s="41" t="s">
        <v>22</v>
      </c>
      <c r="E107" s="26">
        <v>298.97000000000003</v>
      </c>
      <c r="F107" s="7">
        <v>80.08</v>
      </c>
      <c r="G107" s="8"/>
      <c r="H107" s="24">
        <f t="shared" si="28"/>
        <v>80.08</v>
      </c>
      <c r="I107" s="23">
        <f t="shared" si="29"/>
        <v>23941.517600000003</v>
      </c>
      <c r="J107" s="23">
        <f t="shared" si="30"/>
        <v>0</v>
      </c>
      <c r="K107" s="23">
        <f t="shared" si="31"/>
        <v>23941.517600000003</v>
      </c>
      <c r="L107" s="5"/>
      <c r="P107" s="4">
        <v>1</v>
      </c>
    </row>
    <row r="108" spans="1:16" ht="31" x14ac:dyDescent="0.3">
      <c r="A108" s="1">
        <v>2</v>
      </c>
      <c r="B108" s="38" t="str" cm="1">
        <f t="array" ref="B108">IF(A108&lt;"",IF(A108&gt;1,LOOKUP(,-1/($A$1:INDEX(A:A,ROW()-1)&lt;A108),$B$1:INDEX(B:B,ROW()-1))&amp;".","")&amp;COUNTIF(INDEX(A:A,MATCH(,-1/($A$1:INDEX(A:A,ROW()-1)&lt;A108))):A108,A108),"")</f>
        <v>27.2</v>
      </c>
      <c r="C108" s="3" t="s">
        <v>24</v>
      </c>
      <c r="D108" s="41" t="s">
        <v>22</v>
      </c>
      <c r="E108" s="26">
        <v>233.62</v>
      </c>
      <c r="F108" s="7">
        <v>81.12</v>
      </c>
      <c r="G108" s="8"/>
      <c r="H108" s="24">
        <f t="shared" si="28"/>
        <v>81.12</v>
      </c>
      <c r="I108" s="23">
        <f t="shared" si="29"/>
        <v>18951.254400000002</v>
      </c>
      <c r="J108" s="23">
        <f t="shared" si="30"/>
        <v>0</v>
      </c>
      <c r="K108" s="23">
        <f t="shared" si="31"/>
        <v>18951.254400000002</v>
      </c>
      <c r="L108" s="5"/>
      <c r="P108" s="4">
        <v>2</v>
      </c>
    </row>
    <row r="109" spans="1:16" ht="31" x14ac:dyDescent="0.3">
      <c r="A109" s="1">
        <v>2</v>
      </c>
      <c r="B109" s="38" t="str" cm="1">
        <f t="array" ref="B109">IF(A109&lt;"",IF(A109&gt;1,LOOKUP(,-1/($A$1:INDEX(A:A,ROW()-1)&lt;A109),$B$1:INDEX(B:B,ROW()-1))&amp;".","")&amp;COUNTIF(INDEX(A:A,MATCH(,-1/($A$1:INDEX(A:A,ROW()-1)&lt;A109))):A109,A109),"")</f>
        <v>27.3</v>
      </c>
      <c r="C109" s="3" t="s">
        <v>30</v>
      </c>
      <c r="D109" s="41" t="s">
        <v>22</v>
      </c>
      <c r="E109" s="26">
        <v>3.59</v>
      </c>
      <c r="F109" s="7">
        <v>80.08</v>
      </c>
      <c r="G109" s="8"/>
      <c r="H109" s="24">
        <f t="shared" si="28"/>
        <v>80.08</v>
      </c>
      <c r="I109" s="23">
        <f t="shared" si="29"/>
        <v>287.48719999999997</v>
      </c>
      <c r="J109" s="23">
        <f t="shared" si="30"/>
        <v>0</v>
      </c>
      <c r="K109" s="23">
        <f t="shared" si="31"/>
        <v>287.48719999999997</v>
      </c>
      <c r="L109" s="5"/>
      <c r="P109" s="4">
        <v>6</v>
      </c>
    </row>
    <row r="110" spans="1:16" ht="31" x14ac:dyDescent="0.3">
      <c r="A110" s="1">
        <v>2</v>
      </c>
      <c r="B110" s="38" t="str" cm="1">
        <f t="array" ref="B110">IF(A110&lt;"",IF(A110&gt;1,LOOKUP(,-1/($A$1:INDEX(A:A,ROW()-1)&lt;A110),$B$1:INDEX(B:B,ROW()-1))&amp;".","")&amp;COUNTIF(INDEX(A:A,MATCH(,-1/($A$1:INDEX(A:A,ROW()-1)&lt;A110))):A110,A110),"")</f>
        <v>27.4</v>
      </c>
      <c r="C110" s="3" t="s">
        <v>25</v>
      </c>
      <c r="D110" s="41" t="s">
        <v>22</v>
      </c>
      <c r="E110" s="26">
        <v>125.68</v>
      </c>
      <c r="F110" s="7">
        <v>82.68</v>
      </c>
      <c r="G110" s="8"/>
      <c r="H110" s="24">
        <f t="shared" si="28"/>
        <v>82.68</v>
      </c>
      <c r="I110" s="23">
        <f t="shared" si="29"/>
        <v>10391.222400000001</v>
      </c>
      <c r="J110" s="23">
        <f t="shared" si="30"/>
        <v>0</v>
      </c>
      <c r="K110" s="23">
        <f t="shared" si="31"/>
        <v>10391.222400000001</v>
      </c>
      <c r="L110" s="5"/>
      <c r="P110" s="4">
        <v>3</v>
      </c>
    </row>
    <row r="111" spans="1:16" ht="31" x14ac:dyDescent="0.3">
      <c r="A111" s="1">
        <v>2</v>
      </c>
      <c r="B111" s="38" t="str" cm="1">
        <f t="array" ref="B111">IF(A111&lt;"",IF(A111&gt;1,LOOKUP(,-1/($A$1:INDEX(A:A,ROW()-1)&lt;A111),$B$1:INDEX(B:B,ROW()-1))&amp;".","")&amp;COUNTIF(INDEX(A:A,MATCH(,-1/($A$1:INDEX(A:A,ROW()-1)&lt;A111))):A111,A111),"")</f>
        <v>27.5</v>
      </c>
      <c r="C111" s="3" t="s">
        <v>52</v>
      </c>
      <c r="D111" s="41" t="s">
        <v>22</v>
      </c>
      <c r="E111" s="26">
        <v>1306.58</v>
      </c>
      <c r="F111" s="7">
        <v>186.16</v>
      </c>
      <c r="G111" s="8"/>
      <c r="H111" s="24">
        <f t="shared" si="28"/>
        <v>186.16</v>
      </c>
      <c r="I111" s="23">
        <f t="shared" si="29"/>
        <v>243232.93279999998</v>
      </c>
      <c r="J111" s="23">
        <f t="shared" si="30"/>
        <v>0</v>
      </c>
      <c r="K111" s="23">
        <f t="shared" si="31"/>
        <v>243232.93279999998</v>
      </c>
      <c r="L111" s="5"/>
      <c r="P111" s="4">
        <v>18</v>
      </c>
    </row>
    <row r="112" spans="1:16" ht="15.5" x14ac:dyDescent="0.3">
      <c r="A112" s="1">
        <v>2</v>
      </c>
      <c r="B112" s="38" t="str" cm="1">
        <f t="array" ref="B112">IF(A112&lt;"",IF(A112&gt;1,LOOKUP(,-1/($A$1:INDEX(A:A,ROW()-1)&lt;A112),$B$1:INDEX(B:B,ROW()-1))&amp;".","")&amp;COUNTIF(INDEX(A:A,MATCH(,-1/($A$1:INDEX(A:A,ROW()-1)&lt;A112))):A112,A112),"")</f>
        <v>27.6</v>
      </c>
      <c r="C112" s="3" t="s">
        <v>62</v>
      </c>
      <c r="D112" s="41" t="s">
        <v>46</v>
      </c>
      <c r="E112" s="26">
        <f>(4*2)+(2*13)</f>
        <v>34</v>
      </c>
      <c r="F112" s="7">
        <v>300</v>
      </c>
      <c r="G112" s="8"/>
      <c r="H112" s="24">
        <f t="shared" si="28"/>
        <v>300</v>
      </c>
      <c r="I112" s="23">
        <f t="shared" si="29"/>
        <v>10200</v>
      </c>
      <c r="J112" s="23">
        <f t="shared" si="30"/>
        <v>0</v>
      </c>
      <c r="K112" s="23">
        <f t="shared" si="31"/>
        <v>10200</v>
      </c>
      <c r="L112" s="5"/>
      <c r="P112" s="1">
        <v>34</v>
      </c>
    </row>
    <row r="113" spans="1:19" ht="15.5" x14ac:dyDescent="0.3">
      <c r="A113" s="1">
        <v>2</v>
      </c>
      <c r="B113" s="38" t="str" cm="1">
        <f t="array" ref="B113">IF(A113&lt;"",IF(A113&gt;1,LOOKUP(,-1/($A$1:INDEX(A:A,ROW()-1)&lt;A113),$B$1:INDEX(B:B,ROW()-1))&amp;".","")&amp;COUNTIF(INDEX(A:A,MATCH(,-1/($A$1:INDEX(A:A,ROW()-1)&lt;A113))):A113,A113),"")</f>
        <v>27.7</v>
      </c>
      <c r="C113" s="3" t="s">
        <v>71</v>
      </c>
      <c r="D113" s="41" t="s">
        <v>46</v>
      </c>
      <c r="E113" s="26">
        <f>(3*4*2)+(3*2*13)</f>
        <v>102</v>
      </c>
      <c r="F113" s="7">
        <v>20</v>
      </c>
      <c r="G113" s="8"/>
      <c r="H113" s="24">
        <f t="shared" si="28"/>
        <v>20</v>
      </c>
      <c r="I113" s="23">
        <f t="shared" si="29"/>
        <v>2040</v>
      </c>
      <c r="J113" s="23">
        <f t="shared" si="30"/>
        <v>0</v>
      </c>
      <c r="K113" s="23">
        <f t="shared" si="31"/>
        <v>2040</v>
      </c>
      <c r="L113" s="5"/>
      <c r="P113" s="1">
        <v>35</v>
      </c>
    </row>
    <row r="114" spans="1:19" ht="15.5" x14ac:dyDescent="0.3">
      <c r="A114" s="1">
        <v>2</v>
      </c>
      <c r="B114" s="38" t="str" cm="1">
        <f t="array" ref="B114">IF(A114&lt;"",IF(A114&gt;1,LOOKUP(,-1/($A$1:INDEX(A:A,ROW()-1)&lt;A114),$B$1:INDEX(B:B,ROW()-1))&amp;".","")&amp;COUNTIF(INDEX(A:A,MATCH(,-1/($A$1:INDEX(A:A,ROW()-1)&lt;A114))):A114,A114),"")</f>
        <v>27.8</v>
      </c>
      <c r="C114" s="3" t="s">
        <v>63</v>
      </c>
      <c r="D114" s="41" t="s">
        <v>46</v>
      </c>
      <c r="E114" s="26">
        <f>4*5</f>
        <v>20</v>
      </c>
      <c r="F114" s="7">
        <v>200</v>
      </c>
      <c r="G114" s="8"/>
      <c r="H114" s="24">
        <f t="shared" si="28"/>
        <v>200</v>
      </c>
      <c r="I114" s="23">
        <f t="shared" si="29"/>
        <v>4000</v>
      </c>
      <c r="J114" s="23">
        <f t="shared" si="30"/>
        <v>0</v>
      </c>
      <c r="K114" s="23">
        <f t="shared" si="31"/>
        <v>4000</v>
      </c>
      <c r="L114" s="5"/>
      <c r="P114" s="1">
        <v>29</v>
      </c>
    </row>
    <row r="115" spans="1:19" ht="15.5" x14ac:dyDescent="0.3">
      <c r="A115" s="1">
        <v>2</v>
      </c>
      <c r="B115" s="38" t="str" cm="1">
        <f t="array" ref="B115">IF(A115&lt;"",IF(A115&gt;1,LOOKUP(,-1/($A$1:INDEX(A:A,ROW()-1)&lt;A115),$B$1:INDEX(B:B,ROW()-1))&amp;".","")&amp;COUNTIF(INDEX(A:A,MATCH(,-1/($A$1:INDEX(A:A,ROW()-1)&lt;A115))):A115,A115),"")</f>
        <v>27.9</v>
      </c>
      <c r="C115" s="3" t="s">
        <v>72</v>
      </c>
      <c r="D115" s="41" t="s">
        <v>46</v>
      </c>
      <c r="E115" s="26">
        <f>3*4*5</f>
        <v>60</v>
      </c>
      <c r="F115" s="7">
        <v>18</v>
      </c>
      <c r="G115" s="8"/>
      <c r="H115" s="24">
        <f t="shared" si="28"/>
        <v>18</v>
      </c>
      <c r="I115" s="23">
        <f t="shared" si="29"/>
        <v>1080</v>
      </c>
      <c r="J115" s="23">
        <f t="shared" si="30"/>
        <v>0</v>
      </c>
      <c r="K115" s="23">
        <f t="shared" si="31"/>
        <v>1080</v>
      </c>
      <c r="L115" s="5"/>
      <c r="P115" s="1">
        <v>30</v>
      </c>
    </row>
    <row r="116" spans="1:19" ht="31" x14ac:dyDescent="0.3">
      <c r="A116" s="1">
        <v>2</v>
      </c>
      <c r="B116" s="38" t="str" cm="1">
        <f t="array" ref="B116">IF(A116&lt;"",IF(A116&gt;1,LOOKUP(,-1/($A$1:INDEX(A:A,ROW()-1)&lt;A116),$B$1:INDEX(B:B,ROW()-1))&amp;".","")&amp;COUNTIF(INDEX(A:A,MATCH(,-1/($A$1:INDEX(A:A,ROW()-1)&lt;A116))):A116,A116),"")</f>
        <v>27.10</v>
      </c>
      <c r="C116" s="3" t="s">
        <v>61</v>
      </c>
      <c r="D116" s="41" t="s">
        <v>46</v>
      </c>
      <c r="E116" s="26">
        <f>(4*2)+(2*13)+(4*5)</f>
        <v>54</v>
      </c>
      <c r="F116" s="7">
        <v>800</v>
      </c>
      <c r="G116" s="8"/>
      <c r="H116" s="24">
        <f t="shared" si="28"/>
        <v>800</v>
      </c>
      <c r="I116" s="23">
        <f t="shared" si="29"/>
        <v>43200</v>
      </c>
      <c r="J116" s="23">
        <f t="shared" si="30"/>
        <v>0</v>
      </c>
      <c r="K116" s="23">
        <f t="shared" si="31"/>
        <v>43200</v>
      </c>
      <c r="L116" s="5"/>
      <c r="P116" s="1">
        <v>31</v>
      </c>
      <c r="Q116" s="1">
        <v>2</v>
      </c>
      <c r="R116" s="1">
        <v>3</v>
      </c>
      <c r="S116" s="1">
        <v>4</v>
      </c>
    </row>
    <row r="117" spans="1:19" ht="15.5" x14ac:dyDescent="0.3">
      <c r="A117" s="1">
        <v>2</v>
      </c>
      <c r="B117" s="38" t="str" cm="1">
        <f t="array" ref="B117">IF(A117&lt;"",IF(A117&gt;1,LOOKUP(,-1/($A$1:INDEX(A:A,ROW()-1)&lt;A117),$B$1:INDEX(B:B,ROW()-1))&amp;".","")&amp;COUNTIF(INDEX(A:A,MATCH(,-1/($A$1:INDEX(A:A,ROW()-1)&lt;A117))):A117,A117),"")</f>
        <v>27.11</v>
      </c>
      <c r="C117" s="3" t="s">
        <v>59</v>
      </c>
      <c r="D117" s="41" t="s">
        <v>60</v>
      </c>
      <c r="E117" s="26">
        <v>0.16</v>
      </c>
      <c r="F117" s="7">
        <v>7400</v>
      </c>
      <c r="G117" s="8"/>
      <c r="H117" s="24">
        <f t="shared" si="28"/>
        <v>7400</v>
      </c>
      <c r="I117" s="23">
        <f t="shared" si="29"/>
        <v>1184</v>
      </c>
      <c r="J117" s="23">
        <f t="shared" si="30"/>
        <v>0</v>
      </c>
      <c r="K117" s="23">
        <f t="shared" si="31"/>
        <v>1184</v>
      </c>
      <c r="L117" s="5"/>
      <c r="P117" s="1">
        <v>36</v>
      </c>
      <c r="Q117" s="1">
        <f>0.5*0.5*0.05*5</f>
        <v>6.25E-2</v>
      </c>
      <c r="R117" s="1">
        <f>0.3*0.5*0.05*2</f>
        <v>1.4999999999999999E-2</v>
      </c>
    </row>
    <row r="118" spans="1:19" s="6" customFormat="1" ht="31" x14ac:dyDescent="0.3">
      <c r="A118" s="6">
        <v>1</v>
      </c>
      <c r="B118" s="43" t="str" cm="1">
        <f t="array" ref="B118">IF(A118&lt;"",IF(A118&gt;1,LOOKUP(,-1/($A$1:INDEX(A:A,ROW()-1)&lt;A118),$B$1:INDEX(B:B,ROW()-1))&amp;".","")&amp;COUNTIF(INDEX(A:A,MATCH(,-1/($A$1:INDEX(A:A,ROW()-1)&lt;A118))):A118,A118),"")</f>
        <v>28</v>
      </c>
      <c r="C118" s="40" t="s">
        <v>70</v>
      </c>
      <c r="D118" s="39" t="s">
        <v>39</v>
      </c>
      <c r="E118" s="36">
        <f>SUM(E119:E121)/1000</f>
        <v>0.23167999999999997</v>
      </c>
      <c r="F118" s="27"/>
      <c r="G118" s="28">
        <v>45000</v>
      </c>
      <c r="H118" s="29">
        <f t="shared" si="28"/>
        <v>45000</v>
      </c>
      <c r="I118" s="29">
        <f t="shared" si="29"/>
        <v>0</v>
      </c>
      <c r="J118" s="29">
        <f t="shared" si="30"/>
        <v>10425.599999999999</v>
      </c>
      <c r="K118" s="29">
        <f t="shared" si="31"/>
        <v>10425.599999999999</v>
      </c>
      <c r="L118" s="39" t="s">
        <v>81</v>
      </c>
    </row>
    <row r="119" spans="1:19" ht="31" x14ac:dyDescent="0.3">
      <c r="A119" s="1">
        <v>2</v>
      </c>
      <c r="B119" s="38" t="str" cm="1">
        <f t="array" ref="B119">IF(A119&lt;"",IF(A119&gt;1,LOOKUP(,-1/($A$1:INDEX(A:A,ROW()-1)&lt;A119),$B$1:INDEX(B:B,ROW()-1))&amp;".","")&amp;COUNTIF(INDEX(A:A,MATCH(,-1/($A$1:INDEX(A:A,ROW()-1)&lt;A119))):A119,A119),"")</f>
        <v>28.1</v>
      </c>
      <c r="C119" s="3" t="s">
        <v>23</v>
      </c>
      <c r="D119" s="41" t="s">
        <v>22</v>
      </c>
      <c r="E119" s="26">
        <v>6.93</v>
      </c>
      <c r="F119" s="7">
        <v>80.08</v>
      </c>
      <c r="G119" s="8"/>
      <c r="H119" s="24">
        <f t="shared" si="28"/>
        <v>80.08</v>
      </c>
      <c r="I119" s="23">
        <f t="shared" si="29"/>
        <v>554.95439999999996</v>
      </c>
      <c r="J119" s="23">
        <f t="shared" si="30"/>
        <v>0</v>
      </c>
      <c r="K119" s="23">
        <f t="shared" si="31"/>
        <v>554.95439999999996</v>
      </c>
      <c r="L119" s="5"/>
      <c r="P119" s="4">
        <v>1</v>
      </c>
    </row>
    <row r="120" spans="1:19" ht="31" x14ac:dyDescent="0.3">
      <c r="A120" s="1">
        <v>2</v>
      </c>
      <c r="B120" s="38" t="str" cm="1">
        <f t="array" ref="B120">IF(A120&lt;"",IF(A120&gt;1,LOOKUP(,-1/($A$1:INDEX(A:A,ROW()-1)&lt;A120),$B$1:INDEX(B:B,ROW()-1))&amp;".","")&amp;COUNTIF(INDEX(A:A,MATCH(,-1/($A$1:INDEX(A:A,ROW()-1)&lt;A120))):A120,A120),"")</f>
        <v>28.2</v>
      </c>
      <c r="C120" s="3" t="s">
        <v>30</v>
      </c>
      <c r="D120" s="41" t="s">
        <v>22</v>
      </c>
      <c r="E120" s="26">
        <v>16.52</v>
      </c>
      <c r="F120" s="7">
        <v>80.08</v>
      </c>
      <c r="G120" s="8"/>
      <c r="H120" s="24">
        <f t="shared" si="28"/>
        <v>80.08</v>
      </c>
      <c r="I120" s="23">
        <f t="shared" si="29"/>
        <v>1322.9215999999999</v>
      </c>
      <c r="J120" s="23">
        <f t="shared" si="30"/>
        <v>0</v>
      </c>
      <c r="K120" s="23">
        <f t="shared" si="31"/>
        <v>1322.9215999999999</v>
      </c>
      <c r="L120" s="5"/>
      <c r="P120" s="4">
        <v>6</v>
      </c>
    </row>
    <row r="121" spans="1:19" ht="31" x14ac:dyDescent="0.3">
      <c r="A121" s="1">
        <v>2</v>
      </c>
      <c r="B121" s="38" t="str" cm="1">
        <f t="array" ref="B121">IF(A121&lt;"",IF(A121&gt;1,LOOKUP(,-1/($A$1:INDEX(A:A,ROW()-1)&lt;A121),$B$1:INDEX(B:B,ROW()-1))&amp;".","")&amp;COUNTIF(INDEX(A:A,MATCH(,-1/($A$1:INDEX(A:A,ROW()-1)&lt;A121))):A121,A121),"")</f>
        <v>28.3</v>
      </c>
      <c r="C121" s="3" t="s">
        <v>67</v>
      </c>
      <c r="D121" s="41" t="s">
        <v>22</v>
      </c>
      <c r="E121" s="26">
        <v>208.23</v>
      </c>
      <c r="F121" s="7">
        <v>95.16</v>
      </c>
      <c r="G121" s="8"/>
      <c r="H121" s="24">
        <f t="shared" si="28"/>
        <v>95.16</v>
      </c>
      <c r="I121" s="23">
        <f t="shared" si="29"/>
        <v>19815.166799999999</v>
      </c>
      <c r="J121" s="23">
        <f t="shared" si="30"/>
        <v>0</v>
      </c>
      <c r="K121" s="23">
        <f t="shared" si="31"/>
        <v>19815.166799999999</v>
      </c>
      <c r="L121" s="5"/>
      <c r="P121" s="4">
        <v>24</v>
      </c>
    </row>
    <row r="122" spans="1:19" s="6" customFormat="1" ht="31" x14ac:dyDescent="0.3">
      <c r="A122" s="6">
        <v>1</v>
      </c>
      <c r="B122" s="43" t="str" cm="1">
        <f t="array" ref="B122">IF(A122&lt;"",IF(A122&gt;1,LOOKUP(,-1/($A$1:INDEX(A:A,ROW()-1)&lt;A122),$B$1:INDEX(B:B,ROW()-1))&amp;".","")&amp;COUNTIF(INDEX(A:A,MATCH(,-1/($A$1:INDEX(A:A,ROW()-1)&lt;A122))):A122,A122),"")</f>
        <v>29</v>
      </c>
      <c r="C122" s="40" t="s">
        <v>43</v>
      </c>
      <c r="D122" s="39" t="s">
        <v>39</v>
      </c>
      <c r="E122" s="36">
        <f>SUM(E123:E127)/1000</f>
        <v>3.3894600000000001</v>
      </c>
      <c r="F122" s="27"/>
      <c r="G122" s="28">
        <v>45000</v>
      </c>
      <c r="H122" s="29">
        <f t="shared" si="28"/>
        <v>45000</v>
      </c>
      <c r="I122" s="29">
        <f t="shared" si="29"/>
        <v>0</v>
      </c>
      <c r="J122" s="29">
        <f t="shared" si="30"/>
        <v>152525.70000000001</v>
      </c>
      <c r="K122" s="29">
        <f t="shared" si="31"/>
        <v>152525.70000000001</v>
      </c>
      <c r="L122" s="39" t="s">
        <v>81</v>
      </c>
    </row>
    <row r="123" spans="1:19" ht="31" x14ac:dyDescent="0.3">
      <c r="A123" s="1">
        <v>2</v>
      </c>
      <c r="B123" s="38" t="str" cm="1">
        <f t="array" ref="B123">IF(A123&lt;"",IF(A123&gt;1,LOOKUP(,-1/($A$1:INDEX(A:A,ROW()-1)&lt;A123),$B$1:INDEX(B:B,ROW()-1))&amp;".","")&amp;COUNTIF(INDEX(A:A,MATCH(,-1/($A$1:INDEX(A:A,ROW()-1)&lt;A123))):A123,A123),"")</f>
        <v>29.1</v>
      </c>
      <c r="C123" s="3" t="s">
        <v>23</v>
      </c>
      <c r="D123" s="41" t="s">
        <v>22</v>
      </c>
      <c r="E123" s="26">
        <v>80.290000000000006</v>
      </c>
      <c r="F123" s="7">
        <v>80.08</v>
      </c>
      <c r="G123" s="8"/>
      <c r="H123" s="24">
        <f t="shared" si="28"/>
        <v>80.08</v>
      </c>
      <c r="I123" s="23">
        <f t="shared" si="29"/>
        <v>6429.6232</v>
      </c>
      <c r="J123" s="23">
        <f t="shared" si="30"/>
        <v>0</v>
      </c>
      <c r="K123" s="23">
        <f t="shared" si="31"/>
        <v>6429.6232</v>
      </c>
      <c r="L123" s="5"/>
      <c r="P123" s="4">
        <v>1</v>
      </c>
    </row>
    <row r="124" spans="1:19" ht="31" x14ac:dyDescent="0.3">
      <c r="A124" s="1">
        <v>2</v>
      </c>
      <c r="B124" s="38" t="str" cm="1">
        <f t="array" ref="B124">IF(A124&lt;"",IF(A124&gt;1,LOOKUP(,-1/($A$1:INDEX(A:A,ROW()-1)&lt;A124),$B$1:INDEX(B:B,ROW()-1))&amp;".","")&amp;COUNTIF(INDEX(A:A,MATCH(,-1/($A$1:INDEX(A:A,ROW()-1)&lt;A124))):A124,A124),"")</f>
        <v>29.2</v>
      </c>
      <c r="C124" s="3" t="s">
        <v>30</v>
      </c>
      <c r="D124" s="41" t="s">
        <v>22</v>
      </c>
      <c r="E124" s="26">
        <v>146.29</v>
      </c>
      <c r="F124" s="7">
        <v>80.08</v>
      </c>
      <c r="G124" s="8"/>
      <c r="H124" s="24">
        <f t="shared" si="28"/>
        <v>80.08</v>
      </c>
      <c r="I124" s="23">
        <f t="shared" si="29"/>
        <v>11714.903199999999</v>
      </c>
      <c r="J124" s="23">
        <f t="shared" si="30"/>
        <v>0</v>
      </c>
      <c r="K124" s="23">
        <f t="shared" si="31"/>
        <v>11714.903199999999</v>
      </c>
      <c r="L124" s="5"/>
      <c r="P124" s="4">
        <v>6</v>
      </c>
    </row>
    <row r="125" spans="1:19" ht="31" x14ac:dyDescent="0.3">
      <c r="A125" s="1">
        <v>2</v>
      </c>
      <c r="B125" s="38" t="str" cm="1">
        <f t="array" ref="B125">IF(A125&lt;"",IF(A125&gt;1,LOOKUP(,-1/($A$1:INDEX(A:A,ROW()-1)&lt;A125),$B$1:INDEX(B:B,ROW()-1))&amp;".","")&amp;COUNTIF(INDEX(A:A,MATCH(,-1/($A$1:INDEX(A:A,ROW()-1)&lt;A125))):A125,A125),"")</f>
        <v>29.3</v>
      </c>
      <c r="C125" s="3" t="s">
        <v>32</v>
      </c>
      <c r="D125" s="41" t="s">
        <v>22</v>
      </c>
      <c r="E125" s="26">
        <v>1283.3800000000001</v>
      </c>
      <c r="F125" s="7">
        <v>100.88</v>
      </c>
      <c r="G125" s="8"/>
      <c r="H125" s="24">
        <f t="shared" si="28"/>
        <v>100.88</v>
      </c>
      <c r="I125" s="23">
        <f t="shared" si="29"/>
        <v>129467.3744</v>
      </c>
      <c r="J125" s="23">
        <f t="shared" si="30"/>
        <v>0</v>
      </c>
      <c r="K125" s="23">
        <f t="shared" si="31"/>
        <v>129467.3744</v>
      </c>
      <c r="L125" s="5"/>
      <c r="P125" s="4">
        <v>10</v>
      </c>
    </row>
    <row r="126" spans="1:19" ht="31" x14ac:dyDescent="0.3">
      <c r="A126" s="1">
        <v>2</v>
      </c>
      <c r="B126" s="38" t="str" cm="1">
        <f t="array" ref="B126">IF(A126&lt;"",IF(A126&gt;1,LOOKUP(,-1/($A$1:INDEX(A:A,ROW()-1)&lt;A126),$B$1:INDEX(B:B,ROW()-1))&amp;".","")&amp;COUNTIF(INDEX(A:A,MATCH(,-1/($A$1:INDEX(A:A,ROW()-1)&lt;A126))):A126,A126),"")</f>
        <v>29.4</v>
      </c>
      <c r="C126" s="3" t="s">
        <v>66</v>
      </c>
      <c r="D126" s="41" t="s">
        <v>22</v>
      </c>
      <c r="E126" s="26">
        <v>812.36</v>
      </c>
      <c r="F126" s="7">
        <v>99.84</v>
      </c>
      <c r="G126" s="8"/>
      <c r="H126" s="24">
        <f t="shared" si="28"/>
        <v>99.84</v>
      </c>
      <c r="I126" s="23">
        <f t="shared" si="29"/>
        <v>81106.022400000002</v>
      </c>
      <c r="J126" s="23">
        <f t="shared" si="30"/>
        <v>0</v>
      </c>
      <c r="K126" s="23">
        <f t="shared" si="31"/>
        <v>81106.022400000002</v>
      </c>
      <c r="L126" s="5"/>
      <c r="P126" s="4">
        <v>26</v>
      </c>
    </row>
    <row r="127" spans="1:19" ht="15.5" x14ac:dyDescent="0.3">
      <c r="A127" s="1">
        <v>2</v>
      </c>
      <c r="B127" s="38" t="str" cm="1">
        <f t="array" ref="B127">IF(A127&lt;"",IF(A127&gt;1,LOOKUP(,-1/($A$1:INDEX(A:A,ROW()-1)&lt;A127),$B$1:INDEX(B:B,ROW()-1))&amp;".","")&amp;COUNTIF(INDEX(A:A,MATCH(,-1/($A$1:INDEX(A:A,ROW()-1)&lt;A127))):A127,A127),"")</f>
        <v>29.5</v>
      </c>
      <c r="C127" s="3" t="s">
        <v>34</v>
      </c>
      <c r="D127" s="41" t="s">
        <v>22</v>
      </c>
      <c r="E127" s="26">
        <v>1067.1400000000001</v>
      </c>
      <c r="F127" s="7">
        <v>90.69</v>
      </c>
      <c r="G127" s="8"/>
      <c r="H127" s="24">
        <f t="shared" si="28"/>
        <v>90.69</v>
      </c>
      <c r="I127" s="23">
        <f t="shared" si="29"/>
        <v>96778.926600000006</v>
      </c>
      <c r="J127" s="23">
        <f t="shared" si="30"/>
        <v>0</v>
      </c>
      <c r="K127" s="23">
        <f t="shared" si="31"/>
        <v>96778.926600000006</v>
      </c>
      <c r="L127" s="5"/>
      <c r="P127" s="4">
        <v>12</v>
      </c>
    </row>
    <row r="128" spans="1:19" s="6" customFormat="1" ht="46.5" x14ac:dyDescent="0.3">
      <c r="A128" s="6">
        <v>1</v>
      </c>
      <c r="B128" s="43" t="str" cm="1">
        <f t="array" ref="B128">IF(A128&lt;"",IF(A128&gt;1,LOOKUP(,-1/($A$1:INDEX(A:A,ROW()-1)&lt;A128),$B$1:INDEX(B:B,ROW()-1))&amp;".","")&amp;COUNTIF(INDEX(A:A,MATCH(,-1/($A$1:INDEX(A:A,ROW()-1)&lt;A128))):A128,A128),"")</f>
        <v>30</v>
      </c>
      <c r="C128" s="40" t="s">
        <v>57</v>
      </c>
      <c r="D128" s="35" t="s">
        <v>36</v>
      </c>
      <c r="E128" s="36">
        <f>E131</f>
        <v>176.97</v>
      </c>
      <c r="F128" s="27">
        <v>10</v>
      </c>
      <c r="G128" s="28">
        <v>15</v>
      </c>
      <c r="H128" s="29">
        <f t="shared" si="28"/>
        <v>25</v>
      </c>
      <c r="I128" s="29">
        <f t="shared" si="29"/>
        <v>1769.7</v>
      </c>
      <c r="J128" s="29">
        <f t="shared" si="30"/>
        <v>2654.55</v>
      </c>
      <c r="K128" s="29">
        <f t="shared" si="31"/>
        <v>4424.25</v>
      </c>
      <c r="L128" s="39" t="s">
        <v>81</v>
      </c>
    </row>
    <row r="129" spans="1:19" s="6" customFormat="1" ht="31" x14ac:dyDescent="0.3">
      <c r="A129" s="6">
        <v>1</v>
      </c>
      <c r="B129" s="43" t="str" cm="1">
        <f t="array" ref="B129">IF(A129&lt;"",IF(A129&gt;1,LOOKUP(,-1/($A$1:INDEX(A:A,ROW()-1)&lt;A129),$B$1:INDEX(B:B,ROW()-1))&amp;".","")&amp;COUNTIF(INDEX(A:A,MATCH(,-1/($A$1:INDEX(A:A,ROW()-1)&lt;A129))):A129,A129),"")</f>
        <v>31</v>
      </c>
      <c r="C129" s="40" t="s">
        <v>44</v>
      </c>
      <c r="D129" s="35" t="s">
        <v>36</v>
      </c>
      <c r="E129" s="36">
        <f>E131</f>
        <v>176.97</v>
      </c>
      <c r="F129" s="27"/>
      <c r="G129" s="28">
        <v>3</v>
      </c>
      <c r="H129" s="29">
        <f t="shared" si="28"/>
        <v>3</v>
      </c>
      <c r="I129" s="29">
        <f t="shared" si="29"/>
        <v>0</v>
      </c>
      <c r="J129" s="29">
        <f t="shared" si="30"/>
        <v>530.91</v>
      </c>
      <c r="K129" s="29">
        <f t="shared" si="31"/>
        <v>530.91</v>
      </c>
      <c r="L129" s="39" t="s">
        <v>81</v>
      </c>
    </row>
    <row r="130" spans="1:19" s="6" customFormat="1" ht="31" x14ac:dyDescent="0.3">
      <c r="A130" s="6">
        <v>1</v>
      </c>
      <c r="B130" s="43" t="str" cm="1">
        <f t="array" ref="B130">IF(A130&lt;"",IF(A130&gt;1,LOOKUP(,-1/($A$1:INDEX(A:A,ROW()-1)&lt;A130),$B$1:INDEX(B:B,ROW()-1))&amp;".","")&amp;COUNTIF(INDEX(A:A,MATCH(,-1/($A$1:INDEX(A:A,ROW()-1)&lt;A130))):A130,A130),"")</f>
        <v>32</v>
      </c>
      <c r="C130" s="40" t="s">
        <v>45</v>
      </c>
      <c r="D130" s="35" t="s">
        <v>36</v>
      </c>
      <c r="E130" s="36">
        <f>E131</f>
        <v>176.97</v>
      </c>
      <c r="F130" s="27">
        <v>5</v>
      </c>
      <c r="G130" s="28">
        <v>10</v>
      </c>
      <c r="H130" s="29">
        <f t="shared" si="28"/>
        <v>15</v>
      </c>
      <c r="I130" s="29">
        <f t="shared" si="29"/>
        <v>884.85</v>
      </c>
      <c r="J130" s="29">
        <f t="shared" si="30"/>
        <v>1769.7</v>
      </c>
      <c r="K130" s="29">
        <f t="shared" si="31"/>
        <v>2654.55</v>
      </c>
      <c r="L130" s="39" t="s">
        <v>81</v>
      </c>
    </row>
    <row r="131" spans="1:19" s="6" customFormat="1" ht="93" x14ac:dyDescent="0.3">
      <c r="A131" s="6">
        <v>1</v>
      </c>
      <c r="B131" s="43" t="str" cm="1">
        <f t="array" ref="B131">IF(A131&lt;"",IF(A131&gt;1,LOOKUP(,-1/($A$1:INDEX(A:A,ROW()-1)&lt;A131),$B$1:INDEX(B:B,ROW()-1))&amp;".","")&amp;COUNTIF(INDEX(A:A,MATCH(,-1/($A$1:INDEX(A:A,ROW()-1)&lt;A131))):A131,A131),"")</f>
        <v>33</v>
      </c>
      <c r="C131" s="40" t="s">
        <v>68</v>
      </c>
      <c r="D131" s="35" t="s">
        <v>36</v>
      </c>
      <c r="E131" s="36">
        <v>176.97</v>
      </c>
      <c r="F131" s="27">
        <v>20</v>
      </c>
      <c r="G131" s="28">
        <v>40</v>
      </c>
      <c r="H131" s="29">
        <f t="shared" si="28"/>
        <v>60</v>
      </c>
      <c r="I131" s="29">
        <f t="shared" si="29"/>
        <v>3539.4</v>
      </c>
      <c r="J131" s="29">
        <f t="shared" si="30"/>
        <v>7078.8</v>
      </c>
      <c r="K131" s="29">
        <f t="shared" si="31"/>
        <v>10618.2</v>
      </c>
      <c r="L131" s="39" t="s">
        <v>81</v>
      </c>
      <c r="P131" s="44">
        <v>27</v>
      </c>
      <c r="R131" s="6">
        <f>20/0.09/2</f>
        <v>111.11111111111111</v>
      </c>
      <c r="S131" s="6">
        <f>R131*0.09</f>
        <v>10</v>
      </c>
    </row>
    <row r="132" spans="1:19" s="6" customFormat="1" ht="93" x14ac:dyDescent="0.3">
      <c r="A132" s="6">
        <v>1</v>
      </c>
      <c r="B132" s="43" t="str" cm="1">
        <f t="array" ref="B132">IF(A132&lt;"",IF(A132&gt;1,LOOKUP(,-1/($A$1:INDEX(A:A,ROW()-1)&lt;A132),$B$1:INDEX(B:B,ROW()-1))&amp;".","")&amp;COUNTIF(INDEX(A:A,MATCH(,-1/($A$1:INDEX(A:A,ROW()-1)&lt;A132))):A132,A132),"")</f>
        <v>34</v>
      </c>
      <c r="C132" s="40" t="s">
        <v>69</v>
      </c>
      <c r="D132" s="35" t="s">
        <v>36</v>
      </c>
      <c r="E132" s="36">
        <v>176.97</v>
      </c>
      <c r="F132" s="27">
        <v>50</v>
      </c>
      <c r="G132" s="28">
        <v>80</v>
      </c>
      <c r="H132" s="29">
        <f t="shared" si="28"/>
        <v>130</v>
      </c>
      <c r="I132" s="29">
        <f t="shared" si="29"/>
        <v>8848.5</v>
      </c>
      <c r="J132" s="29">
        <f t="shared" si="30"/>
        <v>14157.6</v>
      </c>
      <c r="K132" s="29">
        <f t="shared" si="31"/>
        <v>23006.1</v>
      </c>
      <c r="L132" s="39" t="s">
        <v>81</v>
      </c>
      <c r="N132" s="50">
        <f>E132+E104+E69+E42</f>
        <v>949.43999999999994</v>
      </c>
      <c r="P132" s="6">
        <v>28</v>
      </c>
      <c r="R132" s="6">
        <f>50/0.14*2/4</f>
        <v>178.57142857142856</v>
      </c>
      <c r="S132" s="6">
        <f>R132*0.14*2</f>
        <v>50</v>
      </c>
    </row>
    <row r="133" spans="1:19" x14ac:dyDescent="0.3">
      <c r="C133" s="9" t="s">
        <v>12</v>
      </c>
      <c r="D133" s="10"/>
      <c r="E133" s="11"/>
      <c r="F133" s="12"/>
      <c r="G133" s="12"/>
      <c r="H133" s="12"/>
      <c r="I133" s="25">
        <f>SUM(I12:I132)</f>
        <v>4182288.3292</v>
      </c>
      <c r="J133" s="25">
        <f t="shared" ref="J133" si="32">SUM(J12:J132)</f>
        <v>1632474.12</v>
      </c>
      <c r="K133" s="25">
        <f>SUM(K12:K132)</f>
        <v>5814762.4491999988</v>
      </c>
      <c r="N133" s="6">
        <f>N132*0.14*2</f>
        <v>265.84320000000002</v>
      </c>
      <c r="P133" s="1"/>
    </row>
    <row r="134" spans="1:19" x14ac:dyDescent="0.3">
      <c r="C134" s="13" t="s">
        <v>13</v>
      </c>
      <c r="D134" s="10"/>
      <c r="E134" s="11"/>
      <c r="F134" s="12"/>
      <c r="G134" s="12"/>
      <c r="H134" s="12"/>
      <c r="I134" s="23">
        <f>I133/6</f>
        <v>697048.05486666667</v>
      </c>
      <c r="J134" s="23">
        <f>J133/6</f>
        <v>272079.02</v>
      </c>
      <c r="K134" s="23">
        <f>K133/6-0.01</f>
        <v>969127.06486666645</v>
      </c>
      <c r="P134" s="1"/>
      <c r="R134" s="1">
        <f>R132*20</f>
        <v>3571.4285714285711</v>
      </c>
    </row>
    <row r="135" spans="1:19" x14ac:dyDescent="0.3">
      <c r="C135" s="19"/>
      <c r="D135" s="20"/>
      <c r="E135" s="21"/>
      <c r="F135" s="22"/>
      <c r="G135" s="22"/>
      <c r="H135" s="22"/>
      <c r="I135" s="46"/>
      <c r="J135" s="46"/>
      <c r="K135" s="46"/>
      <c r="P135" s="1"/>
    </row>
    <row r="136" spans="1:19" x14ac:dyDescent="0.3">
      <c r="C136" s="19"/>
      <c r="D136" s="20"/>
      <c r="E136" s="21"/>
      <c r="F136" s="22"/>
      <c r="G136" s="22"/>
      <c r="H136" s="22"/>
      <c r="I136" s="46"/>
      <c r="J136" s="46"/>
      <c r="K136" s="46"/>
      <c r="P136" s="1"/>
    </row>
    <row r="137" spans="1:19" x14ac:dyDescent="0.3">
      <c r="C137" s="19"/>
      <c r="D137" s="20"/>
      <c r="E137" s="21"/>
      <c r="F137" s="22"/>
      <c r="G137" s="22"/>
      <c r="H137" s="22"/>
      <c r="I137" s="6"/>
      <c r="J137" s="6"/>
      <c r="K137" s="6"/>
      <c r="P137" s="1"/>
    </row>
    <row r="138" spans="1:19" x14ac:dyDescent="0.3">
      <c r="C138" s="19"/>
      <c r="D138" s="20"/>
      <c r="E138" s="21"/>
      <c r="F138" s="22"/>
      <c r="G138" s="22"/>
      <c r="H138" s="22"/>
      <c r="I138" s="6"/>
      <c r="J138" s="6"/>
      <c r="K138" s="6"/>
      <c r="P138" s="1"/>
    </row>
    <row r="139" spans="1:19" x14ac:dyDescent="0.3">
      <c r="C139" s="19"/>
      <c r="D139" s="20"/>
      <c r="E139" s="21"/>
      <c r="F139" s="22"/>
      <c r="G139" s="22"/>
      <c r="H139" s="22"/>
      <c r="I139" s="6"/>
      <c r="J139" s="6"/>
      <c r="K139" s="6"/>
      <c r="M139" s="34"/>
      <c r="N139" s="34"/>
    </row>
    <row r="140" spans="1:19" ht="18" customHeight="1" x14ac:dyDescent="0.3">
      <c r="E140" s="47"/>
      <c r="I140" s="6"/>
      <c r="J140" s="6"/>
      <c r="K140" s="6"/>
      <c r="M140" s="34"/>
      <c r="N140" s="34"/>
    </row>
    <row r="141" spans="1:19" x14ac:dyDescent="0.3">
      <c r="C141" s="16" t="s">
        <v>16</v>
      </c>
      <c r="I141" s="6"/>
      <c r="J141" s="6"/>
      <c r="K141" s="6"/>
      <c r="M141" s="34"/>
      <c r="N141" s="34"/>
    </row>
    <row r="142" spans="1:19" x14ac:dyDescent="0.3">
      <c r="C142" s="16" t="s">
        <v>17</v>
      </c>
      <c r="I142" s="6"/>
      <c r="J142" s="6"/>
      <c r="K142" s="6"/>
    </row>
    <row r="143" spans="1:19" x14ac:dyDescent="0.3">
      <c r="C143" s="17"/>
      <c r="I143" s="6"/>
      <c r="J143" s="6"/>
      <c r="K143" s="6"/>
    </row>
    <row r="144" spans="1:19" x14ac:dyDescent="0.3">
      <c r="C144" s="17"/>
      <c r="I144" s="6"/>
      <c r="J144" s="6"/>
      <c r="K144" s="6"/>
    </row>
    <row r="145" spans="3:11" x14ac:dyDescent="0.3">
      <c r="C145" s="16" t="s">
        <v>18</v>
      </c>
      <c r="I145" s="6"/>
      <c r="J145" s="6"/>
      <c r="K145" s="6"/>
    </row>
    <row r="146" spans="3:11" x14ac:dyDescent="0.3">
      <c r="C146" s="17"/>
      <c r="I146" s="17"/>
      <c r="K146" s="49"/>
    </row>
    <row r="147" spans="3:11" x14ac:dyDescent="0.3">
      <c r="C147" s="17"/>
      <c r="I147" s="17"/>
    </row>
    <row r="148" spans="3:11" x14ac:dyDescent="0.3">
      <c r="C148" s="17" t="s">
        <v>19</v>
      </c>
      <c r="I148" s="17"/>
    </row>
    <row r="149" spans="3:11" x14ac:dyDescent="0.3">
      <c r="C149" s="18" t="s">
        <v>4</v>
      </c>
      <c r="I149" s="18"/>
    </row>
  </sheetData>
  <autoFilter ref="B11:P134" xr:uid="{00000000-0009-0000-0000-000000000000}"/>
  <mergeCells count="16">
    <mergeCell ref="F8:H8"/>
    <mergeCell ref="I8:K8"/>
    <mergeCell ref="B5:L5"/>
    <mergeCell ref="B6:L6"/>
    <mergeCell ref="B7:B9"/>
    <mergeCell ref="C7:C9"/>
    <mergeCell ref="D7:D9"/>
    <mergeCell ref="E7:E9"/>
    <mergeCell ref="F7:H7"/>
    <mergeCell ref="I7:K7"/>
    <mergeCell ref="L7:L9"/>
    <mergeCell ref="S7:S9"/>
    <mergeCell ref="T7:T9"/>
    <mergeCell ref="U7:U9"/>
    <mergeCell ref="V7:V9"/>
    <mergeCell ref="W7:W9"/>
  </mergeCells>
  <conditionalFormatting sqref="C13 C23:C24 C32 C37 C59 C62 C64 C72:C73 C80:C81">
    <cfRule type="expression" dxfId="255" priority="253">
      <formula>$C13="Машины и Механизмы"</formula>
    </cfRule>
    <cfRule type="expression" dxfId="254" priority="254">
      <formula>$C13="Работа"</formula>
    </cfRule>
  </conditionalFormatting>
  <conditionalFormatting sqref="C13">
    <cfRule type="expression" dxfId="253" priority="255">
      <formula>#REF!="Машины и Механизмы"</formula>
    </cfRule>
    <cfRule type="expression" dxfId="252" priority="256">
      <formula>#REF!="Работа"</formula>
    </cfRule>
  </conditionalFormatting>
  <conditionalFormatting sqref="C14:C17">
    <cfRule type="expression" dxfId="251" priority="249">
      <formula>$C14="Машины и Механизмы"</formula>
    </cfRule>
    <cfRule type="expression" dxfId="250" priority="250">
      <formula>$C14="Работа"</formula>
    </cfRule>
  </conditionalFormatting>
  <conditionalFormatting sqref="C14:C17 C23:C24">
    <cfRule type="expression" dxfId="249" priority="251">
      <formula>#REF!="Машины и Механизмы"</formula>
    </cfRule>
    <cfRule type="expression" dxfId="248" priority="252">
      <formula>#REF!="Работа"</formula>
    </cfRule>
  </conditionalFormatting>
  <conditionalFormatting sqref="C26">
    <cfRule type="expression" dxfId="247" priority="245">
      <formula>$C26="Машины и Механизмы"</formula>
    </cfRule>
    <cfRule type="expression" dxfId="246" priority="246">
      <formula>$C26="Работа"</formula>
    </cfRule>
  </conditionalFormatting>
  <conditionalFormatting sqref="C26">
    <cfRule type="expression" dxfId="245" priority="247">
      <formula>#REF!="Машины и Механизмы"</formula>
    </cfRule>
    <cfRule type="expression" dxfId="244" priority="248">
      <formula>#REF!="Работа"</formula>
    </cfRule>
  </conditionalFormatting>
  <conditionalFormatting sqref="C27">
    <cfRule type="expression" dxfId="243" priority="241">
      <formula>$C27="Машины и Механизмы"</formula>
    </cfRule>
    <cfRule type="expression" dxfId="242" priority="242">
      <formula>$C27="Работа"</formula>
    </cfRule>
  </conditionalFormatting>
  <conditionalFormatting sqref="C27">
    <cfRule type="expression" dxfId="241" priority="243">
      <formula>#REF!="Машины и Механизмы"</formula>
    </cfRule>
    <cfRule type="expression" dxfId="240" priority="244">
      <formula>#REF!="Работа"</formula>
    </cfRule>
  </conditionalFormatting>
  <conditionalFormatting sqref="C28">
    <cfRule type="expression" dxfId="239" priority="237">
      <formula>$C28="Машины и Механизмы"</formula>
    </cfRule>
    <cfRule type="expression" dxfId="238" priority="238">
      <formula>$C28="Работа"</formula>
    </cfRule>
  </conditionalFormatting>
  <conditionalFormatting sqref="C28 C32 C37">
    <cfRule type="expression" dxfId="237" priority="239">
      <formula>#REF!="Машины и Механизмы"</formula>
    </cfRule>
    <cfRule type="expression" dxfId="236" priority="240">
      <formula>#REF!="Работа"</formula>
    </cfRule>
  </conditionalFormatting>
  <conditionalFormatting sqref="C29">
    <cfRule type="expression" dxfId="235" priority="233">
      <formula>$C29="Машины и Механизмы"</formula>
    </cfRule>
    <cfRule type="expression" dxfId="234" priority="234">
      <formula>$C29="Работа"</formula>
    </cfRule>
  </conditionalFormatting>
  <conditionalFormatting sqref="C29">
    <cfRule type="expression" dxfId="233" priority="235">
      <formula>#REF!="Машины и Механизмы"</formula>
    </cfRule>
    <cfRule type="expression" dxfId="232" priority="236">
      <formula>#REF!="Работа"</formula>
    </cfRule>
  </conditionalFormatting>
  <conditionalFormatting sqref="C30">
    <cfRule type="expression" dxfId="231" priority="229">
      <formula>$C30="Машины и Механизмы"</formula>
    </cfRule>
    <cfRule type="expression" dxfId="230" priority="230">
      <formula>$C30="Работа"</formula>
    </cfRule>
  </conditionalFormatting>
  <conditionalFormatting sqref="C30">
    <cfRule type="expression" dxfId="229" priority="231">
      <formula>#REF!="Машины и Механизмы"</formula>
    </cfRule>
    <cfRule type="expression" dxfId="228" priority="232">
      <formula>#REF!="Работа"</formula>
    </cfRule>
  </conditionalFormatting>
  <conditionalFormatting sqref="C31">
    <cfRule type="expression" dxfId="227" priority="225">
      <formula>$C31="Машины и Механизмы"</formula>
    </cfRule>
    <cfRule type="expression" dxfId="226" priority="226">
      <formula>$C31="Работа"</formula>
    </cfRule>
  </conditionalFormatting>
  <conditionalFormatting sqref="C31">
    <cfRule type="expression" dxfId="225" priority="227">
      <formula>#REF!="Машины и Механизмы"</formula>
    </cfRule>
    <cfRule type="expression" dxfId="224" priority="228">
      <formula>#REF!="Работа"</formula>
    </cfRule>
  </conditionalFormatting>
  <conditionalFormatting sqref="C36">
    <cfRule type="expression" dxfId="223" priority="221">
      <formula>$C36="Машины и Механизмы"</formula>
    </cfRule>
    <cfRule type="expression" dxfId="222" priority="222">
      <formula>$C36="Работа"</formula>
    </cfRule>
  </conditionalFormatting>
  <conditionalFormatting sqref="C36">
    <cfRule type="expression" dxfId="221" priority="223">
      <formula>#REF!="Машины и Механизмы"</formula>
    </cfRule>
    <cfRule type="expression" dxfId="220" priority="224">
      <formula>#REF!="Работа"</formula>
    </cfRule>
  </conditionalFormatting>
  <conditionalFormatting sqref="C50">
    <cfRule type="expression" dxfId="219" priority="209">
      <formula>$C50="Машины и Механизмы"</formula>
    </cfRule>
    <cfRule type="expression" dxfId="218" priority="210">
      <formula>$C50="Работа"</formula>
    </cfRule>
  </conditionalFormatting>
  <conditionalFormatting sqref="C50">
    <cfRule type="expression" dxfId="217" priority="211">
      <formula>#REF!="Машины и Механизмы"</formula>
    </cfRule>
    <cfRule type="expression" dxfId="216" priority="212">
      <formula>#REF!="Работа"</formula>
    </cfRule>
  </conditionalFormatting>
  <conditionalFormatting sqref="C51">
    <cfRule type="expression" dxfId="215" priority="205">
      <formula>$C51="Машины и Механизмы"</formula>
    </cfRule>
    <cfRule type="expression" dxfId="214" priority="206">
      <formula>$C51="Работа"</formula>
    </cfRule>
  </conditionalFormatting>
  <conditionalFormatting sqref="C51">
    <cfRule type="expression" dxfId="213" priority="207">
      <formula>#REF!="Машины и Механизмы"</formula>
    </cfRule>
    <cfRule type="expression" dxfId="212" priority="208">
      <formula>#REF!="Работа"</formula>
    </cfRule>
  </conditionalFormatting>
  <conditionalFormatting sqref="C45:C48">
    <cfRule type="expression" dxfId="211" priority="217">
      <formula>$C45="Машины и Механизмы"</formula>
    </cfRule>
    <cfRule type="expression" dxfId="210" priority="218">
      <formula>$C45="Работа"</formula>
    </cfRule>
  </conditionalFormatting>
  <conditionalFormatting sqref="C49">
    <cfRule type="expression" dxfId="209" priority="213">
      <formula>$C49="Машины и Механизмы"</formula>
    </cfRule>
    <cfRule type="expression" dxfId="208" priority="214">
      <formula>$C49="Работа"</formula>
    </cfRule>
  </conditionalFormatting>
  <conditionalFormatting sqref="C49">
    <cfRule type="expression" dxfId="207" priority="215">
      <formula>#REF!="Машины и Механизмы"</formula>
    </cfRule>
    <cfRule type="expression" dxfId="206" priority="216">
      <formula>#REF!="Работа"</formula>
    </cfRule>
  </conditionalFormatting>
  <conditionalFormatting sqref="C52">
    <cfRule type="expression" dxfId="205" priority="201">
      <formula>$C52="Машины и Механизмы"</formula>
    </cfRule>
    <cfRule type="expression" dxfId="204" priority="202">
      <formula>$C52="Работа"</formula>
    </cfRule>
  </conditionalFormatting>
  <conditionalFormatting sqref="C52">
    <cfRule type="expression" dxfId="203" priority="203">
      <formula>#REF!="Машины и Механизмы"</formula>
    </cfRule>
    <cfRule type="expression" dxfId="202" priority="204">
      <formula>#REF!="Работа"</formula>
    </cfRule>
  </conditionalFormatting>
  <conditionalFormatting sqref="C53">
    <cfRule type="expression" dxfId="201" priority="197">
      <formula>$C53="Машины и Механизмы"</formula>
    </cfRule>
    <cfRule type="expression" dxfId="200" priority="198">
      <formula>$C53="Работа"</formula>
    </cfRule>
  </conditionalFormatting>
  <conditionalFormatting sqref="C53">
    <cfRule type="expression" dxfId="199" priority="199">
      <formula>#REF!="Машины и Механизмы"</formula>
    </cfRule>
    <cfRule type="expression" dxfId="198" priority="200">
      <formula>#REF!="Работа"</formula>
    </cfRule>
  </conditionalFormatting>
  <conditionalFormatting sqref="C60">
    <cfRule type="expression" dxfId="197" priority="193">
      <formula>$C60="Машины и Механизмы"</formula>
    </cfRule>
    <cfRule type="expression" dxfId="196" priority="194">
      <formula>$C60="Работа"</formula>
    </cfRule>
  </conditionalFormatting>
  <conditionalFormatting sqref="C45:C48 C59 C62 C64 C72:C73 C80:C81">
    <cfRule type="expression" dxfId="195" priority="219">
      <formula>#REF!="Машины и Механизмы"</formula>
    </cfRule>
    <cfRule type="expression" dxfId="194" priority="220">
      <formula>#REF!="Работа"</formula>
    </cfRule>
  </conditionalFormatting>
  <conditionalFormatting sqref="C60">
    <cfRule type="expression" dxfId="193" priority="195">
      <formula>#REF!="Машины и Механизмы"</formula>
    </cfRule>
    <cfRule type="expression" dxfId="192" priority="196">
      <formula>#REF!="Работа"</formula>
    </cfRule>
  </conditionalFormatting>
  <conditionalFormatting sqref="C61">
    <cfRule type="expression" dxfId="191" priority="189">
      <formula>$C61="Машины и Механизмы"</formula>
    </cfRule>
    <cfRule type="expression" dxfId="190" priority="190">
      <formula>$C61="Работа"</formula>
    </cfRule>
  </conditionalFormatting>
  <conditionalFormatting sqref="C61">
    <cfRule type="expression" dxfId="189" priority="191">
      <formula>#REF!="Машины и Механизмы"</formula>
    </cfRule>
    <cfRule type="expression" dxfId="188" priority="192">
      <formula>#REF!="Работа"</formula>
    </cfRule>
  </conditionalFormatting>
  <conditionalFormatting sqref="C74">
    <cfRule type="expression" dxfId="187" priority="185">
      <formula>$C74="Машины и Механизмы"</formula>
    </cfRule>
    <cfRule type="expression" dxfId="186" priority="186">
      <formula>$C74="Работа"</formula>
    </cfRule>
  </conditionalFormatting>
  <conditionalFormatting sqref="C74">
    <cfRule type="expression" dxfId="185" priority="187">
      <formula>#REF!="Машины и Механизмы"</formula>
    </cfRule>
    <cfRule type="expression" dxfId="184" priority="188">
      <formula>#REF!="Работа"</formula>
    </cfRule>
  </conditionalFormatting>
  <conditionalFormatting sqref="C84">
    <cfRule type="expression" dxfId="183" priority="181">
      <formula>$C84="Машины и Механизмы"</formula>
    </cfRule>
    <cfRule type="expression" dxfId="182" priority="182">
      <formula>$C84="Работа"</formula>
    </cfRule>
  </conditionalFormatting>
  <conditionalFormatting sqref="C84">
    <cfRule type="expression" dxfId="181" priority="183">
      <formula>#REF!="Машины и Механизмы"</formula>
    </cfRule>
    <cfRule type="expression" dxfId="180" priority="184">
      <formula>#REF!="Работа"</formula>
    </cfRule>
  </conditionalFormatting>
  <conditionalFormatting sqref="C85">
    <cfRule type="expression" dxfId="179" priority="177">
      <formula>$C85="Машины и Механизмы"</formula>
    </cfRule>
    <cfRule type="expression" dxfId="178" priority="178">
      <formula>$C85="Работа"</formula>
    </cfRule>
  </conditionalFormatting>
  <conditionalFormatting sqref="C85">
    <cfRule type="expression" dxfId="177" priority="179">
      <formula>#REF!="Машины и Механизмы"</formula>
    </cfRule>
    <cfRule type="expression" dxfId="176" priority="180">
      <formula>#REF!="Работа"</formula>
    </cfRule>
  </conditionalFormatting>
  <conditionalFormatting sqref="C86">
    <cfRule type="expression" dxfId="175" priority="173">
      <formula>$C86="Машины и Механизмы"</formula>
    </cfRule>
    <cfRule type="expression" dxfId="174" priority="174">
      <formula>$C86="Работа"</formula>
    </cfRule>
  </conditionalFormatting>
  <conditionalFormatting sqref="C86">
    <cfRule type="expression" dxfId="173" priority="175">
      <formula>#REF!="Машины и Механизмы"</formula>
    </cfRule>
    <cfRule type="expression" dxfId="172" priority="176">
      <formula>#REF!="Работа"</formula>
    </cfRule>
  </conditionalFormatting>
  <conditionalFormatting sqref="C87">
    <cfRule type="expression" dxfId="171" priority="169">
      <formula>$C87="Машины и Механизмы"</formula>
    </cfRule>
    <cfRule type="expression" dxfId="170" priority="170">
      <formula>$C87="Работа"</formula>
    </cfRule>
  </conditionalFormatting>
  <conditionalFormatting sqref="C87">
    <cfRule type="expression" dxfId="169" priority="171">
      <formula>#REF!="Машины и Механизмы"</formula>
    </cfRule>
    <cfRule type="expression" dxfId="168" priority="172">
      <formula>#REF!="Работа"</formula>
    </cfRule>
  </conditionalFormatting>
  <conditionalFormatting sqref="C88">
    <cfRule type="expression" dxfId="167" priority="165">
      <formula>$C88="Машины и Механизмы"</formula>
    </cfRule>
    <cfRule type="expression" dxfId="166" priority="166">
      <formula>$C88="Работа"</formula>
    </cfRule>
  </conditionalFormatting>
  <conditionalFormatting sqref="C88">
    <cfRule type="expression" dxfId="165" priority="167">
      <formula>#REF!="Машины и Механизмы"</formula>
    </cfRule>
    <cfRule type="expression" dxfId="164" priority="168">
      <formula>#REF!="Работа"</formula>
    </cfRule>
  </conditionalFormatting>
  <conditionalFormatting sqref="C97">
    <cfRule type="expression" dxfId="163" priority="149">
      <formula>$C97="Машины и Механизмы"</formula>
    </cfRule>
    <cfRule type="expression" dxfId="162" priority="150">
      <formula>$C97="Работа"</formula>
    </cfRule>
  </conditionalFormatting>
  <conditionalFormatting sqref="C89">
    <cfRule type="expression" dxfId="161" priority="161">
      <formula>$C89="Машины и Механизмы"</formula>
    </cfRule>
    <cfRule type="expression" dxfId="160" priority="162">
      <formula>$C89="Работа"</formula>
    </cfRule>
  </conditionalFormatting>
  <conditionalFormatting sqref="C89">
    <cfRule type="expression" dxfId="159" priority="163">
      <formula>#REF!="Машины и Механизмы"</formula>
    </cfRule>
    <cfRule type="expression" dxfId="158" priority="164">
      <formula>#REF!="Работа"</formula>
    </cfRule>
  </conditionalFormatting>
  <conditionalFormatting sqref="C90">
    <cfRule type="expression" dxfId="157" priority="157">
      <formula>$C90="Машины и Механизмы"</formula>
    </cfRule>
    <cfRule type="expression" dxfId="156" priority="158">
      <formula>$C90="Работа"</formula>
    </cfRule>
  </conditionalFormatting>
  <conditionalFormatting sqref="C90">
    <cfRule type="expression" dxfId="155" priority="159">
      <formula>#REF!="Машины и Механизмы"</formula>
    </cfRule>
    <cfRule type="expression" dxfId="154" priority="160">
      <formula>#REF!="Работа"</formula>
    </cfRule>
  </conditionalFormatting>
  <conditionalFormatting sqref="C96">
    <cfRule type="expression" dxfId="153" priority="153">
      <formula>$C96="Машины и Механизмы"</formula>
    </cfRule>
    <cfRule type="expression" dxfId="152" priority="154">
      <formula>$C96="Работа"</formula>
    </cfRule>
  </conditionalFormatting>
  <conditionalFormatting sqref="C96">
    <cfRule type="expression" dxfId="151" priority="155">
      <formula>#REF!="Машины и Механизмы"</formula>
    </cfRule>
    <cfRule type="expression" dxfId="150" priority="156">
      <formula>#REF!="Работа"</formula>
    </cfRule>
  </conditionalFormatting>
  <conditionalFormatting sqref="C97">
    <cfRule type="expression" dxfId="149" priority="151">
      <formula>#REF!="Машины и Механизмы"</formula>
    </cfRule>
    <cfRule type="expression" dxfId="148" priority="152">
      <formula>#REF!="Работа"</formula>
    </cfRule>
  </conditionalFormatting>
  <conditionalFormatting sqref="C98">
    <cfRule type="expression" dxfId="147" priority="145">
      <formula>$C98="Машины и Механизмы"</formula>
    </cfRule>
    <cfRule type="expression" dxfId="146" priority="146">
      <formula>$C98="Работа"</formula>
    </cfRule>
  </conditionalFormatting>
  <conditionalFormatting sqref="C98">
    <cfRule type="expression" dxfId="145" priority="147">
      <formula>#REF!="Машины и Механизмы"</formula>
    </cfRule>
    <cfRule type="expression" dxfId="144" priority="148">
      <formula>#REF!="Работа"</formula>
    </cfRule>
  </conditionalFormatting>
  <conditionalFormatting sqref="C99">
    <cfRule type="expression" dxfId="143" priority="141">
      <formula>$C99="Машины и Механизмы"</formula>
    </cfRule>
    <cfRule type="expression" dxfId="142" priority="142">
      <formula>$C99="Работа"</formula>
    </cfRule>
  </conditionalFormatting>
  <conditionalFormatting sqref="C99">
    <cfRule type="expression" dxfId="141" priority="143">
      <formula>#REF!="Машины и Механизмы"</formula>
    </cfRule>
    <cfRule type="expression" dxfId="140" priority="144">
      <formula>#REF!="Работа"</formula>
    </cfRule>
  </conditionalFormatting>
  <conditionalFormatting sqref="C111">
    <cfRule type="expression" dxfId="139" priority="121">
      <formula>$C111="Машины и Механизмы"</formula>
    </cfRule>
    <cfRule type="expression" dxfId="138" priority="122">
      <formula>$C111="Работа"</formula>
    </cfRule>
  </conditionalFormatting>
  <conditionalFormatting sqref="C110">
    <cfRule type="expression" dxfId="137" priority="125">
      <formula>$C110="Машины и Механизмы"</formula>
    </cfRule>
    <cfRule type="expression" dxfId="136" priority="126">
      <formula>$C110="Работа"</formula>
    </cfRule>
  </conditionalFormatting>
  <conditionalFormatting sqref="C110">
    <cfRule type="expression" dxfId="135" priority="127">
      <formula>#REF!="Машины и Механизмы"</formula>
    </cfRule>
    <cfRule type="expression" dxfId="134" priority="128">
      <formula>#REF!="Работа"</formula>
    </cfRule>
  </conditionalFormatting>
  <conditionalFormatting sqref="C111">
    <cfRule type="expression" dxfId="133" priority="123">
      <formula>#REF!="Машины и Механизмы"</formula>
    </cfRule>
    <cfRule type="expression" dxfId="132" priority="124">
      <formula>#REF!="Работа"</formula>
    </cfRule>
  </conditionalFormatting>
  <conditionalFormatting sqref="C107">
    <cfRule type="expression" dxfId="131" priority="139">
      <formula>$C107="Машины и Механизмы"</formula>
    </cfRule>
    <cfRule type="expression" dxfId="130" priority="140">
      <formula>$C107="Работа"</formula>
    </cfRule>
  </conditionalFormatting>
  <conditionalFormatting sqref="C107">
    <cfRule type="expression" dxfId="129" priority="137">
      <formula>#REF!="Машины и Механизмы"</formula>
    </cfRule>
    <cfRule type="expression" dxfId="128" priority="138">
      <formula>#REF!="Работа"</formula>
    </cfRule>
  </conditionalFormatting>
  <conditionalFormatting sqref="C108">
    <cfRule type="expression" dxfId="127" priority="135">
      <formula>$C108="Машины и Механизмы"</formula>
    </cfRule>
    <cfRule type="expression" dxfId="126" priority="136">
      <formula>$C108="Работа"</formula>
    </cfRule>
  </conditionalFormatting>
  <conditionalFormatting sqref="C108">
    <cfRule type="expression" dxfId="125" priority="133">
      <formula>#REF!="Машины и Механизмы"</formula>
    </cfRule>
    <cfRule type="expression" dxfId="124" priority="134">
      <formula>#REF!="Работа"</formula>
    </cfRule>
  </conditionalFormatting>
  <conditionalFormatting sqref="C120">
    <cfRule type="expression" dxfId="123" priority="115">
      <formula>$C120="Машины и Механизмы"</formula>
    </cfRule>
    <cfRule type="expression" dxfId="122" priority="116">
      <formula>$C120="Работа"</formula>
    </cfRule>
  </conditionalFormatting>
  <conditionalFormatting sqref="C120">
    <cfRule type="expression" dxfId="121" priority="113">
      <formula>#REF!="Машины и Механизмы"</formula>
    </cfRule>
    <cfRule type="expression" dxfId="120" priority="114">
      <formula>#REF!="Работа"</formula>
    </cfRule>
  </conditionalFormatting>
  <conditionalFormatting sqref="C109">
    <cfRule type="expression" dxfId="119" priority="131">
      <formula>$C109="Машины и Механизмы"</formula>
    </cfRule>
    <cfRule type="expression" dxfId="118" priority="132">
      <formula>$C109="Работа"</formula>
    </cfRule>
  </conditionalFormatting>
  <conditionalFormatting sqref="C109">
    <cfRule type="expression" dxfId="117" priority="129">
      <formula>#REF!="Машины и Механизмы"</formula>
    </cfRule>
    <cfRule type="expression" dxfId="116" priority="130">
      <formula>#REF!="Работа"</formula>
    </cfRule>
  </conditionalFormatting>
  <conditionalFormatting sqref="C119">
    <cfRule type="expression" dxfId="115" priority="119">
      <formula>$C119="Машины и Механизмы"</formula>
    </cfRule>
    <cfRule type="expression" dxfId="114" priority="120">
      <formula>$C119="Работа"</formula>
    </cfRule>
  </conditionalFormatting>
  <conditionalFormatting sqref="C119">
    <cfRule type="expression" dxfId="113" priority="117">
      <formula>#REF!="Машины и Механизмы"</formula>
    </cfRule>
    <cfRule type="expression" dxfId="112" priority="118">
      <formula>#REF!="Работа"</formula>
    </cfRule>
  </conditionalFormatting>
  <conditionalFormatting sqref="C121">
    <cfRule type="expression" dxfId="111" priority="111">
      <formula>$C121="Машины и Механизмы"</formula>
    </cfRule>
    <cfRule type="expression" dxfId="110" priority="112">
      <formula>$C121="Работа"</formula>
    </cfRule>
  </conditionalFormatting>
  <conditionalFormatting sqref="C121">
    <cfRule type="expression" dxfId="109" priority="109">
      <formula>#REF!="Машины и Механизмы"</formula>
    </cfRule>
    <cfRule type="expression" dxfId="108" priority="110">
      <formula>#REF!="Работа"</formula>
    </cfRule>
  </conditionalFormatting>
  <conditionalFormatting sqref="C123">
    <cfRule type="expression" dxfId="107" priority="107">
      <formula>$C123="Машины и Механизмы"</formula>
    </cfRule>
    <cfRule type="expression" dxfId="106" priority="108">
      <formula>$C123="Работа"</formula>
    </cfRule>
  </conditionalFormatting>
  <conditionalFormatting sqref="C123">
    <cfRule type="expression" dxfId="105" priority="105">
      <formula>#REF!="Машины и Механизмы"</formula>
    </cfRule>
    <cfRule type="expression" dxfId="104" priority="106">
      <formula>#REF!="Работа"</formula>
    </cfRule>
  </conditionalFormatting>
  <conditionalFormatting sqref="C124">
    <cfRule type="expression" dxfId="103" priority="103">
      <formula>$C124="Машины и Механизмы"</formula>
    </cfRule>
    <cfRule type="expression" dxfId="102" priority="104">
      <formula>$C124="Работа"</formula>
    </cfRule>
  </conditionalFormatting>
  <conditionalFormatting sqref="C124">
    <cfRule type="expression" dxfId="101" priority="101">
      <formula>#REF!="Машины и Механизмы"</formula>
    </cfRule>
    <cfRule type="expression" dxfId="100" priority="102">
      <formula>#REF!="Работа"</formula>
    </cfRule>
  </conditionalFormatting>
  <conditionalFormatting sqref="C125">
    <cfRule type="expression" dxfId="99" priority="97">
      <formula>$C125="Машины и Механизмы"</formula>
    </cfRule>
    <cfRule type="expression" dxfId="98" priority="98">
      <formula>$C125="Работа"</formula>
    </cfRule>
  </conditionalFormatting>
  <conditionalFormatting sqref="C125">
    <cfRule type="expression" dxfId="97" priority="99">
      <formula>#REF!="Машины и Механизмы"</formula>
    </cfRule>
    <cfRule type="expression" dxfId="96" priority="100">
      <formula>#REF!="Работа"</formula>
    </cfRule>
  </conditionalFormatting>
  <conditionalFormatting sqref="C126">
    <cfRule type="expression" dxfId="95" priority="93">
      <formula>$C126="Машины и Механизмы"</formula>
    </cfRule>
    <cfRule type="expression" dxfId="94" priority="94">
      <formula>$C126="Работа"</formula>
    </cfRule>
  </conditionalFormatting>
  <conditionalFormatting sqref="C126">
    <cfRule type="expression" dxfId="93" priority="95">
      <formula>#REF!="Машины и Механизмы"</formula>
    </cfRule>
    <cfRule type="expression" dxfId="92" priority="96">
      <formula>#REF!="Работа"</formula>
    </cfRule>
  </conditionalFormatting>
  <conditionalFormatting sqref="C127">
    <cfRule type="expression" dxfId="91" priority="91">
      <formula>$C127="Машины и Механизмы"</formula>
    </cfRule>
    <cfRule type="expression" dxfId="90" priority="92">
      <formula>$C127="Работа"</formula>
    </cfRule>
  </conditionalFormatting>
  <conditionalFormatting sqref="C127">
    <cfRule type="expression" dxfId="89" priority="89">
      <formula>#REF!="Машины и Механизмы"</formula>
    </cfRule>
    <cfRule type="expression" dxfId="88" priority="90">
      <formula>#REF!="Работа"</formula>
    </cfRule>
  </conditionalFormatting>
  <conditionalFormatting sqref="C82">
    <cfRule type="expression" dxfId="87" priority="85">
      <formula>$C82="Машины и Механизмы"</formula>
    </cfRule>
    <cfRule type="expression" dxfId="86" priority="86">
      <formula>$C82="Работа"</formula>
    </cfRule>
  </conditionalFormatting>
  <conditionalFormatting sqref="C18 C21">
    <cfRule type="expression" dxfId="85" priority="81">
      <formula>$C18="Машины и Механизмы"</formula>
    </cfRule>
    <cfRule type="expression" dxfId="84" priority="82">
      <formula>$C18="Работа"</formula>
    </cfRule>
  </conditionalFormatting>
  <conditionalFormatting sqref="C19">
    <cfRule type="expression" dxfId="83" priority="77">
      <formula>$C19="Машины и Механизмы"</formula>
    </cfRule>
    <cfRule type="expression" dxfId="82" priority="78">
      <formula>$C19="Работа"</formula>
    </cfRule>
  </conditionalFormatting>
  <conditionalFormatting sqref="C82">
    <cfRule type="expression" dxfId="81" priority="87">
      <formula>#REF!="Машины и Механизмы"</formula>
    </cfRule>
    <cfRule type="expression" dxfId="80" priority="88">
      <formula>#REF!="Работа"</formula>
    </cfRule>
  </conditionalFormatting>
  <conditionalFormatting sqref="C18 C21">
    <cfRule type="expression" dxfId="79" priority="83">
      <formula>#REF!="Машины и Механизмы"</formula>
    </cfRule>
    <cfRule type="expression" dxfId="78" priority="84">
      <formula>#REF!="Работа"</formula>
    </cfRule>
  </conditionalFormatting>
  <conditionalFormatting sqref="C19">
    <cfRule type="expression" dxfId="77" priority="79">
      <formula>#REF!="Машины и Механизмы"</formula>
    </cfRule>
    <cfRule type="expression" dxfId="76" priority="80">
      <formula>#REF!="Работа"</formula>
    </cfRule>
  </conditionalFormatting>
  <conditionalFormatting sqref="C54">
    <cfRule type="expression" dxfId="75" priority="61">
      <formula>$C54="Машины и Механизмы"</formula>
    </cfRule>
    <cfRule type="expression" dxfId="74" priority="62">
      <formula>$C54="Работа"</formula>
    </cfRule>
  </conditionalFormatting>
  <conditionalFormatting sqref="C54">
    <cfRule type="expression" dxfId="73" priority="63">
      <formula>#REF!="Машины и Механизмы"</formula>
    </cfRule>
    <cfRule type="expression" dxfId="72" priority="64">
      <formula>#REF!="Работа"</formula>
    </cfRule>
  </conditionalFormatting>
  <conditionalFormatting sqref="C20">
    <cfRule type="expression" dxfId="71" priority="75">
      <formula>$C20="Машины и Механизмы"</formula>
    </cfRule>
    <cfRule type="expression" dxfId="70" priority="76">
      <formula>$C20="Работа"</formula>
    </cfRule>
  </conditionalFormatting>
  <conditionalFormatting sqref="C20">
    <cfRule type="expression" dxfId="69" priority="73">
      <formula>#REF!="Машины и Механизмы"</formula>
    </cfRule>
    <cfRule type="expression" dxfId="68" priority="74">
      <formula>#REF!="Работа"</formula>
    </cfRule>
  </conditionalFormatting>
  <conditionalFormatting sqref="C33:C34">
    <cfRule type="expression" dxfId="67" priority="69">
      <formula>$C33="Машины и Механизмы"</formula>
    </cfRule>
    <cfRule type="expression" dxfId="66" priority="70">
      <formula>$C33="Работа"</formula>
    </cfRule>
  </conditionalFormatting>
  <conditionalFormatting sqref="C57">
    <cfRule type="expression" dxfId="65" priority="57">
      <formula>$C57="Машины и Механизмы"</formula>
    </cfRule>
    <cfRule type="expression" dxfId="64" priority="58">
      <formula>$C57="Работа"</formula>
    </cfRule>
  </conditionalFormatting>
  <conditionalFormatting sqref="C78">
    <cfRule type="expression" dxfId="63" priority="41">
      <formula>$C78="Машины и Механизмы"</formula>
    </cfRule>
    <cfRule type="expression" dxfId="62" priority="42">
      <formula>$C78="Работа"</formula>
    </cfRule>
  </conditionalFormatting>
  <conditionalFormatting sqref="C78">
    <cfRule type="expression" dxfId="61" priority="43">
      <formula>#REF!="Машины и Механизмы"</formula>
    </cfRule>
    <cfRule type="expression" dxfId="60" priority="44">
      <formula>#REF!="Работа"</formula>
    </cfRule>
  </conditionalFormatting>
  <conditionalFormatting sqref="C91">
    <cfRule type="expression" dxfId="59" priority="37">
      <formula>$C91="Машины и Механизмы"</formula>
    </cfRule>
    <cfRule type="expression" dxfId="58" priority="38">
      <formula>$C91="Работа"</formula>
    </cfRule>
  </conditionalFormatting>
  <conditionalFormatting sqref="C91">
    <cfRule type="expression" dxfId="57" priority="39">
      <formula>#REF!="Машины и Механизмы"</formula>
    </cfRule>
    <cfRule type="expression" dxfId="56" priority="40">
      <formula>#REF!="Работа"</formula>
    </cfRule>
  </conditionalFormatting>
  <conditionalFormatting sqref="C94">
    <cfRule type="expression" dxfId="55" priority="25">
      <formula>$C94="Машины и Механизмы"</formula>
    </cfRule>
    <cfRule type="expression" dxfId="54" priority="26">
      <formula>$C94="Работа"</formula>
    </cfRule>
  </conditionalFormatting>
  <conditionalFormatting sqref="C33:C34">
    <cfRule type="expression" dxfId="53" priority="71">
      <formula>#REF!="Машины и Механизмы"</formula>
    </cfRule>
    <cfRule type="expression" dxfId="52" priority="72">
      <formula>#REF!="Работа"</formula>
    </cfRule>
  </conditionalFormatting>
  <conditionalFormatting sqref="C117">
    <cfRule type="expression" dxfId="51" priority="1">
      <formula>$C117="Машины и Механизмы"</formula>
    </cfRule>
    <cfRule type="expression" dxfId="50" priority="2">
      <formula>$C117="Работа"</formula>
    </cfRule>
  </conditionalFormatting>
  <conditionalFormatting sqref="C55:C56">
    <cfRule type="expression" dxfId="49" priority="67">
      <formula>$C55="Машины и Механизмы"</formula>
    </cfRule>
    <cfRule type="expression" dxfId="48" priority="68">
      <formula>$C55="Работа"</formula>
    </cfRule>
  </conditionalFormatting>
  <conditionalFormatting sqref="C55:C56">
    <cfRule type="expression" dxfId="47" priority="65">
      <formula>#REF!="Машины и Механизмы"</formula>
    </cfRule>
    <cfRule type="expression" dxfId="46" priority="66">
      <formula>#REF!="Работа"</formula>
    </cfRule>
  </conditionalFormatting>
  <conditionalFormatting sqref="C76">
    <cfRule type="expression" dxfId="45" priority="45">
      <formula>$C76="Машины и Механизмы"</formula>
    </cfRule>
    <cfRule type="expression" dxfId="44" priority="46">
      <formula>$C76="Работа"</formula>
    </cfRule>
  </conditionalFormatting>
  <conditionalFormatting sqref="C76">
    <cfRule type="expression" dxfId="43" priority="47">
      <formula>#REF!="Машины и Механизмы"</formula>
    </cfRule>
    <cfRule type="expression" dxfId="42" priority="48">
      <formula>#REF!="Работа"</formula>
    </cfRule>
  </conditionalFormatting>
  <conditionalFormatting sqref="C57">
    <cfRule type="expression" dxfId="41" priority="59">
      <formula>#REF!="Машины и Механизмы"</formula>
    </cfRule>
    <cfRule type="expression" dxfId="40" priority="60">
      <formula>#REF!="Работа"</formula>
    </cfRule>
  </conditionalFormatting>
  <conditionalFormatting sqref="C75">
    <cfRule type="expression" dxfId="39" priority="53">
      <formula>$C75="Машины и Механизмы"</formula>
    </cfRule>
    <cfRule type="expression" dxfId="38" priority="54">
      <formula>$C75="Работа"</formula>
    </cfRule>
  </conditionalFormatting>
  <conditionalFormatting sqref="C77">
    <cfRule type="expression" dxfId="37" priority="49">
      <formula>$C77="Машины и Механизмы"</formula>
    </cfRule>
    <cfRule type="expression" dxfId="36" priority="50">
      <formula>$C77="Работа"</formula>
    </cfRule>
  </conditionalFormatting>
  <conditionalFormatting sqref="C112">
    <cfRule type="expression" dxfId="35" priority="21">
      <formula>$C112="Машины и Механизмы"</formula>
    </cfRule>
    <cfRule type="expression" dxfId="34" priority="22">
      <formula>$C112="Работа"</formula>
    </cfRule>
  </conditionalFormatting>
  <conditionalFormatting sqref="C75">
    <cfRule type="expression" dxfId="33" priority="55">
      <formula>#REF!="Машины и Механизмы"</formula>
    </cfRule>
    <cfRule type="expression" dxfId="32" priority="56">
      <formula>#REF!="Работа"</formula>
    </cfRule>
  </conditionalFormatting>
  <conditionalFormatting sqref="C77">
    <cfRule type="expression" dxfId="31" priority="51">
      <formula>#REF!="Машины и Механизмы"</formula>
    </cfRule>
    <cfRule type="expression" dxfId="30" priority="52">
      <formula>#REF!="Работа"</formula>
    </cfRule>
  </conditionalFormatting>
  <conditionalFormatting sqref="C112">
    <cfRule type="expression" dxfId="29" priority="23">
      <formula>#REF!="Машины и Механизмы"</formula>
    </cfRule>
    <cfRule type="expression" dxfId="28" priority="24">
      <formula>#REF!="Работа"</formula>
    </cfRule>
  </conditionalFormatting>
  <conditionalFormatting sqref="C92">
    <cfRule type="expression" dxfId="27" priority="29">
      <formula>$C92="Машины и Механизмы"</formula>
    </cfRule>
    <cfRule type="expression" dxfId="26" priority="30">
      <formula>$C92="Работа"</formula>
    </cfRule>
  </conditionalFormatting>
  <conditionalFormatting sqref="C92">
    <cfRule type="expression" dxfId="25" priority="31">
      <formula>#REF!="Машины и Механизмы"</formula>
    </cfRule>
    <cfRule type="expression" dxfId="24" priority="32">
      <formula>#REF!="Работа"</formula>
    </cfRule>
  </conditionalFormatting>
  <conditionalFormatting sqref="C93">
    <cfRule type="expression" dxfId="23" priority="33">
      <formula>$C93="Машины и Механизмы"</formula>
    </cfRule>
    <cfRule type="expression" dxfId="22" priority="34">
      <formula>$C93="Работа"</formula>
    </cfRule>
  </conditionalFormatting>
  <conditionalFormatting sqref="C93">
    <cfRule type="expression" dxfId="21" priority="35">
      <formula>#REF!="Машины и Механизмы"</formula>
    </cfRule>
    <cfRule type="expression" dxfId="20" priority="36">
      <formula>#REF!="Работа"</formula>
    </cfRule>
  </conditionalFormatting>
  <conditionalFormatting sqref="C94">
    <cfRule type="expression" dxfId="19" priority="27">
      <formula>#REF!="Машины и Механизмы"</formula>
    </cfRule>
    <cfRule type="expression" dxfId="18" priority="28">
      <formula>#REF!="Работа"</formula>
    </cfRule>
  </conditionalFormatting>
  <conditionalFormatting sqref="C116">
    <cfRule type="expression" dxfId="17" priority="13">
      <formula>$C116="Машины и Механизмы"</formula>
    </cfRule>
    <cfRule type="expression" dxfId="16" priority="14">
      <formula>$C116="Работа"</formula>
    </cfRule>
  </conditionalFormatting>
  <conditionalFormatting sqref="C114">
    <cfRule type="expression" dxfId="15" priority="9">
      <formula>$C114="Машины и Механизмы"</formula>
    </cfRule>
    <cfRule type="expression" dxfId="14" priority="10">
      <formula>$C114="Работа"</formula>
    </cfRule>
  </conditionalFormatting>
  <conditionalFormatting sqref="C113">
    <cfRule type="expression" dxfId="13" priority="17">
      <formula>$C113="Машины и Механизмы"</formula>
    </cfRule>
    <cfRule type="expression" dxfId="12" priority="18">
      <formula>$C113="Работа"</formula>
    </cfRule>
  </conditionalFormatting>
  <conditionalFormatting sqref="C113">
    <cfRule type="expression" dxfId="11" priority="19">
      <formula>#REF!="Машины и Механизмы"</formula>
    </cfRule>
    <cfRule type="expression" dxfId="10" priority="20">
      <formula>#REF!="Работа"</formula>
    </cfRule>
  </conditionalFormatting>
  <conditionalFormatting sqref="C116">
    <cfRule type="expression" dxfId="9" priority="15">
      <formula>#REF!="Машины и Механизмы"</formula>
    </cfRule>
    <cfRule type="expression" dxfId="8" priority="16">
      <formula>#REF!="Работа"</formula>
    </cfRule>
  </conditionalFormatting>
  <conditionalFormatting sqref="C114">
    <cfRule type="expression" dxfId="7" priority="11">
      <formula>#REF!="Машины и Механизмы"</formula>
    </cfRule>
    <cfRule type="expression" dxfId="6" priority="12">
      <formula>#REF!="Работа"</formula>
    </cfRule>
  </conditionalFormatting>
  <conditionalFormatting sqref="C117">
    <cfRule type="expression" dxfId="5" priority="3">
      <formula>#REF!="Машины и Механизмы"</formula>
    </cfRule>
    <cfRule type="expression" dxfId="4" priority="4">
      <formula>#REF!="Работа"</formula>
    </cfRule>
  </conditionalFormatting>
  <conditionalFormatting sqref="C115">
    <cfRule type="expression" dxfId="3" priority="5">
      <formula>$C115="Машины и Механизмы"</formula>
    </cfRule>
    <cfRule type="expression" dxfId="2" priority="6">
      <formula>$C115="Работа"</formula>
    </cfRule>
  </conditionalFormatting>
  <conditionalFormatting sqref="C115">
    <cfRule type="expression" dxfId="1" priority="7">
      <formula>#REF!="Машины и Механизмы"</formula>
    </cfRule>
    <cfRule type="expression" dxfId="0" priority="8">
      <formula>#REF!="Работа"</formula>
    </cfRule>
  </conditionalFormatting>
  <pageMargins left="0.7" right="0.7" top="0.75" bottom="0.75" header="0.3" footer="0.3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№1 ВОР на тендер (3)</vt:lpstr>
      <vt:lpstr>'№1 ВОР на тендер (3)'!Область_печати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2024-05-23T08:58:12Z</cp:lastPrinted>
  <dcterms:created xsi:type="dcterms:W3CDTF">2015-06-05T18:19:34Z</dcterms:created>
  <dcterms:modified xsi:type="dcterms:W3CDTF">2024-05-23T09:05:09Z</dcterms:modified>
</cp:coreProperties>
</file>