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Задачи\Закупки\ГУП РК КРЫМЭНЕРГО\2024\ЗК\ОЗ Глобина\Арматура СИП-4 для ТП- 106 115 205,00\Публикация\"/>
    </mc:Choice>
  </mc:AlternateContent>
  <bookViews>
    <workbookView xWindow="0" yWindow="0" windowWidth="28800" windowHeight="12435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НМЦД!$A$6:$L$24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НМЦД!$A$1:$L$28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K17" i="7" l="1"/>
  <c r="J17" i="7" s="1"/>
  <c r="K16" i="7"/>
  <c r="L16" i="7" s="1"/>
  <c r="L17" i="7" l="1"/>
  <c r="J16" i="7"/>
  <c r="K8" i="7"/>
  <c r="J8" i="7" s="1"/>
  <c r="K9" i="7"/>
  <c r="L9" i="7" s="1"/>
  <c r="K10" i="7"/>
  <c r="J10" i="7" s="1"/>
  <c r="K11" i="7"/>
  <c r="J11" i="7" s="1"/>
  <c r="K12" i="7"/>
  <c r="L12" i="7" s="1"/>
  <c r="K13" i="7"/>
  <c r="L13" i="7" s="1"/>
  <c r="K14" i="7"/>
  <c r="L14" i="7" s="1"/>
  <c r="K15" i="7"/>
  <c r="J15" i="7" s="1"/>
  <c r="K19" i="7"/>
  <c r="L19" i="7" s="1"/>
  <c r="J14" i="7" l="1"/>
  <c r="J12" i="7"/>
  <c r="L10" i="7"/>
  <c r="J19" i="7"/>
  <c r="L15" i="7"/>
  <c r="J13" i="7"/>
  <c r="L11" i="7"/>
  <c r="J9" i="7"/>
  <c r="L8" i="7"/>
  <c r="K7" i="7" l="1"/>
  <c r="J7" i="7" s="1"/>
  <c r="L7" i="7" l="1"/>
  <c r="K18" i="7"/>
  <c r="L18" i="7" s="1"/>
  <c r="L20" i="7" l="1"/>
  <c r="J18" i="7"/>
</calcChain>
</file>

<file path=xl/sharedStrings.xml><?xml version="1.0" encoding="utf-8"?>
<sst xmlns="http://schemas.openxmlformats.org/spreadsheetml/2006/main" count="47" uniqueCount="36">
  <si>
    <t>Объект закупки</t>
  </si>
  <si>
    <t>№ п/п</t>
  </si>
  <si>
    <t>Предмет закупки:</t>
  </si>
  <si>
    <t>Источник финансирования:</t>
  </si>
  <si>
    <t>Кол-во</t>
  </si>
  <si>
    <t>В результате проведения анализа рынка начальная (максимальная) цена контракта/договора составляет :</t>
  </si>
  <si>
    <t>Ед. изм.</t>
  </si>
  <si>
    <t>шт</t>
  </si>
  <si>
    <t>м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</si>
  <si>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</si>
  <si>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</si>
  <si>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</si>
  <si>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 xml:space="preserve">    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</t>
  </si>
  <si>
    <t>ИД 2024</t>
  </si>
  <si>
    <t>Арматура СИП-4 для ТП</t>
  </si>
  <si>
    <t>Анкерный зажим (4х25-4х50)</t>
  </si>
  <si>
    <t>Анкерный зажим (4х70-4х120)</t>
  </si>
  <si>
    <t>Анкерный зажим для ответвлений (2х16-4х25)</t>
  </si>
  <si>
    <t>Поддерживающий (промежуточный) зажим (16-120)</t>
  </si>
  <si>
    <t>Ответвительный прокалывающий зажим (25-120/25-95)</t>
  </si>
  <si>
    <t>Ответвительный прокалывающий зажим (16-25/16-95)</t>
  </si>
  <si>
    <t>Прокалывающий односторонний зажим (25х95/25х95)</t>
  </si>
  <si>
    <t>Крюк бандажный</t>
  </si>
  <si>
    <t>Крюк универсальный</t>
  </si>
  <si>
    <t>Бугель</t>
  </si>
  <si>
    <t>Фасадное крепление</t>
  </si>
  <si>
    <t>Колпачок (16-150) мм2</t>
  </si>
  <si>
    <t>Лента бандажная</t>
  </si>
  <si>
    <r>
      <t xml:space="preserve">Источник ценовой информации 3                  </t>
    </r>
    <r>
      <rPr>
        <sz val="12"/>
        <rFont val="Times New Roman"/>
        <family val="1"/>
        <charset val="204"/>
      </rPr>
      <t xml:space="preserve">  (№ 309 от 28.05.2024г.)</t>
    </r>
  </si>
  <si>
    <r>
      <t xml:space="preserve">Источник ценовой информации 5                  </t>
    </r>
    <r>
      <rPr>
        <sz val="12"/>
        <rFont val="Times New Roman"/>
        <family val="1"/>
        <charset val="204"/>
      </rPr>
      <t xml:space="preserve">  (№ 10580 от 29.05.2024г.)</t>
    </r>
  </si>
  <si>
    <r>
      <t xml:space="preserve">Источник ценовой информации 1                  </t>
    </r>
    <r>
      <rPr>
        <sz val="12"/>
        <rFont val="Times New Roman"/>
        <family val="1"/>
        <charset val="204"/>
      </rPr>
      <t xml:space="preserve">  (№ ЦБ-5523 от 08.07.2024г.)</t>
    </r>
  </si>
  <si>
    <r>
      <t xml:space="preserve">Источник ценовой информации 2                  </t>
    </r>
    <r>
      <rPr>
        <sz val="12"/>
        <rFont val="Times New Roman"/>
        <family val="1"/>
        <charset val="204"/>
      </rPr>
      <t xml:space="preserve">  (№ ССПК-МЕН0099 от 08.07.2024г.)</t>
    </r>
  </si>
  <si>
    <r>
      <t xml:space="preserve">Источник ценовой информации 4                  </t>
    </r>
    <r>
      <rPr>
        <sz val="12"/>
        <rFont val="Times New Roman"/>
        <family val="1"/>
        <charset val="204"/>
      </rPr>
      <t xml:space="preserve">  (№ КП-1523 от 05.07.2024г.)</t>
    </r>
  </si>
  <si>
    <t>ЧАСТЬ V. Обоснование начальной (максимальной) цены договора</t>
  </si>
  <si>
    <t>В результате определения методом сопоставимых рыночных цен (анализа рынка), начальная (максимальная) цена договора составляет 106 115 205,00 руб. (Сто шесть миллионов сто пятнадцать тысяч двести пять рублей 00 копеек)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</si>
  <si>
    <t>Расчет начальной (максимальной) цены договора осуществляется в валюте – российский рубль и использует формулы вычисления коэффициента вариации цен, средней цены за единицу товара на основании Технического задания.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</si>
</sst>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horizontal="left"/>
    </xf>
  </cellStyleXfs>
  <cellXfs count="38">
    <xf numFmtId="0" fontId="0" fillId="0" borderId="0" xfId="0"/>
    <xf numFmtId="4" fontId="0" fillId="0" borderId="0" xfId="0" applyNumberForma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left" vertical="top" wrapText="1"/>
    </xf>
    <xf numFmtId="4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right" vertical="center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zoomScale="85" zoomScaleNormal="85" workbookViewId="0">
      <selection activeCell="R11" sqref="R11"/>
    </sheetView>
  </sheetViews>
  <sheetFormatPr defaultRowHeight="15" x14ac:dyDescent="0.25"/>
  <cols>
    <col min="1" max="1" width="4.85546875" style="1" customWidth="1"/>
    <col min="2" max="2" width="56.42578125" style="1" customWidth="1"/>
    <col min="3" max="3" width="6.28515625" style="1" customWidth="1"/>
    <col min="4" max="4" width="10.7109375" style="1" customWidth="1"/>
    <col min="5" max="9" width="23" style="1" customWidth="1"/>
    <col min="10" max="10" width="13.28515625" style="1" customWidth="1"/>
    <col min="11" max="11" width="15.85546875" style="1" customWidth="1"/>
    <col min="12" max="12" width="18.28515625" style="1" customWidth="1"/>
    <col min="13" max="13" width="3.28515625" style="1" customWidth="1"/>
    <col min="14" max="16384" width="9.140625" style="1"/>
  </cols>
  <sheetData>
    <row r="1" spans="1:21" ht="20.100000000000001" customHeight="1" x14ac:dyDescent="0.2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1" ht="19.5" customHeight="1" x14ac:dyDescent="0.25">
      <c r="A2" s="27" t="s">
        <v>2</v>
      </c>
      <c r="B2" s="27"/>
      <c r="C2" s="28" t="s">
        <v>14</v>
      </c>
      <c r="D2" s="29"/>
      <c r="E2" s="29"/>
      <c r="F2" s="29"/>
      <c r="G2" s="29"/>
      <c r="H2" s="29"/>
      <c r="I2" s="29"/>
      <c r="J2" s="29"/>
      <c r="K2" s="29"/>
      <c r="L2" s="30"/>
    </row>
    <row r="3" spans="1:21" ht="19.5" customHeight="1" x14ac:dyDescent="0.25">
      <c r="A3" s="27" t="s">
        <v>3</v>
      </c>
      <c r="B3" s="27"/>
      <c r="C3" s="27" t="s">
        <v>13</v>
      </c>
      <c r="D3" s="27"/>
      <c r="E3" s="27"/>
      <c r="F3" s="27"/>
      <c r="G3" s="27"/>
      <c r="H3" s="27"/>
      <c r="I3" s="27"/>
      <c r="J3" s="27"/>
      <c r="K3" s="27"/>
      <c r="L3" s="27"/>
    </row>
    <row r="4" spans="1:21" ht="63.75" customHeight="1" x14ac:dyDescent="0.25">
      <c r="A4" s="23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  <c r="N4" s="7"/>
      <c r="O4" s="7"/>
      <c r="P4" s="7"/>
      <c r="Q4" s="7"/>
      <c r="R4" s="7"/>
      <c r="S4" s="7"/>
      <c r="T4" s="7"/>
      <c r="U4" s="7"/>
    </row>
    <row r="5" spans="1:21" ht="12" customHeight="1" x14ac:dyDescent="0.25">
      <c r="A5" s="2"/>
      <c r="B5" s="2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s="6" customFormat="1" ht="75.75" customHeight="1" x14ac:dyDescent="0.25">
      <c r="A6" s="15" t="s">
        <v>1</v>
      </c>
      <c r="B6" s="15" t="s">
        <v>0</v>
      </c>
      <c r="C6" s="15" t="s">
        <v>6</v>
      </c>
      <c r="D6" s="15" t="s">
        <v>4</v>
      </c>
      <c r="E6" s="16" t="s">
        <v>30</v>
      </c>
      <c r="F6" s="16" t="s">
        <v>31</v>
      </c>
      <c r="G6" s="16" t="s">
        <v>28</v>
      </c>
      <c r="H6" s="16" t="s">
        <v>32</v>
      </c>
      <c r="I6" s="16" t="s">
        <v>29</v>
      </c>
      <c r="J6" s="17" t="s">
        <v>11</v>
      </c>
      <c r="K6" s="16" t="s">
        <v>10</v>
      </c>
      <c r="L6" s="16" t="s">
        <v>9</v>
      </c>
    </row>
    <row r="7" spans="1:21" ht="25.5" customHeight="1" x14ac:dyDescent="0.25">
      <c r="A7" s="11">
        <v>1</v>
      </c>
      <c r="B7" s="12" t="s">
        <v>15</v>
      </c>
      <c r="C7" s="11" t="s">
        <v>7</v>
      </c>
      <c r="D7" s="13">
        <v>10000</v>
      </c>
      <c r="E7" s="10"/>
      <c r="F7" s="10">
        <v>556.79999999999995</v>
      </c>
      <c r="G7" s="10"/>
      <c r="H7" s="10">
        <v>756</v>
      </c>
      <c r="I7" s="10">
        <v>750.28</v>
      </c>
      <c r="J7" s="3">
        <f>(STDEV(E7:I7)/K7)*100</f>
        <v>16.488973965702971</v>
      </c>
      <c r="K7" s="3">
        <f>IFERROR(ROUND(AVERAGE(E7:I7),2),0)</f>
        <v>687.69</v>
      </c>
      <c r="L7" s="3">
        <f>ROUND(K7*D7,2)</f>
        <v>6876900</v>
      </c>
    </row>
    <row r="8" spans="1:21" ht="25.5" customHeight="1" x14ac:dyDescent="0.25">
      <c r="A8" s="11">
        <v>2</v>
      </c>
      <c r="B8" s="12" t="s">
        <v>16</v>
      </c>
      <c r="C8" s="11" t="s">
        <v>7</v>
      </c>
      <c r="D8" s="13">
        <v>10000</v>
      </c>
      <c r="E8" s="10">
        <v>639.45000000000005</v>
      </c>
      <c r="F8" s="10">
        <v>1058.4000000000001</v>
      </c>
      <c r="G8" s="10">
        <v>792</v>
      </c>
      <c r="H8" s="10">
        <v>777.6</v>
      </c>
      <c r="I8" s="10">
        <v>897.67</v>
      </c>
      <c r="J8" s="3">
        <f>(STDEV(E8:I8)/K8)*100</f>
        <v>18.71310098932582</v>
      </c>
      <c r="K8" s="3">
        <f>IFERROR(ROUND(AVERAGE(E8:I8),2),0)</f>
        <v>833.02</v>
      </c>
      <c r="L8" s="3">
        <f>ROUND(K8*D8,2)</f>
        <v>8330200</v>
      </c>
    </row>
    <row r="9" spans="1:21" ht="25.5" customHeight="1" x14ac:dyDescent="0.25">
      <c r="A9" s="11">
        <v>3</v>
      </c>
      <c r="B9" s="12" t="s">
        <v>17</v>
      </c>
      <c r="C9" s="11" t="s">
        <v>7</v>
      </c>
      <c r="D9" s="13">
        <v>40000</v>
      </c>
      <c r="E9" s="10">
        <v>71.400000000000006</v>
      </c>
      <c r="F9" s="10">
        <v>87.36</v>
      </c>
      <c r="G9" s="10">
        <v>88.2</v>
      </c>
      <c r="H9" s="10">
        <v>83.34</v>
      </c>
      <c r="I9" s="10"/>
      <c r="J9" s="3">
        <f>(STDEV(E9:I9)/K9)*100</f>
        <v>9.3800251718904963</v>
      </c>
      <c r="K9" s="3">
        <f>IFERROR(ROUND(AVERAGE(E9:I9),2),0)</f>
        <v>82.58</v>
      </c>
      <c r="L9" s="3">
        <f>ROUND(K9*D9,2)</f>
        <v>3303200</v>
      </c>
    </row>
    <row r="10" spans="1:21" ht="25.5" customHeight="1" x14ac:dyDescent="0.25">
      <c r="A10" s="11">
        <v>4</v>
      </c>
      <c r="B10" s="12" t="s">
        <v>18</v>
      </c>
      <c r="C10" s="11" t="s">
        <v>7</v>
      </c>
      <c r="D10" s="13">
        <v>19000</v>
      </c>
      <c r="E10" s="10">
        <v>216.09</v>
      </c>
      <c r="F10" s="10">
        <v>429.24</v>
      </c>
      <c r="G10" s="10">
        <v>288</v>
      </c>
      <c r="H10" s="10">
        <v>291.72000000000003</v>
      </c>
      <c r="I10" s="10"/>
      <c r="J10" s="3">
        <f>(STDEV(E10:I10)/K10)*100</f>
        <v>29.082614948187878</v>
      </c>
      <c r="K10" s="3">
        <f>IFERROR(ROUND(AVERAGE(E10:I10),2),0)</f>
        <v>306.26</v>
      </c>
      <c r="L10" s="3">
        <f>ROUND(K10*D10,2)</f>
        <v>5818940</v>
      </c>
    </row>
    <row r="11" spans="1:21" ht="25.5" customHeight="1" x14ac:dyDescent="0.25">
      <c r="A11" s="11">
        <v>5</v>
      </c>
      <c r="B11" s="12" t="s">
        <v>19</v>
      </c>
      <c r="C11" s="11" t="s">
        <v>7</v>
      </c>
      <c r="D11" s="13">
        <v>20000</v>
      </c>
      <c r="E11" s="10">
        <v>180.81</v>
      </c>
      <c r="F11" s="10">
        <v>188.4</v>
      </c>
      <c r="G11" s="10">
        <v>225</v>
      </c>
      <c r="H11" s="10">
        <v>213.6</v>
      </c>
      <c r="I11" s="10">
        <v>267.95999999999998</v>
      </c>
      <c r="J11" s="3">
        <f>(STDEV(E11:I11)/K11)*100</f>
        <v>16.072530268252788</v>
      </c>
      <c r="K11" s="3">
        <f>IFERROR(ROUND(AVERAGE(E11:I11),2),0)</f>
        <v>215.15</v>
      </c>
      <c r="L11" s="3">
        <f>ROUND(K11*D11,2)</f>
        <v>4303000</v>
      </c>
    </row>
    <row r="12" spans="1:21" ht="25.5" customHeight="1" x14ac:dyDescent="0.25">
      <c r="A12" s="11">
        <v>6</v>
      </c>
      <c r="B12" s="12" t="s">
        <v>20</v>
      </c>
      <c r="C12" s="11" t="s">
        <v>7</v>
      </c>
      <c r="D12" s="13">
        <v>90000</v>
      </c>
      <c r="E12" s="10">
        <v>130.83000000000001</v>
      </c>
      <c r="F12" s="10">
        <v>141.6</v>
      </c>
      <c r="G12" s="10">
        <v>198</v>
      </c>
      <c r="H12" s="10">
        <v>172.38</v>
      </c>
      <c r="I12" s="10">
        <v>216.8</v>
      </c>
      <c r="J12" s="3">
        <f>(STDEV(E12:I12)/K12)*100</f>
        <v>21.177517475869813</v>
      </c>
      <c r="K12" s="3">
        <f>IFERROR(ROUND(AVERAGE(E12:I12),2),0)</f>
        <v>171.92</v>
      </c>
      <c r="L12" s="3">
        <f>ROUND(K12*D12,2)</f>
        <v>15472800</v>
      </c>
    </row>
    <row r="13" spans="1:21" ht="25.5" customHeight="1" x14ac:dyDescent="0.25">
      <c r="A13" s="11">
        <v>7</v>
      </c>
      <c r="B13" s="12" t="s">
        <v>21</v>
      </c>
      <c r="C13" s="11" t="s">
        <v>7</v>
      </c>
      <c r="D13" s="13">
        <v>3000</v>
      </c>
      <c r="E13" s="10">
        <v>164.64</v>
      </c>
      <c r="F13" s="10">
        <v>280.8</v>
      </c>
      <c r="G13" s="10">
        <v>243</v>
      </c>
      <c r="H13" s="10">
        <v>225.66</v>
      </c>
      <c r="I13" s="10">
        <v>281.36</v>
      </c>
      <c r="J13" s="3">
        <f>(STDEV(E13:I13)/K13)*100</f>
        <v>20.129348628241619</v>
      </c>
      <c r="K13" s="3">
        <f>IFERROR(ROUND(AVERAGE(E13:I13),2),0)</f>
        <v>239.09</v>
      </c>
      <c r="L13" s="3">
        <f>ROUND(K13*D13,2)</f>
        <v>717270</v>
      </c>
    </row>
    <row r="14" spans="1:21" ht="25.5" customHeight="1" x14ac:dyDescent="0.25">
      <c r="A14" s="11">
        <v>8</v>
      </c>
      <c r="B14" s="12" t="s">
        <v>22</v>
      </c>
      <c r="C14" s="11" t="s">
        <v>7</v>
      </c>
      <c r="D14" s="13">
        <v>90000</v>
      </c>
      <c r="E14" s="10">
        <v>230.16</v>
      </c>
      <c r="F14" s="10">
        <v>172.8</v>
      </c>
      <c r="G14" s="10">
        <v>324</v>
      </c>
      <c r="H14" s="10">
        <v>341.28</v>
      </c>
      <c r="I14" s="10">
        <v>354.44</v>
      </c>
      <c r="J14" s="3">
        <f>(STDEV(E14:I14)/K14)*100</f>
        <v>27.842707849891056</v>
      </c>
      <c r="K14" s="3">
        <f>IFERROR(ROUND(AVERAGE(E14:I14),2),0)</f>
        <v>284.54000000000002</v>
      </c>
      <c r="L14" s="3">
        <f>ROUND(K14*D14,2)</f>
        <v>25608600</v>
      </c>
    </row>
    <row r="15" spans="1:21" ht="25.5" customHeight="1" x14ac:dyDescent="0.25">
      <c r="A15" s="11">
        <v>9</v>
      </c>
      <c r="B15" s="12" t="s">
        <v>23</v>
      </c>
      <c r="C15" s="11" t="s">
        <v>7</v>
      </c>
      <c r="D15" s="13">
        <v>80000</v>
      </c>
      <c r="E15" s="10">
        <v>243.6</v>
      </c>
      <c r="F15" s="10">
        <v>231.6</v>
      </c>
      <c r="G15" s="10">
        <v>351</v>
      </c>
      <c r="H15" s="10">
        <v>388.8</v>
      </c>
      <c r="I15" s="10">
        <v>417.78</v>
      </c>
      <c r="J15" s="3">
        <f>(STDEV(E15:I15)/K15)*100</f>
        <v>25.935062401165617</v>
      </c>
      <c r="K15" s="3">
        <f>IFERROR(ROUND(AVERAGE(E15:I15),2),0)</f>
        <v>326.56</v>
      </c>
      <c r="L15" s="3">
        <f>ROUND(K15*D15,2)</f>
        <v>26124800</v>
      </c>
    </row>
    <row r="16" spans="1:21" ht="25.5" customHeight="1" x14ac:dyDescent="0.25">
      <c r="A16" s="11">
        <v>10</v>
      </c>
      <c r="B16" s="12" t="s">
        <v>24</v>
      </c>
      <c r="C16" s="11" t="s">
        <v>7</v>
      </c>
      <c r="D16" s="13">
        <v>250000</v>
      </c>
      <c r="E16" s="10">
        <v>10.57</v>
      </c>
      <c r="F16" s="10">
        <v>12.24</v>
      </c>
      <c r="G16" s="10">
        <v>18.100000000000001</v>
      </c>
      <c r="H16" s="10"/>
      <c r="I16" s="10"/>
      <c r="J16" s="3">
        <f>(STDEV(E16:I16)/K16)*100</f>
        <v>28.992086656268729</v>
      </c>
      <c r="K16" s="3">
        <f>IFERROR(ROUND(AVERAGE(E16:I16),2),0)</f>
        <v>13.64</v>
      </c>
      <c r="L16" s="3">
        <f>ROUND(K16*D16,2)</f>
        <v>3410000</v>
      </c>
    </row>
    <row r="17" spans="1:12" ht="25.5" customHeight="1" x14ac:dyDescent="0.25">
      <c r="A17" s="11">
        <v>11</v>
      </c>
      <c r="B17" s="12" t="s">
        <v>25</v>
      </c>
      <c r="C17" s="11" t="s">
        <v>7</v>
      </c>
      <c r="D17" s="13">
        <v>500</v>
      </c>
      <c r="E17" s="10">
        <v>44.1</v>
      </c>
      <c r="F17" s="10"/>
      <c r="G17" s="10">
        <v>95.04</v>
      </c>
      <c r="H17" s="10">
        <v>76.14</v>
      </c>
      <c r="I17" s="10">
        <v>87.69</v>
      </c>
      <c r="J17" s="3">
        <f>(STDEV(E17:I17)/K17)*100</f>
        <v>29.685290535438924</v>
      </c>
      <c r="K17" s="3">
        <f>IFERROR(ROUND(AVERAGE(E17:I17),2),0)</f>
        <v>75.739999999999995</v>
      </c>
      <c r="L17" s="3">
        <f>ROUND(K17*D17,2)</f>
        <v>37870</v>
      </c>
    </row>
    <row r="18" spans="1:12" ht="25.5" customHeight="1" x14ac:dyDescent="0.25">
      <c r="A18" s="11">
        <v>12</v>
      </c>
      <c r="B18" s="12" t="s">
        <v>26</v>
      </c>
      <c r="C18" s="11" t="s">
        <v>7</v>
      </c>
      <c r="D18" s="13">
        <v>1500</v>
      </c>
      <c r="E18" s="10">
        <v>12.6</v>
      </c>
      <c r="F18" s="10">
        <v>18.36</v>
      </c>
      <c r="G18" s="10">
        <v>21.6</v>
      </c>
      <c r="H18" s="10">
        <v>18.54</v>
      </c>
      <c r="I18" s="10">
        <v>27.64</v>
      </c>
      <c r="J18" s="3">
        <f>(STDEV(E18:I18)/K18)*100</f>
        <v>27.755112874181393</v>
      </c>
      <c r="K18" s="3">
        <f>IFERROR(ROUND(AVERAGE(E18:I18),2),0)</f>
        <v>19.75</v>
      </c>
      <c r="L18" s="3">
        <f>ROUND(K18*D18,2)</f>
        <v>29625</v>
      </c>
    </row>
    <row r="19" spans="1:12" ht="25.5" customHeight="1" x14ac:dyDescent="0.25">
      <c r="A19" s="11">
        <v>13</v>
      </c>
      <c r="B19" s="12" t="s">
        <v>27</v>
      </c>
      <c r="C19" s="11" t="s">
        <v>8</v>
      </c>
      <c r="D19" s="13">
        <v>100000</v>
      </c>
      <c r="E19" s="10">
        <v>49</v>
      </c>
      <c r="F19" s="10">
        <v>48.36</v>
      </c>
      <c r="G19" s="10">
        <v>64.8</v>
      </c>
      <c r="H19" s="10">
        <v>66.42</v>
      </c>
      <c r="I19" s="10">
        <v>75.510000000000005</v>
      </c>
      <c r="J19" s="3">
        <f>(STDEV(E19:I19)/K19)*100</f>
        <v>19.418930532489711</v>
      </c>
      <c r="K19" s="3">
        <f>IFERROR(ROUND(AVERAGE(E19:I19),2),0)</f>
        <v>60.82</v>
      </c>
      <c r="L19" s="3">
        <f>ROUND(K19*D19,2)</f>
        <v>6082000</v>
      </c>
    </row>
    <row r="20" spans="1:12" ht="22.5" customHeight="1" x14ac:dyDescent="0.25">
      <c r="A20" s="31" t="s">
        <v>5</v>
      </c>
      <c r="B20" s="31"/>
      <c r="C20" s="31"/>
      <c r="D20" s="31"/>
      <c r="E20" s="32"/>
      <c r="F20" s="32"/>
      <c r="G20" s="32"/>
      <c r="H20" s="32"/>
      <c r="I20" s="32"/>
      <c r="J20" s="32"/>
      <c r="K20" s="32"/>
      <c r="L20" s="4">
        <f>SUM(L7:L19)</f>
        <v>106115205</v>
      </c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33" t="s">
        <v>35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40.5" customHeight="1" x14ac:dyDescent="0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4" customHeight="1" x14ac:dyDescent="0.25">
      <c r="A26" s="8"/>
      <c r="B26" s="5"/>
      <c r="C26" s="36"/>
      <c r="D26" s="36"/>
      <c r="E26" s="36"/>
      <c r="F26" s="19"/>
      <c r="G26" s="21"/>
      <c r="K26" s="37"/>
      <c r="L26" s="37"/>
    </row>
    <row r="27" spans="1:12" ht="21" customHeight="1" x14ac:dyDescent="0.25">
      <c r="A27" s="5"/>
      <c r="B27" s="5"/>
      <c r="C27" s="5"/>
      <c r="D27" s="5"/>
      <c r="E27" s="9"/>
      <c r="F27" s="9"/>
      <c r="G27" s="9"/>
    </row>
    <row r="28" spans="1:12" ht="15.75" customHeight="1" x14ac:dyDescent="0.25">
      <c r="A28" s="8"/>
      <c r="B28" s="8"/>
      <c r="C28" s="2"/>
      <c r="D28" s="5"/>
      <c r="E28" s="14"/>
      <c r="F28" s="18"/>
      <c r="G28" s="20"/>
      <c r="H28" s="5"/>
      <c r="I28" s="5"/>
      <c r="J28" s="6"/>
      <c r="K28" s="6"/>
      <c r="L28" s="9"/>
    </row>
  </sheetData>
  <autoFilter ref="A6:L24"/>
  <mergeCells count="13">
    <mergeCell ref="A20:K20"/>
    <mergeCell ref="A22:L22"/>
    <mergeCell ref="A23:L23"/>
    <mergeCell ref="A24:L24"/>
    <mergeCell ref="C26:E26"/>
    <mergeCell ref="K26:L26"/>
    <mergeCell ref="A1:L1"/>
    <mergeCell ref="A4:L4"/>
    <mergeCell ref="C5:L5"/>
    <mergeCell ref="A2:B2"/>
    <mergeCell ref="A3:B3"/>
    <mergeCell ref="C2:L2"/>
    <mergeCell ref="C3:L3"/>
  </mergeCells>
  <conditionalFormatting sqref="J7:J15 J18:J19">
    <cfRule type="cellIs" dxfId="2" priority="5" operator="greaterThan">
      <formula>33</formula>
    </cfRule>
    <cfRule type="cellIs" priority="6" operator="greaterThan">
      <formula>33</formula>
    </cfRule>
  </conditionalFormatting>
  <conditionalFormatting sqref="J16">
    <cfRule type="cellIs" dxfId="1" priority="3" operator="greaterThan">
      <formula>33</formula>
    </cfRule>
    <cfRule type="cellIs" priority="4" operator="greaterThan">
      <formula>33</formula>
    </cfRule>
  </conditionalFormatting>
  <conditionalFormatting sqref="J17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scale="5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Почтаренко Екатерина Викторовна</cp:lastModifiedBy>
  <cp:lastPrinted>2024-07-09T06:30:18Z</cp:lastPrinted>
  <dcterms:created xsi:type="dcterms:W3CDTF">2013-12-17T05:16:41Z</dcterms:created>
  <dcterms:modified xsi:type="dcterms:W3CDTF">2024-07-11T13:49:14Z</dcterms:modified>
</cp:coreProperties>
</file>