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 codeName="ЭтаКнига" defaultThemeVersion="124226"/>
  <bookViews>
    <workbookView xWindow="-15" yWindow="-15" windowWidth="14400" windowHeight="12735"/>
  </bookViews>
  <sheets>
    <sheet name="песок и щебень" sheetId="23" r:id="rId1"/>
  </sheets>
  <definedNames>
    <definedName name="_xlnm.Print_Area" localSheetId="0">'песок и щебень'!$A$1:$O$30</definedName>
  </definedNames>
  <calcPr calcId="125725"/>
</workbook>
</file>

<file path=xl/calcChain.xml><?xml version="1.0" encoding="utf-8"?>
<calcChain xmlns="http://schemas.openxmlformats.org/spreadsheetml/2006/main">
  <c r="L21" i="23"/>
  <c r="M21" s="1"/>
  <c r="N21" s="1"/>
  <c r="O21" s="1"/>
  <c r="L22"/>
  <c r="M22" s="1"/>
  <c r="N22" s="1"/>
  <c r="O22" s="1"/>
  <c r="I21"/>
  <c r="J21" s="1"/>
  <c r="K21" s="1"/>
  <c r="I22"/>
  <c r="J22" s="1"/>
  <c r="K22" s="1"/>
  <c r="I10"/>
  <c r="J10" s="1"/>
  <c r="K10" s="1"/>
  <c r="I11"/>
  <c r="J11" s="1"/>
  <c r="K11" s="1"/>
  <c r="I12"/>
  <c r="J12" s="1"/>
  <c r="K12" s="1"/>
  <c r="I13"/>
  <c r="J13" s="1"/>
  <c r="K13" s="1"/>
  <c r="I14"/>
  <c r="J14" s="1"/>
  <c r="K14" s="1"/>
  <c r="I15"/>
  <c r="J15" s="1"/>
  <c r="K15" s="1"/>
  <c r="I16"/>
  <c r="J16" s="1"/>
  <c r="K16" s="1"/>
  <c r="I17"/>
  <c r="J17" s="1"/>
  <c r="K17" s="1"/>
  <c r="I18"/>
  <c r="J18" s="1"/>
  <c r="K18" s="1"/>
  <c r="I19"/>
  <c r="J19" s="1"/>
  <c r="K19" s="1"/>
  <c r="I20"/>
  <c r="J20" s="1"/>
  <c r="K20" s="1"/>
  <c r="L11" l="1"/>
  <c r="M11" s="1"/>
  <c r="N11" s="1"/>
  <c r="O11" s="1"/>
  <c r="L12"/>
  <c r="M12" s="1"/>
  <c r="N12" s="1"/>
  <c r="O12" s="1"/>
  <c r="L13"/>
  <c r="M13" s="1"/>
  <c r="N13" s="1"/>
  <c r="O13" s="1"/>
  <c r="L14"/>
  <c r="M14" s="1"/>
  <c r="N14" s="1"/>
  <c r="O14" s="1"/>
  <c r="L15"/>
  <c r="M15" s="1"/>
  <c r="N15" s="1"/>
  <c r="O15" s="1"/>
  <c r="L16"/>
  <c r="M16" s="1"/>
  <c r="N16" s="1"/>
  <c r="O16" s="1"/>
  <c r="L17"/>
  <c r="M17" s="1"/>
  <c r="N17" s="1"/>
  <c r="O17" s="1"/>
  <c r="L18"/>
  <c r="M18" s="1"/>
  <c r="N18" s="1"/>
  <c r="O18" s="1"/>
  <c r="L19"/>
  <c r="M19" s="1"/>
  <c r="N19" s="1"/>
  <c r="O19" s="1"/>
  <c r="L20"/>
  <c r="M20" s="1"/>
  <c r="N20" s="1"/>
  <c r="O20" s="1"/>
  <c r="L10" l="1"/>
  <c r="M10" s="1"/>
  <c r="N10" s="1"/>
  <c r="O10" s="1"/>
  <c r="L9" l="1"/>
  <c r="M9" s="1"/>
  <c r="N9" s="1"/>
  <c r="O9" s="1"/>
  <c r="O23" s="1"/>
  <c r="I9"/>
  <c r="J9" s="1"/>
  <c r="K9" s="1"/>
  <c r="M23" l="1"/>
  <c r="N23"/>
</calcChain>
</file>

<file path=xl/sharedStrings.xml><?xml version="1.0" encoding="utf-8"?>
<sst xmlns="http://schemas.openxmlformats.org/spreadsheetml/2006/main" count="77" uniqueCount="53">
  <si>
    <t>№</t>
  </si>
  <si>
    <t>Ед. изм</t>
  </si>
  <si>
    <t>Кол-во</t>
  </si>
  <si>
    <t xml:space="preserve">Средняя арифметическая цена за единицу     &lt;ц&gt; </t>
  </si>
  <si>
    <t>Среднее квадратичное отклонение</t>
  </si>
  <si>
    <t>Цена за единицу изм. (руб.)</t>
  </si>
  <si>
    <t>Цена за единицу изм. с округлением (вниз) до сотых долей после запятой (руб.)</t>
  </si>
  <si>
    <t xml:space="preserve">                                                                                                                                 </t>
  </si>
  <si>
    <t xml:space="preserve">Поставщик №1 </t>
  </si>
  <si>
    <t>Поставщик №2</t>
  </si>
  <si>
    <t xml:space="preserve">Поставщик №3 </t>
  </si>
  <si>
    <t>Наименование закупки (предмет договора)</t>
  </si>
  <si>
    <t>Используемый метод определения НМЦ</t>
  </si>
  <si>
    <t>Метод сопоставимых рыночных цен (анализа рынка)</t>
  </si>
  <si>
    <t>Срок поставки (выполнения работ, оказания услуг)</t>
  </si>
  <si>
    <t>Расчет НМЦ</t>
  </si>
  <si>
    <t>Информация о запросах ценовых предложений (коммерческих предложений)</t>
  </si>
  <si>
    <t xml:space="preserve">Работник подразделения,
ответственного за расчет НМЦ:
</t>
  </si>
  <si>
    <t>(должность)</t>
  </si>
  <si>
    <t>(подпись/расшифровка подписи)</t>
  </si>
  <si>
    <t>ЧАСТЬ III. ОБОСНОВАНИЕ НАЧАЛЬНОЙ (МАКСИМАЛЬНОЙ) ЦЕНЫ ДОГОВОРА</t>
  </si>
  <si>
    <t>Однородность совокупности значений выявленных цен, используемых в расчете Н(М)ЦД, ЦДЕП</t>
  </si>
  <si>
    <t>Н(М)ЦД, ЦДЕП, определяемая методом сопоставимых рыночных цен (анализа рынка)*</t>
  </si>
  <si>
    <r>
      <rPr>
        <b/>
        <sz val="10"/>
        <color indexed="8"/>
        <rFont val="Times New Roman"/>
        <family val="1"/>
        <charset val="204"/>
      </rPr>
      <t>Расчет Н(М)ЦД по формуле</t>
    </r>
    <r>
      <rPr>
        <sz val="10"/>
        <color indexed="8"/>
        <rFont val="Times New Roman"/>
        <family val="1"/>
        <charset val="204"/>
      </rPr>
      <t xml:space="preserve">                             v - количество (объем) закупаемого товара (работы, услуги);
n - количество значений, используемых в расчете;
i - номер источника ценовой информации;
     - цена единицы</t>
    </r>
  </si>
  <si>
    <t xml:space="preserve">ОКПД 2 </t>
  </si>
  <si>
    <t xml:space="preserve">Наименование позиции </t>
  </si>
  <si>
    <t xml:space="preserve">Н(М)Ц, за единицу (руб.)     </t>
  </si>
  <si>
    <t xml:space="preserve">Коммерческие предложения (руб./ед.изм.) </t>
  </si>
  <si>
    <r>
      <t xml:space="preserve">коэффициент вариации цен V (%)           </t>
    </r>
    <r>
      <rPr>
        <i/>
        <sz val="10"/>
        <color indexed="8"/>
        <rFont val="Times New Roman"/>
        <family val="1"/>
        <charset val="204"/>
      </rPr>
      <t xml:space="preserve">         (не должен превышать 33%)</t>
    </r>
  </si>
  <si>
    <t>шт.</t>
  </si>
  <si>
    <t>Поставка и установка климатической техники</t>
  </si>
  <si>
    <t>до 31 декабря 2024 г.</t>
  </si>
  <si>
    <t>Кондиционер №7</t>
  </si>
  <si>
    <t>Кондиционер №9</t>
  </si>
  <si>
    <t>Кондиционер №12</t>
  </si>
  <si>
    <t>Кондиционер №18</t>
  </si>
  <si>
    <t>Кондиционер №24</t>
  </si>
  <si>
    <t>Новоселец М.В. /_____________/</t>
  </si>
  <si>
    <t>Инженер 1 категории ОМТС Филиала ООО "МСК" в г. Севастополе</t>
  </si>
  <si>
    <t>28.25.12.130</t>
  </si>
  <si>
    <t xml:space="preserve">43.22.12.150 </t>
  </si>
  <si>
    <t>м</t>
  </si>
  <si>
    <t>Кондиционер №7 инвертор</t>
  </si>
  <si>
    <t>Кондиционер №9 инвертор</t>
  </si>
  <si>
    <t>Кондиционер №12 инвертор</t>
  </si>
  <si>
    <t>Кондиционер №18 инвертор</t>
  </si>
  <si>
    <t>Кондиционер №24 инвертор</t>
  </si>
  <si>
    <t>Мульти сплит - система 1+2</t>
  </si>
  <si>
    <t>Монтаж наружного блока кондиционера</t>
  </si>
  <si>
    <t>Монтаж внутреннего блока кондиционера</t>
  </si>
  <si>
    <t>Прокладка межблочной магистрали кондиционера с материалом Поставщика</t>
  </si>
  <si>
    <t xml:space="preserve">Итого НМЦ суммы цен за единицу ТРУ устанавливается в размере: 688 073,96
</t>
  </si>
  <si>
    <t xml:space="preserve">Дата подготовки обоснования НМЦ  22.07.2024 </t>
  </si>
</sst>
</file>

<file path=xl/styles.xml><?xml version="1.0" encoding="utf-8"?>
<styleSheet xmlns="http://schemas.openxmlformats.org/spreadsheetml/2006/main">
  <numFmts count="1">
    <numFmt numFmtId="164" formatCode="0.00000"/>
  </numFmts>
  <fonts count="16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sz val="8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</cellStyleXfs>
  <cellXfs count="76">
    <xf numFmtId="0" fontId="0" fillId="0" borderId="0" xfId="0"/>
    <xf numFmtId="0" fontId="6" fillId="0" borderId="0" xfId="0" applyFont="1"/>
    <xf numFmtId="0" fontId="5" fillId="0" borderId="0" xfId="0" applyFont="1" applyFill="1" applyAlignment="1" applyProtection="1">
      <alignment vertical="center"/>
      <protection locked="0"/>
    </xf>
    <xf numFmtId="4" fontId="6" fillId="0" borderId="0" xfId="0" applyNumberFormat="1" applyFont="1"/>
    <xf numFmtId="0" fontId="1" fillId="0" borderId="5" xfId="0" applyFont="1" applyFill="1" applyBorder="1" applyAlignment="1">
      <alignment horizontal="center" vertical="center" wrapText="1"/>
    </xf>
    <xf numFmtId="4" fontId="1" fillId="0" borderId="5" xfId="0" applyNumberFormat="1" applyFont="1" applyFill="1" applyBorder="1" applyAlignment="1">
      <alignment horizontal="center" vertical="center" wrapText="1"/>
    </xf>
    <xf numFmtId="4" fontId="4" fillId="0" borderId="0" xfId="0" applyNumberFormat="1" applyFont="1" applyFill="1" applyAlignment="1" applyProtection="1">
      <alignment horizontal="center" vertical="center"/>
      <protection locked="0"/>
    </xf>
    <xf numFmtId="0" fontId="10" fillId="0" borderId="0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8" fillId="0" borderId="0" xfId="0" applyFont="1" applyAlignment="1">
      <alignment horizontal="center" vertical="center"/>
    </xf>
    <xf numFmtId="0" fontId="7" fillId="2" borderId="0" xfId="0" applyFont="1" applyFill="1" applyBorder="1" applyAlignment="1">
      <alignment horizontal="center" vertical="top" wrapText="1"/>
    </xf>
    <xf numFmtId="4" fontId="7" fillId="0" borderId="0" xfId="0" applyNumberFormat="1" applyFont="1" applyBorder="1" applyAlignment="1">
      <alignment horizontal="center" vertical="center"/>
    </xf>
    <xf numFmtId="4" fontId="5" fillId="0" borderId="0" xfId="0" applyNumberFormat="1" applyFont="1" applyFill="1" applyAlignment="1" applyProtection="1">
      <alignment vertical="center"/>
      <protection locked="0"/>
    </xf>
    <xf numFmtId="0" fontId="6" fillId="0" borderId="0" xfId="0" applyFont="1" applyFill="1"/>
    <xf numFmtId="4" fontId="7" fillId="0" borderId="0" xfId="0" applyNumberFormat="1" applyFont="1" applyFill="1"/>
    <xf numFmtId="4" fontId="6" fillId="0" borderId="0" xfId="0" applyNumberFormat="1" applyFont="1" applyFill="1"/>
    <xf numFmtId="4" fontId="2" fillId="0" borderId="2" xfId="0" applyNumberFormat="1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4" fontId="7" fillId="0" borderId="2" xfId="0" applyNumberFormat="1" applyFont="1" applyFill="1" applyBorder="1" applyAlignment="1">
      <alignment horizontal="center" vertical="top" wrapText="1"/>
    </xf>
    <xf numFmtId="0" fontId="7" fillId="0" borderId="2" xfId="0" applyFont="1" applyFill="1" applyBorder="1" applyAlignment="1">
      <alignment horizontal="center" vertical="top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 wrapText="1"/>
    </xf>
    <xf numFmtId="0" fontId="6" fillId="0" borderId="1" xfId="0" applyFont="1" applyFill="1" applyBorder="1"/>
    <xf numFmtId="4" fontId="6" fillId="0" borderId="8" xfId="0" applyNumberFormat="1" applyFont="1" applyFill="1" applyBorder="1"/>
    <xf numFmtId="164" fontId="3" fillId="0" borderId="7" xfId="0" applyNumberFormat="1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/>
    </xf>
    <xf numFmtId="2" fontId="2" fillId="0" borderId="7" xfId="0" applyNumberFormat="1" applyFont="1" applyFill="1" applyBorder="1" applyAlignment="1">
      <alignment horizontal="center" vertical="center" wrapText="1"/>
    </xf>
    <xf numFmtId="0" fontId="9" fillId="0" borderId="0" xfId="0" applyFont="1" applyFill="1"/>
    <xf numFmtId="0" fontId="8" fillId="0" borderId="0" xfId="0" applyFont="1" applyFill="1" applyAlignment="1">
      <alignment horizontal="left"/>
    </xf>
    <xf numFmtId="0" fontId="4" fillId="0" borderId="0" xfId="0" applyFont="1" applyFill="1"/>
    <xf numFmtId="4" fontId="4" fillId="0" borderId="0" xfId="0" applyNumberFormat="1" applyFont="1" applyFill="1" applyAlignment="1" applyProtection="1">
      <alignment wrapText="1"/>
      <protection locked="0"/>
    </xf>
    <xf numFmtId="0" fontId="4" fillId="0" borderId="0" xfId="0" applyFont="1" applyFill="1" applyAlignment="1" applyProtection="1">
      <alignment horizontal="center" wrapText="1"/>
      <protection locked="0"/>
    </xf>
    <xf numFmtId="0" fontId="10" fillId="0" borderId="0" xfId="0" applyFont="1" applyFill="1"/>
    <xf numFmtId="0" fontId="10" fillId="0" borderId="1" xfId="0" applyFont="1" applyFill="1" applyBorder="1"/>
    <xf numFmtId="0" fontId="10" fillId="0" borderId="0" xfId="0" applyFont="1"/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" fontId="14" fillId="0" borderId="3" xfId="0" applyNumberFormat="1" applyFont="1" applyFill="1" applyBorder="1" applyAlignment="1">
      <alignment horizontal="center" vertical="center" wrapText="1"/>
    </xf>
    <xf numFmtId="4" fontId="14" fillId="0" borderId="1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6" fillId="0" borderId="1" xfId="0" applyNumberFormat="1" applyFont="1" applyFill="1" applyBorder="1" applyAlignment="1">
      <alignment horizontal="center" vertical="center"/>
    </xf>
    <xf numFmtId="2" fontId="15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4" fontId="6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left" wrapText="1"/>
    </xf>
    <xf numFmtId="0" fontId="7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0" fontId="4" fillId="0" borderId="0" xfId="0" applyFont="1" applyFill="1" applyAlignment="1" applyProtection="1">
      <alignment horizontal="left" vertical="top" wrapText="1"/>
      <protection locked="0"/>
    </xf>
    <xf numFmtId="0" fontId="8" fillId="0" borderId="0" xfId="0" applyFont="1" applyFill="1" applyAlignment="1">
      <alignment horizontal="center"/>
    </xf>
    <xf numFmtId="0" fontId="8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6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wrapText="1"/>
    </xf>
    <xf numFmtId="0" fontId="6" fillId="0" borderId="0" xfId="0" applyFont="1" applyFill="1" applyAlignment="1">
      <alignment horizontal="left" wrapText="1"/>
    </xf>
    <xf numFmtId="0" fontId="8" fillId="0" borderId="0" xfId="0" applyFont="1" applyFill="1" applyAlignment="1">
      <alignment horizontal="left"/>
    </xf>
    <xf numFmtId="2" fontId="2" fillId="0" borderId="3" xfId="0" applyNumberFormat="1" applyFont="1" applyFill="1" applyBorder="1" applyAlignment="1">
      <alignment horizontal="center" vertical="top" wrapText="1"/>
    </xf>
    <xf numFmtId="2" fontId="2" fillId="0" borderId="6" xfId="0" applyNumberFormat="1" applyFont="1" applyFill="1" applyBorder="1" applyAlignment="1">
      <alignment horizontal="center" vertical="top" wrapText="1"/>
    </xf>
    <xf numFmtId="2" fontId="2" fillId="0" borderId="4" xfId="0" applyNumberFormat="1" applyFont="1" applyFill="1" applyBorder="1" applyAlignment="1">
      <alignment horizontal="center" vertical="top" wrapText="1"/>
    </xf>
  </cellXfs>
  <cellStyles count="9">
    <cellStyle name="Обычный" xfId="0" builtinId="0"/>
    <cellStyle name="Обычный 2" xfId="1"/>
    <cellStyle name="Обычный 3" xfId="2"/>
    <cellStyle name="Обычный 4" xfId="3"/>
    <cellStyle name="Обычный 5" xfId="4"/>
    <cellStyle name="Обычный 6" xfId="6"/>
    <cellStyle name="Обычный 7" xfId="5"/>
    <cellStyle name="Обычный 8" xfId="7"/>
    <cellStyle name="Обычный 9" xfId="8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19050</xdr:colOff>
      <xdr:row>7</xdr:row>
      <xdr:rowOff>923925</xdr:rowOff>
    </xdr:from>
    <xdr:to>
      <xdr:col>9</xdr:col>
      <xdr:colOff>1019175</xdr:colOff>
      <xdr:row>7</xdr:row>
      <xdr:rowOff>1362075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01150" y="2124075"/>
          <a:ext cx="1000125" cy="438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19050</xdr:colOff>
      <xdr:row>7</xdr:row>
      <xdr:rowOff>1600200</xdr:rowOff>
    </xdr:from>
    <xdr:to>
      <xdr:col>11</xdr:col>
      <xdr:colOff>1504950</xdr:colOff>
      <xdr:row>7</xdr:row>
      <xdr:rowOff>1962150</xdr:rowOff>
    </xdr:to>
    <xdr:pic>
      <xdr:nvPicPr>
        <xdr:cNvPr id="4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82350" y="2800350"/>
          <a:ext cx="14859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11</xdr:col>
      <xdr:colOff>266700</xdr:colOff>
      <xdr:row>7</xdr:row>
      <xdr:rowOff>1400175</xdr:rowOff>
    </xdr:from>
    <xdr:to>
      <xdr:col>11</xdr:col>
      <xdr:colOff>419100</xdr:colOff>
      <xdr:row>7</xdr:row>
      <xdr:rowOff>1628775</xdr:rowOff>
    </xdr:to>
    <xdr:pic>
      <xdr:nvPicPr>
        <xdr:cNvPr id="5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00" y="2600325"/>
          <a:ext cx="152400" cy="228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=""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19050</xdr:colOff>
      <xdr:row>7</xdr:row>
      <xdr:rowOff>952500</xdr:rowOff>
    </xdr:from>
    <xdr:to>
      <xdr:col>11</xdr:col>
      <xdr:colOff>0</xdr:colOff>
      <xdr:row>7</xdr:row>
      <xdr:rowOff>1304925</xdr:rowOff>
    </xdr:to>
    <xdr:pic>
      <xdr:nvPicPr>
        <xdr:cNvPr id="6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9763125" y="3762375"/>
          <a:ext cx="9334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0"/>
  <sheetViews>
    <sheetView tabSelected="1" view="pageBreakPreview" zoomScale="90" zoomScaleNormal="112" zoomScaleSheetLayoutView="90" workbookViewId="0">
      <selection activeCell="M13" sqref="M13"/>
    </sheetView>
  </sheetViews>
  <sheetFormatPr defaultRowHeight="15"/>
  <cols>
    <col min="1" max="1" width="5.85546875" style="1" customWidth="1"/>
    <col min="2" max="2" width="34.85546875" style="35" customWidth="1"/>
    <col min="3" max="3" width="12.42578125" style="1" customWidth="1"/>
    <col min="4" max="4" width="8.140625" style="1" customWidth="1"/>
    <col min="5" max="5" width="10.28515625" style="1" customWidth="1"/>
    <col min="6" max="6" width="14.28515625" style="3" customWidth="1"/>
    <col min="7" max="7" width="15.42578125" style="3" customWidth="1"/>
    <col min="8" max="8" width="14" style="3" customWidth="1"/>
    <col min="9" max="9" width="15.5703125" style="1" customWidth="1"/>
    <col min="10" max="10" width="15.42578125" style="1" customWidth="1"/>
    <col min="11" max="11" width="13.7109375" style="1" customWidth="1"/>
    <col min="12" max="12" width="22.7109375" style="1" customWidth="1"/>
    <col min="13" max="13" width="13.7109375" style="3" customWidth="1"/>
    <col min="14" max="14" width="14.42578125" style="3" customWidth="1"/>
    <col min="15" max="15" width="15.42578125" style="1" customWidth="1"/>
    <col min="16" max="16" width="18.42578125" style="3" customWidth="1"/>
    <col min="17" max="17" width="0.85546875" style="3" customWidth="1"/>
    <col min="18" max="21" width="15.7109375" style="3" customWidth="1"/>
    <col min="22" max="22" width="11.85546875" style="1" customWidth="1"/>
    <col min="23" max="23" width="9.140625" style="1" customWidth="1"/>
    <col min="24" max="24" width="9.140625" style="3" customWidth="1"/>
    <col min="25" max="16384" width="9.140625" style="1"/>
  </cols>
  <sheetData>
    <row r="1" spans="1:23" ht="16.5" customHeight="1">
      <c r="A1" s="13"/>
      <c r="B1" s="33"/>
      <c r="C1" s="13"/>
      <c r="D1" s="13"/>
      <c r="E1" s="13"/>
      <c r="F1" s="14" t="s">
        <v>20</v>
      </c>
      <c r="G1" s="15"/>
      <c r="H1" s="15"/>
      <c r="I1" s="13"/>
      <c r="J1" s="13"/>
      <c r="K1" s="13"/>
      <c r="L1" s="51" t="s">
        <v>7</v>
      </c>
      <c r="M1" s="52"/>
      <c r="N1" s="52"/>
      <c r="O1" s="52"/>
    </row>
    <row r="2" spans="1:23" ht="20.25" customHeight="1">
      <c r="A2" s="4"/>
      <c r="B2" s="61" t="s">
        <v>11</v>
      </c>
      <c r="C2" s="61"/>
      <c r="D2" s="4"/>
      <c r="E2" s="61" t="s">
        <v>30</v>
      </c>
      <c r="F2" s="61"/>
      <c r="G2" s="61"/>
      <c r="H2" s="61"/>
      <c r="I2" s="61"/>
      <c r="J2" s="61"/>
      <c r="K2" s="61"/>
      <c r="L2" s="61"/>
      <c r="M2" s="61"/>
      <c r="N2" s="61"/>
      <c r="O2" s="61"/>
    </row>
    <row r="3" spans="1:23" ht="36.75" customHeight="1">
      <c r="A3" s="4"/>
      <c r="B3" s="61" t="s">
        <v>12</v>
      </c>
      <c r="C3" s="61"/>
      <c r="D3" s="4"/>
      <c r="E3" s="61" t="s">
        <v>13</v>
      </c>
      <c r="F3" s="61"/>
      <c r="G3" s="61"/>
      <c r="H3" s="61"/>
      <c r="I3" s="61"/>
      <c r="J3" s="61"/>
      <c r="K3" s="61"/>
      <c r="L3" s="61"/>
      <c r="M3" s="61"/>
      <c r="N3" s="61"/>
      <c r="O3" s="61"/>
    </row>
    <row r="4" spans="1:23" ht="33" customHeight="1">
      <c r="A4" s="4"/>
      <c r="B4" s="61" t="s">
        <v>14</v>
      </c>
      <c r="C4" s="61"/>
      <c r="D4" s="4"/>
      <c r="E4" s="61" t="s">
        <v>31</v>
      </c>
      <c r="F4" s="61"/>
      <c r="G4" s="61"/>
      <c r="H4" s="61"/>
      <c r="I4" s="61"/>
      <c r="J4" s="61"/>
      <c r="K4" s="61"/>
      <c r="L4" s="61"/>
      <c r="M4" s="61"/>
      <c r="N4" s="61"/>
      <c r="O4" s="61"/>
    </row>
    <row r="5" spans="1:23" ht="22.5" customHeight="1">
      <c r="A5" s="61" t="s">
        <v>15</v>
      </c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</row>
    <row r="6" spans="1:23" ht="53.25" customHeight="1">
      <c r="A6" s="4"/>
      <c r="B6" s="61" t="s">
        <v>16</v>
      </c>
      <c r="C6" s="61"/>
      <c r="D6" s="4"/>
      <c r="E6" s="4"/>
      <c r="F6" s="5"/>
      <c r="G6" s="5"/>
      <c r="H6" s="5"/>
      <c r="I6" s="4"/>
      <c r="J6" s="4"/>
      <c r="K6" s="4"/>
      <c r="L6" s="4"/>
      <c r="M6" s="5"/>
      <c r="N6" s="5"/>
      <c r="O6" s="4"/>
    </row>
    <row r="7" spans="1:23" ht="39" customHeight="1">
      <c r="A7" s="53" t="s">
        <v>0</v>
      </c>
      <c r="B7" s="55" t="s">
        <v>25</v>
      </c>
      <c r="C7" s="57" t="s">
        <v>24</v>
      </c>
      <c r="D7" s="53" t="s">
        <v>1</v>
      </c>
      <c r="E7" s="53" t="s">
        <v>2</v>
      </c>
      <c r="F7" s="58" t="s">
        <v>27</v>
      </c>
      <c r="G7" s="59"/>
      <c r="H7" s="60"/>
      <c r="I7" s="73" t="s">
        <v>21</v>
      </c>
      <c r="J7" s="74"/>
      <c r="K7" s="75"/>
      <c r="L7" s="62" t="s">
        <v>22</v>
      </c>
      <c r="M7" s="63"/>
      <c r="N7" s="63"/>
      <c r="O7" s="63"/>
    </row>
    <row r="8" spans="1:23" ht="159" customHeight="1">
      <c r="A8" s="54"/>
      <c r="B8" s="56"/>
      <c r="C8" s="57"/>
      <c r="D8" s="53"/>
      <c r="E8" s="53"/>
      <c r="F8" s="16" t="s">
        <v>8</v>
      </c>
      <c r="G8" s="16" t="s">
        <v>9</v>
      </c>
      <c r="H8" s="16" t="s">
        <v>10</v>
      </c>
      <c r="I8" s="17" t="s">
        <v>3</v>
      </c>
      <c r="J8" s="17" t="s">
        <v>4</v>
      </c>
      <c r="K8" s="17" t="s">
        <v>28</v>
      </c>
      <c r="L8" s="18" t="s">
        <v>23</v>
      </c>
      <c r="M8" s="19" t="s">
        <v>5</v>
      </c>
      <c r="N8" s="19" t="s">
        <v>6</v>
      </c>
      <c r="O8" s="20" t="s">
        <v>26</v>
      </c>
      <c r="P8" s="10"/>
      <c r="Q8" s="10"/>
      <c r="R8" s="10"/>
      <c r="S8" s="10"/>
      <c r="T8" s="10"/>
      <c r="U8" s="10"/>
    </row>
    <row r="9" spans="1:23" ht="20.100000000000001" customHeight="1">
      <c r="A9" s="49">
        <v>1</v>
      </c>
      <c r="B9" s="39" t="s">
        <v>32</v>
      </c>
      <c r="C9" s="40" t="s">
        <v>39</v>
      </c>
      <c r="D9" s="41" t="s">
        <v>29</v>
      </c>
      <c r="E9" s="42">
        <v>1</v>
      </c>
      <c r="F9" s="43">
        <v>24500</v>
      </c>
      <c r="G9" s="43">
        <v>25000</v>
      </c>
      <c r="H9" s="44">
        <v>25500</v>
      </c>
      <c r="I9" s="46">
        <f>AVERAGE(F9:H9)</f>
        <v>25000</v>
      </c>
      <c r="J9" s="47">
        <f t="shared" ref="J9:J22" si="0">SQRT(((SUM((POWER(H9-I9,2)),(POWER(G9-I9,2)),(POWER(F9-I9,2)))/(COLUMNS(F9:H9)-1))))</f>
        <v>500</v>
      </c>
      <c r="K9" s="48">
        <f>J9/I9*100</f>
        <v>2</v>
      </c>
      <c r="L9" s="45">
        <f>((E9/3)*(SUM(F9:H9)))</f>
        <v>25000</v>
      </c>
      <c r="M9" s="45">
        <f t="shared" ref="M9:M22" si="1">L9/E9</f>
        <v>25000</v>
      </c>
      <c r="N9" s="45">
        <f t="shared" ref="N9:N10" si="2">ROUNDDOWN(M9,2)</f>
        <v>25000</v>
      </c>
      <c r="O9" s="45">
        <f t="shared" ref="O9:O22" si="3">N9*E9</f>
        <v>25000</v>
      </c>
      <c r="P9" s="10"/>
      <c r="Q9" s="10">
        <v>1.2</v>
      </c>
      <c r="R9" s="10"/>
      <c r="S9" s="10"/>
      <c r="T9" s="10"/>
      <c r="U9" s="10"/>
      <c r="W9" s="7"/>
    </row>
    <row r="10" spans="1:23" ht="20.100000000000001" customHeight="1">
      <c r="A10" s="49">
        <v>2</v>
      </c>
      <c r="B10" s="39" t="s">
        <v>33</v>
      </c>
      <c r="C10" s="40" t="s">
        <v>39</v>
      </c>
      <c r="D10" s="41" t="s">
        <v>29</v>
      </c>
      <c r="E10" s="42">
        <v>1</v>
      </c>
      <c r="F10" s="43">
        <v>26300</v>
      </c>
      <c r="G10" s="43">
        <v>27000</v>
      </c>
      <c r="H10" s="44">
        <v>27200</v>
      </c>
      <c r="I10" s="46">
        <f t="shared" ref="I10:I22" si="4">AVERAGE(F10:H10)</f>
        <v>26833.333333333332</v>
      </c>
      <c r="J10" s="47">
        <f t="shared" si="0"/>
        <v>472.58156262526086</v>
      </c>
      <c r="K10" s="48">
        <f t="shared" ref="K10:K22" si="5">J10/I10*100</f>
        <v>1.7611735253115313</v>
      </c>
      <c r="L10" s="45">
        <f>((E10/3)*(SUM(F10:H10)))</f>
        <v>26833.333333333332</v>
      </c>
      <c r="M10" s="45">
        <f t="shared" si="1"/>
        <v>26833.333333333332</v>
      </c>
      <c r="N10" s="45">
        <f t="shared" si="2"/>
        <v>26833.33</v>
      </c>
      <c r="O10" s="45">
        <f t="shared" si="3"/>
        <v>26833.33</v>
      </c>
      <c r="P10" s="10"/>
      <c r="Q10" s="10">
        <v>1.2</v>
      </c>
      <c r="R10" s="10"/>
      <c r="S10" s="10"/>
      <c r="T10" s="10"/>
      <c r="U10" s="10"/>
      <c r="W10" s="7"/>
    </row>
    <row r="11" spans="1:23" ht="20.100000000000001" customHeight="1">
      <c r="A11" s="49">
        <v>3</v>
      </c>
      <c r="B11" s="39" t="s">
        <v>34</v>
      </c>
      <c r="C11" s="40" t="s">
        <v>39</v>
      </c>
      <c r="D11" s="41" t="s">
        <v>29</v>
      </c>
      <c r="E11" s="42">
        <v>1</v>
      </c>
      <c r="F11" s="43">
        <v>32950</v>
      </c>
      <c r="G11" s="43">
        <v>33000</v>
      </c>
      <c r="H11" s="44">
        <v>33200</v>
      </c>
      <c r="I11" s="46">
        <f t="shared" si="4"/>
        <v>33050</v>
      </c>
      <c r="J11" s="47">
        <f t="shared" si="0"/>
        <v>132.28756555322954</v>
      </c>
      <c r="K11" s="48">
        <f t="shared" si="5"/>
        <v>0.40026494872384122</v>
      </c>
      <c r="L11" s="45">
        <f t="shared" ref="L11:L22" si="6">((E11/3)*(SUM(F11:H11)))</f>
        <v>33050</v>
      </c>
      <c r="M11" s="45">
        <f t="shared" si="1"/>
        <v>33050</v>
      </c>
      <c r="N11" s="45">
        <f t="shared" ref="N11:N22" si="7">ROUNDDOWN(M11,2)</f>
        <v>33050</v>
      </c>
      <c r="O11" s="45">
        <f t="shared" si="3"/>
        <v>33050</v>
      </c>
      <c r="P11" s="10"/>
      <c r="Q11" s="10"/>
      <c r="R11" s="10"/>
      <c r="S11" s="10"/>
      <c r="T11" s="10"/>
      <c r="U11" s="10"/>
      <c r="W11" s="7"/>
    </row>
    <row r="12" spans="1:23" ht="20.100000000000001" customHeight="1">
      <c r="A12" s="49">
        <v>4</v>
      </c>
      <c r="B12" s="39" t="s">
        <v>35</v>
      </c>
      <c r="C12" s="40" t="s">
        <v>39</v>
      </c>
      <c r="D12" s="41" t="s">
        <v>29</v>
      </c>
      <c r="E12" s="42">
        <v>1</v>
      </c>
      <c r="F12" s="43">
        <v>55000</v>
      </c>
      <c r="G12" s="43">
        <v>55500</v>
      </c>
      <c r="H12" s="44">
        <v>55800</v>
      </c>
      <c r="I12" s="46">
        <f t="shared" si="4"/>
        <v>55433.333333333336</v>
      </c>
      <c r="J12" s="47">
        <f t="shared" si="0"/>
        <v>404.145188432738</v>
      </c>
      <c r="K12" s="48">
        <f t="shared" si="5"/>
        <v>0.72906528280109084</v>
      </c>
      <c r="L12" s="45">
        <f t="shared" si="6"/>
        <v>55433.333333333328</v>
      </c>
      <c r="M12" s="45">
        <f t="shared" si="1"/>
        <v>55433.333333333328</v>
      </c>
      <c r="N12" s="45">
        <f t="shared" si="7"/>
        <v>55433.33</v>
      </c>
      <c r="O12" s="45">
        <f t="shared" si="3"/>
        <v>55433.33</v>
      </c>
      <c r="P12" s="10"/>
      <c r="Q12" s="10"/>
      <c r="R12" s="10"/>
      <c r="S12" s="10"/>
      <c r="T12" s="10"/>
      <c r="U12" s="10"/>
      <c r="W12" s="7"/>
    </row>
    <row r="13" spans="1:23" ht="20.100000000000001" customHeight="1">
      <c r="A13" s="49">
        <v>5</v>
      </c>
      <c r="B13" s="39" t="s">
        <v>36</v>
      </c>
      <c r="C13" s="40" t="s">
        <v>39</v>
      </c>
      <c r="D13" s="41" t="s">
        <v>29</v>
      </c>
      <c r="E13" s="42">
        <v>1</v>
      </c>
      <c r="F13" s="43">
        <v>64400</v>
      </c>
      <c r="G13" s="43">
        <v>65000</v>
      </c>
      <c r="H13" s="44">
        <v>65200</v>
      </c>
      <c r="I13" s="46">
        <f t="shared" si="4"/>
        <v>64866.666666666664</v>
      </c>
      <c r="J13" s="47">
        <f t="shared" si="0"/>
        <v>416.33319989322655</v>
      </c>
      <c r="K13" s="48">
        <f t="shared" si="5"/>
        <v>0.64182918791350452</v>
      </c>
      <c r="L13" s="45">
        <f t="shared" si="6"/>
        <v>64866.666666666664</v>
      </c>
      <c r="M13" s="45">
        <f t="shared" si="1"/>
        <v>64866.666666666664</v>
      </c>
      <c r="N13" s="45">
        <f t="shared" si="7"/>
        <v>64866.66</v>
      </c>
      <c r="O13" s="45">
        <f t="shared" si="3"/>
        <v>64866.66</v>
      </c>
      <c r="P13" s="10"/>
      <c r="Q13" s="10"/>
      <c r="R13" s="10"/>
      <c r="S13" s="10"/>
      <c r="T13" s="10"/>
      <c r="U13" s="10"/>
      <c r="W13" s="7"/>
    </row>
    <row r="14" spans="1:23" ht="20.100000000000001" customHeight="1">
      <c r="A14" s="49">
        <v>6</v>
      </c>
      <c r="B14" s="39" t="s">
        <v>42</v>
      </c>
      <c r="C14" s="40" t="s">
        <v>39</v>
      </c>
      <c r="D14" s="41" t="s">
        <v>29</v>
      </c>
      <c r="E14" s="42">
        <v>1</v>
      </c>
      <c r="F14" s="43">
        <v>26096</v>
      </c>
      <c r="G14" s="43">
        <v>28000</v>
      </c>
      <c r="H14" s="44">
        <v>28150</v>
      </c>
      <c r="I14" s="46">
        <f t="shared" si="4"/>
        <v>27415.333333333332</v>
      </c>
      <c r="J14" s="47">
        <f t="shared" si="0"/>
        <v>1145.035079520856</v>
      </c>
      <c r="K14" s="48">
        <f t="shared" si="5"/>
        <v>4.176622861370241</v>
      </c>
      <c r="L14" s="45">
        <f t="shared" si="6"/>
        <v>27415.333333333332</v>
      </c>
      <c r="M14" s="45">
        <f t="shared" si="1"/>
        <v>27415.333333333332</v>
      </c>
      <c r="N14" s="45">
        <f t="shared" si="7"/>
        <v>27415.33</v>
      </c>
      <c r="O14" s="45">
        <f t="shared" si="3"/>
        <v>27415.33</v>
      </c>
      <c r="P14" s="10"/>
      <c r="Q14" s="10"/>
      <c r="R14" s="10"/>
      <c r="S14" s="10"/>
      <c r="T14" s="10"/>
      <c r="U14" s="10"/>
      <c r="W14" s="7"/>
    </row>
    <row r="15" spans="1:23" ht="20.100000000000001" customHeight="1">
      <c r="A15" s="49">
        <v>7</v>
      </c>
      <c r="B15" s="39" t="s">
        <v>43</v>
      </c>
      <c r="C15" s="40" t="s">
        <v>39</v>
      </c>
      <c r="D15" s="41" t="s">
        <v>29</v>
      </c>
      <c r="E15" s="42">
        <v>1</v>
      </c>
      <c r="F15" s="43">
        <v>33936</v>
      </c>
      <c r="G15" s="43">
        <v>35000</v>
      </c>
      <c r="H15" s="44">
        <v>35400</v>
      </c>
      <c r="I15" s="46">
        <f t="shared" si="4"/>
        <v>34778.666666666664</v>
      </c>
      <c r="J15" s="47">
        <f t="shared" si="0"/>
        <v>756.680469771312</v>
      </c>
      <c r="K15" s="48">
        <f t="shared" si="5"/>
        <v>2.1757029302579514</v>
      </c>
      <c r="L15" s="45">
        <f t="shared" si="6"/>
        <v>34778.666666666664</v>
      </c>
      <c r="M15" s="45">
        <f t="shared" si="1"/>
        <v>34778.666666666664</v>
      </c>
      <c r="N15" s="45">
        <f t="shared" si="7"/>
        <v>34778.660000000003</v>
      </c>
      <c r="O15" s="45">
        <f t="shared" si="3"/>
        <v>34778.660000000003</v>
      </c>
      <c r="P15" s="10"/>
      <c r="Q15" s="10"/>
      <c r="R15" s="10"/>
      <c r="S15" s="10"/>
      <c r="T15" s="10"/>
      <c r="U15" s="10"/>
      <c r="W15" s="7"/>
    </row>
    <row r="16" spans="1:23" ht="20.100000000000001" customHeight="1">
      <c r="A16" s="49">
        <v>8</v>
      </c>
      <c r="B16" s="39" t="s">
        <v>44</v>
      </c>
      <c r="C16" s="40" t="s">
        <v>39</v>
      </c>
      <c r="D16" s="41" t="s">
        <v>29</v>
      </c>
      <c r="E16" s="42">
        <v>1</v>
      </c>
      <c r="F16" s="43">
        <v>37520</v>
      </c>
      <c r="G16" s="43">
        <v>44000</v>
      </c>
      <c r="H16" s="44">
        <v>44320</v>
      </c>
      <c r="I16" s="46">
        <f t="shared" si="4"/>
        <v>41946.666666666664</v>
      </c>
      <c r="J16" s="47">
        <f t="shared" si="0"/>
        <v>3836.9432277964884</v>
      </c>
      <c r="K16" s="48">
        <f t="shared" si="5"/>
        <v>9.1471945990062498</v>
      </c>
      <c r="L16" s="45">
        <f t="shared" si="6"/>
        <v>41946.666666666664</v>
      </c>
      <c r="M16" s="45">
        <f t="shared" si="1"/>
        <v>41946.666666666664</v>
      </c>
      <c r="N16" s="45">
        <f t="shared" si="7"/>
        <v>41946.66</v>
      </c>
      <c r="O16" s="45">
        <f t="shared" si="3"/>
        <v>41946.66</v>
      </c>
      <c r="P16" s="10"/>
      <c r="Q16" s="10"/>
      <c r="R16" s="10"/>
      <c r="S16" s="10"/>
      <c r="T16" s="10"/>
      <c r="U16" s="10"/>
      <c r="W16" s="7"/>
    </row>
    <row r="17" spans="1:23" ht="20.100000000000001" customHeight="1">
      <c r="A17" s="49">
        <v>9</v>
      </c>
      <c r="B17" s="39" t="s">
        <v>45</v>
      </c>
      <c r="C17" s="40" t="s">
        <v>39</v>
      </c>
      <c r="D17" s="41" t="s">
        <v>29</v>
      </c>
      <c r="E17" s="42">
        <v>1</v>
      </c>
      <c r="F17" s="43">
        <v>57000</v>
      </c>
      <c r="G17" s="43">
        <v>57800</v>
      </c>
      <c r="H17" s="44">
        <v>58000</v>
      </c>
      <c r="I17" s="46">
        <f t="shared" si="4"/>
        <v>57600</v>
      </c>
      <c r="J17" s="47">
        <f t="shared" si="0"/>
        <v>529.15026221291816</v>
      </c>
      <c r="K17" s="48">
        <f t="shared" si="5"/>
        <v>0.91866364967520509</v>
      </c>
      <c r="L17" s="45">
        <f t="shared" si="6"/>
        <v>57600</v>
      </c>
      <c r="M17" s="45">
        <f t="shared" si="1"/>
        <v>57600</v>
      </c>
      <c r="N17" s="45">
        <f t="shared" si="7"/>
        <v>57600</v>
      </c>
      <c r="O17" s="45">
        <f t="shared" si="3"/>
        <v>57600</v>
      </c>
      <c r="P17" s="10"/>
      <c r="Q17" s="10"/>
      <c r="R17" s="10"/>
      <c r="S17" s="10"/>
      <c r="T17" s="10"/>
      <c r="U17" s="10"/>
      <c r="W17" s="7"/>
    </row>
    <row r="18" spans="1:23" ht="20.100000000000001" customHeight="1">
      <c r="A18" s="49">
        <v>10</v>
      </c>
      <c r="B18" s="39" t="s">
        <v>46</v>
      </c>
      <c r="C18" s="40" t="s">
        <v>39</v>
      </c>
      <c r="D18" s="41" t="s">
        <v>29</v>
      </c>
      <c r="E18" s="42">
        <v>1</v>
      </c>
      <c r="F18" s="43">
        <v>66000</v>
      </c>
      <c r="G18" s="43">
        <v>67000</v>
      </c>
      <c r="H18" s="44">
        <v>67300</v>
      </c>
      <c r="I18" s="46">
        <f t="shared" si="4"/>
        <v>66766.666666666672</v>
      </c>
      <c r="J18" s="47">
        <f t="shared" si="0"/>
        <v>680.68592855540453</v>
      </c>
      <c r="K18" s="48">
        <f t="shared" si="5"/>
        <v>1.0194996433680545</v>
      </c>
      <c r="L18" s="45">
        <f t="shared" si="6"/>
        <v>66766.666666666657</v>
      </c>
      <c r="M18" s="45">
        <f t="shared" si="1"/>
        <v>66766.666666666657</v>
      </c>
      <c r="N18" s="45">
        <f t="shared" si="7"/>
        <v>66766.66</v>
      </c>
      <c r="O18" s="45">
        <f t="shared" si="3"/>
        <v>66766.66</v>
      </c>
      <c r="P18" s="10"/>
      <c r="Q18" s="10"/>
      <c r="R18" s="10"/>
      <c r="S18" s="10"/>
      <c r="T18" s="10"/>
      <c r="U18" s="10"/>
      <c r="W18" s="7"/>
    </row>
    <row r="19" spans="1:23" ht="20.100000000000001" customHeight="1">
      <c r="A19" s="49">
        <v>11</v>
      </c>
      <c r="B19" s="39" t="s">
        <v>47</v>
      </c>
      <c r="C19" s="40" t="s">
        <v>39</v>
      </c>
      <c r="D19" s="41" t="s">
        <v>29</v>
      </c>
      <c r="E19" s="42">
        <v>1</v>
      </c>
      <c r="F19" s="43">
        <v>240000</v>
      </c>
      <c r="G19" s="43">
        <v>242400</v>
      </c>
      <c r="H19" s="44">
        <v>243000</v>
      </c>
      <c r="I19" s="46">
        <f t="shared" si="4"/>
        <v>241800</v>
      </c>
      <c r="J19" s="47">
        <f t="shared" si="0"/>
        <v>1587.4507866387544</v>
      </c>
      <c r="K19" s="48">
        <f t="shared" si="5"/>
        <v>0.65651397296888103</v>
      </c>
      <c r="L19" s="45">
        <f t="shared" si="6"/>
        <v>241800</v>
      </c>
      <c r="M19" s="45">
        <f t="shared" si="1"/>
        <v>241800</v>
      </c>
      <c r="N19" s="45">
        <f t="shared" si="7"/>
        <v>241800</v>
      </c>
      <c r="O19" s="45">
        <f t="shared" si="3"/>
        <v>241800</v>
      </c>
      <c r="P19" s="10"/>
      <c r="Q19" s="10"/>
      <c r="R19" s="10"/>
      <c r="S19" s="10"/>
      <c r="T19" s="10"/>
      <c r="U19" s="10"/>
      <c r="W19" s="7"/>
    </row>
    <row r="20" spans="1:23" ht="20.100000000000001" customHeight="1">
      <c r="A20" s="49">
        <v>12</v>
      </c>
      <c r="B20" s="39" t="s">
        <v>48</v>
      </c>
      <c r="C20" s="40" t="s">
        <v>40</v>
      </c>
      <c r="D20" s="41" t="s">
        <v>29</v>
      </c>
      <c r="E20" s="42">
        <v>1</v>
      </c>
      <c r="F20" s="43">
        <v>5000</v>
      </c>
      <c r="G20" s="43">
        <v>5100</v>
      </c>
      <c r="H20" s="44">
        <v>5200</v>
      </c>
      <c r="I20" s="46">
        <f t="shared" si="4"/>
        <v>5100</v>
      </c>
      <c r="J20" s="47">
        <f t="shared" si="0"/>
        <v>100</v>
      </c>
      <c r="K20" s="48">
        <f t="shared" si="5"/>
        <v>1.9607843137254901</v>
      </c>
      <c r="L20" s="45">
        <f t="shared" si="6"/>
        <v>5100</v>
      </c>
      <c r="M20" s="45">
        <f t="shared" si="1"/>
        <v>5100</v>
      </c>
      <c r="N20" s="45">
        <f t="shared" si="7"/>
        <v>5100</v>
      </c>
      <c r="O20" s="45">
        <f t="shared" si="3"/>
        <v>5100</v>
      </c>
      <c r="P20" s="10"/>
      <c r="Q20" s="10"/>
      <c r="R20" s="10"/>
      <c r="S20" s="10"/>
      <c r="T20" s="10"/>
      <c r="U20" s="10"/>
      <c r="W20" s="7"/>
    </row>
    <row r="21" spans="1:23" ht="20.100000000000001" customHeight="1">
      <c r="A21" s="49">
        <v>13</v>
      </c>
      <c r="B21" s="39" t="s">
        <v>49</v>
      </c>
      <c r="C21" s="40" t="s">
        <v>40</v>
      </c>
      <c r="D21" s="41" t="s">
        <v>29</v>
      </c>
      <c r="E21" s="42">
        <v>1</v>
      </c>
      <c r="F21" s="43">
        <v>5000</v>
      </c>
      <c r="G21" s="43">
        <v>5100</v>
      </c>
      <c r="H21" s="44">
        <v>5200</v>
      </c>
      <c r="I21" s="46">
        <f t="shared" si="4"/>
        <v>5100</v>
      </c>
      <c r="J21" s="47">
        <f t="shared" si="0"/>
        <v>100</v>
      </c>
      <c r="K21" s="48">
        <f t="shared" si="5"/>
        <v>1.9607843137254901</v>
      </c>
      <c r="L21" s="45">
        <f t="shared" si="6"/>
        <v>5100</v>
      </c>
      <c r="M21" s="45">
        <f t="shared" si="1"/>
        <v>5100</v>
      </c>
      <c r="N21" s="45">
        <f t="shared" si="7"/>
        <v>5100</v>
      </c>
      <c r="O21" s="45">
        <f t="shared" si="3"/>
        <v>5100</v>
      </c>
      <c r="P21" s="10"/>
      <c r="Q21" s="10"/>
      <c r="R21" s="10"/>
      <c r="S21" s="10"/>
      <c r="T21" s="10"/>
      <c r="U21" s="10"/>
      <c r="W21" s="7"/>
    </row>
    <row r="22" spans="1:23" ht="24.75" customHeight="1">
      <c r="A22" s="49">
        <v>14</v>
      </c>
      <c r="B22" s="39" t="s">
        <v>50</v>
      </c>
      <c r="C22" s="40" t="s">
        <v>40</v>
      </c>
      <c r="D22" s="41" t="s">
        <v>41</v>
      </c>
      <c r="E22" s="42">
        <v>1</v>
      </c>
      <c r="F22" s="43">
        <v>2300</v>
      </c>
      <c r="G22" s="43">
        <v>2400</v>
      </c>
      <c r="H22" s="44">
        <v>2450</v>
      </c>
      <c r="I22" s="46">
        <f t="shared" si="4"/>
        <v>2383.3333333333335</v>
      </c>
      <c r="J22" s="47">
        <f t="shared" si="0"/>
        <v>76.376261582597337</v>
      </c>
      <c r="K22" s="48">
        <f t="shared" si="5"/>
        <v>3.2045983880810072</v>
      </c>
      <c r="L22" s="45">
        <f t="shared" si="6"/>
        <v>2383.333333333333</v>
      </c>
      <c r="M22" s="45">
        <f t="shared" si="1"/>
        <v>2383.333333333333</v>
      </c>
      <c r="N22" s="45">
        <f t="shared" si="7"/>
        <v>2383.33</v>
      </c>
      <c r="O22" s="45">
        <f t="shared" si="3"/>
        <v>2383.33</v>
      </c>
      <c r="P22" s="10"/>
      <c r="Q22" s="10"/>
      <c r="R22" s="10"/>
      <c r="S22" s="10"/>
      <c r="T22" s="10"/>
      <c r="U22" s="10"/>
      <c r="W22" s="7"/>
    </row>
    <row r="23" spans="1:23" ht="21.75" customHeight="1" thickBot="1">
      <c r="A23" s="23"/>
      <c r="B23" s="34"/>
      <c r="C23" s="23"/>
      <c r="D23" s="21"/>
      <c r="E23" s="22"/>
      <c r="F23" s="24"/>
      <c r="G23" s="24"/>
      <c r="H23" s="24"/>
      <c r="I23" s="25"/>
      <c r="J23" s="26"/>
      <c r="K23" s="26"/>
      <c r="L23" s="27"/>
      <c r="M23" s="36">
        <f>SUM(M9:M22)</f>
        <v>688074</v>
      </c>
      <c r="N23" s="37">
        <f>SUM(N9:N22)</f>
        <v>688073.96000000008</v>
      </c>
      <c r="O23" s="37">
        <f>SUM(O9:O22)</f>
        <v>688073.96000000008</v>
      </c>
      <c r="P23" s="11"/>
      <c r="Q23" s="10">
        <v>1.2</v>
      </c>
      <c r="R23" s="11"/>
      <c r="S23" s="11"/>
      <c r="T23" s="11"/>
      <c r="U23" s="11"/>
      <c r="W23" s="7">
        <v>1.2</v>
      </c>
    </row>
    <row r="24" spans="1:23" ht="12.75">
      <c r="A24" s="71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</row>
    <row r="25" spans="1:23" ht="15.75">
      <c r="A25" s="72"/>
      <c r="B25" s="72"/>
      <c r="C25" s="72"/>
      <c r="D25" s="28"/>
      <c r="E25" s="28"/>
      <c r="F25" s="68"/>
      <c r="G25" s="68"/>
      <c r="H25" s="68"/>
      <c r="I25" s="68"/>
      <c r="J25" s="68"/>
      <c r="K25" s="38"/>
      <c r="L25" s="13"/>
      <c r="M25" s="15"/>
      <c r="N25" s="15"/>
      <c r="O25" s="13"/>
    </row>
    <row r="26" spans="1:23" ht="21.75" customHeight="1">
      <c r="A26" s="66" t="s">
        <v>51</v>
      </c>
      <c r="B26" s="67"/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9"/>
      <c r="Q26" s="9"/>
      <c r="R26" s="9"/>
      <c r="S26" s="9"/>
      <c r="T26" s="9"/>
      <c r="U26" s="9"/>
    </row>
    <row r="27" spans="1:23" ht="20.25" customHeight="1">
      <c r="A27" s="65" t="s">
        <v>52</v>
      </c>
      <c r="B27" s="65"/>
      <c r="C27" s="65"/>
      <c r="D27" s="65"/>
      <c r="E27" s="65"/>
      <c r="F27" s="65"/>
      <c r="G27" s="65"/>
      <c r="H27" s="65"/>
      <c r="I27" s="65"/>
      <c r="J27" s="65"/>
      <c r="K27" s="65"/>
      <c r="L27" s="65"/>
      <c r="M27" s="65"/>
      <c r="N27" s="65"/>
      <c r="O27" s="65"/>
      <c r="P27" s="8"/>
      <c r="Q27" s="8"/>
      <c r="R27" s="8"/>
      <c r="S27" s="8"/>
      <c r="T27" s="8"/>
      <c r="U27" s="8"/>
    </row>
    <row r="28" spans="1:23" ht="32.25" customHeight="1">
      <c r="A28" s="29"/>
      <c r="B28" s="66" t="s">
        <v>17</v>
      </c>
      <c r="C28" s="67"/>
      <c r="D28" s="70" t="s">
        <v>38</v>
      </c>
      <c r="E28" s="70"/>
      <c r="F28" s="70"/>
      <c r="G28" s="70"/>
      <c r="H28" s="68" t="s">
        <v>37</v>
      </c>
      <c r="I28" s="68"/>
      <c r="J28" s="68"/>
      <c r="K28" s="38"/>
      <c r="L28" s="13"/>
      <c r="M28" s="15"/>
      <c r="N28" s="15"/>
      <c r="O28" s="13"/>
    </row>
    <row r="29" spans="1:23" ht="22.5" customHeight="1">
      <c r="A29" s="29"/>
      <c r="B29" s="67"/>
      <c r="C29" s="67"/>
      <c r="D29" s="28"/>
      <c r="E29" s="69" t="s">
        <v>18</v>
      </c>
      <c r="F29" s="69"/>
      <c r="G29" s="50"/>
      <c r="H29" s="69" t="s">
        <v>19</v>
      </c>
      <c r="I29" s="69"/>
      <c r="J29" s="69"/>
      <c r="K29" s="38"/>
      <c r="L29" s="13"/>
      <c r="M29" s="15"/>
      <c r="N29" s="15"/>
      <c r="O29" s="13"/>
    </row>
    <row r="30" spans="1:23" ht="15.75">
      <c r="A30" s="64"/>
      <c r="B30" s="64"/>
      <c r="C30" s="64"/>
      <c r="D30" s="64"/>
      <c r="E30" s="30"/>
      <c r="F30" s="31"/>
      <c r="G30" s="6"/>
      <c r="H30" s="32"/>
      <c r="I30" s="2"/>
      <c r="J30" s="2"/>
      <c r="K30" s="2"/>
      <c r="L30" s="2"/>
      <c r="M30" s="12"/>
      <c r="N30" s="12"/>
      <c r="O30" s="2"/>
    </row>
  </sheetData>
  <mergeCells count="28">
    <mergeCell ref="A26:O26"/>
    <mergeCell ref="A24:O24"/>
    <mergeCell ref="A25:C25"/>
    <mergeCell ref="F25:J25"/>
    <mergeCell ref="I7:K7"/>
    <mergeCell ref="A30:D30"/>
    <mergeCell ref="A27:O27"/>
    <mergeCell ref="B28:C29"/>
    <mergeCell ref="H28:J28"/>
    <mergeCell ref="E29:F29"/>
    <mergeCell ref="H29:J29"/>
    <mergeCell ref="D28:G28"/>
    <mergeCell ref="L1:O1"/>
    <mergeCell ref="A7:A8"/>
    <mergeCell ref="B7:B8"/>
    <mergeCell ref="C7:C8"/>
    <mergeCell ref="D7:D8"/>
    <mergeCell ref="E7:E8"/>
    <mergeCell ref="F7:H7"/>
    <mergeCell ref="B2:C2"/>
    <mergeCell ref="E2:O2"/>
    <mergeCell ref="B3:C3"/>
    <mergeCell ref="E3:O3"/>
    <mergeCell ref="B4:C4"/>
    <mergeCell ref="E4:O4"/>
    <mergeCell ref="A5:O5"/>
    <mergeCell ref="B6:C6"/>
    <mergeCell ref="L7:O7"/>
  </mergeCells>
  <pageMargins left="0.16" right="0.16" top="0.32" bottom="0.24" header="0.22" footer="0.19"/>
  <pageSetup paperSize="9" scale="6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песок и щебень</vt:lpstr>
      <vt:lpstr>'песок и щебень'!Область_печати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ATorbenko</dc:creator>
  <cp:lastModifiedBy>gshevchuk</cp:lastModifiedBy>
  <cp:lastPrinted>2023-10-17T09:01:43Z</cp:lastPrinted>
  <dcterms:created xsi:type="dcterms:W3CDTF">2014-01-28T13:50:42Z</dcterms:created>
  <dcterms:modified xsi:type="dcterms:W3CDTF">2024-07-19T12:29:10Z</dcterms:modified>
</cp:coreProperties>
</file>