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-330" windowWidth="15075" windowHeight="11025"/>
  </bookViews>
  <sheets>
    <sheet name="Смета 1" sheetId="5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G39" i="5"/>
  <c r="I36"/>
  <c r="G38" s="1"/>
  <c r="G32"/>
  <c r="G31"/>
  <c r="G30"/>
  <c r="G29"/>
  <c r="G27"/>
  <c r="I38" l="1"/>
  <c r="I40" s="1"/>
  <c r="F42" s="1"/>
  <c r="I30"/>
  <c r="K30" s="1"/>
  <c r="J30" l="1"/>
  <c r="G21" l="1"/>
  <c r="G16"/>
  <c r="I13"/>
  <c r="G15" s="1"/>
  <c r="I15" l="1"/>
  <c r="I17" s="1"/>
  <c r="F21" s="1"/>
  <c r="I21"/>
  <c r="J21" s="1"/>
  <c r="K21" s="1"/>
  <c r="G52" l="1"/>
  <c r="K49"/>
  <c r="G48"/>
  <c r="I47"/>
  <c r="J47" s="1"/>
  <c r="G43"/>
  <c r="G42"/>
  <c r="G28"/>
  <c r="G23"/>
  <c r="I27" l="1"/>
  <c r="J27" s="1"/>
  <c r="I42"/>
  <c r="J42" s="1"/>
  <c r="J44" s="1"/>
  <c r="K24"/>
  <c r="I33" l="1"/>
  <c r="I44"/>
  <c r="K42"/>
  <c r="K44" s="1"/>
  <c r="K27"/>
  <c r="K33" s="1"/>
  <c r="J33"/>
  <c r="G22"/>
  <c r="I22" s="1"/>
  <c r="K45" l="1"/>
  <c r="K50" s="1"/>
  <c r="K51" s="1"/>
  <c r="K53" s="1"/>
  <c r="J22"/>
  <c r="J24" s="1"/>
  <c r="J45" s="1"/>
  <c r="I24"/>
  <c r="I45" s="1"/>
  <c r="F48" l="1"/>
  <c r="I48" s="1"/>
  <c r="J48" l="1"/>
  <c r="J49" s="1"/>
  <c r="J50" s="1"/>
  <c r="J51" s="1"/>
  <c r="J53" s="1"/>
  <c r="I49"/>
  <c r="I50" s="1"/>
  <c r="G51" s="1"/>
  <c r="I51" s="1"/>
  <c r="I53" s="1"/>
  <c r="I54" s="1"/>
  <c r="I55" l="1"/>
  <c r="I56" s="1"/>
</calcChain>
</file>

<file path=xl/sharedStrings.xml><?xml version="1.0" encoding="utf-8"?>
<sst xmlns="http://schemas.openxmlformats.org/spreadsheetml/2006/main" count="114" uniqueCount="80">
  <si>
    <t>№</t>
  </si>
  <si>
    <t>Обоснование стоимости       № частей, глав, §§</t>
  </si>
  <si>
    <t>Доп. коэффиц.           усложнения работ</t>
  </si>
  <si>
    <t>k</t>
  </si>
  <si>
    <t>Наименование работ</t>
  </si>
  <si>
    <t>ед. изм.</t>
  </si>
  <si>
    <t>Объем работ</t>
  </si>
  <si>
    <t>х</t>
  </si>
  <si>
    <t>Общие указ. п.20</t>
  </si>
  <si>
    <t>Всего по смете</t>
  </si>
  <si>
    <t>НДС</t>
  </si>
  <si>
    <t>Всего по смете с учетом НДС</t>
  </si>
  <si>
    <t>Наименование предприятия, здания, сооружения, стадии проектирования, этапа, вида проектных  работ</t>
  </si>
  <si>
    <t>Всего</t>
  </si>
  <si>
    <t>В том числе:</t>
  </si>
  <si>
    <t>РД</t>
  </si>
  <si>
    <t xml:space="preserve"> Проектная и рабочая документация.  Линейные работы.</t>
  </si>
  <si>
    <t>Стоимость единицы. Расчет стоимости</t>
  </si>
  <si>
    <t>1 объ-ект</t>
  </si>
  <si>
    <t>Всего:</t>
  </si>
  <si>
    <t>СБЦП 81-2001-24 Р.1 Основные положения, п.1.10, Реконструкция, k=</t>
  </si>
  <si>
    <t>ПД</t>
  </si>
  <si>
    <t>Итого по разделу 2:</t>
  </si>
  <si>
    <t>СБЦП 81-2001-24 СБЦ на проектные работы в строительстве. Объекты энергетики. Электросетевые объекты.                                                                                  Приказ Минстрой и ЖКХ РФ №30/пр от 27.01.2016г.</t>
  </si>
  <si>
    <t>на проектные работы</t>
  </si>
  <si>
    <t>СБЦП 81-2001-24     Р1. Основные положения, п.1.8</t>
  </si>
  <si>
    <t>k=</t>
  </si>
  <si>
    <t>Итого по подразделу 1.1:</t>
  </si>
  <si>
    <t>км</t>
  </si>
  <si>
    <t>Постоянная величина -        а =</t>
  </si>
  <si>
    <t>Постоянная величина -        в =</t>
  </si>
  <si>
    <t>+</t>
  </si>
  <si>
    <t>Итого по подразделу 1.3:</t>
  </si>
  <si>
    <t>СБЦП 81-2001-24     Таб.1, п.1</t>
  </si>
  <si>
    <t>СБЦП 81-2001-24     Таб.18, п.8</t>
  </si>
  <si>
    <t>СБЦП 81-2001-24     Р.1 Основные положения, п.1.17, ОВОС</t>
  </si>
  <si>
    <t>Раздел 1.  КВЛ-110 кВ</t>
  </si>
  <si>
    <t xml:space="preserve">ОУСН-2001 Сборник укрупненных показателей стоимости строительства (реконструкции) подстанций и линий электропередачи </t>
  </si>
  <si>
    <t>ОУСН-2001 табл.8                      табл.5</t>
  </si>
  <si>
    <t>ОУСН-2001 п.3.2</t>
  </si>
  <si>
    <t>Стоимость с учетом  затрат, сопутствующих строительству:                                                     1. временные здания и сооружения 3,4%                                        2. прочие работы и затраты 7%                                                                                   3. непредвиденные затраты 3%                                    Всего: 13,4%</t>
  </si>
  <si>
    <t>т.руб.</t>
  </si>
  <si>
    <t>Итого стоимость строительства в ценах 2001 года</t>
  </si>
  <si>
    <t>КЛ-110 кВ                                                                                            В процентах от стоимости строительства в ценах 2001 года.                                                                                    6,35% от стоимости строительства.</t>
  </si>
  <si>
    <t>Стоимость строительства 2-х цепной КЛ-110 кВ кабелем  сечением 300 мм2                                                                  С коэффициентом  k=1,018 на работы вблизи действующей ВЛ (табл.5)</t>
  </si>
  <si>
    <t xml:space="preserve">Справочник базовых цен (СБЦ) на проектные работы в строительстве. СБЦП 81-2001-07. Коммунальные инженерные сети и сооружения. Приказ Минрегионразвития РФ №213 от 24.05.2012 г.  </t>
  </si>
  <si>
    <t>СБЦП 81-2001-07     Таб.1, п.45</t>
  </si>
  <si>
    <t>м</t>
  </si>
  <si>
    <t>Итого по подразделу 1.2:</t>
  </si>
  <si>
    <t>ОУСН-2001 табл.13                      прим. п.2</t>
  </si>
  <si>
    <t xml:space="preserve">Стоимость строительства ячейки одного комплекта о выключателя в РУ 35 - 750 кВ. Релейная защита элегазового выключателя 110 кВ. (22% от стоимости строительства 7703 тыс.руб.)                                                                  </t>
  </si>
  <si>
    <t>Стоимость с учетом  затрат, сопутствующих строительству:                                                     1. временные здания и сооружения 1%                                        2. прочие работы и затраты 8,5%                                                                                   3. непредвиденные затраты 3%                                    Всего: 12,5%</t>
  </si>
  <si>
    <t>ОУСН-2001 п.4.6</t>
  </si>
  <si>
    <t>ячейка</t>
  </si>
  <si>
    <t>Открытые и закрытые электрически е подстанции напряжением 35-1150 кВ.                        Ячейки  выключателей 110 кВ.                                                                                   В процентах от стоимости реконструкции ПС-110 кВ, ячеек выключателей. Релейная защита кабельной линии 110 кВ.                                    В процентах от стоимости строительства в ценах 2001 года.                                                                                    9,7% от стоимости строительства.</t>
  </si>
  <si>
    <t>Всего по разделу 1</t>
  </si>
  <si>
    <t xml:space="preserve">Раздел "Промышленная безопасность" (стадия "Проектная документация").                                    Расчет пожарных рисков для площадочных или линейных объектов (один объект)                                                                     </t>
  </si>
  <si>
    <t>Работы по оценке воздействия объекта капитального строительсва на окружающую среду (ОВОС) в составе проектной документации.                                                4% от общей стоимости проектирования</t>
  </si>
  <si>
    <r>
      <t xml:space="preserve">Приведение базовой стоимости проектных работ к уровню цен текущего периода </t>
    </r>
    <r>
      <rPr>
        <sz val="9"/>
        <rFont val="Arial Narrow"/>
        <family val="2"/>
        <charset val="204"/>
      </rPr>
      <t xml:space="preserve">
.</t>
    </r>
  </si>
  <si>
    <t>Раздел 2.  Прочие работы</t>
  </si>
  <si>
    <t>Всего по разделам 1, 2:</t>
  </si>
  <si>
    <t>Стоимость, т.руб.</t>
  </si>
  <si>
    <t>1.1.1.</t>
  </si>
  <si>
    <t>1.1.2.</t>
  </si>
  <si>
    <t>1.2.1.</t>
  </si>
  <si>
    <t>1.2.2.</t>
  </si>
  <si>
    <t>1.3.1.</t>
  </si>
  <si>
    <t>2.1.</t>
  </si>
  <si>
    <t>2.2.</t>
  </si>
  <si>
    <t>Смета № 1</t>
  </si>
  <si>
    <t>Подраздел 1.1     Новый участок двухцепной КВЛ-110 кВ  длиной 3,98 км</t>
  </si>
  <si>
    <t xml:space="preserve">Стоимость работ по выбору трассы нового участка КВЛ-110 кВ. 35% от стоимости разработки проектной документации </t>
  </si>
  <si>
    <t>«Сооружение двухцепной ВЛ 110 кВ с подключени-ем ее отпайками к ВЛ 110 кВ Севастополь – ПС-4 правая, ВЛ 110 кВ Севастополь – ПС-4 левая и врезкой в ВЛ 110 кВ ПС-6 – ПС-11 с заменой провода на участках образуемых ВЛ 110 кВ»</t>
  </si>
  <si>
    <t>СБЦП 81-2001-24     Таб.3, п.2</t>
  </si>
  <si>
    <t>Подраздел 1.2     ВОЛС по новому участку длиной 2,4 км</t>
  </si>
  <si>
    <t xml:space="preserve">Прокладка 1-го бронированного кабеля связи в земле протяженностью 2400 м                                                                  Новый участок  длиной 2,4 км.                          </t>
  </si>
  <si>
    <t xml:space="preserve">Прокладка 2-го бронированного кабеля связи в земле протяженностью 2400 м                                                                  Новый участок  длиной 2,4 км.                          </t>
  </si>
  <si>
    <t>Подраздел 1.3     Устройства защиты двухцепной КВЛ-110 кВ  длиной 2,4 км</t>
  </si>
  <si>
    <t>Начальник СДО</t>
  </si>
  <si>
    <t>В.С. Федорова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</si>
</sst>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%"/>
    <numFmt numFmtId="166" formatCode="0.000"/>
  </numFmts>
  <fonts count="18"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9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sz val="10"/>
      <name val="Arial Narrow"/>
      <family val="2"/>
      <charset val="204"/>
    </font>
    <font>
      <sz val="7"/>
      <name val="Arial Narrow"/>
      <family val="2"/>
      <charset val="204"/>
    </font>
    <font>
      <sz val="9"/>
      <name val="Arial Narrow"/>
      <family val="2"/>
      <charset val="204"/>
    </font>
    <font>
      <sz val="8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6"/>
      <name val="Arial Narrow"/>
      <family val="2"/>
      <charset val="204"/>
    </font>
    <font>
      <b/>
      <sz val="9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0">
    <xf numFmtId="0" fontId="0" fillId="0" borderId="0" xfId="0"/>
    <xf numFmtId="0" fontId="3" fillId="0" borderId="0" xfId="0" applyFont="1" applyAlignment="1">
      <alignment wrapText="1"/>
    </xf>
    <xf numFmtId="0" fontId="0" fillId="0" borderId="1" xfId="0" applyBorder="1"/>
    <xf numFmtId="0" fontId="0" fillId="0" borderId="4" xfId="0" applyBorder="1"/>
    <xf numFmtId="0" fontId="0" fillId="0" borderId="5" xfId="0" applyBorder="1"/>
    <xf numFmtId="0" fontId="2" fillId="0" borderId="5" xfId="0" applyFont="1" applyBorder="1"/>
    <xf numFmtId="0" fontId="7" fillId="0" borderId="5" xfId="0" applyFont="1" applyBorder="1"/>
    <xf numFmtId="0" fontId="5" fillId="0" borderId="4" xfId="0" applyFont="1" applyBorder="1"/>
    <xf numFmtId="0" fontId="5" fillId="0" borderId="5" xfId="0" applyFont="1" applyBorder="1"/>
    <xf numFmtId="9" fontId="7" fillId="0" borderId="4" xfId="0" applyNumberFormat="1" applyFont="1" applyBorder="1"/>
    <xf numFmtId="0" fontId="1" fillId="0" borderId="0" xfId="0" applyFont="1"/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0" fillId="0" borderId="4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0" fontId="10" fillId="0" borderId="12" xfId="0" applyFont="1" applyBorder="1" applyAlignment="1">
      <alignment horizontal="right" vertical="top" wrapText="1"/>
    </xf>
    <xf numFmtId="0" fontId="10" fillId="0" borderId="13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right" vertical="top" wrapText="1"/>
    </xf>
    <xf numFmtId="0" fontId="10" fillId="0" borderId="9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right" vertical="top" wrapText="1"/>
    </xf>
    <xf numFmtId="10" fontId="10" fillId="0" borderId="6" xfId="0" applyNumberFormat="1" applyFont="1" applyBorder="1" applyAlignment="1">
      <alignment horizontal="right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10" fontId="11" fillId="0" borderId="5" xfId="0" applyNumberFormat="1" applyFont="1" applyBorder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2" fontId="6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right" vertical="center" wrapText="1"/>
    </xf>
    <xf numFmtId="2" fontId="13" fillId="0" borderId="5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wrapText="1"/>
    </xf>
    <xf numFmtId="164" fontId="11" fillId="0" borderId="5" xfId="0" applyNumberFormat="1" applyFont="1" applyBorder="1" applyAlignment="1">
      <alignment horizontal="center" wrapText="1"/>
    </xf>
    <xf numFmtId="1" fontId="10" fillId="0" borderId="6" xfId="0" applyNumberFormat="1" applyFont="1" applyBorder="1" applyAlignment="1">
      <alignment horizontal="right" vertical="center" wrapText="1"/>
    </xf>
    <xf numFmtId="0" fontId="10" fillId="0" borderId="7" xfId="0" applyFont="1" applyBorder="1" applyAlignment="1">
      <alignment horizontal="center" vertical="center" wrapText="1"/>
    </xf>
    <xf numFmtId="164" fontId="13" fillId="0" borderId="5" xfId="0" applyNumberFormat="1" applyFont="1" applyBorder="1" applyAlignment="1">
      <alignment horizontal="center" vertical="center" wrapText="1"/>
    </xf>
    <xf numFmtId="9" fontId="10" fillId="0" borderId="5" xfId="0" applyNumberFormat="1" applyFont="1" applyBorder="1" applyAlignment="1">
      <alignment horizontal="center" vertical="center" wrapText="1"/>
    </xf>
    <xf numFmtId="164" fontId="13" fillId="0" borderId="6" xfId="0" applyNumberFormat="1" applyFont="1" applyBorder="1" applyAlignment="1">
      <alignment horizontal="right" vertical="center" wrapText="1"/>
    </xf>
    <xf numFmtId="10" fontId="16" fillId="0" borderId="5" xfId="0" applyNumberFormat="1" applyFont="1" applyBorder="1" applyAlignment="1">
      <alignment horizontal="center" vertical="center" wrapText="1"/>
    </xf>
    <xf numFmtId="1" fontId="13" fillId="0" borderId="4" xfId="0" applyNumberFormat="1" applyFont="1" applyBorder="1" applyAlignment="1">
      <alignment horizontal="center" vertical="center" wrapText="1"/>
    </xf>
    <xf numFmtId="9" fontId="10" fillId="0" borderId="4" xfId="0" applyNumberFormat="1" applyFont="1" applyBorder="1" applyAlignment="1">
      <alignment horizontal="center" vertical="center" wrapText="1"/>
    </xf>
    <xf numFmtId="164" fontId="10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 wrapText="1"/>
    </xf>
    <xf numFmtId="2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2" fontId="10" fillId="0" borderId="7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5" fontId="2" fillId="0" borderId="7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65" fontId="2" fillId="0" borderId="14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2" fontId="6" fillId="0" borderId="0" xfId="0" applyNumberFormat="1" applyFont="1" applyBorder="1" applyAlignment="1">
      <alignment horizontal="center" vertical="center" wrapText="1"/>
    </xf>
    <xf numFmtId="9" fontId="14" fillId="0" borderId="9" xfId="0" applyNumberFormat="1" applyFont="1" applyBorder="1" applyAlignment="1">
      <alignment horizontal="center" vertical="center" wrapText="1"/>
    </xf>
    <xf numFmtId="2" fontId="13" fillId="0" borderId="2" xfId="0" applyNumberFormat="1" applyFont="1" applyBorder="1" applyAlignment="1">
      <alignment horizontal="center" vertical="center" wrapText="1"/>
    </xf>
    <xf numFmtId="2" fontId="10" fillId="0" borderId="2" xfId="0" applyNumberFormat="1" applyFont="1" applyBorder="1" applyAlignment="1">
      <alignment horizontal="center" vertical="center"/>
    </xf>
    <xf numFmtId="165" fontId="13" fillId="0" borderId="5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164" fontId="10" fillId="0" borderId="12" xfId="0" applyNumberFormat="1" applyFont="1" applyBorder="1" applyAlignment="1">
      <alignment horizontal="right" vertical="center" wrapText="1"/>
    </xf>
    <xf numFmtId="16" fontId="10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166" fontId="13" fillId="0" borderId="7" xfId="0" applyNumberFormat="1" applyFont="1" applyBorder="1" applyAlignment="1">
      <alignment horizontal="center" vertical="center" wrapText="1"/>
    </xf>
    <xf numFmtId="166" fontId="14" fillId="0" borderId="5" xfId="0" applyNumberFormat="1" applyFont="1" applyBorder="1" applyAlignment="1">
      <alignment horizontal="center"/>
    </xf>
    <xf numFmtId="166" fontId="2" fillId="0" borderId="5" xfId="0" applyNumberFormat="1" applyFont="1" applyBorder="1" applyAlignment="1">
      <alignment horizontal="center"/>
    </xf>
    <xf numFmtId="166" fontId="10" fillId="0" borderId="7" xfId="0" applyNumberFormat="1" applyFont="1" applyBorder="1" applyAlignment="1">
      <alignment horizontal="center" vertical="center" wrapText="1"/>
    </xf>
    <xf numFmtId="166" fontId="10" fillId="0" borderId="5" xfId="0" applyNumberFormat="1" applyFont="1" applyBorder="1" applyAlignment="1">
      <alignment horizontal="center" vertical="center" wrapText="1"/>
    </xf>
    <xf numFmtId="166" fontId="15" fillId="0" borderId="5" xfId="0" applyNumberFormat="1" applyFont="1" applyBorder="1" applyAlignment="1">
      <alignment horizontal="center"/>
    </xf>
    <xf numFmtId="0" fontId="1" fillId="0" borderId="14" xfId="0" applyFont="1" applyBorder="1"/>
    <xf numFmtId="0" fontId="1" fillId="0" borderId="0" xfId="0" applyFont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2" fontId="10" fillId="0" borderId="7" xfId="0" applyNumberFormat="1" applyFont="1" applyBorder="1" applyAlignment="1">
      <alignment horizontal="center" vertical="center" wrapText="1"/>
    </xf>
    <xf numFmtId="2" fontId="10" fillId="0" borderId="9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2" fillId="0" borderId="1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2" fontId="14" fillId="0" borderId="2" xfId="0" applyNumberFormat="1" applyFont="1" applyBorder="1" applyAlignment="1">
      <alignment horizontal="center" vertical="center" wrapText="1"/>
    </xf>
    <xf numFmtId="2" fontId="14" fillId="0" borderId="3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top" wrapText="1"/>
    </xf>
    <xf numFmtId="0" fontId="10" fillId="0" borderId="10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center" vertical="center" wrapText="1"/>
    </xf>
    <xf numFmtId="2" fontId="10" fillId="0" borderId="2" xfId="0" applyNumberFormat="1" applyFont="1" applyBorder="1" applyAlignment="1">
      <alignment horizontal="center" vertical="center" wrapText="1"/>
    </xf>
    <xf numFmtId="2" fontId="10" fillId="0" borderId="10" xfId="0" applyNumberFormat="1" applyFont="1" applyBorder="1" applyAlignment="1">
      <alignment horizontal="center" vertical="center" wrapText="1"/>
    </xf>
    <xf numFmtId="2" fontId="13" fillId="0" borderId="2" xfId="0" applyNumberFormat="1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3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top" wrapText="1"/>
    </xf>
    <xf numFmtId="2" fontId="13" fillId="0" borderId="2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2" fontId="10" fillId="0" borderId="3" xfId="0" applyNumberFormat="1" applyFont="1" applyBorder="1" applyAlignment="1">
      <alignment horizontal="center" vertical="center" wrapText="1"/>
    </xf>
    <xf numFmtId="164" fontId="13" fillId="0" borderId="2" xfId="0" applyNumberFormat="1" applyFont="1" applyBorder="1" applyAlignment="1">
      <alignment horizontal="center" vertical="center"/>
    </xf>
    <xf numFmtId="164" fontId="13" fillId="0" borderId="3" xfId="0" applyNumberFormat="1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2" fontId="12" fillId="0" borderId="7" xfId="0" applyNumberFormat="1" applyFont="1" applyBorder="1" applyAlignment="1">
      <alignment horizontal="center" vertical="top" wrapText="1"/>
    </xf>
    <xf numFmtId="2" fontId="12" fillId="0" borderId="9" xfId="0" applyNumberFormat="1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166" fontId="10" fillId="0" borderId="7" xfId="0" applyNumberFormat="1" applyFont="1" applyBorder="1" applyAlignment="1">
      <alignment horizontal="center" vertical="center" wrapText="1"/>
    </xf>
    <xf numFmtId="166" fontId="10" fillId="0" borderId="9" xfId="0" applyNumberFormat="1" applyFont="1" applyBorder="1" applyAlignment="1">
      <alignment horizontal="center" vertical="center" wrapText="1"/>
    </xf>
    <xf numFmtId="166" fontId="13" fillId="0" borderId="1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60"/>
  <sheetViews>
    <sheetView tabSelected="1" showWhiteSpace="0" topLeftCell="A40" zoomScale="90" zoomScaleNormal="90" zoomScalePageLayoutView="120" workbookViewId="0">
      <selection activeCell="K50" sqref="K50"/>
    </sheetView>
  </sheetViews>
  <sheetFormatPr defaultRowHeight="15"/>
  <cols>
    <col min="1" max="1" width="3.7109375" customWidth="1"/>
    <col min="2" max="2" width="14.140625" customWidth="1"/>
    <col min="3" max="3" width="3.5703125" customWidth="1"/>
    <col min="4" max="4" width="31.5703125" customWidth="1"/>
    <col min="5" max="5" width="4.5703125" customWidth="1"/>
    <col min="6" max="6" width="6.140625" customWidth="1"/>
    <col min="7" max="7" width="6.28515625" customWidth="1"/>
    <col min="8" max="8" width="2.7109375" customWidth="1"/>
    <col min="9" max="9" width="10.140625" customWidth="1"/>
    <col min="10" max="10" width="6.7109375" customWidth="1"/>
    <col min="11" max="11" width="7.7109375" customWidth="1"/>
    <col min="14" max="14" width="9.140625" customWidth="1"/>
  </cols>
  <sheetData>
    <row r="1" spans="1:20" ht="15" customHeight="1">
      <c r="A1" s="124" t="s">
        <v>69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</row>
    <row r="2" spans="1:20" ht="14.25" customHeight="1">
      <c r="A2" s="124" t="s">
        <v>24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</row>
    <row r="3" spans="1:20" ht="5.0999999999999996" customHeight="1">
      <c r="B3" s="1"/>
      <c r="C3" s="1"/>
      <c r="D3" s="1"/>
      <c r="E3" s="1"/>
      <c r="F3" s="1"/>
      <c r="G3" s="1"/>
      <c r="H3" s="1"/>
      <c r="I3" s="1"/>
    </row>
    <row r="4" spans="1:20" ht="75" customHeight="1">
      <c r="A4" s="125" t="s">
        <v>12</v>
      </c>
      <c r="B4" s="126"/>
      <c r="C4" s="126"/>
      <c r="D4" s="126"/>
      <c r="E4" s="125" t="s">
        <v>72</v>
      </c>
      <c r="F4" s="125"/>
      <c r="G4" s="125"/>
      <c r="H4" s="125"/>
      <c r="I4" s="125"/>
      <c r="J4" s="125"/>
      <c r="K4" s="125"/>
      <c r="N4" s="14"/>
      <c r="O4" s="14"/>
      <c r="P4" s="14"/>
      <c r="Q4" s="14"/>
      <c r="R4" s="14"/>
      <c r="S4" s="14"/>
      <c r="T4" s="14"/>
    </row>
    <row r="5" spans="1:20" ht="12.95" customHeight="1">
      <c r="A5" s="12" t="s">
        <v>16</v>
      </c>
      <c r="B5" s="1"/>
      <c r="C5" s="1"/>
      <c r="D5" s="1"/>
      <c r="E5" s="1"/>
      <c r="F5" s="1"/>
      <c r="G5" s="1"/>
      <c r="H5" s="1"/>
      <c r="I5" s="1"/>
    </row>
    <row r="6" spans="1:20" ht="6" customHeight="1">
      <c r="A6" s="11"/>
      <c r="B6" s="1"/>
      <c r="C6" s="1"/>
      <c r="D6" s="1"/>
      <c r="E6" s="1"/>
      <c r="F6" s="1"/>
      <c r="G6" s="1"/>
      <c r="H6" s="1"/>
      <c r="I6" s="1"/>
    </row>
    <row r="7" spans="1:20" ht="6" customHeight="1">
      <c r="A7" s="1"/>
      <c r="B7" s="1"/>
      <c r="C7" s="1"/>
      <c r="D7" s="1"/>
      <c r="E7" s="1"/>
      <c r="F7" s="1"/>
      <c r="G7" s="1"/>
      <c r="H7" s="1"/>
      <c r="I7" s="1"/>
    </row>
    <row r="8" spans="1:20" ht="14.25" customHeight="1">
      <c r="A8" s="105" t="s">
        <v>0</v>
      </c>
      <c r="B8" s="110" t="s">
        <v>1</v>
      </c>
      <c r="C8" s="120"/>
      <c r="D8" s="105" t="s">
        <v>4</v>
      </c>
      <c r="E8" s="105" t="s">
        <v>5</v>
      </c>
      <c r="F8" s="105" t="s">
        <v>6</v>
      </c>
      <c r="G8" s="110" t="s">
        <v>17</v>
      </c>
      <c r="H8" s="120"/>
      <c r="I8" s="106" t="s">
        <v>61</v>
      </c>
      <c r="J8" s="107"/>
      <c r="K8" s="108"/>
    </row>
    <row r="9" spans="1:20" ht="11.25" customHeight="1">
      <c r="A9" s="127"/>
      <c r="B9" s="111"/>
      <c r="C9" s="123"/>
      <c r="D9" s="127"/>
      <c r="E9" s="127"/>
      <c r="F9" s="127"/>
      <c r="G9" s="121"/>
      <c r="H9" s="122"/>
      <c r="I9" s="105" t="s">
        <v>13</v>
      </c>
      <c r="J9" s="106" t="s">
        <v>14</v>
      </c>
      <c r="K9" s="108"/>
    </row>
    <row r="10" spans="1:20" ht="38.25">
      <c r="A10" s="109"/>
      <c r="B10" s="54" t="s">
        <v>2</v>
      </c>
      <c r="C10" s="54" t="s">
        <v>3</v>
      </c>
      <c r="D10" s="109"/>
      <c r="E10" s="109"/>
      <c r="F10" s="109"/>
      <c r="G10" s="111"/>
      <c r="H10" s="123"/>
      <c r="I10" s="109"/>
      <c r="J10" s="18" t="s">
        <v>21</v>
      </c>
      <c r="K10" s="18" t="s">
        <v>15</v>
      </c>
    </row>
    <row r="11" spans="1:20">
      <c r="A11" s="54">
        <v>1</v>
      </c>
      <c r="B11" s="106">
        <v>2</v>
      </c>
      <c r="C11" s="108"/>
      <c r="D11" s="54">
        <v>3</v>
      </c>
      <c r="E11" s="54">
        <v>4</v>
      </c>
      <c r="F11" s="54">
        <v>5</v>
      </c>
      <c r="G11" s="110">
        <v>6</v>
      </c>
      <c r="H11" s="120"/>
      <c r="I11" s="54">
        <v>7</v>
      </c>
      <c r="J11" s="13">
        <v>8</v>
      </c>
      <c r="K11" s="13">
        <v>9</v>
      </c>
    </row>
    <row r="12" spans="1:20">
      <c r="A12" s="106" t="s">
        <v>37</v>
      </c>
      <c r="B12" s="107"/>
      <c r="C12" s="107"/>
      <c r="D12" s="107"/>
      <c r="E12" s="107"/>
      <c r="F12" s="107"/>
      <c r="G12" s="134"/>
      <c r="H12" s="134"/>
      <c r="I12" s="107"/>
      <c r="J12" s="107"/>
      <c r="K12" s="108"/>
    </row>
    <row r="13" spans="1:20" ht="40.5" customHeight="1">
      <c r="A13" s="105">
        <v>1</v>
      </c>
      <c r="B13" s="110" t="s">
        <v>38</v>
      </c>
      <c r="C13" s="120"/>
      <c r="D13" s="112" t="s">
        <v>44</v>
      </c>
      <c r="E13" s="105" t="s">
        <v>28</v>
      </c>
      <c r="F13" s="105">
        <v>2.4</v>
      </c>
      <c r="G13" s="64">
        <v>8324</v>
      </c>
      <c r="H13" s="65" t="s">
        <v>7</v>
      </c>
      <c r="I13" s="114">
        <f>F13*G13*G14</f>
        <v>20337.196799999998</v>
      </c>
      <c r="J13" s="116"/>
      <c r="K13" s="116"/>
    </row>
    <row r="14" spans="1:20">
      <c r="A14" s="109"/>
      <c r="B14" s="111"/>
      <c r="C14" s="123"/>
      <c r="D14" s="113"/>
      <c r="E14" s="109"/>
      <c r="F14" s="109"/>
      <c r="G14" s="66">
        <v>1.018</v>
      </c>
      <c r="H14" s="67"/>
      <c r="I14" s="115"/>
      <c r="J14" s="117"/>
      <c r="K14" s="117"/>
    </row>
    <row r="15" spans="1:20" ht="65.099999999999994" customHeight="1">
      <c r="A15" s="105">
        <v>2</v>
      </c>
      <c r="B15" s="110" t="s">
        <v>39</v>
      </c>
      <c r="C15" s="80"/>
      <c r="D15" s="112" t="s">
        <v>40</v>
      </c>
      <c r="E15" s="105" t="s">
        <v>41</v>
      </c>
      <c r="F15" s="105"/>
      <c r="G15" s="86">
        <f>I13</f>
        <v>20337.196799999998</v>
      </c>
      <c r="H15" s="81" t="s">
        <v>7</v>
      </c>
      <c r="I15" s="118">
        <f>G15*G16</f>
        <v>2725.1843712</v>
      </c>
      <c r="J15" s="116"/>
      <c r="K15" s="116"/>
    </row>
    <row r="16" spans="1:20">
      <c r="A16" s="109"/>
      <c r="B16" s="111"/>
      <c r="C16" s="87">
        <v>0.13400000000000001</v>
      </c>
      <c r="D16" s="113"/>
      <c r="E16" s="109"/>
      <c r="F16" s="109"/>
      <c r="G16" s="82">
        <f>C16</f>
        <v>0.13400000000000001</v>
      </c>
      <c r="H16" s="83"/>
      <c r="I16" s="119"/>
      <c r="J16" s="117"/>
      <c r="K16" s="117"/>
    </row>
    <row r="17" spans="1:15" ht="25.5">
      <c r="A17" s="68">
        <v>3</v>
      </c>
      <c r="B17" s="62"/>
      <c r="C17" s="67"/>
      <c r="D17" s="84" t="s">
        <v>42</v>
      </c>
      <c r="E17" s="68" t="s">
        <v>41</v>
      </c>
      <c r="F17" s="68"/>
      <c r="G17" s="69"/>
      <c r="H17" s="70"/>
      <c r="I17" s="85">
        <f>SUM(I13:I16)</f>
        <v>23062.381171199999</v>
      </c>
      <c r="J17" s="13"/>
      <c r="K17" s="13"/>
    </row>
    <row r="18" spans="1:15" ht="15.6" customHeight="1">
      <c r="A18" s="106" t="s">
        <v>36</v>
      </c>
      <c r="B18" s="107"/>
      <c r="C18" s="107"/>
      <c r="D18" s="107"/>
      <c r="E18" s="107"/>
      <c r="F18" s="107"/>
      <c r="G18" s="107"/>
      <c r="H18" s="107"/>
      <c r="I18" s="107"/>
      <c r="J18" s="107"/>
      <c r="K18" s="108"/>
    </row>
    <row r="19" spans="1:15" ht="16.5" customHeight="1">
      <c r="A19" s="106" t="s">
        <v>70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8"/>
    </row>
    <row r="20" spans="1:15" ht="26.45" customHeight="1">
      <c r="A20" s="104" t="s">
        <v>23</v>
      </c>
      <c r="B20" s="104"/>
      <c r="C20" s="104"/>
      <c r="D20" s="104"/>
      <c r="E20" s="104"/>
      <c r="F20" s="104"/>
      <c r="G20" s="105"/>
      <c r="H20" s="105"/>
      <c r="I20" s="104"/>
      <c r="J20" s="104"/>
      <c r="K20" s="104"/>
    </row>
    <row r="21" spans="1:15" ht="53.1" customHeight="1">
      <c r="A21" s="93" t="s">
        <v>62</v>
      </c>
      <c r="B21" s="19" t="s">
        <v>73</v>
      </c>
      <c r="C21" s="90">
        <v>7.7700000000000005E-2</v>
      </c>
      <c r="D21" s="63" t="s">
        <v>43</v>
      </c>
      <c r="E21" s="61" t="s">
        <v>18</v>
      </c>
      <c r="F21" s="88">
        <f>I17</f>
        <v>23062.381171199999</v>
      </c>
      <c r="G21" s="31">
        <f>C21</f>
        <v>7.7700000000000005E-2</v>
      </c>
      <c r="H21" s="45"/>
      <c r="I21" s="60">
        <f>F21*G21</f>
        <v>1791.94701700224</v>
      </c>
      <c r="J21" s="89">
        <f>I21*0.4</f>
        <v>716.77880680089606</v>
      </c>
      <c r="K21" s="89">
        <f>I21-J21</f>
        <v>1075.168210201344</v>
      </c>
    </row>
    <row r="22" spans="1:15" ht="35.1" customHeight="1">
      <c r="A22" s="105" t="s">
        <v>63</v>
      </c>
      <c r="B22" s="19" t="s">
        <v>25</v>
      </c>
      <c r="C22" s="53"/>
      <c r="D22" s="128" t="s">
        <v>71</v>
      </c>
      <c r="E22" s="130" t="s">
        <v>18</v>
      </c>
      <c r="F22" s="110">
        <v>1</v>
      </c>
      <c r="G22" s="95">
        <f>J21</f>
        <v>716.77880680089606</v>
      </c>
      <c r="H22" s="55" t="s">
        <v>7</v>
      </c>
      <c r="I22" s="118">
        <f>G22*F22*G23</f>
        <v>250.87258238031362</v>
      </c>
      <c r="J22" s="132">
        <f>I22</f>
        <v>250.87258238031362</v>
      </c>
      <c r="K22" s="105"/>
    </row>
    <row r="23" spans="1:15" ht="18" customHeight="1">
      <c r="A23" s="109"/>
      <c r="B23" s="38" t="s">
        <v>26</v>
      </c>
      <c r="C23" s="37">
        <v>0.35</v>
      </c>
      <c r="D23" s="129"/>
      <c r="E23" s="131"/>
      <c r="F23" s="111"/>
      <c r="G23" s="56">
        <f>C23</f>
        <v>0.35</v>
      </c>
      <c r="H23" s="57"/>
      <c r="I23" s="119"/>
      <c r="J23" s="133"/>
      <c r="K23" s="109"/>
    </row>
    <row r="24" spans="1:15" ht="15" customHeight="1">
      <c r="A24" s="16"/>
      <c r="B24" s="17"/>
      <c r="C24" s="15"/>
      <c r="D24" s="26" t="s">
        <v>27</v>
      </c>
      <c r="E24" s="27" t="s">
        <v>41</v>
      </c>
      <c r="F24" s="28"/>
      <c r="G24" s="28"/>
      <c r="H24" s="20"/>
      <c r="I24" s="29">
        <f>SUM(I21:I23)</f>
        <v>2042.8195993825536</v>
      </c>
      <c r="J24" s="39">
        <f>SUM(J21:J23)</f>
        <v>967.65138918120965</v>
      </c>
      <c r="K24" s="39">
        <f>SUM(K21:K23)</f>
        <v>1075.168210201344</v>
      </c>
    </row>
    <row r="25" spans="1:15">
      <c r="A25" s="106" t="s">
        <v>74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8"/>
    </row>
    <row r="26" spans="1:15" ht="29.1" customHeight="1">
      <c r="A26" s="106" t="s">
        <v>45</v>
      </c>
      <c r="B26" s="107"/>
      <c r="C26" s="107"/>
      <c r="D26" s="107"/>
      <c r="E26" s="107"/>
      <c r="F26" s="107"/>
      <c r="G26" s="107"/>
      <c r="H26" s="107"/>
      <c r="I26" s="107"/>
      <c r="J26" s="107"/>
      <c r="K26" s="108"/>
      <c r="N26" s="91"/>
      <c r="O26" s="81"/>
    </row>
    <row r="27" spans="1:15" ht="27.6" customHeight="1">
      <c r="A27" s="130" t="s">
        <v>64</v>
      </c>
      <c r="B27" s="19" t="s">
        <v>46</v>
      </c>
      <c r="C27" s="35"/>
      <c r="D27" s="135" t="s">
        <v>75</v>
      </c>
      <c r="E27" s="130" t="s">
        <v>47</v>
      </c>
      <c r="F27" s="130">
        <v>2400</v>
      </c>
      <c r="G27" s="44">
        <f>C28</f>
        <v>48</v>
      </c>
      <c r="H27" s="45" t="s">
        <v>31</v>
      </c>
      <c r="I27" s="138">
        <f>G27+F27*G29</f>
        <v>132</v>
      </c>
      <c r="J27" s="140">
        <f>I27*0.44</f>
        <v>58.08</v>
      </c>
      <c r="K27" s="140">
        <f>I27*0.56</f>
        <v>73.92</v>
      </c>
      <c r="N27" s="91"/>
      <c r="O27" s="81"/>
    </row>
    <row r="28" spans="1:15" ht="23.25" customHeight="1">
      <c r="A28" s="131"/>
      <c r="B28" s="21" t="s">
        <v>29</v>
      </c>
      <c r="C28" s="43">
        <v>48</v>
      </c>
      <c r="D28" s="136"/>
      <c r="E28" s="131"/>
      <c r="F28" s="137"/>
      <c r="G28" s="92">
        <f>F27</f>
        <v>2400</v>
      </c>
      <c r="H28" s="41" t="s">
        <v>7</v>
      </c>
      <c r="I28" s="139"/>
      <c r="J28" s="141"/>
      <c r="K28" s="141"/>
    </row>
    <row r="29" spans="1:15" ht="25.5" customHeight="1">
      <c r="A29" s="131"/>
      <c r="B29" s="21" t="s">
        <v>30</v>
      </c>
      <c r="C29" s="42">
        <v>3.5000000000000003E-2</v>
      </c>
      <c r="D29" s="136"/>
      <c r="E29" s="131"/>
      <c r="F29" s="137"/>
      <c r="G29" s="22">
        <f>C29</f>
        <v>3.5000000000000003E-2</v>
      </c>
      <c r="H29" s="23"/>
      <c r="I29" s="139"/>
      <c r="J29" s="141"/>
      <c r="K29" s="141"/>
    </row>
    <row r="30" spans="1:15" ht="29.1" customHeight="1">
      <c r="A30" s="130" t="s">
        <v>65</v>
      </c>
      <c r="B30" s="19" t="s">
        <v>46</v>
      </c>
      <c r="C30" s="35"/>
      <c r="D30" s="135" t="s">
        <v>76</v>
      </c>
      <c r="E30" s="130" t="s">
        <v>47</v>
      </c>
      <c r="F30" s="130">
        <v>2400</v>
      </c>
      <c r="G30" s="44">
        <f>C31</f>
        <v>48</v>
      </c>
      <c r="H30" s="45" t="s">
        <v>31</v>
      </c>
      <c r="I30" s="138">
        <f>G30+F30*G32</f>
        <v>132</v>
      </c>
      <c r="J30" s="140">
        <f>I30*0.44</f>
        <v>58.08</v>
      </c>
      <c r="K30" s="140">
        <f>I30*0.56</f>
        <v>73.92</v>
      </c>
    </row>
    <row r="31" spans="1:15" ht="25.5" customHeight="1">
      <c r="A31" s="131"/>
      <c r="B31" s="21" t="s">
        <v>29</v>
      </c>
      <c r="C31" s="43">
        <v>48</v>
      </c>
      <c r="D31" s="136"/>
      <c r="E31" s="131"/>
      <c r="F31" s="137"/>
      <c r="G31" s="92">
        <f>F30</f>
        <v>2400</v>
      </c>
      <c r="H31" s="41" t="s">
        <v>7</v>
      </c>
      <c r="I31" s="139"/>
      <c r="J31" s="141"/>
      <c r="K31" s="141"/>
    </row>
    <row r="32" spans="1:15" ht="24.75" customHeight="1">
      <c r="A32" s="131"/>
      <c r="B32" s="21" t="s">
        <v>30</v>
      </c>
      <c r="C32" s="42">
        <v>3.5000000000000003E-2</v>
      </c>
      <c r="D32" s="136"/>
      <c r="E32" s="131"/>
      <c r="F32" s="137"/>
      <c r="G32" s="22">
        <f>C32</f>
        <v>3.5000000000000003E-2</v>
      </c>
      <c r="H32" s="23"/>
      <c r="I32" s="139"/>
      <c r="J32" s="141"/>
      <c r="K32" s="142"/>
    </row>
    <row r="33" spans="1:11" ht="16.5" customHeight="1">
      <c r="A33" s="16"/>
      <c r="B33" s="17"/>
      <c r="C33" s="15"/>
      <c r="D33" s="26" t="s">
        <v>48</v>
      </c>
      <c r="E33" s="27" t="s">
        <v>41</v>
      </c>
      <c r="F33" s="28"/>
      <c r="G33" s="28"/>
      <c r="H33" s="20"/>
      <c r="I33" s="29">
        <f>SUM(I27:I32)</f>
        <v>264</v>
      </c>
      <c r="J33" s="39">
        <f>SUM(J27:J32)</f>
        <v>116.16</v>
      </c>
      <c r="K33" s="39">
        <f>SUM(K27:K32)</f>
        <v>147.84</v>
      </c>
    </row>
    <row r="34" spans="1:11" ht="14.45" customHeight="1">
      <c r="A34" s="106" t="s">
        <v>77</v>
      </c>
      <c r="B34" s="107"/>
      <c r="C34" s="107"/>
      <c r="D34" s="107"/>
      <c r="E34" s="107"/>
      <c r="F34" s="107"/>
      <c r="G34" s="107"/>
      <c r="H34" s="107"/>
      <c r="I34" s="107"/>
      <c r="J34" s="107"/>
      <c r="K34" s="108"/>
    </row>
    <row r="35" spans="1:11" ht="15.6" customHeight="1">
      <c r="A35" s="106" t="s">
        <v>37</v>
      </c>
      <c r="B35" s="107"/>
      <c r="C35" s="107"/>
      <c r="D35" s="107"/>
      <c r="E35" s="107"/>
      <c r="F35" s="107"/>
      <c r="G35" s="134"/>
      <c r="H35" s="134"/>
      <c r="I35" s="107"/>
      <c r="J35" s="107"/>
      <c r="K35" s="108"/>
    </row>
    <row r="36" spans="1:11" ht="45.6" customHeight="1">
      <c r="A36" s="105">
        <v>4</v>
      </c>
      <c r="B36" s="110" t="s">
        <v>49</v>
      </c>
      <c r="C36" s="120"/>
      <c r="D36" s="112" t="s">
        <v>50</v>
      </c>
      <c r="E36" s="159" t="s">
        <v>53</v>
      </c>
      <c r="F36" s="105">
        <v>2</v>
      </c>
      <c r="G36" s="73">
        <v>7703</v>
      </c>
      <c r="H36" s="75" t="s">
        <v>7</v>
      </c>
      <c r="I36" s="114">
        <f>F36*G36*G37</f>
        <v>3389.32</v>
      </c>
      <c r="J36" s="116"/>
      <c r="K36" s="116"/>
    </row>
    <row r="37" spans="1:11" ht="26.45" customHeight="1">
      <c r="A37" s="109"/>
      <c r="B37" s="111"/>
      <c r="C37" s="123"/>
      <c r="D37" s="113"/>
      <c r="E37" s="109"/>
      <c r="F37" s="109"/>
      <c r="G37" s="74">
        <v>0.22</v>
      </c>
      <c r="H37" s="76"/>
      <c r="I37" s="115"/>
      <c r="J37" s="117"/>
      <c r="K37" s="117"/>
    </row>
    <row r="38" spans="1:11" ht="51.6" customHeight="1">
      <c r="A38" s="105">
        <v>5</v>
      </c>
      <c r="B38" s="110" t="s">
        <v>52</v>
      </c>
      <c r="C38" s="80"/>
      <c r="D38" s="112" t="s">
        <v>51</v>
      </c>
      <c r="E38" s="105" t="s">
        <v>41</v>
      </c>
      <c r="F38" s="105"/>
      <c r="G38" s="86">
        <f>I36</f>
        <v>3389.32</v>
      </c>
      <c r="H38" s="81" t="s">
        <v>7</v>
      </c>
      <c r="I38" s="118">
        <f>G38*G39</f>
        <v>423.66500000000002</v>
      </c>
      <c r="J38" s="116"/>
      <c r="K38" s="116"/>
    </row>
    <row r="39" spans="1:11" ht="26.45" customHeight="1">
      <c r="A39" s="109"/>
      <c r="B39" s="111"/>
      <c r="C39" s="87">
        <v>0.125</v>
      </c>
      <c r="D39" s="113"/>
      <c r="E39" s="109"/>
      <c r="F39" s="109"/>
      <c r="G39" s="82">
        <f>C39</f>
        <v>0.125</v>
      </c>
      <c r="H39" s="83"/>
      <c r="I39" s="119"/>
      <c r="J39" s="117"/>
      <c r="K39" s="117"/>
    </row>
    <row r="40" spans="1:11" ht="26.45" customHeight="1">
      <c r="A40" s="79">
        <v>6</v>
      </c>
      <c r="B40" s="71"/>
      <c r="C40" s="76"/>
      <c r="D40" s="84" t="s">
        <v>42</v>
      </c>
      <c r="E40" s="79" t="s">
        <v>41</v>
      </c>
      <c r="F40" s="79"/>
      <c r="G40" s="77"/>
      <c r="H40" s="78"/>
      <c r="I40" s="85">
        <f>SUM(I36:I39)</f>
        <v>3812.9850000000001</v>
      </c>
      <c r="J40" s="13"/>
      <c r="K40" s="13"/>
    </row>
    <row r="41" spans="1:11" ht="26.45" customHeight="1">
      <c r="A41" s="104" t="s">
        <v>23</v>
      </c>
      <c r="B41" s="104"/>
      <c r="C41" s="104"/>
      <c r="D41" s="104"/>
      <c r="E41" s="104"/>
      <c r="F41" s="104"/>
      <c r="G41" s="105"/>
      <c r="H41" s="105"/>
      <c r="I41" s="104"/>
      <c r="J41" s="104"/>
      <c r="K41" s="104"/>
    </row>
    <row r="42" spans="1:11" ht="59.45" customHeight="1">
      <c r="A42" s="130" t="s">
        <v>66</v>
      </c>
      <c r="B42" s="19" t="s">
        <v>33</v>
      </c>
      <c r="C42" s="49">
        <v>9.7000000000000003E-2</v>
      </c>
      <c r="D42" s="135" t="s">
        <v>54</v>
      </c>
      <c r="E42" s="130" t="s">
        <v>18</v>
      </c>
      <c r="F42" s="145">
        <f>I40</f>
        <v>3812.9850000000001</v>
      </c>
      <c r="G42" s="31">
        <f>C42</f>
        <v>9.7000000000000003E-2</v>
      </c>
      <c r="H42" s="45" t="s">
        <v>7</v>
      </c>
      <c r="I42" s="138">
        <f>F42*G42*G43</f>
        <v>480.81740850000006</v>
      </c>
      <c r="J42" s="140">
        <f>I42*0.4</f>
        <v>192.32696340000004</v>
      </c>
      <c r="K42" s="148">
        <f>I42*0.6</f>
        <v>288.49044510000004</v>
      </c>
    </row>
    <row r="43" spans="1:11" ht="60.75" customHeight="1">
      <c r="A43" s="143"/>
      <c r="B43" s="21" t="s">
        <v>20</v>
      </c>
      <c r="C43" s="36">
        <v>1.3</v>
      </c>
      <c r="D43" s="144"/>
      <c r="E43" s="143"/>
      <c r="F43" s="146"/>
      <c r="G43" s="24">
        <f>C43</f>
        <v>1.3</v>
      </c>
      <c r="H43" s="25"/>
      <c r="I43" s="147"/>
      <c r="J43" s="142"/>
      <c r="K43" s="149"/>
    </row>
    <row r="44" spans="1:11" ht="17.100000000000001" customHeight="1">
      <c r="A44" s="16"/>
      <c r="B44" s="17"/>
      <c r="C44" s="15"/>
      <c r="D44" s="26" t="s">
        <v>32</v>
      </c>
      <c r="E44" s="27" t="s">
        <v>41</v>
      </c>
      <c r="F44" s="28"/>
      <c r="G44" s="28"/>
      <c r="H44" s="20"/>
      <c r="I44" s="29">
        <f>I42</f>
        <v>480.81740850000006</v>
      </c>
      <c r="J44" s="39">
        <f t="shared" ref="J44:K44" si="0">J42</f>
        <v>192.32696340000004</v>
      </c>
      <c r="K44" s="46">
        <f t="shared" si="0"/>
        <v>288.49044510000004</v>
      </c>
    </row>
    <row r="45" spans="1:11" ht="17.100000000000001" customHeight="1">
      <c r="A45" s="40"/>
      <c r="B45" s="17"/>
      <c r="C45" s="15"/>
      <c r="D45" s="34" t="s">
        <v>55</v>
      </c>
      <c r="E45" s="27" t="s">
        <v>41</v>
      </c>
      <c r="F45" s="58"/>
      <c r="G45" s="58"/>
      <c r="H45" s="45"/>
      <c r="I45" s="59">
        <f>I24+I33+I44</f>
        <v>2787.6370078825539</v>
      </c>
      <c r="J45" s="72">
        <f>J24+J33+J44</f>
        <v>1276.1383525812098</v>
      </c>
      <c r="K45" s="72">
        <f>K24+K33+K44</f>
        <v>1511.4986553013439</v>
      </c>
    </row>
    <row r="46" spans="1:11">
      <c r="A46" s="106" t="s">
        <v>59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8"/>
    </row>
    <row r="47" spans="1:11" ht="57.6" customHeight="1">
      <c r="A47" s="27" t="s">
        <v>67</v>
      </c>
      <c r="B47" s="19" t="s">
        <v>34</v>
      </c>
      <c r="C47" s="15"/>
      <c r="D47" s="26" t="s">
        <v>56</v>
      </c>
      <c r="E47" s="27" t="s">
        <v>18</v>
      </c>
      <c r="F47" s="28">
        <v>1</v>
      </c>
      <c r="G47" s="28">
        <v>20</v>
      </c>
      <c r="H47" s="20"/>
      <c r="I47" s="29">
        <f>G47*F47</f>
        <v>20</v>
      </c>
      <c r="J47" s="52">
        <f>I47</f>
        <v>20</v>
      </c>
      <c r="K47" s="46"/>
    </row>
    <row r="48" spans="1:11" ht="67.5" customHeight="1">
      <c r="A48" s="27" t="s">
        <v>68</v>
      </c>
      <c r="B48" s="19" t="s">
        <v>35</v>
      </c>
      <c r="C48" s="47">
        <v>0.04</v>
      </c>
      <c r="D48" s="26" t="s">
        <v>57</v>
      </c>
      <c r="E48" s="27" t="s">
        <v>18</v>
      </c>
      <c r="F48" s="50">
        <f>I45</f>
        <v>2787.6370078825539</v>
      </c>
      <c r="G48" s="51">
        <f>C48</f>
        <v>0.04</v>
      </c>
      <c r="H48" s="20"/>
      <c r="I48" s="29">
        <f>G48*F48</f>
        <v>111.50548031530217</v>
      </c>
      <c r="J48" s="39">
        <f>I48</f>
        <v>111.50548031530217</v>
      </c>
      <c r="K48" s="46"/>
    </row>
    <row r="49" spans="1:11" ht="17.25" customHeight="1">
      <c r="A49" s="16"/>
      <c r="B49" s="17"/>
      <c r="C49" s="15"/>
      <c r="D49" s="26" t="s">
        <v>22</v>
      </c>
      <c r="E49" s="27" t="s">
        <v>41</v>
      </c>
      <c r="F49" s="28"/>
      <c r="G49" s="28"/>
      <c r="H49" s="20"/>
      <c r="I49" s="100">
        <f>SUM(I47:I48)</f>
        <v>131.50548031530218</v>
      </c>
      <c r="J49" s="39">
        <f t="shared" ref="J49:K49" si="1">SUM(J47:J48)</f>
        <v>131.50548031530218</v>
      </c>
      <c r="K49" s="29">
        <f t="shared" si="1"/>
        <v>0</v>
      </c>
    </row>
    <row r="50" spans="1:11" ht="17.45" customHeight="1">
      <c r="A50" s="40"/>
      <c r="B50" s="32"/>
      <c r="C50" s="33"/>
      <c r="D50" s="34" t="s">
        <v>60</v>
      </c>
      <c r="E50" s="27" t="s">
        <v>41</v>
      </c>
      <c r="F50" s="58"/>
      <c r="G50" s="58"/>
      <c r="H50" s="45"/>
      <c r="I50" s="99">
        <f>I45+I49</f>
        <v>2919.142488197856</v>
      </c>
      <c r="J50" s="96">
        <f t="shared" ref="J50:K50" si="2">J45+J49</f>
        <v>1407.6438328965119</v>
      </c>
      <c r="K50" s="96">
        <f t="shared" si="2"/>
        <v>1511.4986553013439</v>
      </c>
    </row>
    <row r="51" spans="1:11">
      <c r="A51" s="130"/>
      <c r="B51" s="150" t="s">
        <v>8</v>
      </c>
      <c r="C51" s="152">
        <v>5.81</v>
      </c>
      <c r="D51" s="135" t="s">
        <v>58</v>
      </c>
      <c r="E51" s="130" t="s">
        <v>41</v>
      </c>
      <c r="F51" s="154"/>
      <c r="G51" s="48">
        <f>I50</f>
        <v>2919.142488197856</v>
      </c>
      <c r="H51" s="45" t="s">
        <v>7</v>
      </c>
      <c r="I51" s="156">
        <f>G51*G52</f>
        <v>16960.217856429543</v>
      </c>
      <c r="J51" s="158">
        <f>J50*G52</f>
        <v>8178.4106691287334</v>
      </c>
      <c r="K51" s="158">
        <f>K50*G52</f>
        <v>8781.8071873008066</v>
      </c>
    </row>
    <row r="52" spans="1:11" ht="12" customHeight="1">
      <c r="A52" s="143"/>
      <c r="B52" s="151"/>
      <c r="C52" s="153"/>
      <c r="D52" s="144"/>
      <c r="E52" s="143"/>
      <c r="F52" s="155"/>
      <c r="G52" s="30">
        <f>C51</f>
        <v>5.81</v>
      </c>
      <c r="H52" s="25"/>
      <c r="I52" s="157"/>
      <c r="J52" s="158"/>
      <c r="K52" s="158"/>
    </row>
    <row r="53" spans="1:11" ht="15.95" customHeight="1">
      <c r="A53" s="3"/>
      <c r="B53" s="3"/>
      <c r="C53" s="4"/>
      <c r="D53" s="5" t="s">
        <v>19</v>
      </c>
      <c r="E53" s="54" t="s">
        <v>41</v>
      </c>
      <c r="F53" s="3"/>
      <c r="G53" s="3"/>
      <c r="H53" s="4"/>
      <c r="I53" s="98">
        <f>SUM(I51:I52)</f>
        <v>16960.217856429543</v>
      </c>
      <c r="J53" s="97">
        <f>SUM(J51:J52)</f>
        <v>8178.4106691287334</v>
      </c>
      <c r="K53" s="97">
        <f>SUM(K51:K52)</f>
        <v>8781.8071873008066</v>
      </c>
    </row>
    <row r="54" spans="1:11" ht="15.95" customHeight="1">
      <c r="A54" s="3"/>
      <c r="B54" s="3"/>
      <c r="C54" s="4"/>
      <c r="D54" s="6" t="s">
        <v>9</v>
      </c>
      <c r="E54" s="94" t="s">
        <v>41</v>
      </c>
      <c r="F54" s="7"/>
      <c r="G54" s="7"/>
      <c r="H54" s="8"/>
      <c r="I54" s="101">
        <f>I53</f>
        <v>16960.217856429543</v>
      </c>
      <c r="J54" s="2"/>
      <c r="K54" s="2"/>
    </row>
    <row r="55" spans="1:11" ht="14.1" customHeight="1">
      <c r="A55" s="3"/>
      <c r="B55" s="3"/>
      <c r="C55" s="4"/>
      <c r="D55" s="6" t="s">
        <v>10</v>
      </c>
      <c r="E55" s="94" t="s">
        <v>41</v>
      </c>
      <c r="F55" s="7"/>
      <c r="G55" s="9">
        <v>0.2</v>
      </c>
      <c r="H55" s="8"/>
      <c r="I55" s="101">
        <f>I54*G55</f>
        <v>3392.0435712859089</v>
      </c>
      <c r="J55" s="2"/>
      <c r="K55" s="2"/>
    </row>
    <row r="56" spans="1:11" ht="18" customHeight="1">
      <c r="A56" s="3"/>
      <c r="B56" s="3"/>
      <c r="C56" s="4"/>
      <c r="D56" s="6" t="s">
        <v>11</v>
      </c>
      <c r="E56" s="94" t="s">
        <v>41</v>
      </c>
      <c r="F56" s="7"/>
      <c r="G56" s="7"/>
      <c r="H56" s="8"/>
      <c r="I56" s="101">
        <f>SUM(I54:I55)</f>
        <v>20352.26142771545</v>
      </c>
      <c r="J56" s="2"/>
      <c r="K56" s="2"/>
    </row>
    <row r="57" spans="1:11" ht="6.6" customHeight="1"/>
    <row r="58" spans="1:11" ht="16.5">
      <c r="B58" s="10"/>
      <c r="C58" s="10"/>
      <c r="D58" s="10"/>
      <c r="E58" s="10"/>
      <c r="F58" s="10"/>
      <c r="G58" s="10"/>
      <c r="H58" s="10"/>
      <c r="I58" s="10"/>
    </row>
    <row r="59" spans="1:11" ht="16.5">
      <c r="B59" s="10" t="s">
        <v>78</v>
      </c>
      <c r="C59" s="10"/>
      <c r="D59" s="102"/>
      <c r="E59" s="103" t="s">
        <v>79</v>
      </c>
      <c r="F59" s="103"/>
      <c r="G59" s="103"/>
      <c r="H59" s="103"/>
      <c r="I59" s="103"/>
    </row>
    <row r="60" spans="1:11" ht="16.5">
      <c r="B60" s="10"/>
      <c r="C60" s="10"/>
      <c r="D60" s="10"/>
      <c r="E60" s="10"/>
      <c r="F60" s="10"/>
      <c r="G60" s="10"/>
      <c r="H60" s="10"/>
      <c r="I60" s="10"/>
    </row>
  </sheetData>
  <mergeCells count="97">
    <mergeCell ref="F36:F37"/>
    <mergeCell ref="I36:I37"/>
    <mergeCell ref="J36:J37"/>
    <mergeCell ref="A35:K35"/>
    <mergeCell ref="A41:K41"/>
    <mergeCell ref="A36:A37"/>
    <mergeCell ref="B36:B37"/>
    <mergeCell ref="C36:C37"/>
    <mergeCell ref="K36:K37"/>
    <mergeCell ref="A38:A39"/>
    <mergeCell ref="B38:B39"/>
    <mergeCell ref="D38:D39"/>
    <mergeCell ref="E38:E39"/>
    <mergeCell ref="F38:F39"/>
    <mergeCell ref="I38:I39"/>
    <mergeCell ref="J38:J39"/>
    <mergeCell ref="K38:K39"/>
    <mergeCell ref="D36:D37"/>
    <mergeCell ref="E36:E37"/>
    <mergeCell ref="A46:K46"/>
    <mergeCell ref="A51:A52"/>
    <mergeCell ref="B51:B52"/>
    <mergeCell ref="C51:C52"/>
    <mergeCell ref="D51:D52"/>
    <mergeCell ref="E51:E52"/>
    <mergeCell ref="F51:F52"/>
    <mergeCell ref="I51:I52"/>
    <mergeCell ref="J51:J52"/>
    <mergeCell ref="K51:K52"/>
    <mergeCell ref="K27:K29"/>
    <mergeCell ref="K30:K32"/>
    <mergeCell ref="A34:K34"/>
    <mergeCell ref="A42:A43"/>
    <mergeCell ref="D42:D43"/>
    <mergeCell ref="E42:E43"/>
    <mergeCell ref="F42:F43"/>
    <mergeCell ref="I42:I43"/>
    <mergeCell ref="J42:J43"/>
    <mergeCell ref="K42:K43"/>
    <mergeCell ref="A30:A32"/>
    <mergeCell ref="D30:D32"/>
    <mergeCell ref="E30:E32"/>
    <mergeCell ref="F30:F32"/>
    <mergeCell ref="I30:I32"/>
    <mergeCell ref="J30:J32"/>
    <mergeCell ref="B11:C11"/>
    <mergeCell ref="G11:H11"/>
    <mergeCell ref="A18:K18"/>
    <mergeCell ref="K22:K23"/>
    <mergeCell ref="A22:A23"/>
    <mergeCell ref="D22:D23"/>
    <mergeCell ref="E22:E23"/>
    <mergeCell ref="F22:F23"/>
    <mergeCell ref="I22:I23"/>
    <mergeCell ref="J22:J23"/>
    <mergeCell ref="A12:K12"/>
    <mergeCell ref="A13:A14"/>
    <mergeCell ref="B13:B14"/>
    <mergeCell ref="C13:C14"/>
    <mergeCell ref="D13:D14"/>
    <mergeCell ref="E13:E14"/>
    <mergeCell ref="G8:H10"/>
    <mergeCell ref="I8:K8"/>
    <mergeCell ref="I9:I10"/>
    <mergeCell ref="J9:K9"/>
    <mergeCell ref="A1:K1"/>
    <mergeCell ref="A2:K2"/>
    <mergeCell ref="A4:D4"/>
    <mergeCell ref="E4:K4"/>
    <mergeCell ref="A8:A10"/>
    <mergeCell ref="B8:C9"/>
    <mergeCell ref="D8:D10"/>
    <mergeCell ref="E8:E10"/>
    <mergeCell ref="F8:F10"/>
    <mergeCell ref="F13:F14"/>
    <mergeCell ref="I13:I14"/>
    <mergeCell ref="J13:J14"/>
    <mergeCell ref="K13:K14"/>
    <mergeCell ref="I15:I16"/>
    <mergeCell ref="J15:J16"/>
    <mergeCell ref="K15:K16"/>
    <mergeCell ref="E59:I59"/>
    <mergeCell ref="A20:K20"/>
    <mergeCell ref="A26:K26"/>
    <mergeCell ref="A15:A16"/>
    <mergeCell ref="B15:B16"/>
    <mergeCell ref="D15:D16"/>
    <mergeCell ref="E15:E16"/>
    <mergeCell ref="F15:F16"/>
    <mergeCell ref="A19:K19"/>
    <mergeCell ref="A25:K25"/>
    <mergeCell ref="A27:A29"/>
    <mergeCell ref="D27:D29"/>
    <mergeCell ref="E27:E29"/>
    <mergeCell ref="F27:F29"/>
    <mergeCell ref="I27:I29"/>
    <mergeCell ref="J27:J29"/>
  </mergeCells>
  <pageMargins left="0.51181102362204722" right="0.19685039370078741" top="0.35433070866141736" bottom="0.35433070866141736" header="0" footer="0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Смета 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vfedorova</cp:lastModifiedBy>
  <cp:lastPrinted>2024-07-16T08:24:19Z</cp:lastPrinted>
  <dcterms:created xsi:type="dcterms:W3CDTF">2020-02-14T10:02:23Z</dcterms:created>
  <dcterms:modified xsi:type="dcterms:W3CDTF">2024-07-16T08:24:48Z</dcterms:modified>
</cp:coreProperties>
</file>