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plosrv\обмен\ОМТС\Закупки 2024\Запорная арматура 13.06.2024\для Иваньевой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5" i="1"/>
  <c r="G13" i="1"/>
  <c r="G14" i="1"/>
  <c r="G12" i="1"/>
  <c r="G11" i="1"/>
  <c r="G10" i="1"/>
  <c r="G9" i="1"/>
  <c r="G8" i="1"/>
  <c r="G7" i="1"/>
  <c r="I19" i="1" l="1"/>
  <c r="J19" i="1" s="1"/>
  <c r="I17" i="1"/>
  <c r="J17" i="1" s="1"/>
  <c r="I15" i="1"/>
  <c r="J15" i="1" s="1"/>
  <c r="I13" i="1"/>
  <c r="J13" i="1" s="1"/>
  <c r="I11" i="1"/>
  <c r="J11" i="1" s="1"/>
  <c r="I9" i="1"/>
  <c r="J9" i="1" s="1"/>
  <c r="I8" i="1" l="1"/>
  <c r="J8" i="1" s="1"/>
  <c r="I10" i="1"/>
  <c r="J10" i="1" s="1"/>
  <c r="I12" i="1"/>
  <c r="J12" i="1" s="1"/>
  <c r="I14" i="1"/>
  <c r="J14" i="1" s="1"/>
  <c r="I16" i="1"/>
  <c r="J16" i="1" s="1"/>
  <c r="I18" i="1"/>
  <c r="J18" i="1" s="1"/>
  <c r="I20" i="1"/>
  <c r="J20" i="1" s="1"/>
  <c r="I7" i="1"/>
  <c r="J7" i="1" s="1"/>
  <c r="H16" i="2" l="1"/>
  <c r="F16" i="2"/>
  <c r="J21" i="1" l="1"/>
</calcChain>
</file>

<file path=xl/sharedStrings.xml><?xml version="1.0" encoding="utf-8"?>
<sst xmlns="http://schemas.openxmlformats.org/spreadsheetml/2006/main" count="165" uniqueCount="92">
  <si>
    <t>ед. изм.</t>
  </si>
  <si>
    <t>Кол-во</t>
  </si>
  <si>
    <t>т</t>
  </si>
  <si>
    <t xml:space="preserve">Наименование материалов </t>
  </si>
  <si>
    <t>И. М. Разумов.</t>
  </si>
  <si>
    <t>(8617) 63-53-02 доб 203</t>
  </si>
  <si>
    <t>Исполнил: начальник ОМТС филиала</t>
  </si>
  <si>
    <t xml:space="preserve">Труба электросварная 57х3,5  </t>
  </si>
  <si>
    <t xml:space="preserve">Труба электросварная 76х4,0    </t>
  </si>
  <si>
    <t xml:space="preserve">Труба электросварная 89х4,0   </t>
  </si>
  <si>
    <t xml:space="preserve">Труба электросварная 108х4,5        </t>
  </si>
  <si>
    <t xml:space="preserve">Труба электросварная 133х4,5      </t>
  </si>
  <si>
    <t xml:space="preserve">Труба электросварная 159х4,5      </t>
  </si>
  <si>
    <t xml:space="preserve">Труба электросварная 40х3,5  </t>
  </si>
  <si>
    <t xml:space="preserve">Труба электросварная 219х6,0  </t>
  </si>
  <si>
    <t xml:space="preserve">Труба электросварная 273х6,0 </t>
  </si>
  <si>
    <t xml:space="preserve">Труба электросварная 325х7,0   </t>
  </si>
  <si>
    <t>№ п/п</t>
  </si>
  <si>
    <t>Товар</t>
  </si>
  <si>
    <t xml:space="preserve">РАСЧЕТ  НАЧАЛЬНОЙ (МАКСИМАЛЬНОЙ) ЦЕНЫ ДОГОВОРА </t>
  </si>
  <si>
    <t>Переход 108*4,0- 76*3,5</t>
  </si>
  <si>
    <t>шт</t>
  </si>
  <si>
    <t>Переход 108*4,0-57*3</t>
  </si>
  <si>
    <t>Переход 133*4,0- 76*3,5</t>
  </si>
  <si>
    <t>Переход 108*4,0-133*4,0</t>
  </si>
  <si>
    <t>Переход 89*3,5-57*3</t>
  </si>
  <si>
    <t>Переход 530*10-426*10</t>
  </si>
  <si>
    <t xml:space="preserve">Переход 426*10-325*7  </t>
  </si>
  <si>
    <t>Фланец Ду100 Ру16</t>
  </si>
  <si>
    <t>Фланец Ду125 Ру16</t>
  </si>
  <si>
    <t>Фланец Ду150 Ру16</t>
  </si>
  <si>
    <t>Фланец Ду200 Ру16</t>
  </si>
  <si>
    <t>Фланец Ду 300 Ру16</t>
  </si>
  <si>
    <t xml:space="preserve">Отвод 57х4,0                               </t>
  </si>
  <si>
    <t xml:space="preserve">Отвод 76х4,0                              </t>
  </si>
  <si>
    <t xml:space="preserve">Отвод 89х4,0                              </t>
  </si>
  <si>
    <t xml:space="preserve">Отвод 108х4,0                            </t>
  </si>
  <si>
    <t xml:space="preserve">Отвод 133х4,5                            </t>
  </si>
  <si>
    <t xml:space="preserve">Отвод 159х4,5                    </t>
  </si>
  <si>
    <t xml:space="preserve">Отвод 219х6,0                                              </t>
  </si>
  <si>
    <t xml:space="preserve">Отвод 325х7,0             </t>
  </si>
  <si>
    <t xml:space="preserve">Отвод 426х7,0          </t>
  </si>
  <si>
    <t xml:space="preserve">Отвод 530х7,0                                       </t>
  </si>
  <si>
    <t xml:space="preserve">м </t>
  </si>
  <si>
    <t>Склад / м</t>
  </si>
  <si>
    <t xml:space="preserve">10.05.2023 г </t>
  </si>
  <si>
    <t xml:space="preserve">      Стоимость расчитана с учетом доставки запорной арматуры до получателя:  Филиал АО "АТЭК" "Новороссийские тепловые сети ", г. Новороссийск,  ул. Куникова 43</t>
  </si>
  <si>
    <t>на приобретение запорной арматуры для  Филиала АО "АТЭК" "Новороссийские тепловые сети ".</t>
  </si>
  <si>
    <t xml:space="preserve">  № п/п</t>
  </si>
  <si>
    <t>Наименование Товара</t>
  </si>
  <si>
    <t xml:space="preserve">Ед. изм. </t>
  </si>
  <si>
    <t>Количество</t>
  </si>
  <si>
    <t>Итого цена за ед., руб. с НДС</t>
  </si>
  <si>
    <t>Итого сумма, руб. с НДС</t>
  </si>
  <si>
    <t>15б1п Ду 15 Ру 16 вентиль бронзовый</t>
  </si>
  <si>
    <t>15б1п Ду 20 Ру 16 вентиль бронзовый</t>
  </si>
  <si>
    <t>15б1п Ду 25 Ру 16 вентиль бронзовый</t>
  </si>
  <si>
    <t>15б1п Ду 32 Ру 16 вентиль бронзовый</t>
  </si>
  <si>
    <t>15б1п Ду 40 Ру 16 вентиль бронзовый</t>
  </si>
  <si>
    <t>15б1п Ду 50 Ру 16  вентиль бронзовый</t>
  </si>
  <si>
    <t>15б3р Ду 15 Ру 10 вентиль бронзовый</t>
  </si>
  <si>
    <t>15б3р Ду 20 Ру 10 вентиль бронзовый</t>
  </si>
  <si>
    <t>15б3р Ду 25 Ру 10 вентиль бронзовый</t>
  </si>
  <si>
    <t>15кч34п/19п/ Ду 50 Ру 16 вентиль чугунный</t>
  </si>
  <si>
    <t>15кч34п/19п/ Ду 32 Ру 16 вентиль чугунный</t>
  </si>
  <si>
    <t>15кч16п1 Ду 32 Ру 25 вентиль чугунный</t>
  </si>
  <si>
    <t>15кч16п1 Ду 50 Ру 25 вентиль чугунный</t>
  </si>
  <si>
    <t>30с41нж Ду 50 Ру 16 класс "А" (газ) задвижка стальная</t>
  </si>
  <si>
    <t xml:space="preserve">30с41нж Ду 80 Ру 16 класс "А" (газ) задвижка стальная </t>
  </si>
  <si>
    <t>30с41нж Ду 100 Ру 16 класс "А"(газ) задвижка стальная</t>
  </si>
  <si>
    <t>Задвижка стальная фланцевая с ответными фланцами с редуктором Ду300Ру16</t>
  </si>
  <si>
    <t>Задвижка стальная фланцевая с ответными фланцами Ду250Ру16</t>
  </si>
  <si>
    <t>Задвижка стальная фланцевая с ответными фланцами Ду200Ру16</t>
  </si>
  <si>
    <t>Задвижка стальная фланцевая с ответными фланцами Ду150Ру16</t>
  </si>
  <si>
    <t>Задвижка стальная фланцевая с ответными фланцами Ду100Ру16</t>
  </si>
  <si>
    <t>Задвижка стальная фланцевая с ответными фланцами Ду80Ру16</t>
  </si>
  <si>
    <t>Задвижка стальная фланцевая с ответными фланцами Ду50Ру16</t>
  </si>
  <si>
    <t>Задвижка чугунная фланцевая 30ч6бр Ду50Ру16</t>
  </si>
  <si>
    <t>Задвижка чугунная фланцевая 30ч6бр Ду80Ру16</t>
  </si>
  <si>
    <t>Задвижка чугунная фланцевая 30ч6бр Ду100Ру16</t>
  </si>
  <si>
    <t>Задвижка чугунная фланцевая 30ч6бр Ду150Ру16</t>
  </si>
  <si>
    <t>Задвижка стальная сварная с редуктором 30с41нж Ду400Ру16</t>
  </si>
  <si>
    <t>Задвижка стальная сварная с редуктором 30с41нж Ду500Ру16</t>
  </si>
  <si>
    <t>Затвор дисковый трехэксцентриковый приварной (27.32.500) с редуктором Ду500Ру25 класс А</t>
  </si>
  <si>
    <t>ПРОМТЭК, руб, с НДС 20 %</t>
  </si>
  <si>
    <t>Нефтегазинвест, руб, с НДС 20%</t>
  </si>
  <si>
    <t>Р.О.С.Арматура, руб,  с НДС 20%</t>
  </si>
  <si>
    <t>Средняя стоимость, руб. с НДС  20%</t>
  </si>
  <si>
    <t>Итого, руб. с НДС 20%</t>
  </si>
  <si>
    <t>ед. изм</t>
  </si>
  <si>
    <t>Итого руб, с НДС 20%</t>
  </si>
  <si>
    <t>Начальная максимальная цена договора составляет  17 700 000 (Семнадцать миллионов семьсот тысяч) рублей 67 копеек, в т. ч. НДС 20% - 2 950 000 рублей 11 копеек,   (14 750 000,56  руб.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</si>
</sst>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/>
    <xf numFmtId="16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2" fontId="1" fillId="5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2" fontId="1" fillId="5" borderId="11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2" fontId="1" fillId="5" borderId="1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8" fillId="4" borderId="11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1" fillId="5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9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Border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2" fillId="0" borderId="18" xfId="0" applyFont="1" applyBorder="1" applyAlignment="1">
      <alignment horizontal="center" vertical="center" wrapText="1"/>
    </xf>
    <xf numFmtId="164" fontId="13" fillId="0" borderId="18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0" fillId="0" borderId="0" xfId="0" applyNumberFormat="1"/>
    <xf numFmtId="1" fontId="11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0" xfId="0" applyNumberFormat="1" applyFont="1"/>
    <xf numFmtId="1" fontId="1" fillId="0" borderId="0" xfId="0" applyNumberFormat="1" applyFont="1"/>
    <xf numFmtId="4" fontId="0" fillId="0" borderId="0" xfId="0" applyNumberForma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9"/>
  <sheetViews>
    <sheetView tabSelected="1" zoomScaleNormal="100" workbookViewId="0">
      <selection activeCell="C24" sqref="C24:J24"/>
    </sheetView>
  </sheetViews>
  <sheetFormatPr defaultRowHeight="15.75" x14ac:dyDescent="0.25"/>
  <cols>
    <col min="1" max="1" width="4.7109375" customWidth="1"/>
    <col min="2" max="2" width="6.28515625" customWidth="1"/>
    <col min="3" max="3" width="40.28515625" style="11" customWidth="1"/>
    <col min="4" max="4" width="5.85546875" style="1" customWidth="1"/>
    <col min="5" max="5" width="8.5703125" style="73" customWidth="1"/>
    <col min="6" max="6" width="21.42578125" customWidth="1"/>
    <col min="7" max="7" width="20.85546875" style="3" customWidth="1"/>
    <col min="8" max="8" width="22.42578125" customWidth="1"/>
    <col min="9" max="9" width="20.28515625" style="2" customWidth="1"/>
    <col min="10" max="10" width="21.140625" style="2" customWidth="1"/>
    <col min="12" max="12" width="14.28515625" customWidth="1"/>
  </cols>
  <sheetData>
    <row r="2" spans="2:10" x14ac:dyDescent="0.25">
      <c r="J2" s="69">
        <v>45456</v>
      </c>
    </row>
    <row r="3" spans="2:10" x14ac:dyDescent="0.25">
      <c r="J3" s="9"/>
    </row>
    <row r="4" spans="2:10" ht="18.75" x14ac:dyDescent="0.3">
      <c r="B4" s="56"/>
      <c r="C4" s="79" t="s">
        <v>19</v>
      </c>
      <c r="D4" s="80"/>
      <c r="E4" s="80"/>
      <c r="F4" s="80"/>
      <c r="G4" s="80"/>
      <c r="H4" s="80"/>
      <c r="I4" s="80"/>
      <c r="J4" s="80"/>
    </row>
    <row r="5" spans="2:10" ht="18.75" x14ac:dyDescent="0.3">
      <c r="B5" s="56"/>
      <c r="C5" s="79" t="s">
        <v>47</v>
      </c>
      <c r="D5" s="80"/>
      <c r="E5" s="80"/>
      <c r="F5" s="80"/>
      <c r="G5" s="80"/>
      <c r="H5" s="80"/>
      <c r="I5" s="80"/>
      <c r="J5" s="80"/>
    </row>
    <row r="6" spans="2:10" s="10" customFormat="1" ht="56.25" x14ac:dyDescent="0.25">
      <c r="B6" s="57" t="s">
        <v>17</v>
      </c>
      <c r="C6" s="57" t="s">
        <v>3</v>
      </c>
      <c r="D6" s="57" t="s">
        <v>89</v>
      </c>
      <c r="E6" s="74" t="s">
        <v>1</v>
      </c>
      <c r="F6" s="57" t="s">
        <v>84</v>
      </c>
      <c r="G6" s="58" t="s">
        <v>85</v>
      </c>
      <c r="H6" s="57" t="s">
        <v>86</v>
      </c>
      <c r="I6" s="58" t="s">
        <v>87</v>
      </c>
      <c r="J6" s="58" t="s">
        <v>88</v>
      </c>
    </row>
    <row r="7" spans="2:10" ht="56.25" x14ac:dyDescent="0.25">
      <c r="B7" s="57">
        <v>1</v>
      </c>
      <c r="C7" s="72" t="s">
        <v>70</v>
      </c>
      <c r="D7" s="57" t="s">
        <v>21</v>
      </c>
      <c r="E7" s="75">
        <v>6</v>
      </c>
      <c r="F7" s="60">
        <v>298305</v>
      </c>
      <c r="G7" s="60">
        <f>1.2*185300</f>
        <v>222360</v>
      </c>
      <c r="H7" s="60">
        <v>208060</v>
      </c>
      <c r="I7" s="60">
        <f>(F7+G7+H7)/3</f>
        <v>242908.33333333334</v>
      </c>
      <c r="J7" s="60">
        <f>I7*E7</f>
        <v>1457450</v>
      </c>
    </row>
    <row r="8" spans="2:10" ht="37.5" x14ac:dyDescent="0.25">
      <c r="B8" s="57">
        <v>2</v>
      </c>
      <c r="C8" s="72" t="s">
        <v>71</v>
      </c>
      <c r="D8" s="57" t="s">
        <v>21</v>
      </c>
      <c r="E8" s="75">
        <v>6</v>
      </c>
      <c r="F8" s="60">
        <v>74384</v>
      </c>
      <c r="G8" s="60">
        <f>1.2*101400</f>
        <v>121680</v>
      </c>
      <c r="H8" s="60">
        <v>94390</v>
      </c>
      <c r="I8" s="60">
        <f t="shared" ref="I8:I20" si="0">(F8+G8+H8)/3</f>
        <v>96818</v>
      </c>
      <c r="J8" s="60">
        <f>I8*E8</f>
        <v>580908</v>
      </c>
    </row>
    <row r="9" spans="2:10" ht="37.5" x14ac:dyDescent="0.25">
      <c r="B9" s="57">
        <v>3</v>
      </c>
      <c r="C9" s="72" t="s">
        <v>72</v>
      </c>
      <c r="D9" s="57" t="s">
        <v>21</v>
      </c>
      <c r="E9" s="75">
        <v>2</v>
      </c>
      <c r="F9" s="60">
        <v>46486</v>
      </c>
      <c r="G9" s="60">
        <f>1.2*64800</f>
        <v>77760</v>
      </c>
      <c r="H9" s="60">
        <v>53700</v>
      </c>
      <c r="I9" s="60">
        <f t="shared" si="0"/>
        <v>59315.333333333336</v>
      </c>
      <c r="J9" s="60">
        <f t="shared" ref="J9:J20" si="1">I9*E9</f>
        <v>118630.66666666667</v>
      </c>
    </row>
    <row r="10" spans="2:10" ht="37.5" x14ac:dyDescent="0.25">
      <c r="B10" s="57">
        <v>4</v>
      </c>
      <c r="C10" s="72" t="s">
        <v>73</v>
      </c>
      <c r="D10" s="57" t="s">
        <v>21</v>
      </c>
      <c r="E10" s="75">
        <v>2</v>
      </c>
      <c r="F10" s="60">
        <v>30635</v>
      </c>
      <c r="G10" s="60">
        <f>1.2*35200</f>
        <v>42240</v>
      </c>
      <c r="H10" s="60">
        <v>33120</v>
      </c>
      <c r="I10" s="60">
        <f t="shared" si="0"/>
        <v>35331.666666666664</v>
      </c>
      <c r="J10" s="60">
        <f t="shared" si="1"/>
        <v>70663.333333333328</v>
      </c>
    </row>
    <row r="11" spans="2:10" ht="37.5" x14ac:dyDescent="0.25">
      <c r="B11" s="57">
        <v>5</v>
      </c>
      <c r="C11" s="72" t="s">
        <v>74</v>
      </c>
      <c r="D11" s="57" t="s">
        <v>21</v>
      </c>
      <c r="E11" s="75">
        <v>10</v>
      </c>
      <c r="F11" s="60">
        <v>16273</v>
      </c>
      <c r="G11" s="60">
        <f>1.2*28100</f>
        <v>33720</v>
      </c>
      <c r="H11" s="60">
        <v>17423</v>
      </c>
      <c r="I11" s="60">
        <f t="shared" si="0"/>
        <v>22472</v>
      </c>
      <c r="J11" s="60">
        <f t="shared" si="1"/>
        <v>224720</v>
      </c>
    </row>
    <row r="12" spans="2:10" ht="37.5" x14ac:dyDescent="0.25">
      <c r="B12" s="57">
        <v>6</v>
      </c>
      <c r="C12" s="59" t="s">
        <v>75</v>
      </c>
      <c r="D12" s="57" t="s">
        <v>21</v>
      </c>
      <c r="E12" s="75">
        <v>5</v>
      </c>
      <c r="F12" s="60">
        <v>11816</v>
      </c>
      <c r="G12" s="60">
        <f>1.2*18000</f>
        <v>21600</v>
      </c>
      <c r="H12" s="60">
        <v>11960</v>
      </c>
      <c r="I12" s="60">
        <f t="shared" si="0"/>
        <v>15125.333333333334</v>
      </c>
      <c r="J12" s="60">
        <f t="shared" si="1"/>
        <v>75626.666666666672</v>
      </c>
    </row>
    <row r="13" spans="2:10" ht="37.5" x14ac:dyDescent="0.25">
      <c r="B13" s="57">
        <v>7</v>
      </c>
      <c r="C13" s="59" t="s">
        <v>76</v>
      </c>
      <c r="D13" s="57" t="s">
        <v>21</v>
      </c>
      <c r="E13" s="75">
        <v>4</v>
      </c>
      <c r="F13" s="60">
        <v>8116</v>
      </c>
      <c r="G13" s="60">
        <f>1.2*12700</f>
        <v>15240</v>
      </c>
      <c r="H13" s="60">
        <v>9720</v>
      </c>
      <c r="I13" s="60">
        <f t="shared" si="0"/>
        <v>11025.333333333334</v>
      </c>
      <c r="J13" s="60">
        <f t="shared" si="1"/>
        <v>44101.333333333336</v>
      </c>
    </row>
    <row r="14" spans="2:10" ht="37.5" x14ac:dyDescent="0.25">
      <c r="B14" s="57">
        <v>8</v>
      </c>
      <c r="C14" s="59" t="s">
        <v>77</v>
      </c>
      <c r="D14" s="57" t="s">
        <v>21</v>
      </c>
      <c r="E14" s="75">
        <v>3</v>
      </c>
      <c r="F14" s="60">
        <v>3795</v>
      </c>
      <c r="G14" s="60">
        <f>1.2*4390</f>
        <v>5268</v>
      </c>
      <c r="H14" s="60">
        <v>4110</v>
      </c>
      <c r="I14" s="60">
        <f t="shared" si="0"/>
        <v>4391</v>
      </c>
      <c r="J14" s="60">
        <f t="shared" si="1"/>
        <v>13173</v>
      </c>
    </row>
    <row r="15" spans="2:10" ht="37.5" x14ac:dyDescent="0.25">
      <c r="B15" s="57">
        <v>9</v>
      </c>
      <c r="C15" s="59" t="s">
        <v>78</v>
      </c>
      <c r="D15" s="57" t="s">
        <v>21</v>
      </c>
      <c r="E15" s="75">
        <v>2</v>
      </c>
      <c r="F15" s="60">
        <v>6160</v>
      </c>
      <c r="G15" s="60">
        <f>1.2*6720</f>
        <v>8064</v>
      </c>
      <c r="H15" s="60">
        <v>6516</v>
      </c>
      <c r="I15" s="60">
        <f t="shared" si="0"/>
        <v>6913.333333333333</v>
      </c>
      <c r="J15" s="60">
        <f t="shared" si="1"/>
        <v>13826.666666666666</v>
      </c>
    </row>
    <row r="16" spans="2:10" ht="37.5" x14ac:dyDescent="0.25">
      <c r="B16" s="57">
        <v>10</v>
      </c>
      <c r="C16" s="59" t="s">
        <v>79</v>
      </c>
      <c r="D16" s="57" t="s">
        <v>21</v>
      </c>
      <c r="E16" s="75">
        <v>10</v>
      </c>
      <c r="F16" s="60">
        <v>8800</v>
      </c>
      <c r="G16" s="87">
        <v>13440</v>
      </c>
      <c r="H16" s="60">
        <v>9700</v>
      </c>
      <c r="I16" s="60">
        <f t="shared" si="0"/>
        <v>10646.666666666666</v>
      </c>
      <c r="J16" s="60">
        <f t="shared" si="1"/>
        <v>106466.66666666666</v>
      </c>
    </row>
    <row r="17" spans="2:10" ht="37.5" x14ac:dyDescent="0.25">
      <c r="B17" s="57">
        <v>11</v>
      </c>
      <c r="C17" s="59" t="s">
        <v>80</v>
      </c>
      <c r="D17" s="57" t="s">
        <v>21</v>
      </c>
      <c r="E17" s="75">
        <v>3</v>
      </c>
      <c r="F17" s="60">
        <v>21021</v>
      </c>
      <c r="G17" s="60">
        <f>1.2* 27800</f>
        <v>33360</v>
      </c>
      <c r="H17" s="60">
        <v>24320</v>
      </c>
      <c r="I17" s="60">
        <f t="shared" si="0"/>
        <v>26233.666666666668</v>
      </c>
      <c r="J17" s="60">
        <f t="shared" si="1"/>
        <v>78701</v>
      </c>
    </row>
    <row r="18" spans="2:10" ht="37.5" x14ac:dyDescent="0.25">
      <c r="B18" s="57">
        <v>12</v>
      </c>
      <c r="C18" s="59" t="s">
        <v>81</v>
      </c>
      <c r="D18" s="57" t="s">
        <v>21</v>
      </c>
      <c r="E18" s="75">
        <v>10</v>
      </c>
      <c r="F18" s="60">
        <v>514800</v>
      </c>
      <c r="G18" s="60">
        <f>1.2*388600</f>
        <v>466320</v>
      </c>
      <c r="H18" s="60">
        <v>428000</v>
      </c>
      <c r="I18" s="60">
        <f t="shared" si="0"/>
        <v>469706.66666666669</v>
      </c>
      <c r="J18" s="60">
        <f t="shared" si="1"/>
        <v>4697066.666666667</v>
      </c>
    </row>
    <row r="19" spans="2:10" ht="37.5" x14ac:dyDescent="0.25">
      <c r="B19" s="57">
        <v>13</v>
      </c>
      <c r="C19" s="59" t="s">
        <v>82</v>
      </c>
      <c r="D19" s="57" t="s">
        <v>21</v>
      </c>
      <c r="E19" s="75">
        <v>8</v>
      </c>
      <c r="F19" s="60">
        <v>840400</v>
      </c>
      <c r="G19" s="60">
        <f>1.2*599900</f>
        <v>719880</v>
      </c>
      <c r="H19" s="60">
        <v>729000</v>
      </c>
      <c r="I19" s="60">
        <f t="shared" si="0"/>
        <v>763093.33333333337</v>
      </c>
      <c r="J19" s="60">
        <f t="shared" si="1"/>
        <v>6104746.666666667</v>
      </c>
    </row>
    <row r="20" spans="2:10" ht="75" x14ac:dyDescent="0.25">
      <c r="B20" s="57">
        <v>14</v>
      </c>
      <c r="C20" s="59" t="s">
        <v>83</v>
      </c>
      <c r="D20" s="57" t="s">
        <v>21</v>
      </c>
      <c r="E20" s="75">
        <v>4</v>
      </c>
      <c r="F20" s="60">
        <v>1166000</v>
      </c>
      <c r="G20" s="60">
        <f>1.2*611200</f>
        <v>733440</v>
      </c>
      <c r="H20" s="60">
        <v>1186000</v>
      </c>
      <c r="I20" s="60">
        <f t="shared" si="0"/>
        <v>1028480</v>
      </c>
      <c r="J20" s="60">
        <f t="shared" si="1"/>
        <v>4113920</v>
      </c>
    </row>
    <row r="21" spans="2:10" ht="37.5" x14ac:dyDescent="0.3">
      <c r="B21" s="56"/>
      <c r="C21" s="61"/>
      <c r="D21" s="62"/>
      <c r="E21" s="76"/>
      <c r="F21" s="56"/>
      <c r="G21" s="63"/>
      <c r="H21" s="56"/>
      <c r="I21" s="70" t="s">
        <v>90</v>
      </c>
      <c r="J21" s="71">
        <f>SUM(J7:J20)</f>
        <v>17700000.666666668</v>
      </c>
    </row>
    <row r="22" spans="2:10" x14ac:dyDescent="0.25">
      <c r="B22" s="6"/>
      <c r="C22" s="55"/>
      <c r="D22" s="5"/>
      <c r="E22" s="77"/>
      <c r="F22" s="6"/>
      <c r="G22" s="7"/>
      <c r="H22" s="6"/>
      <c r="I22" s="12"/>
      <c r="J22" s="13"/>
    </row>
    <row r="23" spans="2:10" ht="18.75" x14ac:dyDescent="0.25">
      <c r="B23" s="6"/>
      <c r="C23" s="81" t="s">
        <v>46</v>
      </c>
      <c r="D23" s="82"/>
      <c r="E23" s="82"/>
      <c r="F23" s="82"/>
      <c r="G23" s="82"/>
      <c r="H23" s="82"/>
      <c r="I23" s="82"/>
      <c r="J23" s="82"/>
    </row>
    <row r="24" spans="2:10" ht="46.5" customHeight="1" x14ac:dyDescent="0.3">
      <c r="B24" s="6"/>
      <c r="C24" s="83" t="s">
        <v>91</v>
      </c>
      <c r="D24" s="84"/>
      <c r="E24" s="84"/>
      <c r="F24" s="84"/>
      <c r="G24" s="84"/>
      <c r="H24" s="84"/>
      <c r="I24" s="84"/>
      <c r="J24" s="84"/>
    </row>
    <row r="25" spans="2:10" x14ac:dyDescent="0.25">
      <c r="B25" s="6"/>
      <c r="C25" s="55"/>
      <c r="E25" s="77"/>
      <c r="F25" s="6"/>
      <c r="G25" s="7"/>
      <c r="H25" s="6"/>
      <c r="I25" s="8"/>
      <c r="J25" s="8"/>
    </row>
    <row r="26" spans="2:10" x14ac:dyDescent="0.25">
      <c r="B26" s="4"/>
      <c r="H26" s="78"/>
    </row>
    <row r="27" spans="2:10" x14ac:dyDescent="0.25">
      <c r="B27" s="6" t="s">
        <v>6</v>
      </c>
      <c r="C27" s="55"/>
      <c r="D27" s="6"/>
      <c r="E27" s="77"/>
    </row>
    <row r="28" spans="2:10" x14ac:dyDescent="0.25">
      <c r="B28" s="6" t="s">
        <v>4</v>
      </c>
      <c r="C28" s="55"/>
      <c r="D28" s="6"/>
      <c r="E28" s="77"/>
    </row>
    <row r="29" spans="2:10" x14ac:dyDescent="0.25">
      <c r="B29" s="6" t="s">
        <v>5</v>
      </c>
      <c r="C29" s="55"/>
      <c r="D29" s="6"/>
      <c r="E29" s="77"/>
    </row>
  </sheetData>
  <mergeCells count="4">
    <mergeCell ref="C4:J4"/>
    <mergeCell ref="C5:J5"/>
    <mergeCell ref="C23:J23"/>
    <mergeCell ref="C24:J24"/>
  </mergeCells>
  <pageMargins left="0.23622047244094491" right="0.23622047244094491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5"/>
  <sheetViews>
    <sheetView workbookViewId="0">
      <selection activeCell="H16" sqref="H16"/>
    </sheetView>
  </sheetViews>
  <sheetFormatPr defaultRowHeight="15" x14ac:dyDescent="0.25"/>
  <cols>
    <col min="3" max="3" width="5.85546875" customWidth="1"/>
    <col min="4" max="4" width="33.42578125" style="11" customWidth="1"/>
    <col min="6" max="6" width="11.28515625" customWidth="1"/>
    <col min="7" max="7" width="7.28515625" customWidth="1"/>
    <col min="11" max="11" width="26.140625" customWidth="1"/>
    <col min="14" max="14" width="4.28515625" customWidth="1"/>
    <col min="15" max="15" width="25.85546875" customWidth="1"/>
    <col min="16" max="16" width="3.5703125" customWidth="1"/>
    <col min="17" max="17" width="5" customWidth="1"/>
  </cols>
  <sheetData>
    <row r="3" spans="3:9" x14ac:dyDescent="0.25">
      <c r="I3" t="s">
        <v>45</v>
      </c>
    </row>
    <row r="4" spans="3:9" ht="15.75" thickBot="1" x14ac:dyDescent="0.3"/>
    <row r="5" spans="3:9" ht="32.25" thickBot="1" x14ac:dyDescent="0.3">
      <c r="C5" s="44" t="s">
        <v>17</v>
      </c>
      <c r="D5" s="45" t="s">
        <v>18</v>
      </c>
      <c r="E5" s="21" t="s">
        <v>0</v>
      </c>
      <c r="F5" s="22" t="s">
        <v>1</v>
      </c>
      <c r="G5" s="19" t="s">
        <v>0</v>
      </c>
      <c r="H5" s="20" t="s">
        <v>1</v>
      </c>
      <c r="I5" s="23" t="s">
        <v>44</v>
      </c>
    </row>
    <row r="6" spans="3:9" ht="15.75" x14ac:dyDescent="0.25">
      <c r="C6" s="42">
        <v>1</v>
      </c>
      <c r="D6" s="43" t="s">
        <v>13</v>
      </c>
      <c r="E6" s="27" t="s">
        <v>2</v>
      </c>
      <c r="F6" s="28">
        <v>0.78</v>
      </c>
      <c r="G6" s="33" t="s">
        <v>43</v>
      </c>
      <c r="H6" s="34">
        <v>200</v>
      </c>
      <c r="I6" s="24">
        <v>0</v>
      </c>
    </row>
    <row r="7" spans="3:9" ht="15.75" x14ac:dyDescent="0.25">
      <c r="C7" s="38">
        <v>2</v>
      </c>
      <c r="D7" s="39" t="s">
        <v>7</v>
      </c>
      <c r="E7" s="29" t="s">
        <v>2</v>
      </c>
      <c r="F7" s="30">
        <v>3.73</v>
      </c>
      <c r="G7" s="33" t="s">
        <v>43</v>
      </c>
      <c r="H7" s="35">
        <v>800</v>
      </c>
      <c r="I7" s="25">
        <v>274</v>
      </c>
    </row>
    <row r="8" spans="3:9" ht="15.75" x14ac:dyDescent="0.25">
      <c r="C8" s="38">
        <v>3</v>
      </c>
      <c r="D8" s="39" t="s">
        <v>8</v>
      </c>
      <c r="E8" s="29" t="s">
        <v>2</v>
      </c>
      <c r="F8" s="30">
        <v>9.24</v>
      </c>
      <c r="G8" s="33" t="s">
        <v>43</v>
      </c>
      <c r="H8" s="35">
        <v>1300</v>
      </c>
      <c r="I8" s="25">
        <v>0</v>
      </c>
    </row>
    <row r="9" spans="3:9" ht="15.75" x14ac:dyDescent="0.25">
      <c r="C9" s="38">
        <v>4</v>
      </c>
      <c r="D9" s="39" t="s">
        <v>9</v>
      </c>
      <c r="E9" s="29" t="s">
        <v>2</v>
      </c>
      <c r="F9" s="30">
        <v>10.050000000000001</v>
      </c>
      <c r="G9" s="33" t="s">
        <v>43</v>
      </c>
      <c r="H9" s="35">
        <v>1200</v>
      </c>
      <c r="I9" s="25">
        <v>0</v>
      </c>
    </row>
    <row r="10" spans="3:9" ht="15.75" x14ac:dyDescent="0.25">
      <c r="C10" s="38">
        <v>5</v>
      </c>
      <c r="D10" s="39" t="s">
        <v>10</v>
      </c>
      <c r="E10" s="29" t="s">
        <v>2</v>
      </c>
      <c r="F10" s="30">
        <v>17.399999999999999</v>
      </c>
      <c r="G10" s="33" t="s">
        <v>43</v>
      </c>
      <c r="H10" s="35">
        <v>1506</v>
      </c>
      <c r="I10" s="25">
        <v>0</v>
      </c>
    </row>
    <row r="11" spans="3:9" ht="15.75" x14ac:dyDescent="0.25">
      <c r="C11" s="38">
        <v>6</v>
      </c>
      <c r="D11" s="39" t="s">
        <v>11</v>
      </c>
      <c r="E11" s="29" t="s">
        <v>2</v>
      </c>
      <c r="F11" s="30">
        <v>9.4</v>
      </c>
      <c r="G11" s="33" t="s">
        <v>43</v>
      </c>
      <c r="H11" s="35">
        <v>656</v>
      </c>
      <c r="I11" s="25">
        <v>34</v>
      </c>
    </row>
    <row r="12" spans="3:9" ht="15.75" x14ac:dyDescent="0.25">
      <c r="C12" s="38">
        <v>7</v>
      </c>
      <c r="D12" s="39" t="s">
        <v>12</v>
      </c>
      <c r="E12" s="29" t="s">
        <v>2</v>
      </c>
      <c r="F12" s="30">
        <v>23.26</v>
      </c>
      <c r="G12" s="33" t="s">
        <v>43</v>
      </c>
      <c r="H12" s="35">
        <v>1348</v>
      </c>
      <c r="I12" s="25">
        <v>33</v>
      </c>
    </row>
    <row r="13" spans="3:9" ht="15.75" x14ac:dyDescent="0.25">
      <c r="C13" s="38">
        <v>8</v>
      </c>
      <c r="D13" s="39" t="s">
        <v>14</v>
      </c>
      <c r="E13" s="29" t="s">
        <v>2</v>
      </c>
      <c r="F13" s="30">
        <v>9.4600000000000009</v>
      </c>
      <c r="G13" s="33" t="s">
        <v>43</v>
      </c>
      <c r="H13" s="46">
        <v>300</v>
      </c>
      <c r="I13" s="47">
        <v>507</v>
      </c>
    </row>
    <row r="14" spans="3:9" ht="15.75" x14ac:dyDescent="0.25">
      <c r="C14" s="38">
        <v>9</v>
      </c>
      <c r="D14" s="39" t="s">
        <v>15</v>
      </c>
      <c r="E14" s="29" t="s">
        <v>2</v>
      </c>
      <c r="F14" s="30">
        <v>5.93</v>
      </c>
      <c r="G14" s="33" t="s">
        <v>43</v>
      </c>
      <c r="H14" s="35">
        <v>150</v>
      </c>
      <c r="I14" s="25">
        <v>0</v>
      </c>
    </row>
    <row r="15" spans="3:9" ht="16.5" thickBot="1" x14ac:dyDescent="0.3">
      <c r="C15" s="40">
        <v>10</v>
      </c>
      <c r="D15" s="41" t="s">
        <v>16</v>
      </c>
      <c r="E15" s="31" t="s">
        <v>2</v>
      </c>
      <c r="F15" s="32">
        <v>4.6100000000000003</v>
      </c>
      <c r="G15" s="36" t="s">
        <v>43</v>
      </c>
      <c r="H15" s="37">
        <v>80</v>
      </c>
      <c r="I15" s="26">
        <v>35</v>
      </c>
    </row>
    <row r="16" spans="3:9" ht="15.75" x14ac:dyDescent="0.25">
      <c r="C16" s="48"/>
      <c r="D16" s="49"/>
      <c r="E16" s="50"/>
      <c r="F16" s="51">
        <f>SUM(F6:F15)</f>
        <v>93.86</v>
      </c>
      <c r="G16" s="52"/>
      <c r="H16" s="53">
        <f>SUM(H6:H15)</f>
        <v>7540</v>
      </c>
      <c r="I16" s="54"/>
    </row>
    <row r="17" spans="3:9" ht="15.75" x14ac:dyDescent="0.25">
      <c r="C17" s="48"/>
      <c r="D17" s="49"/>
      <c r="E17" s="50"/>
      <c r="F17" s="51"/>
      <c r="G17" s="52"/>
      <c r="H17" s="53"/>
      <c r="I17" s="54"/>
    </row>
    <row r="18" spans="3:9" ht="15.75" x14ac:dyDescent="0.25">
      <c r="C18" s="48"/>
      <c r="D18" s="49"/>
      <c r="E18" s="50"/>
      <c r="F18" s="51"/>
      <c r="G18" s="52"/>
      <c r="H18" s="53"/>
      <c r="I18" s="54"/>
    </row>
    <row r="19" spans="3:9" ht="15.75" x14ac:dyDescent="0.25">
      <c r="C19" s="48"/>
      <c r="D19" s="49"/>
      <c r="E19" s="50"/>
      <c r="F19" s="51"/>
      <c r="G19" s="52"/>
      <c r="H19" s="53"/>
      <c r="I19" s="54"/>
    </row>
    <row r="20" spans="3:9" ht="15.75" x14ac:dyDescent="0.25">
      <c r="C20" s="48"/>
      <c r="D20" s="49"/>
      <c r="E20" s="50"/>
      <c r="F20" s="51"/>
      <c r="G20" s="52"/>
      <c r="H20" s="53"/>
      <c r="I20" s="54"/>
    </row>
    <row r="21" spans="3:9" ht="15.75" x14ac:dyDescent="0.25">
      <c r="C21" s="48"/>
      <c r="D21" s="49"/>
      <c r="E21" s="50"/>
      <c r="F21" s="51"/>
      <c r="G21" s="52"/>
      <c r="H21" s="53"/>
      <c r="I21" s="54"/>
    </row>
    <row r="22" spans="3:9" ht="15.75" x14ac:dyDescent="0.25">
      <c r="C22" s="48"/>
      <c r="D22" s="49"/>
      <c r="E22" s="50"/>
      <c r="F22" s="51"/>
      <c r="G22" s="52"/>
      <c r="H22" s="53"/>
      <c r="I22" s="54"/>
    </row>
    <row r="24" spans="3:9" ht="15.75" x14ac:dyDescent="0.25">
      <c r="C24" s="18">
        <v>1</v>
      </c>
      <c r="D24" s="14" t="s">
        <v>20</v>
      </c>
      <c r="E24" s="15" t="s">
        <v>21</v>
      </c>
      <c r="F24" s="15">
        <v>8</v>
      </c>
    </row>
    <row r="25" spans="3:9" ht="15.75" x14ac:dyDescent="0.25">
      <c r="C25" s="18">
        <v>2</v>
      </c>
      <c r="D25" s="14" t="s">
        <v>22</v>
      </c>
      <c r="E25" s="15" t="s">
        <v>21</v>
      </c>
      <c r="F25" s="15">
        <v>2</v>
      </c>
    </row>
    <row r="26" spans="3:9" ht="15.75" x14ac:dyDescent="0.25">
      <c r="C26" s="18">
        <v>3</v>
      </c>
      <c r="D26" s="14" t="s">
        <v>23</v>
      </c>
      <c r="E26" s="15" t="s">
        <v>21</v>
      </c>
      <c r="F26" s="15">
        <v>6</v>
      </c>
    </row>
    <row r="27" spans="3:9" ht="15.75" x14ac:dyDescent="0.25">
      <c r="C27" s="18">
        <v>4</v>
      </c>
      <c r="D27" s="14" t="s">
        <v>24</v>
      </c>
      <c r="E27" s="15" t="s">
        <v>21</v>
      </c>
      <c r="F27" s="15">
        <v>12</v>
      </c>
    </row>
    <row r="28" spans="3:9" ht="15.75" x14ac:dyDescent="0.25">
      <c r="C28" s="18">
        <v>5</v>
      </c>
      <c r="D28" s="14" t="s">
        <v>25</v>
      </c>
      <c r="E28" s="15" t="s">
        <v>21</v>
      </c>
      <c r="F28" s="15">
        <v>8</v>
      </c>
    </row>
    <row r="29" spans="3:9" ht="15.75" x14ac:dyDescent="0.25">
      <c r="C29" s="18">
        <v>6</v>
      </c>
      <c r="D29" s="14" t="s">
        <v>26</v>
      </c>
      <c r="E29" s="15" t="s">
        <v>21</v>
      </c>
      <c r="F29" s="15">
        <v>2</v>
      </c>
    </row>
    <row r="30" spans="3:9" ht="15.75" x14ac:dyDescent="0.25">
      <c r="C30" s="18">
        <v>7</v>
      </c>
      <c r="D30" s="14" t="s">
        <v>27</v>
      </c>
      <c r="E30" s="15" t="s">
        <v>21</v>
      </c>
      <c r="F30" s="15">
        <v>2</v>
      </c>
    </row>
    <row r="31" spans="3:9" ht="15.75" x14ac:dyDescent="0.25">
      <c r="C31" s="18">
        <v>8</v>
      </c>
      <c r="D31" s="14" t="s">
        <v>28</v>
      </c>
      <c r="E31" s="15" t="s">
        <v>21</v>
      </c>
      <c r="F31" s="16">
        <v>50</v>
      </c>
    </row>
    <row r="32" spans="3:9" ht="15.75" x14ac:dyDescent="0.25">
      <c r="C32" s="18">
        <v>9</v>
      </c>
      <c r="D32" s="14" t="s">
        <v>29</v>
      </c>
      <c r="E32" s="15" t="s">
        <v>21</v>
      </c>
      <c r="F32" s="16">
        <v>30</v>
      </c>
    </row>
    <row r="33" spans="3:6" ht="15.75" x14ac:dyDescent="0.25">
      <c r="C33" s="18">
        <v>10</v>
      </c>
      <c r="D33" s="14" t="s">
        <v>30</v>
      </c>
      <c r="E33" s="15" t="s">
        <v>21</v>
      </c>
      <c r="F33" s="15">
        <v>50</v>
      </c>
    </row>
    <row r="34" spans="3:6" ht="15.75" x14ac:dyDescent="0.25">
      <c r="C34" s="18">
        <v>11</v>
      </c>
      <c r="D34" s="14" t="s">
        <v>31</v>
      </c>
      <c r="E34" s="15" t="s">
        <v>21</v>
      </c>
      <c r="F34" s="15">
        <v>10</v>
      </c>
    </row>
    <row r="35" spans="3:6" ht="15.75" x14ac:dyDescent="0.25">
      <c r="C35" s="18">
        <v>12</v>
      </c>
      <c r="D35" s="14" t="s">
        <v>32</v>
      </c>
      <c r="E35" s="15" t="s">
        <v>21</v>
      </c>
      <c r="F35" s="15">
        <v>2</v>
      </c>
    </row>
    <row r="36" spans="3:6" ht="15.75" x14ac:dyDescent="0.25">
      <c r="C36" s="18">
        <v>13</v>
      </c>
      <c r="D36" s="17" t="s">
        <v>33</v>
      </c>
      <c r="E36" s="15" t="s">
        <v>21</v>
      </c>
      <c r="F36" s="15">
        <v>120</v>
      </c>
    </row>
    <row r="37" spans="3:6" ht="15.75" x14ac:dyDescent="0.25">
      <c r="C37" s="18">
        <v>14</v>
      </c>
      <c r="D37" s="17" t="s">
        <v>34</v>
      </c>
      <c r="E37" s="15" t="s">
        <v>21</v>
      </c>
      <c r="F37" s="15">
        <v>90</v>
      </c>
    </row>
    <row r="38" spans="3:6" ht="15.75" x14ac:dyDescent="0.25">
      <c r="C38" s="18">
        <v>15</v>
      </c>
      <c r="D38" s="17" t="s">
        <v>35</v>
      </c>
      <c r="E38" s="15" t="s">
        <v>21</v>
      </c>
      <c r="F38" s="15">
        <v>120</v>
      </c>
    </row>
    <row r="39" spans="3:6" ht="15.75" x14ac:dyDescent="0.25">
      <c r="C39" s="18">
        <v>16</v>
      </c>
      <c r="D39" s="17" t="s">
        <v>36</v>
      </c>
      <c r="E39" s="15" t="s">
        <v>21</v>
      </c>
      <c r="F39" s="15">
        <v>60</v>
      </c>
    </row>
    <row r="40" spans="3:6" ht="15.75" x14ac:dyDescent="0.25">
      <c r="C40" s="18">
        <v>17</v>
      </c>
      <c r="D40" s="17" t="s">
        <v>37</v>
      </c>
      <c r="E40" s="15" t="s">
        <v>21</v>
      </c>
      <c r="F40" s="15">
        <v>20</v>
      </c>
    </row>
    <row r="41" spans="3:6" ht="15.75" x14ac:dyDescent="0.25">
      <c r="C41" s="18">
        <v>18</v>
      </c>
      <c r="D41" s="17" t="s">
        <v>38</v>
      </c>
      <c r="E41" s="15" t="s">
        <v>21</v>
      </c>
      <c r="F41" s="15">
        <v>40</v>
      </c>
    </row>
    <row r="42" spans="3:6" ht="15.75" x14ac:dyDescent="0.25">
      <c r="C42" s="18">
        <v>19</v>
      </c>
      <c r="D42" s="17" t="s">
        <v>39</v>
      </c>
      <c r="E42" s="15" t="s">
        <v>21</v>
      </c>
      <c r="F42" s="15">
        <v>20</v>
      </c>
    </row>
    <row r="43" spans="3:6" ht="15.75" x14ac:dyDescent="0.25">
      <c r="C43" s="18">
        <v>20</v>
      </c>
      <c r="D43" s="17" t="s">
        <v>40</v>
      </c>
      <c r="E43" s="15" t="s">
        <v>21</v>
      </c>
      <c r="F43" s="15">
        <v>10</v>
      </c>
    </row>
    <row r="44" spans="3:6" ht="15.75" x14ac:dyDescent="0.25">
      <c r="C44" s="18">
        <v>21</v>
      </c>
      <c r="D44" s="17" t="s">
        <v>41</v>
      </c>
      <c r="E44" s="15" t="s">
        <v>21</v>
      </c>
      <c r="F44" s="15">
        <v>2</v>
      </c>
    </row>
    <row r="45" spans="3:6" ht="15.75" x14ac:dyDescent="0.25">
      <c r="C45" s="18">
        <v>22</v>
      </c>
      <c r="D45" s="17" t="s">
        <v>42</v>
      </c>
      <c r="E45" s="15" t="s">
        <v>21</v>
      </c>
      <c r="F45" s="15">
        <v>2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20"/>
  <sheetViews>
    <sheetView workbookViewId="0">
      <selection activeCell="E5" sqref="E5"/>
    </sheetView>
  </sheetViews>
  <sheetFormatPr defaultRowHeight="15" x14ac:dyDescent="0.25"/>
  <cols>
    <col min="5" max="5" width="38.85546875" customWidth="1"/>
    <col min="6" max="9" width="19" customWidth="1"/>
  </cols>
  <sheetData>
    <row r="2" spans="4:9" ht="15.75" thickBot="1" x14ac:dyDescent="0.3"/>
    <row r="3" spans="4:9" ht="63" customHeight="1" x14ac:dyDescent="0.25">
      <c r="D3" s="85" t="s">
        <v>48</v>
      </c>
      <c r="E3" s="85" t="s">
        <v>49</v>
      </c>
      <c r="F3" s="85" t="s">
        <v>50</v>
      </c>
      <c r="G3" s="85" t="s">
        <v>51</v>
      </c>
      <c r="H3" s="85" t="s">
        <v>52</v>
      </c>
      <c r="I3" s="85" t="s">
        <v>53</v>
      </c>
    </row>
    <row r="4" spans="4:9" ht="15.75" thickBot="1" x14ac:dyDescent="0.3">
      <c r="D4" s="86"/>
      <c r="E4" s="86"/>
      <c r="F4" s="86"/>
      <c r="G4" s="86"/>
      <c r="H4" s="86"/>
      <c r="I4" s="86"/>
    </row>
    <row r="5" spans="4:9" ht="36.75" thickBot="1" x14ac:dyDescent="0.3">
      <c r="D5" s="64">
        <v>1</v>
      </c>
      <c r="E5" s="65" t="s">
        <v>54</v>
      </c>
      <c r="F5" s="64" t="s">
        <v>21</v>
      </c>
      <c r="G5" s="64">
        <v>30</v>
      </c>
      <c r="H5" s="66">
        <v>177</v>
      </c>
      <c r="I5" s="67">
        <v>5310</v>
      </c>
    </row>
    <row r="6" spans="4:9" ht="36.75" thickBot="1" x14ac:dyDescent="0.3">
      <c r="D6" s="64">
        <v>2</v>
      </c>
      <c r="E6" s="65" t="s">
        <v>55</v>
      </c>
      <c r="F6" s="64" t="s">
        <v>21</v>
      </c>
      <c r="G6" s="64">
        <v>16</v>
      </c>
      <c r="H6" s="66">
        <v>386</v>
      </c>
      <c r="I6" s="67">
        <v>6176</v>
      </c>
    </row>
    <row r="7" spans="4:9" ht="36.75" thickBot="1" x14ac:dyDescent="0.3">
      <c r="D7" s="64">
        <v>3</v>
      </c>
      <c r="E7" s="65" t="s">
        <v>56</v>
      </c>
      <c r="F7" s="64" t="s">
        <v>21</v>
      </c>
      <c r="G7" s="64">
        <v>16</v>
      </c>
      <c r="H7" s="66">
        <v>420</v>
      </c>
      <c r="I7" s="67">
        <v>6720</v>
      </c>
    </row>
    <row r="8" spans="4:9" ht="36.75" thickBot="1" x14ac:dyDescent="0.3">
      <c r="D8" s="64">
        <v>4</v>
      </c>
      <c r="E8" s="65" t="s">
        <v>57</v>
      </c>
      <c r="F8" s="64" t="s">
        <v>21</v>
      </c>
      <c r="G8" s="64">
        <v>16</v>
      </c>
      <c r="H8" s="66">
        <v>626</v>
      </c>
      <c r="I8" s="67">
        <v>10016</v>
      </c>
    </row>
    <row r="9" spans="4:9" ht="36.75" thickBot="1" x14ac:dyDescent="0.3">
      <c r="D9" s="64">
        <v>5</v>
      </c>
      <c r="E9" s="65" t="s">
        <v>58</v>
      </c>
      <c r="F9" s="64" t="s">
        <v>21</v>
      </c>
      <c r="G9" s="64">
        <v>16</v>
      </c>
      <c r="H9" s="66">
        <v>880</v>
      </c>
      <c r="I9" s="67">
        <v>14080</v>
      </c>
    </row>
    <row r="10" spans="4:9" ht="36.75" thickBot="1" x14ac:dyDescent="0.3">
      <c r="D10" s="64">
        <v>6</v>
      </c>
      <c r="E10" s="65" t="s">
        <v>59</v>
      </c>
      <c r="F10" s="64" t="s">
        <v>21</v>
      </c>
      <c r="G10" s="64">
        <v>4</v>
      </c>
      <c r="H10" s="68">
        <v>1724</v>
      </c>
      <c r="I10" s="67">
        <v>6896</v>
      </c>
    </row>
    <row r="11" spans="4:9" ht="36.75" thickBot="1" x14ac:dyDescent="0.3">
      <c r="D11" s="64">
        <v>7</v>
      </c>
      <c r="E11" s="65" t="s">
        <v>60</v>
      </c>
      <c r="F11" s="64" t="s">
        <v>21</v>
      </c>
      <c r="G11" s="64">
        <v>60</v>
      </c>
      <c r="H11" s="66">
        <v>175</v>
      </c>
      <c r="I11" s="67">
        <v>10500</v>
      </c>
    </row>
    <row r="12" spans="4:9" ht="36.75" thickBot="1" x14ac:dyDescent="0.3">
      <c r="D12" s="64">
        <v>8</v>
      </c>
      <c r="E12" s="65" t="s">
        <v>61</v>
      </c>
      <c r="F12" s="64" t="s">
        <v>21</v>
      </c>
      <c r="G12" s="64">
        <v>40</v>
      </c>
      <c r="H12" s="66">
        <v>230</v>
      </c>
      <c r="I12" s="67">
        <v>9200</v>
      </c>
    </row>
    <row r="13" spans="4:9" ht="36.75" thickBot="1" x14ac:dyDescent="0.3">
      <c r="D13" s="64">
        <v>9</v>
      </c>
      <c r="E13" s="65" t="s">
        <v>62</v>
      </c>
      <c r="F13" s="64" t="s">
        <v>21</v>
      </c>
      <c r="G13" s="64">
        <v>15</v>
      </c>
      <c r="H13" s="66">
        <v>354</v>
      </c>
      <c r="I13" s="67">
        <v>5310</v>
      </c>
    </row>
    <row r="14" spans="4:9" ht="36.75" thickBot="1" x14ac:dyDescent="0.3">
      <c r="D14" s="64">
        <v>10</v>
      </c>
      <c r="E14" s="65" t="s">
        <v>63</v>
      </c>
      <c r="F14" s="64" t="s">
        <v>21</v>
      </c>
      <c r="G14" s="64">
        <v>4</v>
      </c>
      <c r="H14" s="68">
        <v>1743</v>
      </c>
      <c r="I14" s="67">
        <v>6972</v>
      </c>
    </row>
    <row r="15" spans="4:9" ht="36.75" thickBot="1" x14ac:dyDescent="0.3">
      <c r="D15" s="64">
        <v>11</v>
      </c>
      <c r="E15" s="65" t="s">
        <v>64</v>
      </c>
      <c r="F15" s="64" t="s">
        <v>21</v>
      </c>
      <c r="G15" s="64">
        <v>4</v>
      </c>
      <c r="H15" s="68">
        <v>1003</v>
      </c>
      <c r="I15" s="67">
        <v>4012</v>
      </c>
    </row>
    <row r="16" spans="4:9" ht="36.75" thickBot="1" x14ac:dyDescent="0.3">
      <c r="D16" s="64">
        <v>12</v>
      </c>
      <c r="E16" s="65" t="s">
        <v>65</v>
      </c>
      <c r="F16" s="64" t="s">
        <v>21</v>
      </c>
      <c r="G16" s="64">
        <v>12</v>
      </c>
      <c r="H16" s="68">
        <v>4800</v>
      </c>
      <c r="I16" s="67">
        <v>57600</v>
      </c>
    </row>
    <row r="17" spans="4:9" ht="36.75" thickBot="1" x14ac:dyDescent="0.3">
      <c r="D17" s="64">
        <v>13</v>
      </c>
      <c r="E17" s="65" t="s">
        <v>66</v>
      </c>
      <c r="F17" s="64" t="s">
        <v>21</v>
      </c>
      <c r="G17" s="64">
        <v>12</v>
      </c>
      <c r="H17" s="68">
        <v>6600</v>
      </c>
      <c r="I17" s="67">
        <v>79200</v>
      </c>
    </row>
    <row r="18" spans="4:9" ht="36.75" thickBot="1" x14ac:dyDescent="0.3">
      <c r="D18" s="64">
        <v>14</v>
      </c>
      <c r="E18" s="65" t="s">
        <v>67</v>
      </c>
      <c r="F18" s="64" t="s">
        <v>21</v>
      </c>
      <c r="G18" s="64">
        <v>7</v>
      </c>
      <c r="H18" s="68">
        <v>10200</v>
      </c>
      <c r="I18" s="67">
        <v>71400</v>
      </c>
    </row>
    <row r="19" spans="4:9" ht="36.75" thickBot="1" x14ac:dyDescent="0.3">
      <c r="D19" s="64">
        <v>15</v>
      </c>
      <c r="E19" s="65" t="s">
        <v>68</v>
      </c>
      <c r="F19" s="64" t="s">
        <v>21</v>
      </c>
      <c r="G19" s="64">
        <v>5</v>
      </c>
      <c r="H19" s="68">
        <v>14400</v>
      </c>
      <c r="I19" s="67">
        <v>72000</v>
      </c>
    </row>
    <row r="20" spans="4:9" ht="36.75" thickBot="1" x14ac:dyDescent="0.3">
      <c r="D20" s="64">
        <v>16</v>
      </c>
      <c r="E20" s="65" t="s">
        <v>69</v>
      </c>
      <c r="F20" s="64" t="s">
        <v>21</v>
      </c>
      <c r="G20" s="64">
        <v>5</v>
      </c>
      <c r="H20" s="68">
        <v>19000</v>
      </c>
      <c r="I20" s="67">
        <v>95000</v>
      </c>
    </row>
  </sheetData>
  <mergeCells count="6">
    <mergeCell ref="I3:I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pto12</dc:creator>
  <cp:lastModifiedBy>.</cp:lastModifiedBy>
  <cp:lastPrinted>2024-07-05T08:31:50Z</cp:lastPrinted>
  <dcterms:created xsi:type="dcterms:W3CDTF">2015-06-05T18:19:34Z</dcterms:created>
  <dcterms:modified xsi:type="dcterms:W3CDTF">2024-07-05T08:38:24Z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1835289659</vt:i4>
  </property>
  <property fmtid="{D5CDD505-2E9C-101B-9397-08002B2CF9AE}" pid="3" name="_NewReviewCycle">
    <vt:lpwstr/>
  </property>
  <property fmtid="{D5CDD505-2E9C-101B-9397-08002B2CF9AE}" pid="4" name="_EmailSubject">
    <vt:lpwstr>Запорная арматура НТС</vt:lpwstr>
  </property>
  <property fmtid="{D5CDD505-2E9C-101B-9397-08002B2CF9AE}" pid="5" name="_AuthorEmail">
    <vt:lpwstr>ivaneva-vp@krteplo.ru</vt:lpwstr>
  </property>
  <property fmtid="{D5CDD505-2E9C-101B-9397-08002B2CF9AE}" pid="6" name="_AuthorEmailDisplayName">
    <vt:lpwstr>Иваньева Валентина Петровна</vt:lpwstr>
  </property>
</Properties>
</file>