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rist\Desktop\Поставка и монтаж аппаратуры спутниковой навигации ВЕГА-С АСН с регистрацией оборудования и в комплекте с USIM -картой\"/>
    </mc:Choice>
  </mc:AlternateContent>
  <xr:revisionPtr revIDLastSave="0" documentId="13_ncr:1_{00346C70-B3FF-414C-B5F0-AFEB758A02A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 " sheetId="23" r:id="rId1"/>
  </sheets>
  <definedNames>
    <definedName name="_xlnm.Print_Area" localSheetId="0">'НМЦД '!$A$1:$N$19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3" l="1"/>
  <c r="L13" i="23" s="1"/>
  <c r="M13" i="23" s="1"/>
  <c r="N13" i="23" s="1"/>
  <c r="H13" i="23"/>
  <c r="I13" i="23" s="1"/>
  <c r="J13" i="23" s="1"/>
  <c r="K12" i="23"/>
  <c r="L12" i="23" s="1"/>
  <c r="M12" i="23" s="1"/>
  <c r="N12" i="23" s="1"/>
  <c r="H12" i="23"/>
  <c r="I12" i="23" s="1"/>
  <c r="J12" i="23" s="1"/>
  <c r="K11" i="23"/>
  <c r="L11" i="23" s="1"/>
  <c r="M11" i="23" s="1"/>
  <c r="N11" i="23" s="1"/>
  <c r="H11" i="23"/>
  <c r="I11" i="23" s="1"/>
  <c r="J11" i="23" s="1"/>
  <c r="K10" i="23"/>
  <c r="L10" i="23" s="1"/>
  <c r="M10" i="23" s="1"/>
  <c r="N10" i="23" s="1"/>
  <c r="H10" i="23"/>
  <c r="I10" i="23" s="1"/>
  <c r="J10" i="23" s="1"/>
  <c r="K9" i="23"/>
  <c r="L9" i="23" s="1"/>
  <c r="M9" i="23" s="1"/>
  <c r="N9" i="23" s="1"/>
  <c r="H9" i="23"/>
  <c r="I9" i="23" s="1"/>
  <c r="J9" i="23" s="1"/>
  <c r="W8" i="23"/>
  <c r="K8" i="23"/>
  <c r="L8" i="23" s="1"/>
  <c r="M8" i="23" s="1"/>
  <c r="N8" i="23" s="1"/>
  <c r="Q8" i="23" s="1"/>
  <c r="H8" i="23"/>
  <c r="I8" i="23" s="1"/>
  <c r="J8" i="23" s="1"/>
  <c r="N14" i="23" l="1"/>
</calcChain>
</file>

<file path=xl/sharedStrings.xml><?xml version="1.0" encoding="utf-8"?>
<sst xmlns="http://schemas.openxmlformats.org/spreadsheetml/2006/main" count="43" uniqueCount="38">
  <si>
    <t>№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</si>
  <si>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</si>
  <si>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</si>
  <si>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</si>
  <si>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</si>
  <si>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</si>
  <si>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</si>
  <si>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</si>
  <si>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</si>
  <si>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</si>
  <si>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</si>
  <si>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</si>
  <si>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</si>
  <si>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</si>
  <si>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</si>
  <si>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</si>
  <si>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</si>
  <si>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</si>
  <si>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</si>
  <si>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</si>
  <si>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</si>
  <si>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</si>
  <si>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</si>
  <si>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</si>
  <si>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Наименование предмета договора </t>
  </si>
  <si>
    <t>ОБОСНОВАНИЕ НАЧАЛЬНОЙ (МАКСИМАЛЬНОЙ) ЦЕНЫ ДОГОВОРА</t>
  </si>
  <si>
    <t>Н(М)ЦД</t>
  </si>
  <si>
    <t xml:space="preserve">Установка комплекта аппаратуры спутниковой навигации с голосовой связью на ТС, прошивка терминала </t>
  </si>
  <si>
    <t>усл.ед.</t>
  </si>
  <si>
    <t xml:space="preserve">Настройка (перенастройка) и подключение Оборудования к системе контроля транспорта, предоставлемой Исполнителем Заказчику </t>
  </si>
  <si>
    <t xml:space="preserve">Комплект USIM-картой ГЛОНАСС с голосовой связью Вега-С АСН </t>
  </si>
  <si>
    <t xml:space="preserve">Услуга по подготовке документов для дальнейшего прохождения идентификации АСН в ГАИС ЭРА-ГЛОНАСС </t>
  </si>
  <si>
    <t xml:space="preserve">Техническое обслуживание (сопровождение) установленного на транспортных средствах аппаратуры спутниковой навигации в год </t>
  </si>
  <si>
    <t xml:space="preserve">Предоставление доступа к системе спутникового мониторинга для отслуживания местоположения подвижного состава Заказчика </t>
  </si>
  <si>
    <t xml:space="preserve">Поставка и монтаж аппаратуры спутниковой навигации ВЕГА-С АСН - терминалами (аппаратура спутниковой навигации на базе ГЛОНАСС/GPS) для передачи данных о передвижении в ФГИС Лесного комплекса (Рослесхоз) через ГАИС «ЭРА-ГЛОНАСС» с регистрацией оборудования в комплекте с USIM -картой АО «ГЛОНАСС» с голосовой связью. </t>
  </si>
  <si>
    <t xml:space="preserve">Итого НМЦД устанавливается в размере: 873 299,52 рублей </t>
  </si>
  <si>
    <t>Дата подготовки обоснования НМЦ  18.09.2024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</si>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</sst>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0" borderId="0" xfId="0" applyFont="1"/>
    <xf numFmtId="0" fontId="10" fillId="0" borderId="0" xfId="0" applyFont="1"/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/>
    <xf numFmtId="0" fontId="2" fillId="2" borderId="2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2" fontId="7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1" xfId="0" applyFont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952500</xdr:rowOff>
    </xdr:from>
    <xdr:to>
      <xdr:col>10</xdr:col>
      <xdr:colOff>0</xdr:colOff>
      <xdr:row>6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6</xdr:row>
      <xdr:rowOff>923925</xdr:rowOff>
    </xdr:from>
    <xdr:to>
      <xdr:col>8</xdr:col>
      <xdr:colOff>1019175</xdr:colOff>
      <xdr:row>6</xdr:row>
      <xdr:rowOff>1362075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6</xdr:row>
      <xdr:rowOff>1600200</xdr:rowOff>
    </xdr:from>
    <xdr:to>
      <xdr:col>10</xdr:col>
      <xdr:colOff>1504950</xdr:colOff>
      <xdr:row>6</xdr:row>
      <xdr:rowOff>1962150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6</xdr:row>
      <xdr:rowOff>1400175</xdr:rowOff>
    </xdr:from>
    <xdr:to>
      <xdr:col>10</xdr:col>
      <xdr:colOff>419100</xdr:colOff>
      <xdr:row>6</xdr:row>
      <xdr:rowOff>1628775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tabSelected="1" view="pageBreakPreview" topLeftCell="A8" zoomScale="112" zoomScaleNormal="112" zoomScaleSheetLayoutView="112" workbookViewId="0">
      <selection activeCell="E5" sqref="E5"/>
    </sheetView>
  </sheetViews>
  <sheetFormatPr defaultRowHeight="12.75" x14ac:dyDescent="0.2"/>
  <cols>
    <col min="1" max="1" width="6.140625" style="1" customWidth="1"/>
    <col min="2" max="2" width="43.42578125" style="1" customWidth="1"/>
    <col min="3" max="3" width="7.85546875" style="1" customWidth="1"/>
    <col min="4" max="4" width="6.85546875" style="1" customWidth="1"/>
    <col min="5" max="5" width="11.7109375" style="1" customWidth="1"/>
    <col min="6" max="6" width="11.7109375" style="10" customWidth="1"/>
    <col min="7" max="7" width="15.28515625" style="1" customWidth="1"/>
    <col min="8" max="8" width="15.5703125" style="1" customWidth="1"/>
    <col min="9" max="9" width="15.42578125" style="1" customWidth="1"/>
    <col min="10" max="10" width="14.28515625" style="1" customWidth="1"/>
    <col min="11" max="11" width="22.7109375" style="1" customWidth="1"/>
    <col min="12" max="12" width="13" style="1" customWidth="1"/>
    <col min="13" max="13" width="13.5703125" style="1" customWidth="1"/>
    <col min="14" max="14" width="15.42578125" style="1" customWidth="1"/>
    <col min="15" max="15" width="11.85546875" style="1" customWidth="1"/>
    <col min="16" max="16" width="9.140625" style="1" hidden="1" customWidth="1"/>
    <col min="17" max="17" width="13.42578125" style="1" hidden="1" customWidth="1"/>
    <col min="18" max="18" width="9.140625" style="1" hidden="1" customWidth="1"/>
    <col min="19" max="19" width="0" style="10" hidden="1" customWidth="1"/>
    <col min="20" max="24" width="9.140625" style="1" hidden="1" customWidth="1"/>
    <col min="25" max="16384" width="9.140625" style="1"/>
  </cols>
  <sheetData>
    <row r="1" spans="1:23" ht="16.5" customHeight="1" x14ac:dyDescent="0.2">
      <c r="E1" s="6" t="s">
        <v>25</v>
      </c>
      <c r="K1" s="42" t="s">
        <v>9</v>
      </c>
      <c r="L1" s="43"/>
      <c r="M1" s="43"/>
      <c r="N1" s="43"/>
    </row>
    <row r="2" spans="1:23" ht="72" customHeight="1" x14ac:dyDescent="0.2">
      <c r="A2" s="14"/>
      <c r="B2" s="33" t="s">
        <v>13</v>
      </c>
      <c r="C2" s="14"/>
      <c r="D2" s="52" t="s">
        <v>34</v>
      </c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3" ht="21" customHeight="1" x14ac:dyDescent="0.2">
      <c r="A3" s="14"/>
      <c r="B3" s="33" t="s">
        <v>14</v>
      </c>
      <c r="C3" s="14"/>
      <c r="D3" s="52" t="s">
        <v>15</v>
      </c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23" ht="22.5" customHeight="1" x14ac:dyDescent="0.2">
      <c r="A4" s="52" t="s">
        <v>16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23" ht="59.25" customHeight="1" x14ac:dyDescent="0.2">
      <c r="A5" s="14"/>
      <c r="B5" s="33" t="s">
        <v>17</v>
      </c>
      <c r="C5" s="14"/>
      <c r="D5" s="14"/>
      <c r="E5" s="14"/>
      <c r="F5" s="15"/>
      <c r="G5" s="14"/>
      <c r="H5" s="14"/>
      <c r="I5" s="14"/>
      <c r="J5" s="14"/>
      <c r="K5" s="19"/>
      <c r="L5" s="19"/>
      <c r="M5" s="19"/>
      <c r="N5" s="19"/>
    </row>
    <row r="6" spans="1:23" ht="39" customHeight="1" x14ac:dyDescent="0.2">
      <c r="A6" s="44" t="s">
        <v>0</v>
      </c>
      <c r="B6" s="44" t="s">
        <v>24</v>
      </c>
      <c r="C6" s="44" t="s">
        <v>1</v>
      </c>
      <c r="D6" s="44" t="s">
        <v>2</v>
      </c>
      <c r="E6" s="46" t="s">
        <v>3</v>
      </c>
      <c r="F6" s="47"/>
      <c r="G6" s="48"/>
      <c r="H6" s="49" t="s">
        <v>21</v>
      </c>
      <c r="I6" s="49"/>
      <c r="J6" s="49"/>
      <c r="K6" s="50" t="s">
        <v>22</v>
      </c>
      <c r="L6" s="50"/>
      <c r="M6" s="50"/>
      <c r="N6" s="51"/>
    </row>
    <row r="7" spans="1:23" ht="159" customHeight="1" x14ac:dyDescent="0.2">
      <c r="A7" s="45"/>
      <c r="B7" s="44"/>
      <c r="C7" s="45"/>
      <c r="D7" s="45"/>
      <c r="E7" s="7" t="s">
        <v>10</v>
      </c>
      <c r="F7" s="16" t="s">
        <v>11</v>
      </c>
      <c r="G7" s="7" t="s">
        <v>12</v>
      </c>
      <c r="H7" s="7" t="s">
        <v>4</v>
      </c>
      <c r="I7" s="7" t="s">
        <v>5</v>
      </c>
      <c r="J7" s="7" t="s">
        <v>6</v>
      </c>
      <c r="K7" s="20" t="s">
        <v>23</v>
      </c>
      <c r="L7" s="21" t="s">
        <v>7</v>
      </c>
      <c r="M7" s="21" t="s">
        <v>8</v>
      </c>
      <c r="N7" s="21" t="s">
        <v>26</v>
      </c>
    </row>
    <row r="8" spans="1:23" s="25" customFormat="1" ht="57" customHeight="1" x14ac:dyDescent="0.25">
      <c r="A8" s="22">
        <v>1</v>
      </c>
      <c r="B8" s="32" t="s">
        <v>27</v>
      </c>
      <c r="C8" s="29" t="s">
        <v>28</v>
      </c>
      <c r="D8" s="29">
        <v>18</v>
      </c>
      <c r="E8" s="30">
        <v>2500</v>
      </c>
      <c r="F8" s="30">
        <v>2000</v>
      </c>
      <c r="G8" s="30">
        <v>2400</v>
      </c>
      <c r="H8" s="8">
        <f t="shared" ref="H8:H13" si="0">AVERAGE(E8:G8)</f>
        <v>2300</v>
      </c>
      <c r="I8" s="23">
        <f t="shared" ref="I8:I13" si="1">SQRT(((SUM((POWER(G8-H8,2)),(POWER(F8-H8,2)),(POWER(E8-H8,2)))/(COLUMNS(E8:G8)-1))))</f>
        <v>264.57513110645908</v>
      </c>
      <c r="J8" s="23">
        <f t="shared" ref="J8:J13" si="2">I8/H8*100</f>
        <v>11.503266569846048</v>
      </c>
      <c r="K8" s="9">
        <f t="shared" ref="K8:K13" si="3">((D8/3)*(SUM(E8:G8)))</f>
        <v>41400</v>
      </c>
      <c r="L8" s="9">
        <f t="shared" ref="L8:L13" si="4">K8/D8</f>
        <v>2300</v>
      </c>
      <c r="M8" s="9">
        <f t="shared" ref="M8" si="5">ROUNDDOWN(L8,2)</f>
        <v>2300</v>
      </c>
      <c r="N8" s="11">
        <f t="shared" ref="N8:N13" si="6">M8*D8</f>
        <v>41400</v>
      </c>
      <c r="O8" s="24"/>
      <c r="P8" s="25">
        <v>1.2</v>
      </c>
      <c r="Q8" s="26">
        <f>N8*P8</f>
        <v>49680</v>
      </c>
      <c r="R8" s="27"/>
      <c r="S8" s="26"/>
      <c r="U8" s="25">
        <v>2174.61</v>
      </c>
      <c r="V8" s="25">
        <v>1.2</v>
      </c>
      <c r="W8" s="28">
        <f>U8*V8</f>
        <v>2609.5320000000002</v>
      </c>
    </row>
    <row r="9" spans="1:23" s="25" customFormat="1" ht="68.25" customHeight="1" x14ac:dyDescent="0.25">
      <c r="A9" s="34">
        <v>2</v>
      </c>
      <c r="B9" s="32" t="s">
        <v>29</v>
      </c>
      <c r="C9" s="29" t="s">
        <v>28</v>
      </c>
      <c r="D9" s="29">
        <v>18</v>
      </c>
      <c r="E9" s="30">
        <v>1100</v>
      </c>
      <c r="F9" s="30">
        <v>1000</v>
      </c>
      <c r="G9" s="30">
        <v>1250</v>
      </c>
      <c r="H9" s="8">
        <f t="shared" si="0"/>
        <v>1116.6666666666667</v>
      </c>
      <c r="I9" s="23">
        <f t="shared" si="1"/>
        <v>125.83057392117917</v>
      </c>
      <c r="J9" s="23">
        <f t="shared" si="2"/>
        <v>11.268409604881716</v>
      </c>
      <c r="K9" s="9">
        <f t="shared" si="3"/>
        <v>20100</v>
      </c>
      <c r="L9" s="9">
        <f t="shared" si="4"/>
        <v>1116.6666666666667</v>
      </c>
      <c r="M9" s="9">
        <f t="shared" ref="M9:M13" si="7">ROUNDDOWN(L9,2)</f>
        <v>1116.6600000000001</v>
      </c>
      <c r="N9" s="11">
        <f t="shared" si="6"/>
        <v>20099.88</v>
      </c>
      <c r="O9" s="24"/>
      <c r="Q9" s="26"/>
      <c r="R9" s="27"/>
      <c r="S9" s="26"/>
      <c r="W9" s="28"/>
    </row>
    <row r="10" spans="1:23" s="25" customFormat="1" ht="41.25" customHeight="1" x14ac:dyDescent="0.25">
      <c r="A10" s="34">
        <v>3</v>
      </c>
      <c r="B10" s="32" t="s">
        <v>30</v>
      </c>
      <c r="C10" s="29" t="s">
        <v>28</v>
      </c>
      <c r="D10" s="29">
        <v>18</v>
      </c>
      <c r="E10" s="30">
        <v>34900</v>
      </c>
      <c r="F10" s="30">
        <v>34900</v>
      </c>
      <c r="G10" s="30">
        <v>34900</v>
      </c>
      <c r="H10" s="8">
        <f t="shared" si="0"/>
        <v>34900</v>
      </c>
      <c r="I10" s="23">
        <f t="shared" si="1"/>
        <v>0</v>
      </c>
      <c r="J10" s="23">
        <f t="shared" si="2"/>
        <v>0</v>
      </c>
      <c r="K10" s="9">
        <f t="shared" si="3"/>
        <v>628200</v>
      </c>
      <c r="L10" s="9">
        <f t="shared" si="4"/>
        <v>34900</v>
      </c>
      <c r="M10" s="9">
        <f t="shared" si="7"/>
        <v>34900</v>
      </c>
      <c r="N10" s="11">
        <f t="shared" si="6"/>
        <v>628200</v>
      </c>
      <c r="O10" s="24"/>
      <c r="Q10" s="26"/>
      <c r="R10" s="27"/>
      <c r="S10" s="26"/>
      <c r="W10" s="28"/>
    </row>
    <row r="11" spans="1:23" s="25" customFormat="1" ht="68.25" customHeight="1" x14ac:dyDescent="0.25">
      <c r="A11" s="34">
        <v>4</v>
      </c>
      <c r="B11" s="32" t="s">
        <v>31</v>
      </c>
      <c r="C11" s="29" t="s">
        <v>28</v>
      </c>
      <c r="D11" s="29">
        <v>18</v>
      </c>
      <c r="E11" s="30">
        <v>2400</v>
      </c>
      <c r="F11" s="30">
        <v>2000</v>
      </c>
      <c r="G11" s="30">
        <v>3000</v>
      </c>
      <c r="H11" s="8">
        <f t="shared" si="0"/>
        <v>2466.6666666666665</v>
      </c>
      <c r="I11" s="23">
        <f t="shared" si="1"/>
        <v>503.32229568471666</v>
      </c>
      <c r="J11" s="23">
        <f t="shared" si="2"/>
        <v>20.404957933164191</v>
      </c>
      <c r="K11" s="9">
        <f t="shared" si="3"/>
        <v>44400</v>
      </c>
      <c r="L11" s="9">
        <f t="shared" si="4"/>
        <v>2466.6666666666665</v>
      </c>
      <c r="M11" s="9">
        <f t="shared" si="7"/>
        <v>2466.66</v>
      </c>
      <c r="N11" s="11">
        <f t="shared" si="6"/>
        <v>44399.88</v>
      </c>
      <c r="O11" s="24"/>
      <c r="Q11" s="26"/>
      <c r="R11" s="27"/>
      <c r="S11" s="26"/>
      <c r="W11" s="28"/>
    </row>
    <row r="12" spans="1:23" s="25" customFormat="1" ht="65.25" customHeight="1" x14ac:dyDescent="0.25">
      <c r="A12" s="34">
        <v>5</v>
      </c>
      <c r="B12" s="32" t="s">
        <v>32</v>
      </c>
      <c r="C12" s="29" t="s">
        <v>28</v>
      </c>
      <c r="D12" s="29">
        <v>18</v>
      </c>
      <c r="E12" s="30">
        <v>4000</v>
      </c>
      <c r="F12" s="30">
        <v>3600</v>
      </c>
      <c r="G12" s="30">
        <v>4000</v>
      </c>
      <c r="H12" s="8">
        <f t="shared" si="0"/>
        <v>3866.6666666666665</v>
      </c>
      <c r="I12" s="23">
        <f t="shared" si="1"/>
        <v>230.9401076758503</v>
      </c>
      <c r="J12" s="23">
        <f t="shared" si="2"/>
        <v>5.972588991616818</v>
      </c>
      <c r="K12" s="9">
        <f t="shared" si="3"/>
        <v>69600</v>
      </c>
      <c r="L12" s="9">
        <f t="shared" si="4"/>
        <v>3866.6666666666665</v>
      </c>
      <c r="M12" s="9">
        <f t="shared" si="7"/>
        <v>3866.66</v>
      </c>
      <c r="N12" s="11">
        <f t="shared" si="6"/>
        <v>69599.88</v>
      </c>
      <c r="O12" s="24"/>
      <c r="Q12" s="26"/>
      <c r="R12" s="27"/>
      <c r="S12" s="26"/>
      <c r="W12" s="28"/>
    </row>
    <row r="13" spans="1:23" s="25" customFormat="1" ht="65.25" customHeight="1" x14ac:dyDescent="0.25">
      <c r="A13" s="34">
        <v>6</v>
      </c>
      <c r="B13" s="32" t="s">
        <v>33</v>
      </c>
      <c r="C13" s="29" t="s">
        <v>28</v>
      </c>
      <c r="D13" s="29">
        <v>18</v>
      </c>
      <c r="E13" s="30">
        <v>4000</v>
      </c>
      <c r="F13" s="30">
        <v>3600</v>
      </c>
      <c r="G13" s="30">
        <v>4000</v>
      </c>
      <c r="H13" s="8">
        <f t="shared" si="0"/>
        <v>3866.6666666666665</v>
      </c>
      <c r="I13" s="23">
        <f t="shared" si="1"/>
        <v>230.9401076758503</v>
      </c>
      <c r="J13" s="23">
        <f t="shared" si="2"/>
        <v>5.972588991616818</v>
      </c>
      <c r="K13" s="9">
        <f t="shared" si="3"/>
        <v>69600</v>
      </c>
      <c r="L13" s="9">
        <f t="shared" si="4"/>
        <v>3866.6666666666665</v>
      </c>
      <c r="M13" s="9">
        <f t="shared" si="7"/>
        <v>3866.66</v>
      </c>
      <c r="N13" s="11">
        <f t="shared" si="6"/>
        <v>69599.88</v>
      </c>
      <c r="O13" s="24"/>
      <c r="Q13" s="26"/>
      <c r="R13" s="27"/>
      <c r="S13" s="26"/>
      <c r="W13" s="28"/>
    </row>
    <row r="14" spans="1:23" ht="18.75" customHeight="1" x14ac:dyDescent="0.25">
      <c r="A14" s="37"/>
      <c r="B14" s="37"/>
      <c r="C14" s="2"/>
      <c r="D14" s="2"/>
      <c r="E14" s="38"/>
      <c r="F14" s="38"/>
      <c r="G14" s="38"/>
      <c r="H14" s="38"/>
      <c r="I14" s="38"/>
      <c r="J14" s="38"/>
      <c r="M14" s="2" t="s">
        <v>37</v>
      </c>
      <c r="N14" s="35">
        <f>SUM(N8:N13)</f>
        <v>873299.52</v>
      </c>
    </row>
    <row r="15" spans="1:23" ht="22.5" customHeight="1" x14ac:dyDescent="0.25">
      <c r="A15" s="36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23" ht="23.25" customHeight="1" x14ac:dyDescent="0.25">
      <c r="A16" s="36" t="s">
        <v>36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24.75" customHeight="1" x14ac:dyDescent="0.25">
      <c r="A17" s="12"/>
      <c r="B17" s="40" t="s">
        <v>18</v>
      </c>
      <c r="C17" s="2"/>
      <c r="D17" s="38"/>
      <c r="E17" s="38"/>
      <c r="F17" s="17"/>
      <c r="G17" s="38"/>
      <c r="H17" s="38"/>
      <c r="I17" s="38"/>
      <c r="J17" s="13"/>
    </row>
    <row r="18" spans="1:14" ht="22.5" customHeight="1" x14ac:dyDescent="0.25">
      <c r="A18" s="12"/>
      <c r="B18" s="41"/>
      <c r="C18" s="2"/>
      <c r="D18" s="38" t="s">
        <v>19</v>
      </c>
      <c r="E18" s="38"/>
      <c r="F18" s="17"/>
      <c r="G18" s="38" t="s">
        <v>20</v>
      </c>
      <c r="H18" s="38"/>
      <c r="I18" s="38"/>
      <c r="J18" s="13"/>
    </row>
    <row r="19" spans="1:14" ht="15.75" x14ac:dyDescent="0.25">
      <c r="A19" s="39"/>
      <c r="B19" s="39"/>
      <c r="C19" s="39"/>
      <c r="D19" s="3"/>
      <c r="E19" s="4"/>
      <c r="F19" s="18"/>
      <c r="G19" s="31"/>
      <c r="H19" s="5"/>
      <c r="I19" s="5"/>
      <c r="J19" s="5"/>
      <c r="K19" s="5"/>
      <c r="L19" s="5"/>
      <c r="M19" s="5"/>
      <c r="N19" s="5"/>
    </row>
  </sheetData>
  <mergeCells count="21">
    <mergeCell ref="K1:N1"/>
    <mergeCell ref="A6:A7"/>
    <mergeCell ref="B6:B7"/>
    <mergeCell ref="C6:C7"/>
    <mergeCell ref="D6:D7"/>
    <mergeCell ref="E6:G6"/>
    <mergeCell ref="H6:J6"/>
    <mergeCell ref="K6:N6"/>
    <mergeCell ref="D2:N2"/>
    <mergeCell ref="D3:N3"/>
    <mergeCell ref="A4:N4"/>
    <mergeCell ref="A15:N15"/>
    <mergeCell ref="A14:B14"/>
    <mergeCell ref="E14:J14"/>
    <mergeCell ref="A19:C19"/>
    <mergeCell ref="A16:N16"/>
    <mergeCell ref="B17:B18"/>
    <mergeCell ref="D17:E17"/>
    <mergeCell ref="G17:I17"/>
    <mergeCell ref="D18:E18"/>
    <mergeCell ref="G18:I18"/>
  </mergeCells>
  <pageMargins left="0.16" right="0.16" top="0.32" bottom="0.24" header="0.22" footer="0.19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 </vt:lpstr>
      <vt:lpstr>'НМЦД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Yrist</cp:lastModifiedBy>
  <cp:lastPrinted>2023-02-07T09:53:49Z</cp:lastPrinted>
  <dcterms:created xsi:type="dcterms:W3CDTF">2014-01-28T13:50:42Z</dcterms:created>
  <dcterms:modified xsi:type="dcterms:W3CDTF">2024-09-18T11:28:56Z</dcterms:modified>
</cp:coreProperties>
</file>