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to1\Desktop\сиз\на размещение\"/>
    </mc:Choice>
  </mc:AlternateContent>
  <xr:revisionPtr revIDLastSave="0" documentId="13_ncr:1_{CD94C859-078C-48F9-BFAF-36C6DC1C57C9}" xr6:coauthVersionLast="47" xr6:coauthVersionMax="47" xr10:uidLastSave="{00000000-0000-0000-0000-000000000000}"/>
  <bookViews>
    <workbookView xWindow="1080" yWindow="1080" windowWidth="22500" windowHeight="12660" xr2:uid="{00000000-000D-0000-FFFF-FFFF00000000}"/>
  </bookViews>
  <sheets>
    <sheet name="Расчет средней цены" sheetId="2" r:id="rId1"/>
    <sheet name=" Нормы с суммой" sheetId="1" r:id="rId2"/>
    <sheet name="Лист1" sheetId="3" r:id="rId3"/>
  </sheets>
  <externalReferences>
    <externalReference r:id="rId4"/>
  </externalReferences>
  <definedNames>
    <definedName name="_xlnm._FilterDatabase" localSheetId="1" hidden="1">' Нормы с суммой'!$A$4:$I$190</definedName>
    <definedName name="_xlnm._FilterDatabase" localSheetId="0" hidden="1">'Расчет средней цены'!$B$3:$I$3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2" l="1"/>
  <c r="I49" i="2"/>
  <c r="J4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" i="2"/>
  <c r="I4" i="2"/>
  <c r="K188" i="1"/>
  <c r="K187" i="1"/>
  <c r="I186" i="1"/>
  <c r="J186" i="1" s="1"/>
  <c r="K186" i="1" s="1"/>
  <c r="J185" i="1"/>
  <c r="K185" i="1" s="1"/>
  <c r="J184" i="1"/>
  <c r="K184" i="1" s="1"/>
  <c r="J183" i="1"/>
  <c r="K183" i="1" s="1"/>
  <c r="I182" i="1"/>
  <c r="J182" i="1" s="1"/>
  <c r="K182" i="1" s="1"/>
  <c r="J181" i="1"/>
  <c r="K181" i="1" s="1"/>
  <c r="J180" i="1"/>
  <c r="K180" i="1" s="1"/>
  <c r="I179" i="1"/>
  <c r="J179" i="1" s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I172" i="1"/>
  <c r="J172" i="1" s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K166" i="1"/>
  <c r="J166" i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I159" i="1"/>
  <c r="J159" i="1" s="1"/>
  <c r="K159" i="1" s="1"/>
  <c r="J158" i="1"/>
  <c r="K158" i="1" s="1"/>
  <c r="J157" i="1"/>
  <c r="K157" i="1" s="1"/>
  <c r="J156" i="1"/>
  <c r="K156" i="1" s="1"/>
  <c r="I155" i="1"/>
  <c r="J155" i="1" s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I146" i="1"/>
  <c r="J146" i="1" s="1"/>
  <c r="K146" i="1" s="1"/>
  <c r="J145" i="1"/>
  <c r="K145" i="1" s="1"/>
  <c r="J144" i="1"/>
  <c r="K144" i="1" s="1"/>
  <c r="J143" i="1"/>
  <c r="K143" i="1" s="1"/>
  <c r="J142" i="1"/>
  <c r="K142" i="1" s="1"/>
  <c r="I141" i="1"/>
  <c r="J141" i="1" s="1"/>
  <c r="K141" i="1" s="1"/>
  <c r="J140" i="1"/>
  <c r="K140" i="1" s="1"/>
  <c r="J139" i="1"/>
  <c r="K139" i="1" s="1"/>
  <c r="J138" i="1"/>
  <c r="K138" i="1" s="1"/>
  <c r="J137" i="1"/>
  <c r="K137" i="1" s="1"/>
  <c r="I136" i="1"/>
  <c r="J136" i="1" s="1"/>
  <c r="K136" i="1" s="1"/>
  <c r="J135" i="1"/>
  <c r="K135" i="1" s="1"/>
  <c r="J134" i="1"/>
  <c r="K134" i="1" s="1"/>
  <c r="J133" i="1"/>
  <c r="K133" i="1" s="1"/>
  <c r="I133" i="1"/>
  <c r="J132" i="1"/>
  <c r="K132" i="1" s="1"/>
  <c r="J131" i="1"/>
  <c r="K131" i="1" s="1"/>
  <c r="K130" i="1"/>
  <c r="J130" i="1"/>
  <c r="I129" i="1"/>
  <c r="J129" i="1" s="1"/>
  <c r="K129" i="1" s="1"/>
  <c r="J128" i="1"/>
  <c r="K128" i="1" s="1"/>
  <c r="J127" i="1"/>
  <c r="K127" i="1" s="1"/>
  <c r="I126" i="1"/>
  <c r="J126" i="1" s="1"/>
  <c r="K126" i="1" s="1"/>
  <c r="J125" i="1"/>
  <c r="K125" i="1" s="1"/>
  <c r="J124" i="1"/>
  <c r="K124" i="1" s="1"/>
  <c r="J123" i="1"/>
  <c r="K123" i="1" s="1"/>
  <c r="K122" i="1"/>
  <c r="J122" i="1"/>
  <c r="J121" i="1"/>
  <c r="K121" i="1" s="1"/>
  <c r="J120" i="1"/>
  <c r="K120" i="1" s="1"/>
  <c r="I119" i="1"/>
  <c r="J119" i="1" s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I113" i="1"/>
  <c r="J113" i="1" s="1"/>
  <c r="K113" i="1" s="1"/>
  <c r="J112" i="1"/>
  <c r="K112" i="1" s="1"/>
  <c r="J111" i="1"/>
  <c r="K111" i="1" s="1"/>
  <c r="I110" i="1"/>
  <c r="J110" i="1" s="1"/>
  <c r="K110" i="1" s="1"/>
  <c r="J109" i="1"/>
  <c r="K109" i="1" s="1"/>
  <c r="J108" i="1"/>
  <c r="K108" i="1" s="1"/>
  <c r="J107" i="1"/>
  <c r="K107" i="1" s="1"/>
  <c r="J106" i="1"/>
  <c r="K106" i="1" s="1"/>
  <c r="I105" i="1"/>
  <c r="J105" i="1" s="1"/>
  <c r="K105" i="1" s="1"/>
  <c r="J104" i="1"/>
  <c r="K104" i="1" s="1"/>
  <c r="J103" i="1"/>
  <c r="K103" i="1" s="1"/>
  <c r="I102" i="1"/>
  <c r="J102" i="1" s="1"/>
  <c r="K102" i="1" s="1"/>
  <c r="J101" i="1"/>
  <c r="K101" i="1" s="1"/>
  <c r="J100" i="1"/>
  <c r="K100" i="1" s="1"/>
  <c r="K99" i="1"/>
  <c r="J99" i="1"/>
  <c r="I98" i="1"/>
  <c r="J98" i="1" s="1"/>
  <c r="K98" i="1" s="1"/>
  <c r="J97" i="1"/>
  <c r="K97" i="1" s="1"/>
  <c r="J96" i="1"/>
  <c r="K96" i="1" s="1"/>
  <c r="I95" i="1"/>
  <c r="J95" i="1" s="1"/>
  <c r="K95" i="1" s="1"/>
  <c r="J94" i="1"/>
  <c r="K94" i="1" s="1"/>
  <c r="I93" i="1"/>
  <c r="J93" i="1" s="1"/>
  <c r="K93" i="1" s="1"/>
  <c r="J92" i="1"/>
  <c r="K92" i="1" s="1"/>
  <c r="J91" i="1"/>
  <c r="K91" i="1" s="1"/>
  <c r="I90" i="1"/>
  <c r="J90" i="1" s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I84" i="1"/>
  <c r="J84" i="1" s="1"/>
  <c r="K84" i="1" s="1"/>
  <c r="J83" i="1"/>
  <c r="K83" i="1" s="1"/>
  <c r="J82" i="1"/>
  <c r="K82" i="1" s="1"/>
  <c r="J81" i="1"/>
  <c r="K81" i="1" s="1"/>
  <c r="I80" i="1"/>
  <c r="J80" i="1" s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I74" i="1"/>
  <c r="J73" i="1"/>
  <c r="K73" i="1" s="1"/>
  <c r="J72" i="1"/>
  <c r="K72" i="1" s="1"/>
  <c r="I71" i="1"/>
  <c r="J71" i="1" s="1"/>
  <c r="K71" i="1" s="1"/>
  <c r="J70" i="1"/>
  <c r="K70" i="1" s="1"/>
  <c r="I69" i="1"/>
  <c r="J69" i="1" s="1"/>
  <c r="K69" i="1" s="1"/>
  <c r="J68" i="1"/>
  <c r="K68" i="1" s="1"/>
  <c r="J67" i="1"/>
  <c r="K67" i="1" s="1"/>
  <c r="I66" i="1"/>
  <c r="J66" i="1" s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I57" i="1"/>
  <c r="J57" i="1" s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I48" i="1"/>
  <c r="J48" i="1" s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K41" i="1"/>
  <c r="J41" i="1"/>
  <c r="J40" i="1"/>
  <c r="K40" i="1" s="1"/>
  <c r="J39" i="1"/>
  <c r="K39" i="1" s="1"/>
  <c r="J38" i="1"/>
  <c r="K38" i="1" s="1"/>
  <c r="I37" i="1"/>
  <c r="J37" i="1" s="1"/>
  <c r="K37" i="1" s="1"/>
  <c r="I36" i="1"/>
  <c r="J36" i="1" s="1"/>
  <c r="K36" i="1" s="1"/>
  <c r="J35" i="1"/>
  <c r="K35" i="1" s="1"/>
  <c r="J34" i="1"/>
  <c r="K34" i="1" s="1"/>
  <c r="J32" i="1"/>
  <c r="K32" i="1" s="1"/>
  <c r="J31" i="1"/>
  <c r="K31" i="1" s="1"/>
  <c r="I30" i="1"/>
  <c r="J30" i="1" s="1"/>
  <c r="K30" i="1" s="1"/>
  <c r="J29" i="1"/>
  <c r="K29" i="1" s="1"/>
  <c r="J28" i="1"/>
  <c r="K28" i="1" s="1"/>
  <c r="J27" i="1"/>
  <c r="K27" i="1" s="1"/>
  <c r="J26" i="1"/>
  <c r="K26" i="1" s="1"/>
  <c r="K25" i="1"/>
  <c r="J25" i="1"/>
  <c r="J24" i="1"/>
  <c r="K24" i="1" s="1"/>
  <c r="I23" i="1"/>
  <c r="J23" i="1" s="1"/>
  <c r="K23" i="1" s="1"/>
  <c r="J22" i="1"/>
  <c r="K22" i="1" s="1"/>
  <c r="J21" i="1"/>
  <c r="K21" i="1" s="1"/>
  <c r="J20" i="1"/>
  <c r="K20" i="1" s="1"/>
  <c r="J19" i="1"/>
  <c r="K19" i="1" s="1"/>
  <c r="I18" i="1"/>
  <c r="J18" i="1" s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I9" i="1"/>
  <c r="J9" i="1" s="1"/>
  <c r="K9" i="1" s="1"/>
  <c r="J8" i="1"/>
  <c r="K8" i="1" s="1"/>
  <c r="J7" i="1"/>
  <c r="K7" i="1" s="1"/>
  <c r="I6" i="1"/>
  <c r="J6" i="1" s="1"/>
  <c r="K6" i="1" s="1"/>
  <c r="J5" i="1"/>
  <c r="K5" i="1" s="1"/>
  <c r="J189" i="1" l="1"/>
  <c r="K189" i="1" s="1"/>
  <c r="K191" i="1" s="1"/>
  <c r="J190" i="1"/>
  <c r="K190" i="1" s="1"/>
  <c r="K192" i="1" s="1"/>
  <c r="F37" i="2" l="1"/>
  <c r="I37" i="2" s="1"/>
  <c r="I47" i="2"/>
  <c r="I46" i="2"/>
  <c r="I45" i="2"/>
  <c r="I44" i="2"/>
  <c r="I43" i="2"/>
  <c r="I41" i="2" l="1"/>
  <c r="I42" i="2"/>
  <c r="I39" i="2"/>
  <c r="I40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48" i="2"/>
  <c r="I38" i="2"/>
</calcChain>
</file>

<file path=xl/sharedStrings.xml><?xml version="1.0" encoding="utf-8"?>
<sst xmlns="http://schemas.openxmlformats.org/spreadsheetml/2006/main" count="922" uniqueCount="192">
  <si>
    <t>Нормы выдачи СИЗ в _________</t>
  </si>
  <si>
    <t xml:space="preserve"> </t>
  </si>
  <si>
    <t>№</t>
  </si>
  <si>
    <t>Наименование профессии (должности)</t>
  </si>
  <si>
    <t>Тип СИЗ</t>
  </si>
  <si>
    <t>Наименование СИЗ (с указанием конкретных данных о конструкции, классе защиты, категориях эффективности и/или эксплуатационных уровнях)</t>
  </si>
  <si>
    <t>Нормы выдачи с указанием периодичности выдачи, количества на период, единицы измерения (штуки, пары, комплекты, г, мл.)</t>
  </si>
  <si>
    <t>Основание выдачи СИЗ (пункты Единых типовых норм, правил по охране труда и иных документов)</t>
  </si>
  <si>
    <t>1</t>
  </si>
  <si>
    <t>Электромонтер по ремонту и обслуживанию электрооборудования</t>
  </si>
  <si>
    <t>Одежда специальная защитная</t>
  </si>
  <si>
    <t>Костюм для защиты от термических рисков электрической дуги</t>
  </si>
  <si>
    <t>1 шт. на 2 года</t>
  </si>
  <si>
    <t>п. 5300 Приложения № 1 к приказу Минтруда России от 29.10.2021 № 767н</t>
  </si>
  <si>
    <t>Белье специальное термостойкое</t>
  </si>
  <si>
    <t>4 шт.</t>
  </si>
  <si>
    <t>Средства защиты ног</t>
  </si>
  <si>
    <t>Обувь специальная для защиты от термических рисков электрической дуги</t>
  </si>
  <si>
    <t>1 пара</t>
  </si>
  <si>
    <t>определяется документами изготовителя</t>
  </si>
  <si>
    <t>Средства защиты рук</t>
  </si>
  <si>
    <t>Перчатки термостойкие</t>
  </si>
  <si>
    <t>6 пар</t>
  </si>
  <si>
    <t>Перчатки специальные диэлектрические</t>
  </si>
  <si>
    <t>Средства защиты головы</t>
  </si>
  <si>
    <t>Подшлемник термостойкий</t>
  </si>
  <si>
    <t>1 шт.</t>
  </si>
  <si>
    <t>Каска защитная от повышенных температур</t>
  </si>
  <si>
    <t>Средства защиты лица</t>
  </si>
  <si>
    <t>Щиток защитный лицевой с термостойкой окантовкой</t>
  </si>
  <si>
    <t>Одежда специальная для защиты от пониженных температур и ветра</t>
  </si>
  <si>
    <t>Куртка для защиты от термических рисков электрической дуги, пониженных температур и ветра</t>
  </si>
  <si>
    <t>1 шт на 2,5 года</t>
  </si>
  <si>
    <t>п. 4.10. Приложения № 2 к приказу Минтруда России от 29.10.2021 № 767н</t>
  </si>
  <si>
    <t>Средства индивидуальной защиты головы: головной убор для защиты от пониженных температур</t>
  </si>
  <si>
    <t>Подшлемник</t>
  </si>
  <si>
    <t>1 шт на 3 года</t>
  </si>
  <si>
    <t>2</t>
  </si>
  <si>
    <t>Электрогазосварщик</t>
  </si>
  <si>
    <t>Костюм для защиты от искр и брызг расплавленного металла, металлической окалины</t>
  </si>
  <si>
    <t>2 шт.</t>
  </si>
  <si>
    <t>п. 5240 Приложения № 1 к приказу Минтруда России от 29.10.2021 № 767н</t>
  </si>
  <si>
    <t>Фартук для защиты от искр и брызг расплавленного металла, металлической окалины</t>
  </si>
  <si>
    <t>Обувь специальная для защиты от механических воздействий (ударов), искр и брызг расплавленного металла, металлической окалины</t>
  </si>
  <si>
    <t>Перчатки для защиты от искр и брызг расплавленного металла, металлической окалины</t>
  </si>
  <si>
    <t>12 пар</t>
  </si>
  <si>
    <t>Головной убор для защиты от искр и брызг расплавленного металла, металлической окалины</t>
  </si>
  <si>
    <t>Щиток защитный лицевой от брызг расплавленного металла и горячих частиц</t>
  </si>
  <si>
    <t>Средства защиты органов дыхания</t>
  </si>
  <si>
    <t>Противоаэрозольные, противоаэрозольные с дополнительной защитой от паров и газов средства индивидуальной защиты органов дыхания с фильтрующей лицевой частью - фильтрующие полумаски</t>
  </si>
  <si>
    <t>до износа</t>
  </si>
  <si>
    <t>Куртка для защиты от искр и брызг расплавленного металла, металлической окалины, пониженных температур и ветра</t>
  </si>
  <si>
    <t>Костюм для защиты от механических воздействий (истирания)</t>
  </si>
  <si>
    <t>Обувь специальная для защиты от механических воздействий (ударов)</t>
  </si>
  <si>
    <t>Перчатки для защиты от механических воздействий (истирания)</t>
  </si>
  <si>
    <t>Головной убор для защиты от общих производственных загрязнений</t>
  </si>
  <si>
    <t>Куртка для защиты от пониженных температур и ветра</t>
  </si>
  <si>
    <t>Шапка</t>
  </si>
  <si>
    <t>4</t>
  </si>
  <si>
    <t>Слесарь аварийно-восстановительных работ</t>
  </si>
  <si>
    <t>Костюм сигнальный повышенной видимости для защиты от механических воздействий (истирания)</t>
  </si>
  <si>
    <t>п. 4503 Приложения № 1 к приказу Минтруда России от 29.10.2021 № 767н</t>
  </si>
  <si>
    <t>Плащ для защиты от воды</t>
  </si>
  <si>
    <t>Обувь специальная для защиты от механических воздействий (ударов), воды и растворов нетоксичных веществ</t>
  </si>
  <si>
    <t>Перчатки для защиты от воды и растворов нетоксичных веществ</t>
  </si>
  <si>
    <t>Головной убор (подшлемник) для защиты от механических воздействий (истирания)</t>
  </si>
  <si>
    <t>Каска защитная от механических воздействий</t>
  </si>
  <si>
    <t>Средства защиты глаз</t>
  </si>
  <si>
    <t>Очки защитные от механических воздействий, в том числе с покрытием от запотевания</t>
  </si>
  <si>
    <t>Противоаэрозольные, противогазовые, противогазоаэрозольные (комбинированные) средства индивидуальной защиты органов дыхания с изолирующей лицевой частью (полумаской, маской, четвертьмаской)</t>
  </si>
  <si>
    <t>Куртка от пониженных температур и ветра, сигнальная повышенной видимости для защиты от механических воздействий (истирания),</t>
  </si>
  <si>
    <t>5</t>
  </si>
  <si>
    <t>Резчик труб и заготовок</t>
  </si>
  <si>
    <t>п. 4248 Приложения № 1 к приказу Минтруда России от 29.10.2021 № 767н</t>
  </si>
  <si>
    <t>Фартук для защиты от механических воздействий (порезов)</t>
  </si>
  <si>
    <t>Обувь специальная для защиты от механических воздействий (порезов, ударов)</t>
  </si>
  <si>
    <t>Нарукавники для защиты от воды и растворов нетоксичных веществ</t>
  </si>
  <si>
    <t>Перчатки для защиты от механических воздействий (истирания, порезов)</t>
  </si>
  <si>
    <t>6</t>
  </si>
  <si>
    <t>Пробоотборщик</t>
  </si>
  <si>
    <t>п. 3912 Приложения № 1 к приказу Минтруда России от 29.10.2021 № 767н</t>
  </si>
  <si>
    <t>Фартук для защиты от воды и растворов нетоксичных веществ</t>
  </si>
  <si>
    <t>7</t>
  </si>
  <si>
    <t>Лаборант по отбору и анализу сточных вод абонентов</t>
  </si>
  <si>
    <t>п. 1835 Приложения № 1 к приказу Минтруда России от 29.10.2021 № 767н</t>
  </si>
  <si>
    <t>8</t>
  </si>
  <si>
    <t>Оператор хлораторной установки</t>
  </si>
  <si>
    <t>Костюм для защиты от растворов кислот и щелочей, механических воздействий (истирания)</t>
  </si>
  <si>
    <t>п. 3338 Приложения № 1 к приказу Минтруда России от 29.10.2021 № 767н</t>
  </si>
  <si>
    <t>Обувь специальная для защиты от растворов кислот и щелочей</t>
  </si>
  <si>
    <t>Перчатки для защиты от растворов кислот и щелочей</t>
  </si>
  <si>
    <t>Куртка для защиты от растворов кислот и щелочей, механических воздействий (истирания), пониженных температур и ветра</t>
  </si>
  <si>
    <t>Средства индивидуальной защиты органа слуха</t>
  </si>
  <si>
    <t>Противошумные наушники и их комплектующие</t>
  </si>
  <si>
    <t>п. 10.1. Приложения № 2 к приказу Минтруда России от 29.10.2021 № 767н</t>
  </si>
  <si>
    <t>9</t>
  </si>
  <si>
    <t>Оператор водоочестных сооружений</t>
  </si>
  <si>
    <t>п. 3277 Приложения № 1 к приказу Минтруда России от 29.10.2021 № 767н</t>
  </si>
  <si>
    <t>Обувь специальная для защиты от воды и механических воздействий (ударов)</t>
  </si>
  <si>
    <t>10</t>
  </si>
  <si>
    <t>Лаборант по качеству питьевой воды</t>
  </si>
  <si>
    <t>п. 1802 Приложения № 1 к приказу Минтруда России от 29.10.2021 № 767н</t>
  </si>
  <si>
    <t>11</t>
  </si>
  <si>
    <t>Лаборант коагулянщик</t>
  </si>
  <si>
    <t>п. 1539 Приложения № 1 к приказу Минтруда России от 29.10.2021 № 767н</t>
  </si>
  <si>
    <t>Головной убор для защиты от механических воздействий (истирания)</t>
  </si>
  <si>
    <t>Очки защитные от капель и брызг жидкостей</t>
  </si>
  <si>
    <t>12</t>
  </si>
  <si>
    <t>Слесарь-ремонтник</t>
  </si>
  <si>
    <t>п. 4560 Приложения № 1 к приказу Минтруда России от 29.10.2021 № 767н</t>
  </si>
  <si>
    <t>Перчатки для защиты от механических воздействий (истирания, проколов)</t>
  </si>
  <si>
    <t>13</t>
  </si>
  <si>
    <t>Токарь</t>
  </si>
  <si>
    <t>п. 4872 Приложения № 1 к приказу Минтруда России от 29.10.2021 № 767н</t>
  </si>
  <si>
    <t>14</t>
  </si>
  <si>
    <t>Кладовщик</t>
  </si>
  <si>
    <t>Костюм для защиты от общих производственных загрязнений</t>
  </si>
  <si>
    <t>п. 1511 Приложения № 1 к приказу Минтруда России от 29.10.2021 № 767н</t>
  </si>
  <si>
    <t>Куртка для защиты от общих производственных загрязнений, пониженных температур и ветра</t>
  </si>
  <si>
    <t>15</t>
  </si>
  <si>
    <t>Уборщик производственных и служебных помещений</t>
  </si>
  <si>
    <t>п. 4932 Приложения № 1 к приказу Минтруда России от 29.10.2021 № 767н</t>
  </si>
  <si>
    <t>Обувь специальная для защиты от механических воздействий (ударов) и от скольжения</t>
  </si>
  <si>
    <t>16</t>
  </si>
  <si>
    <t>Слесарь</t>
  </si>
  <si>
    <t>17</t>
  </si>
  <si>
    <t>Водитель автомобиля</t>
  </si>
  <si>
    <t>Жилет сигнальный повышенной видимости</t>
  </si>
  <si>
    <t>п. 783 Приложения № 1 к приказу Минтруда России от 29.10.2021 № 767н</t>
  </si>
  <si>
    <t>Обувь специальная для защиты от механических воздействий (истирания)</t>
  </si>
  <si>
    <t>Очки защитные от ультрафиолетового излучения, слепящей яркости</t>
  </si>
  <si>
    <t>18</t>
  </si>
  <si>
    <t>Сторож</t>
  </si>
  <si>
    <t>п. 4732 Приложения № 1 к приказу Минтруда России от 29.10.2021 № 767н</t>
  </si>
  <si>
    <t>19</t>
  </si>
  <si>
    <t>Оператор сооружений для хранения и запаса воды</t>
  </si>
  <si>
    <t>п. 4027 Приложения № 1 к приказу Минтруда России от 29.10.2021 № 767н</t>
  </si>
  <si>
    <t>20</t>
  </si>
  <si>
    <t>Контролер водопроводного хозяйства</t>
  </si>
  <si>
    <t>п. 1607 Приложения № 1 к приказу Минтруда России от 29.10.2021 № 767н</t>
  </si>
  <si>
    <t>22</t>
  </si>
  <si>
    <t>Халат для защиты от общих производственных загрязнений</t>
  </si>
  <si>
    <t>п. 823 Приложения № 1 к приказу Минтруда России от 29.10.2021 № 767н</t>
  </si>
  <si>
    <t>Обувь специальная для защиты от общих производственных загрязнений, механических воздействий (истирания) и скольжения</t>
  </si>
  <si>
    <t>Противоаэрозольные и противоаэрозольные с дополнительной защитой от газов и паров средства индивидуальной защиты органов дыхания с фильтрующей лицевой частью - фильтрующие полумаски</t>
  </si>
  <si>
    <t>Цена  в 2024 г. за шт. тыс. руб. (без НДС)</t>
  </si>
  <si>
    <t>кол-во штатных ед.</t>
  </si>
  <si>
    <t>Мед.работник</t>
  </si>
  <si>
    <t xml:space="preserve">Мастер </t>
  </si>
  <si>
    <t>Общее
количество
СИЗ</t>
  </si>
  <si>
    <t>№ пп</t>
  </si>
  <si>
    <t>Наименование СИЗ</t>
  </si>
  <si>
    <t>Общее количество</t>
  </si>
  <si>
    <t>Ед. изм.</t>
  </si>
  <si>
    <t>Цена с НДС</t>
  </si>
  <si>
    <t>Цена средняя с НДС</t>
  </si>
  <si>
    <t>компл.</t>
  </si>
  <si>
    <t>пара</t>
  </si>
  <si>
    <t>шт.</t>
  </si>
  <si>
    <t>Нарукавники для защиты от нефти и/или нефтепродуктов</t>
  </si>
  <si>
    <t>КП 1</t>
  </si>
  <si>
    <t>КП 2</t>
  </si>
  <si>
    <t>КП 3</t>
  </si>
  <si>
    <t>Сумма (без ндс)</t>
  </si>
  <si>
    <t>Сумма с НДС</t>
  </si>
  <si>
    <t>Общая сумма с НДС</t>
  </si>
  <si>
    <t>Общая сумма без НДС</t>
  </si>
  <si>
    <t>Средства индивидуальной защиты при работе на высоте</t>
  </si>
  <si>
    <t>Сапоги резиновые</t>
  </si>
  <si>
    <t>п.103 Приказ от 03.10.2008 №543н</t>
  </si>
  <si>
    <t>Сапоги рыбацкие</t>
  </si>
  <si>
    <t xml:space="preserve">1 пара </t>
  </si>
  <si>
    <t>Гидрокостюм с маской</t>
  </si>
  <si>
    <t>Страховочная привязь с наплечными и набедренными лямками</t>
  </si>
  <si>
    <t>Канат страховочный с карабином</t>
  </si>
  <si>
    <t xml:space="preserve">Страховочная привязь с наплечными и набедренными 
лямками
</t>
  </si>
  <si>
    <t>Перчатки для защиты от нефти и нефтепродуктов, воды</t>
  </si>
  <si>
    <t>Фартук прорезиненный с нагрудником кислотощелочестойкий</t>
  </si>
  <si>
    <t>Очищающие от неустойчивых загрязнений и смывающие средства</t>
  </si>
  <si>
    <t>бутылка 5000мл.</t>
  </si>
  <si>
    <t>250мл на месяц</t>
  </si>
  <si>
    <t>Логотип</t>
  </si>
  <si>
    <t>Сумма нанесения логотипов с НДС</t>
  </si>
  <si>
    <t>Сумма нанесения логотипов без НДС</t>
  </si>
  <si>
    <t>ИТОГО руб. с НДС</t>
  </si>
  <si>
    <t>Общая сумма + 10%  с НДС</t>
  </si>
  <si>
    <t>Общая сумма + 10% без НДС</t>
  </si>
  <si>
    <t>Приложение №2</t>
  </si>
  <si>
    <r>
      <t xml:space="preserve">                                                                                                                                                                                  </t>
    </r>
    <r>
      <rPr>
        <sz val="14"/>
        <color rgb="FF000000"/>
        <rFont val="Times New Roman"/>
        <family val="1"/>
        <charset val="204"/>
      </rPr>
      <t xml:space="preserve">    Расчет начальной (максимальной) цены договора</t>
    </r>
  </si>
  <si>
    <t>Средн/арифм.цена</t>
  </si>
  <si>
    <t>НМЦД</t>
  </si>
  <si>
    <t xml:space="preserve">                                                                                                                                                                                  РАСЧЕТ НМЦД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</si>
</sst>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2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6" fillId="3" borderId="1" xfId="0" applyFont="1" applyFill="1" applyBorder="1"/>
    <xf numFmtId="0" fontId="0" fillId="3" borderId="1" xfId="0" applyFill="1" applyBorder="1"/>
    <xf numFmtId="0" fontId="6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6" fillId="0" borderId="1" xfId="0" applyFont="1" applyFill="1" applyBorder="1"/>
    <xf numFmtId="0" fontId="0" fillId="4" borderId="1" xfId="0" applyFill="1" applyBorder="1"/>
    <xf numFmtId="0" fontId="2" fillId="0" borderId="1" xfId="0" applyFont="1" applyFill="1" applyBorder="1" applyAlignment="1">
      <alignment horizontal="center" wrapText="1"/>
    </xf>
    <xf numFmtId="0" fontId="10" fillId="0" borderId="1" xfId="3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1" fontId="0" fillId="0" borderId="1" xfId="0" applyNumberFormat="1" applyBorder="1"/>
    <xf numFmtId="1" fontId="3" fillId="0" borderId="1" xfId="0" applyNumberFormat="1" applyFont="1" applyFill="1" applyBorder="1" applyAlignment="1">
      <alignment wrapText="1"/>
    </xf>
    <xf numFmtId="2" fontId="0" fillId="0" borderId="1" xfId="0" applyNumberFormat="1" applyFill="1" applyBorder="1"/>
    <xf numFmtId="0" fontId="0" fillId="5" borderId="1" xfId="0" applyFill="1" applyBorder="1"/>
    <xf numFmtId="0" fontId="6" fillId="5" borderId="1" xfId="0" applyFont="1" applyFill="1" applyBorder="1"/>
    <xf numFmtId="0" fontId="3" fillId="5" borderId="1" xfId="0" applyFont="1" applyFill="1" applyBorder="1" applyAlignment="1">
      <alignment wrapText="1"/>
    </xf>
    <xf numFmtId="2" fontId="0" fillId="6" borderId="1" xfId="0" applyNumberFormat="1" applyFill="1" applyBorder="1"/>
    <xf numFmtId="2" fontId="0" fillId="2" borderId="0" xfId="0" applyNumberFormat="1" applyFill="1"/>
    <xf numFmtId="2" fontId="0" fillId="3" borderId="0" xfId="0" applyNumberFormat="1" applyFill="1"/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5" fillId="0" borderId="0" xfId="0" applyFont="1"/>
    <xf numFmtId="9" fontId="6" fillId="6" borderId="1" xfId="0" applyNumberFormat="1" applyFont="1" applyFill="1" applyBorder="1"/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0" fontId="6" fillId="2" borderId="3" xfId="0" applyFont="1" applyFill="1" applyBorder="1"/>
    <xf numFmtId="0" fontId="0" fillId="2" borderId="3" xfId="0" applyFill="1" applyBorder="1"/>
    <xf numFmtId="0" fontId="0" fillId="0" borderId="3" xfId="0" applyFill="1" applyBorder="1"/>
    <xf numFmtId="2" fontId="0" fillId="0" borderId="3" xfId="0" applyNumberFormat="1" applyFill="1" applyBorder="1"/>
    <xf numFmtId="4" fontId="6" fillId="0" borderId="1" xfId="0" applyNumberFormat="1" applyFont="1" applyBorder="1"/>
    <xf numFmtId="0" fontId="0" fillId="0" borderId="2" xfId="0" applyBorder="1"/>
    <xf numFmtId="9" fontId="0" fillId="5" borderId="0" xfId="0" applyNumberFormat="1" applyFill="1" applyBorder="1"/>
    <xf numFmtId="0" fontId="11" fillId="0" borderId="0" xfId="0" applyFont="1"/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2" fontId="12" fillId="0" borderId="1" xfId="0" applyNumberFormat="1" applyFont="1" applyBorder="1"/>
    <xf numFmtId="2" fontId="0" fillId="5" borderId="1" xfId="0" applyNumberFormat="1" applyFill="1" applyBorder="1"/>
    <xf numFmtId="1" fontId="0" fillId="5" borderId="1" xfId="0" applyNumberFormat="1" applyFill="1" applyBorder="1"/>
    <xf numFmtId="4" fontId="6" fillId="5" borderId="1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6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3" xr:uid="{00000000-0005-0000-0000-000003000000}"/>
    <cellStyle name="Обычный 4" xfId="4" xr:uid="{00000000-0005-0000-0000-000004000000}"/>
    <cellStyle name="Финансовый 2" xfId="2" xr:uid="{00000000-0005-0000-0000-000005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akom/Desktop/&#1052;&#1045;&#1056;&#1050;&#1059;&#1056;&#1048;&#1049;/&#1044;&#1072;&#1075;&#1077;&#1089;&#1090;&#1072;&#1085;/&#1052;&#1072;&#1093;&#1072;&#1095;&#1082;&#1072;&#1083;&#1072;/&#1062;&#1045;&#1053;&#1067;%20&#1080;&#1102;&#1085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электрика"/>
      <sheetName val="Аптечки, газы"/>
      <sheetName val="Моющие"/>
      <sheetName val="ГО ЧС"/>
      <sheetName val="Одежда"/>
      <sheetName val="Дуга"/>
    </sheetNames>
    <sheetDataSet>
      <sheetData sheetId="0" refreshError="1"/>
      <sheetData sheetId="1" refreshError="1"/>
      <sheetData sheetId="2" refreshError="1">
        <row r="5">
          <cell r="E5">
            <v>450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54"/>
  <sheetViews>
    <sheetView tabSelected="1" topLeftCell="A37" zoomScale="90" zoomScaleNormal="90" workbookViewId="0">
      <selection activeCell="J50" sqref="J50"/>
    </sheetView>
  </sheetViews>
  <sheetFormatPr defaultRowHeight="15" x14ac:dyDescent="0.25"/>
  <cols>
    <col min="2" max="2" width="5.85546875" bestFit="1" customWidth="1"/>
    <col min="3" max="3" width="68.28515625" customWidth="1"/>
    <col min="4" max="4" width="24" customWidth="1"/>
    <col min="5" max="5" width="16.28515625" bestFit="1" customWidth="1"/>
    <col min="6" max="8" width="14.140625" bestFit="1" customWidth="1"/>
    <col min="9" max="9" width="22.28515625" bestFit="1" customWidth="1"/>
    <col min="10" max="10" width="16.42578125" bestFit="1" customWidth="1"/>
  </cols>
  <sheetData>
    <row r="1" spans="2:10" x14ac:dyDescent="0.25">
      <c r="C1" s="12" t="s">
        <v>191</v>
      </c>
    </row>
    <row r="2" spans="2:10" x14ac:dyDescent="0.25">
      <c r="B2" s="15"/>
      <c r="C2" s="15"/>
      <c r="D2" s="15"/>
      <c r="E2" s="15"/>
      <c r="F2" s="47" t="s">
        <v>160</v>
      </c>
      <c r="G2" s="47" t="s">
        <v>161</v>
      </c>
      <c r="H2" s="47" t="s">
        <v>162</v>
      </c>
      <c r="I2" s="47" t="s">
        <v>189</v>
      </c>
      <c r="J2" s="3"/>
    </row>
    <row r="3" spans="2:10" x14ac:dyDescent="0.25">
      <c r="B3" s="15" t="s">
        <v>150</v>
      </c>
      <c r="C3" s="16" t="s">
        <v>151</v>
      </c>
      <c r="D3" s="15" t="s">
        <v>152</v>
      </c>
      <c r="E3" s="15" t="s">
        <v>153</v>
      </c>
      <c r="F3" s="24" t="s">
        <v>154</v>
      </c>
      <c r="G3" s="24" t="s">
        <v>154</v>
      </c>
      <c r="H3" s="24" t="s">
        <v>154</v>
      </c>
      <c r="I3" s="24" t="s">
        <v>155</v>
      </c>
      <c r="J3" s="4" t="s">
        <v>190</v>
      </c>
    </row>
    <row r="4" spans="2:10" x14ac:dyDescent="0.25">
      <c r="B4" s="15">
        <v>1</v>
      </c>
      <c r="C4" s="15" t="s">
        <v>14</v>
      </c>
      <c r="D4" s="25">
        <v>156</v>
      </c>
      <c r="E4" s="25" t="s">
        <v>156</v>
      </c>
      <c r="F4" s="50">
        <v>1350</v>
      </c>
      <c r="G4" s="50">
        <v>1485</v>
      </c>
      <c r="H4" s="50">
        <v>1550</v>
      </c>
      <c r="I4" s="24">
        <f t="shared" ref="I4:I48" si="0">(F4+G4+H4)/3</f>
        <v>1461.6666666666667</v>
      </c>
      <c r="J4" s="5">
        <f>D4*I4</f>
        <v>228020</v>
      </c>
    </row>
    <row r="5" spans="2:10" x14ac:dyDescent="0.25">
      <c r="B5" s="15">
        <v>2</v>
      </c>
      <c r="C5" s="15" t="s">
        <v>46</v>
      </c>
      <c r="D5" s="25">
        <v>10</v>
      </c>
      <c r="E5" s="25" t="s">
        <v>158</v>
      </c>
      <c r="F5" s="50">
        <v>1260</v>
      </c>
      <c r="G5" s="50">
        <v>1385</v>
      </c>
      <c r="H5" s="50">
        <v>1400</v>
      </c>
      <c r="I5" s="24">
        <f t="shared" si="0"/>
        <v>1348.3333333333333</v>
      </c>
      <c r="J5" s="5">
        <f t="shared" ref="J5:J49" si="1">D5*I5</f>
        <v>13483.333333333332</v>
      </c>
    </row>
    <row r="6" spans="2:10" x14ac:dyDescent="0.25">
      <c r="B6" s="15">
        <v>3</v>
      </c>
      <c r="C6" s="25" t="s">
        <v>55</v>
      </c>
      <c r="D6" s="25">
        <v>594</v>
      </c>
      <c r="E6" s="25" t="s">
        <v>158</v>
      </c>
      <c r="F6" s="50">
        <v>399</v>
      </c>
      <c r="G6" s="50">
        <v>400</v>
      </c>
      <c r="H6" s="50">
        <v>410</v>
      </c>
      <c r="I6" s="24">
        <f t="shared" si="0"/>
        <v>403</v>
      </c>
      <c r="J6" s="5">
        <f t="shared" si="1"/>
        <v>239382</v>
      </c>
    </row>
    <row r="7" spans="2:10" x14ac:dyDescent="0.25">
      <c r="B7" s="15">
        <v>4</v>
      </c>
      <c r="C7" s="25" t="s">
        <v>127</v>
      </c>
      <c r="D7" s="25">
        <v>200</v>
      </c>
      <c r="E7" s="25" t="s">
        <v>158</v>
      </c>
      <c r="F7" s="50">
        <v>390</v>
      </c>
      <c r="G7" s="50">
        <v>430</v>
      </c>
      <c r="H7" s="50">
        <v>450</v>
      </c>
      <c r="I7" s="24">
        <f t="shared" si="0"/>
        <v>423.33333333333331</v>
      </c>
      <c r="J7" s="5">
        <f t="shared" si="1"/>
        <v>84666.666666666657</v>
      </c>
    </row>
    <row r="8" spans="2:10" x14ac:dyDescent="0.25">
      <c r="B8" s="15">
        <v>5</v>
      </c>
      <c r="C8" s="25" t="s">
        <v>66</v>
      </c>
      <c r="D8" s="25">
        <v>300</v>
      </c>
      <c r="E8" s="25" t="s">
        <v>158</v>
      </c>
      <c r="F8" s="50">
        <v>650</v>
      </c>
      <c r="G8" s="50">
        <v>715</v>
      </c>
      <c r="H8" s="50">
        <v>700</v>
      </c>
      <c r="I8" s="24">
        <f t="shared" si="0"/>
        <v>688.33333333333337</v>
      </c>
      <c r="J8" s="5">
        <f t="shared" si="1"/>
        <v>206500</v>
      </c>
    </row>
    <row r="9" spans="2:10" x14ac:dyDescent="0.25">
      <c r="B9" s="15">
        <v>6</v>
      </c>
      <c r="C9" s="25" t="s">
        <v>27</v>
      </c>
      <c r="D9" s="25">
        <v>44</v>
      </c>
      <c r="E9" s="25" t="s">
        <v>158</v>
      </c>
      <c r="F9" s="50">
        <v>650</v>
      </c>
      <c r="G9" s="50">
        <v>715</v>
      </c>
      <c r="H9" s="50">
        <v>700</v>
      </c>
      <c r="I9" s="24">
        <f t="shared" si="0"/>
        <v>688.33333333333337</v>
      </c>
      <c r="J9" s="5">
        <f t="shared" si="1"/>
        <v>30286.666666666668</v>
      </c>
    </row>
    <row r="10" spans="2:10" x14ac:dyDescent="0.25">
      <c r="B10" s="15">
        <v>7</v>
      </c>
      <c r="C10" s="25" t="s">
        <v>39</v>
      </c>
      <c r="D10" s="25">
        <v>20</v>
      </c>
      <c r="E10" s="26" t="s">
        <v>156</v>
      </c>
      <c r="F10" s="50">
        <v>17100</v>
      </c>
      <c r="G10" s="50">
        <v>18810</v>
      </c>
      <c r="H10" s="50">
        <v>18000</v>
      </c>
      <c r="I10" s="24">
        <f t="shared" si="0"/>
        <v>17970</v>
      </c>
      <c r="J10" s="5">
        <f t="shared" si="1"/>
        <v>359400</v>
      </c>
    </row>
    <row r="11" spans="2:10" x14ac:dyDescent="0.25">
      <c r="B11" s="15">
        <v>8</v>
      </c>
      <c r="C11" s="25" t="s">
        <v>52</v>
      </c>
      <c r="D11" s="25">
        <v>535</v>
      </c>
      <c r="E11" s="25" t="s">
        <v>156</v>
      </c>
      <c r="F11" s="50">
        <v>5500</v>
      </c>
      <c r="G11" s="50">
        <v>6050</v>
      </c>
      <c r="H11" s="50">
        <v>6300</v>
      </c>
      <c r="I11" s="24">
        <f t="shared" si="0"/>
        <v>5950</v>
      </c>
      <c r="J11" s="5">
        <f t="shared" si="1"/>
        <v>3183250</v>
      </c>
    </row>
    <row r="12" spans="2:10" x14ac:dyDescent="0.25">
      <c r="B12" s="15">
        <v>9</v>
      </c>
      <c r="C12" s="26" t="s">
        <v>87</v>
      </c>
      <c r="D12" s="25">
        <v>57</v>
      </c>
      <c r="E12" s="25" t="s">
        <v>156</v>
      </c>
      <c r="F12" s="50">
        <v>5500</v>
      </c>
      <c r="G12" s="50">
        <v>6050</v>
      </c>
      <c r="H12" s="50">
        <v>6300</v>
      </c>
      <c r="I12" s="24">
        <f t="shared" si="0"/>
        <v>5950</v>
      </c>
      <c r="J12" s="5">
        <f t="shared" si="1"/>
        <v>339150</v>
      </c>
    </row>
    <row r="13" spans="2:10" x14ac:dyDescent="0.25">
      <c r="B13" s="15">
        <v>10</v>
      </c>
      <c r="C13" s="25" t="s">
        <v>11</v>
      </c>
      <c r="D13" s="25">
        <v>34</v>
      </c>
      <c r="E13" s="25" t="s">
        <v>156</v>
      </c>
      <c r="F13" s="50">
        <v>18000</v>
      </c>
      <c r="G13" s="50">
        <v>19800</v>
      </c>
      <c r="H13" s="50">
        <v>22000</v>
      </c>
      <c r="I13" s="24">
        <f t="shared" si="0"/>
        <v>19933.333333333332</v>
      </c>
      <c r="J13" s="5">
        <f t="shared" si="1"/>
        <v>677733.33333333326</v>
      </c>
    </row>
    <row r="14" spans="2:10" x14ac:dyDescent="0.25">
      <c r="B14" s="15">
        <v>11</v>
      </c>
      <c r="C14" s="25" t="s">
        <v>56</v>
      </c>
      <c r="D14" s="25">
        <v>502</v>
      </c>
      <c r="E14" s="25" t="s">
        <v>158</v>
      </c>
      <c r="F14" s="50">
        <v>3600</v>
      </c>
      <c r="G14" s="50">
        <v>3960</v>
      </c>
      <c r="H14" s="50">
        <v>4200</v>
      </c>
      <c r="I14" s="24">
        <f t="shared" si="0"/>
        <v>3920</v>
      </c>
      <c r="J14" s="5">
        <f t="shared" si="1"/>
        <v>1967840</v>
      </c>
    </row>
    <row r="15" spans="2:10" x14ac:dyDescent="0.25">
      <c r="B15" s="15">
        <v>12</v>
      </c>
      <c r="C15" s="25" t="s">
        <v>159</v>
      </c>
      <c r="D15" s="25">
        <v>132</v>
      </c>
      <c r="E15" s="25" t="s">
        <v>157</v>
      </c>
      <c r="F15" s="50">
        <v>550</v>
      </c>
      <c r="G15" s="50">
        <v>530</v>
      </c>
      <c r="H15" s="50">
        <v>620</v>
      </c>
      <c r="I15" s="24">
        <f t="shared" si="0"/>
        <v>566.66666666666663</v>
      </c>
      <c r="J15" s="5">
        <f t="shared" si="1"/>
        <v>74800</v>
      </c>
    </row>
    <row r="16" spans="2:10" x14ac:dyDescent="0.25">
      <c r="B16" s="15">
        <v>13</v>
      </c>
      <c r="C16" s="25" t="s">
        <v>129</v>
      </c>
      <c r="D16" s="25">
        <v>152</v>
      </c>
      <c r="E16" s="25" t="s">
        <v>157</v>
      </c>
      <c r="F16" s="50">
        <v>3240</v>
      </c>
      <c r="G16" s="50">
        <v>3564</v>
      </c>
      <c r="H16" s="50">
        <v>3500</v>
      </c>
      <c r="I16" s="24">
        <f t="shared" si="0"/>
        <v>3434.6666666666665</v>
      </c>
      <c r="J16" s="5">
        <f t="shared" si="1"/>
        <v>522069.33333333331</v>
      </c>
    </row>
    <row r="17" spans="2:10" x14ac:dyDescent="0.25">
      <c r="B17" s="15">
        <v>14</v>
      </c>
      <c r="C17" s="25" t="s">
        <v>122</v>
      </c>
      <c r="D17" s="25">
        <v>17</v>
      </c>
      <c r="E17" s="25" t="s">
        <v>157</v>
      </c>
      <c r="F17" s="50">
        <v>3240</v>
      </c>
      <c r="G17" s="50">
        <v>3564</v>
      </c>
      <c r="H17" s="50">
        <v>3500</v>
      </c>
      <c r="I17" s="24">
        <f t="shared" si="0"/>
        <v>3434.6666666666665</v>
      </c>
      <c r="J17" s="5">
        <f t="shared" si="1"/>
        <v>58389.333333333328</v>
      </c>
    </row>
    <row r="18" spans="2:10" x14ac:dyDescent="0.25">
      <c r="B18" s="15">
        <v>15</v>
      </c>
      <c r="C18" s="25" t="s">
        <v>43</v>
      </c>
      <c r="D18" s="25">
        <v>10</v>
      </c>
      <c r="E18" s="25" t="s">
        <v>157</v>
      </c>
      <c r="F18" s="50">
        <v>4320</v>
      </c>
      <c r="G18" s="50">
        <v>4500</v>
      </c>
      <c r="H18" s="50">
        <v>4800</v>
      </c>
      <c r="I18" s="24">
        <f t="shared" si="0"/>
        <v>4540</v>
      </c>
      <c r="J18" s="5">
        <f t="shared" si="1"/>
        <v>45400</v>
      </c>
    </row>
    <row r="19" spans="2:10" x14ac:dyDescent="0.25">
      <c r="B19" s="15">
        <v>16</v>
      </c>
      <c r="C19" s="25" t="s">
        <v>53</v>
      </c>
      <c r="D19" s="25">
        <v>134</v>
      </c>
      <c r="E19" s="25" t="s">
        <v>157</v>
      </c>
      <c r="F19" s="50">
        <v>3240</v>
      </c>
      <c r="G19" s="50">
        <v>3564</v>
      </c>
      <c r="H19" s="50">
        <v>3400</v>
      </c>
      <c r="I19" s="24">
        <f t="shared" si="0"/>
        <v>3401.3333333333335</v>
      </c>
      <c r="J19" s="5">
        <f t="shared" si="1"/>
        <v>455778.66666666669</v>
      </c>
    </row>
    <row r="20" spans="2:10" x14ac:dyDescent="0.25">
      <c r="B20" s="15">
        <v>17</v>
      </c>
      <c r="C20" s="25" t="s">
        <v>63</v>
      </c>
      <c r="D20" s="25">
        <v>259</v>
      </c>
      <c r="E20" s="25" t="s">
        <v>157</v>
      </c>
      <c r="F20" s="50">
        <v>3240</v>
      </c>
      <c r="G20" s="50">
        <v>3564</v>
      </c>
      <c r="H20" s="50">
        <v>3500</v>
      </c>
      <c r="I20" s="24">
        <f t="shared" si="0"/>
        <v>3434.6666666666665</v>
      </c>
      <c r="J20" s="5">
        <f t="shared" si="1"/>
        <v>889578.66666666663</v>
      </c>
    </row>
    <row r="21" spans="2:10" x14ac:dyDescent="0.25">
      <c r="B21" s="15">
        <v>18</v>
      </c>
      <c r="C21" s="25" t="s">
        <v>17</v>
      </c>
      <c r="D21" s="25">
        <v>102</v>
      </c>
      <c r="E21" s="25" t="s">
        <v>157</v>
      </c>
      <c r="F21" s="50">
        <v>8100</v>
      </c>
      <c r="G21" s="50">
        <v>8500</v>
      </c>
      <c r="H21" s="50">
        <v>9000</v>
      </c>
      <c r="I21" s="24">
        <f t="shared" si="0"/>
        <v>8533.3333333333339</v>
      </c>
      <c r="J21" s="5">
        <f t="shared" si="1"/>
        <v>870400.00000000012</v>
      </c>
    </row>
    <row r="22" spans="2:10" x14ac:dyDescent="0.25">
      <c r="B22" s="15">
        <v>19</v>
      </c>
      <c r="C22" s="25" t="s">
        <v>68</v>
      </c>
      <c r="D22" s="25">
        <v>340</v>
      </c>
      <c r="E22" s="25" t="s">
        <v>158</v>
      </c>
      <c r="F22" s="50">
        <v>390</v>
      </c>
      <c r="G22" s="50">
        <v>430</v>
      </c>
      <c r="H22" s="50">
        <v>450</v>
      </c>
      <c r="I22" s="24">
        <f t="shared" si="0"/>
        <v>423.33333333333331</v>
      </c>
      <c r="J22" s="5">
        <f t="shared" si="1"/>
        <v>143933.33333333331</v>
      </c>
    </row>
    <row r="23" spans="2:10" x14ac:dyDescent="0.25">
      <c r="B23" s="15">
        <v>20</v>
      </c>
      <c r="C23" s="25" t="s">
        <v>130</v>
      </c>
      <c r="D23" s="25">
        <v>29</v>
      </c>
      <c r="E23" s="25" t="s">
        <v>158</v>
      </c>
      <c r="F23" s="50">
        <v>850</v>
      </c>
      <c r="G23" s="50">
        <v>880</v>
      </c>
      <c r="H23" s="50">
        <v>900</v>
      </c>
      <c r="I23" s="24">
        <f t="shared" si="0"/>
        <v>876.66666666666663</v>
      </c>
      <c r="J23" s="5">
        <f t="shared" si="1"/>
        <v>25423.333333333332</v>
      </c>
    </row>
    <row r="24" spans="2:10" x14ac:dyDescent="0.25">
      <c r="B24" s="15">
        <v>21</v>
      </c>
      <c r="C24" s="25" t="s">
        <v>44</v>
      </c>
      <c r="D24" s="25">
        <v>119</v>
      </c>
      <c r="E24" s="25" t="s">
        <v>157</v>
      </c>
      <c r="F24" s="50">
        <v>680</v>
      </c>
      <c r="G24" s="50">
        <v>748</v>
      </c>
      <c r="H24" s="50">
        <v>730</v>
      </c>
      <c r="I24" s="24">
        <f t="shared" si="0"/>
        <v>719.33333333333337</v>
      </c>
      <c r="J24" s="5">
        <f t="shared" si="1"/>
        <v>85600.666666666672</v>
      </c>
    </row>
    <row r="25" spans="2:10" x14ac:dyDescent="0.25">
      <c r="B25" s="15">
        <v>22</v>
      </c>
      <c r="C25" s="25" t="s">
        <v>54</v>
      </c>
      <c r="D25" s="25">
        <v>2648</v>
      </c>
      <c r="E25" s="25" t="s">
        <v>157</v>
      </c>
      <c r="F25" s="50">
        <v>180</v>
      </c>
      <c r="G25" s="50">
        <v>198</v>
      </c>
      <c r="H25" s="50">
        <v>210</v>
      </c>
      <c r="I25" s="24">
        <f t="shared" si="0"/>
        <v>196</v>
      </c>
      <c r="J25" s="5">
        <f t="shared" si="1"/>
        <v>519008</v>
      </c>
    </row>
    <row r="26" spans="2:10" x14ac:dyDescent="0.25">
      <c r="B26" s="15">
        <v>23</v>
      </c>
      <c r="C26" s="26" t="s">
        <v>77</v>
      </c>
      <c r="D26" s="25">
        <v>924</v>
      </c>
      <c r="E26" s="25" t="s">
        <v>157</v>
      </c>
      <c r="F26" s="50">
        <v>300</v>
      </c>
      <c r="G26" s="50">
        <v>330</v>
      </c>
      <c r="H26" s="50">
        <v>350</v>
      </c>
      <c r="I26" s="24">
        <f t="shared" si="0"/>
        <v>326.66666666666669</v>
      </c>
      <c r="J26" s="5">
        <f t="shared" si="1"/>
        <v>301840</v>
      </c>
    </row>
    <row r="27" spans="2:10" x14ac:dyDescent="0.25">
      <c r="B27" s="15">
        <v>24</v>
      </c>
      <c r="C27" s="26" t="s">
        <v>176</v>
      </c>
      <c r="D27" s="25">
        <v>3102</v>
      </c>
      <c r="E27" s="25" t="s">
        <v>157</v>
      </c>
      <c r="F27" s="50">
        <v>300</v>
      </c>
      <c r="G27" s="50">
        <v>330</v>
      </c>
      <c r="H27" s="50">
        <v>350</v>
      </c>
      <c r="I27" s="24">
        <f t="shared" si="0"/>
        <v>326.66666666666669</v>
      </c>
      <c r="J27" s="5">
        <f t="shared" si="1"/>
        <v>1013320.0000000001</v>
      </c>
    </row>
    <row r="28" spans="2:10" x14ac:dyDescent="0.25">
      <c r="B28" s="15">
        <v>25</v>
      </c>
      <c r="C28" s="25" t="s">
        <v>23</v>
      </c>
      <c r="D28" s="25">
        <v>34</v>
      </c>
      <c r="E28" s="25" t="s">
        <v>157</v>
      </c>
      <c r="F28" s="50">
        <v>900</v>
      </c>
      <c r="G28" s="50">
        <v>990</v>
      </c>
      <c r="H28" s="50">
        <v>990</v>
      </c>
      <c r="I28" s="24">
        <f t="shared" si="0"/>
        <v>960</v>
      </c>
      <c r="J28" s="5">
        <f t="shared" si="1"/>
        <v>32640</v>
      </c>
    </row>
    <row r="29" spans="2:10" x14ac:dyDescent="0.25">
      <c r="B29" s="15">
        <v>26</v>
      </c>
      <c r="C29" s="25" t="s">
        <v>21</v>
      </c>
      <c r="D29" s="25">
        <v>205</v>
      </c>
      <c r="E29" s="25" t="s">
        <v>157</v>
      </c>
      <c r="F29" s="50">
        <v>1800</v>
      </c>
      <c r="G29" s="50">
        <v>1880</v>
      </c>
      <c r="H29" s="50">
        <v>1950</v>
      </c>
      <c r="I29" s="24">
        <f t="shared" si="0"/>
        <v>1876.6666666666667</v>
      </c>
      <c r="J29" s="5">
        <f t="shared" si="1"/>
        <v>384716.66666666669</v>
      </c>
    </row>
    <row r="30" spans="2:10" x14ac:dyDescent="0.25">
      <c r="B30" s="15">
        <v>27</v>
      </c>
      <c r="C30" s="25" t="s">
        <v>62</v>
      </c>
      <c r="D30" s="25">
        <v>358</v>
      </c>
      <c r="E30" s="25" t="s">
        <v>158</v>
      </c>
      <c r="F30" s="50">
        <v>4750</v>
      </c>
      <c r="G30" s="50">
        <v>5225</v>
      </c>
      <c r="H30" s="50">
        <v>5200</v>
      </c>
      <c r="I30" s="24">
        <f t="shared" si="0"/>
        <v>5058.333333333333</v>
      </c>
      <c r="J30" s="5">
        <f t="shared" si="1"/>
        <v>1810883.3333333333</v>
      </c>
    </row>
    <row r="31" spans="2:10" x14ac:dyDescent="0.25">
      <c r="B31" s="15">
        <v>28</v>
      </c>
      <c r="C31" s="26" t="s">
        <v>57</v>
      </c>
      <c r="D31" s="25">
        <v>244</v>
      </c>
      <c r="E31" s="26" t="s">
        <v>158</v>
      </c>
      <c r="F31" s="50">
        <v>670</v>
      </c>
      <c r="G31" s="50">
        <v>700</v>
      </c>
      <c r="H31" s="50">
        <v>750</v>
      </c>
      <c r="I31" s="24">
        <f t="shared" si="0"/>
        <v>706.66666666666663</v>
      </c>
      <c r="J31" s="5">
        <f t="shared" si="1"/>
        <v>172426.66666666666</v>
      </c>
    </row>
    <row r="32" spans="2:10" x14ac:dyDescent="0.25">
      <c r="B32" s="15">
        <v>29</v>
      </c>
      <c r="C32" s="25" t="s">
        <v>25</v>
      </c>
      <c r="D32" s="25">
        <v>34</v>
      </c>
      <c r="E32" s="25" t="s">
        <v>158</v>
      </c>
      <c r="F32" s="50">
        <v>1900</v>
      </c>
      <c r="G32" s="50">
        <v>2090</v>
      </c>
      <c r="H32" s="50">
        <v>2100</v>
      </c>
      <c r="I32" s="24">
        <f t="shared" si="0"/>
        <v>2030</v>
      </c>
      <c r="J32" s="5">
        <f t="shared" si="1"/>
        <v>69020</v>
      </c>
    </row>
    <row r="33" spans="2:10" x14ac:dyDescent="0.25">
      <c r="B33" s="15">
        <v>30</v>
      </c>
      <c r="C33" s="25" t="s">
        <v>49</v>
      </c>
      <c r="D33" s="25">
        <v>87</v>
      </c>
      <c r="E33" s="25" t="s">
        <v>158</v>
      </c>
      <c r="F33" s="50">
        <v>4500</v>
      </c>
      <c r="G33" s="50">
        <v>4950</v>
      </c>
      <c r="H33" s="50">
        <v>4900</v>
      </c>
      <c r="I33" s="24">
        <f t="shared" si="0"/>
        <v>4783.333333333333</v>
      </c>
      <c r="J33" s="5">
        <f t="shared" si="1"/>
        <v>416150</v>
      </c>
    </row>
    <row r="34" spans="2:10" x14ac:dyDescent="0.25">
      <c r="B34" s="15">
        <v>31</v>
      </c>
      <c r="C34" s="25" t="s">
        <v>69</v>
      </c>
      <c r="D34" s="25">
        <v>316</v>
      </c>
      <c r="E34" s="25" t="s">
        <v>158</v>
      </c>
      <c r="F34" s="50">
        <v>8000</v>
      </c>
      <c r="G34" s="50">
        <v>8800</v>
      </c>
      <c r="H34" s="50">
        <v>8880</v>
      </c>
      <c r="I34" s="24">
        <f t="shared" si="0"/>
        <v>8560</v>
      </c>
      <c r="J34" s="5">
        <f t="shared" si="1"/>
        <v>2704960</v>
      </c>
    </row>
    <row r="35" spans="2:10" x14ac:dyDescent="0.25">
      <c r="B35" s="15">
        <v>32</v>
      </c>
      <c r="C35" s="25" t="s">
        <v>42</v>
      </c>
      <c r="D35" s="25">
        <v>20</v>
      </c>
      <c r="E35" s="25" t="s">
        <v>158</v>
      </c>
      <c r="F35" s="50">
        <v>2500</v>
      </c>
      <c r="G35" s="50">
        <v>2550</v>
      </c>
      <c r="H35" s="50">
        <v>2550</v>
      </c>
      <c r="I35" s="24">
        <f t="shared" si="0"/>
        <v>2533.3333333333335</v>
      </c>
      <c r="J35" s="5">
        <f t="shared" si="1"/>
        <v>50666.666666666672</v>
      </c>
    </row>
    <row r="36" spans="2:10" x14ac:dyDescent="0.25">
      <c r="B36" s="15">
        <v>33</v>
      </c>
      <c r="C36" s="25" t="s">
        <v>47</v>
      </c>
      <c r="D36" s="25">
        <v>10</v>
      </c>
      <c r="E36" s="25" t="s">
        <v>158</v>
      </c>
      <c r="F36" s="50">
        <v>650</v>
      </c>
      <c r="G36" s="50">
        <v>715</v>
      </c>
      <c r="H36" s="50">
        <v>750</v>
      </c>
      <c r="I36" s="24">
        <f t="shared" si="0"/>
        <v>705</v>
      </c>
      <c r="J36" s="5">
        <f t="shared" si="1"/>
        <v>7050</v>
      </c>
    </row>
    <row r="37" spans="2:10" x14ac:dyDescent="0.25">
      <c r="B37" s="15">
        <v>34</v>
      </c>
      <c r="C37" s="25" t="s">
        <v>178</v>
      </c>
      <c r="D37" s="51">
        <v>339</v>
      </c>
      <c r="E37" s="25" t="s">
        <v>179</v>
      </c>
      <c r="F37" s="50">
        <f>[1]Моющие!$E$5</f>
        <v>450</v>
      </c>
      <c r="G37" s="50">
        <v>470</v>
      </c>
      <c r="H37" s="50">
        <v>520</v>
      </c>
      <c r="I37" s="24">
        <f t="shared" si="0"/>
        <v>480</v>
      </c>
      <c r="J37" s="5">
        <f t="shared" si="1"/>
        <v>162720</v>
      </c>
    </row>
    <row r="38" spans="2:10" x14ac:dyDescent="0.25">
      <c r="B38" s="15">
        <v>35</v>
      </c>
      <c r="C38" s="26" t="s">
        <v>172</v>
      </c>
      <c r="D38" s="25">
        <v>33</v>
      </c>
      <c r="E38" s="16" t="s">
        <v>156</v>
      </c>
      <c r="F38" s="52">
        <v>99000</v>
      </c>
      <c r="G38" s="52">
        <v>113850</v>
      </c>
      <c r="H38" s="52">
        <v>105000</v>
      </c>
      <c r="I38" s="24">
        <f t="shared" si="0"/>
        <v>105950</v>
      </c>
      <c r="J38" s="5">
        <f t="shared" si="1"/>
        <v>3496350</v>
      </c>
    </row>
    <row r="39" spans="2:10" x14ac:dyDescent="0.25">
      <c r="B39" s="15">
        <v>36</v>
      </c>
      <c r="C39" s="26" t="s">
        <v>170</v>
      </c>
      <c r="D39" s="25">
        <v>259</v>
      </c>
      <c r="E39" s="16" t="s">
        <v>157</v>
      </c>
      <c r="F39" s="52">
        <v>3600</v>
      </c>
      <c r="G39" s="52">
        <v>3900</v>
      </c>
      <c r="H39" s="52">
        <v>3744</v>
      </c>
      <c r="I39" s="24">
        <f t="shared" si="0"/>
        <v>3748</v>
      </c>
      <c r="J39" s="5">
        <f t="shared" si="1"/>
        <v>970732</v>
      </c>
    </row>
    <row r="40" spans="2:10" x14ac:dyDescent="0.25">
      <c r="B40" s="15">
        <v>37</v>
      </c>
      <c r="C40" s="26" t="s">
        <v>168</v>
      </c>
      <c r="D40" s="25">
        <v>259</v>
      </c>
      <c r="E40" s="16" t="s">
        <v>157</v>
      </c>
      <c r="F40" s="52">
        <v>1660</v>
      </c>
      <c r="G40" s="52">
        <v>1790</v>
      </c>
      <c r="H40" s="52">
        <v>1750</v>
      </c>
      <c r="I40" s="24">
        <f t="shared" si="0"/>
        <v>1733.3333333333333</v>
      </c>
      <c r="J40" s="5">
        <f t="shared" si="1"/>
        <v>448933.33333333331</v>
      </c>
    </row>
    <row r="41" spans="2:10" x14ac:dyDescent="0.25">
      <c r="B41" s="15">
        <v>38</v>
      </c>
      <c r="C41" s="26" t="s">
        <v>174</v>
      </c>
      <c r="D41" s="25">
        <v>293</v>
      </c>
      <c r="E41" s="16" t="s">
        <v>158</v>
      </c>
      <c r="F41" s="52">
        <v>2000</v>
      </c>
      <c r="G41" s="52">
        <v>2300</v>
      </c>
      <c r="H41" s="52">
        <v>2100</v>
      </c>
      <c r="I41" s="24">
        <f t="shared" si="0"/>
        <v>2133.3333333333335</v>
      </c>
      <c r="J41" s="5">
        <f t="shared" si="1"/>
        <v>625066.66666666674</v>
      </c>
    </row>
    <row r="42" spans="2:10" x14ac:dyDescent="0.25">
      <c r="B42" s="15">
        <v>39</v>
      </c>
      <c r="C42" s="26" t="s">
        <v>173</v>
      </c>
      <c r="D42" s="25">
        <v>293</v>
      </c>
      <c r="E42" s="16" t="s">
        <v>158</v>
      </c>
      <c r="F42" s="52">
        <v>3300</v>
      </c>
      <c r="G42" s="52">
        <v>3795</v>
      </c>
      <c r="H42" s="52">
        <v>3465</v>
      </c>
      <c r="I42" s="24">
        <f t="shared" si="0"/>
        <v>3520</v>
      </c>
      <c r="J42" s="5">
        <f t="shared" si="1"/>
        <v>1031360</v>
      </c>
    </row>
    <row r="43" spans="2:10" x14ac:dyDescent="0.25">
      <c r="B43" s="15">
        <v>40</v>
      </c>
      <c r="C43" s="26" t="s">
        <v>35</v>
      </c>
      <c r="D43" s="25">
        <v>344</v>
      </c>
      <c r="E43" s="16" t="s">
        <v>158</v>
      </c>
      <c r="F43" s="26">
        <v>460</v>
      </c>
      <c r="G43" s="52">
        <v>506</v>
      </c>
      <c r="H43" s="52">
        <v>510</v>
      </c>
      <c r="I43" s="24">
        <f t="shared" si="0"/>
        <v>492</v>
      </c>
      <c r="J43" s="5">
        <f t="shared" si="1"/>
        <v>169248</v>
      </c>
    </row>
    <row r="44" spans="2:10" x14ac:dyDescent="0.25">
      <c r="B44" s="15">
        <v>41</v>
      </c>
      <c r="C44" s="26" t="s">
        <v>93</v>
      </c>
      <c r="D44" s="25">
        <v>43</v>
      </c>
      <c r="E44" s="16" t="s">
        <v>158</v>
      </c>
      <c r="F44" s="26">
        <v>1285</v>
      </c>
      <c r="G44" s="52">
        <v>1400</v>
      </c>
      <c r="H44" s="52">
        <v>1500</v>
      </c>
      <c r="I44" s="24">
        <f t="shared" si="0"/>
        <v>1395</v>
      </c>
      <c r="J44" s="5">
        <f t="shared" si="1"/>
        <v>59985</v>
      </c>
    </row>
    <row r="45" spans="2:10" x14ac:dyDescent="0.25">
      <c r="B45" s="15">
        <v>42</v>
      </c>
      <c r="C45" s="26" t="s">
        <v>177</v>
      </c>
      <c r="D45" s="25">
        <v>25</v>
      </c>
      <c r="E45" s="16" t="s">
        <v>158</v>
      </c>
      <c r="F45" s="26">
        <v>790</v>
      </c>
      <c r="G45" s="52">
        <v>850</v>
      </c>
      <c r="H45" s="52">
        <v>870</v>
      </c>
      <c r="I45" s="24">
        <f t="shared" si="0"/>
        <v>836.66666666666663</v>
      </c>
      <c r="J45" s="5">
        <f t="shared" si="1"/>
        <v>20916.666666666664</v>
      </c>
    </row>
    <row r="46" spans="2:10" x14ac:dyDescent="0.25">
      <c r="B46" s="15">
        <v>43</v>
      </c>
      <c r="C46" s="26" t="s">
        <v>141</v>
      </c>
      <c r="D46" s="25">
        <v>24</v>
      </c>
      <c r="E46" s="16" t="s">
        <v>158</v>
      </c>
      <c r="F46" s="26">
        <v>1750</v>
      </c>
      <c r="G46" s="52">
        <v>1850</v>
      </c>
      <c r="H46" s="52">
        <v>1900</v>
      </c>
      <c r="I46" s="24">
        <f t="shared" si="0"/>
        <v>1833.3333333333333</v>
      </c>
      <c r="J46" s="5">
        <f t="shared" si="1"/>
        <v>44000</v>
      </c>
    </row>
    <row r="47" spans="2:10" x14ac:dyDescent="0.25">
      <c r="B47" s="15">
        <v>44</v>
      </c>
      <c r="C47" s="27" t="s">
        <v>90</v>
      </c>
      <c r="D47" s="25">
        <v>686</v>
      </c>
      <c r="E47" s="16" t="s">
        <v>157</v>
      </c>
      <c r="F47" s="26">
        <v>380</v>
      </c>
      <c r="G47" s="26">
        <v>418</v>
      </c>
      <c r="H47" s="52">
        <v>450</v>
      </c>
      <c r="I47" s="24">
        <f t="shared" si="0"/>
        <v>416</v>
      </c>
      <c r="J47" s="5">
        <f t="shared" si="1"/>
        <v>285376</v>
      </c>
    </row>
    <row r="48" spans="2:10" x14ac:dyDescent="0.25">
      <c r="B48" s="15">
        <v>45</v>
      </c>
      <c r="C48" s="25" t="s">
        <v>29</v>
      </c>
      <c r="D48" s="25">
        <v>34</v>
      </c>
      <c r="E48" s="15" t="s">
        <v>158</v>
      </c>
      <c r="F48" s="50">
        <v>6660</v>
      </c>
      <c r="G48" s="50">
        <v>6800</v>
      </c>
      <c r="H48" s="50">
        <v>7200</v>
      </c>
      <c r="I48" s="24">
        <f t="shared" si="0"/>
        <v>6886.666666666667</v>
      </c>
      <c r="J48" s="5">
        <f t="shared" si="1"/>
        <v>234146.66666666669</v>
      </c>
    </row>
    <row r="49" spans="2:10" x14ac:dyDescent="0.25">
      <c r="B49" s="15">
        <v>46</v>
      </c>
      <c r="C49" s="4" t="s">
        <v>181</v>
      </c>
      <c r="D49" s="25">
        <v>1043</v>
      </c>
      <c r="E49" s="3" t="s">
        <v>158</v>
      </c>
      <c r="F49" s="5">
        <v>217</v>
      </c>
      <c r="G49" s="5">
        <v>241</v>
      </c>
      <c r="H49" s="5">
        <v>180</v>
      </c>
      <c r="I49" s="24">
        <f>(F49+G49+H49)/3</f>
        <v>212.66666666666666</v>
      </c>
      <c r="J49" s="5">
        <f t="shared" si="1"/>
        <v>221811.33333333331</v>
      </c>
    </row>
    <row r="50" spans="2:10" ht="18.75" x14ac:dyDescent="0.3">
      <c r="B50" s="3"/>
      <c r="C50" s="48" t="s">
        <v>184</v>
      </c>
      <c r="D50" s="3"/>
      <c r="E50" s="3"/>
      <c r="F50" s="3"/>
      <c r="G50" s="3"/>
      <c r="H50" s="3"/>
      <c r="I50" s="5"/>
      <c r="J50" s="49">
        <f>J4+J5+J6+J7+J8+J9+J10+J11+J12+J13+J14+J15+J16+J17+J18+J19+J20+J21+J22+J23+J24+J25+J26+J27+J28+J29+J30+J31+J32+J33+J34+J35+J36+J37+J38+J39+J40+J41+J42+J43+J44+J45+J46+J47+J48+J49</f>
        <v>25754412.333333336</v>
      </c>
    </row>
    <row r="51" spans="2:10" x14ac:dyDescent="0.25">
      <c r="C51" s="33"/>
    </row>
    <row r="53" spans="2:10" x14ac:dyDescent="0.25">
      <c r="C53" s="31"/>
    </row>
    <row r="54" spans="2:10" x14ac:dyDescent="0.25">
      <c r="C54" s="32"/>
    </row>
  </sheetData>
  <autoFilter ref="B3:I3" xr:uid="{00000000-0001-0000-0200-000000000000}"/>
  <pageMargins left="0" right="0.19685039370078741" top="0.98425196850393704" bottom="0.98425196850393704" header="0.51181102362204722" footer="0.51181102362204722"/>
  <pageSetup paperSize="5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2"/>
  <sheetViews>
    <sheetView zoomScale="70" zoomScaleNormal="70" workbookViewId="0">
      <selection activeCell="L195" sqref="A1:L195"/>
    </sheetView>
  </sheetViews>
  <sheetFormatPr defaultRowHeight="15" x14ac:dyDescent="0.25"/>
  <cols>
    <col min="1" max="1" width="35.7109375" bestFit="1" customWidth="1"/>
    <col min="2" max="2" width="21" customWidth="1"/>
    <col min="3" max="3" width="20" customWidth="1"/>
    <col min="4" max="4" width="43" style="21" customWidth="1"/>
    <col min="5" max="5" width="34" customWidth="1"/>
    <col min="6" max="6" width="40.5703125" bestFit="1" customWidth="1"/>
    <col min="7" max="7" width="16.85546875" bestFit="1" customWidth="1"/>
    <col min="8" max="8" width="8.85546875" bestFit="1" customWidth="1"/>
    <col min="10" max="10" width="15.7109375" bestFit="1" customWidth="1"/>
    <col min="11" max="11" width="12.5703125" bestFit="1" customWidth="1"/>
    <col min="12" max="12" width="13.140625" bestFit="1" customWidth="1"/>
  </cols>
  <sheetData>
    <row r="1" spans="1:12" ht="18.75" x14ac:dyDescent="0.3">
      <c r="J1" s="46" t="s">
        <v>187</v>
      </c>
    </row>
    <row r="2" spans="1:12" ht="60" customHeight="1" x14ac:dyDescent="0.25">
      <c r="A2" s="53" t="s">
        <v>0</v>
      </c>
      <c r="B2" s="53"/>
      <c r="C2" s="53"/>
      <c r="D2" s="54"/>
      <c r="E2" s="53"/>
      <c r="F2" s="53"/>
      <c r="L2" s="31"/>
    </row>
    <row r="3" spans="1:12" ht="30" customHeight="1" x14ac:dyDescent="0.3">
      <c r="A3" s="55" t="s">
        <v>188</v>
      </c>
      <c r="B3" s="56"/>
      <c r="C3" s="56"/>
      <c r="D3" s="57"/>
      <c r="E3" s="56"/>
      <c r="F3" s="56"/>
      <c r="L3" s="31"/>
    </row>
    <row r="4" spans="1:12" ht="30" customHeight="1" x14ac:dyDescent="0.25">
      <c r="A4" s="6" t="s">
        <v>2</v>
      </c>
      <c r="B4" s="6" t="s">
        <v>3</v>
      </c>
      <c r="C4" s="6" t="s">
        <v>4</v>
      </c>
      <c r="D4" s="18" t="s">
        <v>5</v>
      </c>
      <c r="E4" s="6" t="s">
        <v>6</v>
      </c>
      <c r="F4" s="6" t="s">
        <v>7</v>
      </c>
      <c r="G4" s="1" t="s">
        <v>145</v>
      </c>
      <c r="H4" s="1" t="s">
        <v>146</v>
      </c>
      <c r="I4" s="2" t="s">
        <v>149</v>
      </c>
      <c r="J4" s="4" t="s">
        <v>163</v>
      </c>
      <c r="K4" s="4" t="s">
        <v>164</v>
      </c>
      <c r="L4" s="31"/>
    </row>
    <row r="5" spans="1:12" ht="30" customHeight="1" x14ac:dyDescent="0.25">
      <c r="A5" s="7" t="s">
        <v>8</v>
      </c>
      <c r="B5" s="8" t="s">
        <v>9</v>
      </c>
      <c r="C5" s="7" t="s">
        <v>10</v>
      </c>
      <c r="D5" s="9" t="s">
        <v>11</v>
      </c>
      <c r="E5" s="7" t="s">
        <v>12</v>
      </c>
      <c r="F5" s="7" t="s">
        <v>13</v>
      </c>
      <c r="G5" s="3">
        <v>16611.111111111113</v>
      </c>
      <c r="H5" s="3">
        <v>31</v>
      </c>
      <c r="I5" s="22">
        <v>31</v>
      </c>
      <c r="J5" s="5">
        <f t="shared" ref="J5:J32" si="0">I5*G5</f>
        <v>514944.4444444445</v>
      </c>
      <c r="K5" s="5">
        <f t="shared" ref="K5:K32" si="1">J5*1.2</f>
        <v>617933.33333333337</v>
      </c>
      <c r="L5" s="31"/>
    </row>
    <row r="6" spans="1:12" ht="30" customHeight="1" x14ac:dyDescent="0.25">
      <c r="A6" s="7" t="s">
        <v>1</v>
      </c>
      <c r="B6" s="7"/>
      <c r="C6" s="7"/>
      <c r="D6" s="9" t="s">
        <v>14</v>
      </c>
      <c r="E6" s="7" t="s">
        <v>15</v>
      </c>
      <c r="F6" s="7" t="s">
        <v>13</v>
      </c>
      <c r="G6" s="3">
        <v>1218.05555555556</v>
      </c>
      <c r="H6" s="3"/>
      <c r="I6" s="22">
        <f>31*4</f>
        <v>124</v>
      </c>
      <c r="J6" s="5">
        <f t="shared" si="0"/>
        <v>151038.88888888943</v>
      </c>
      <c r="K6" s="5">
        <f t="shared" si="1"/>
        <v>181246.6666666673</v>
      </c>
      <c r="L6" s="31"/>
    </row>
    <row r="7" spans="1:12" ht="30" customHeight="1" x14ac:dyDescent="0.25">
      <c r="A7" s="7" t="s">
        <v>1</v>
      </c>
      <c r="B7" s="7"/>
      <c r="C7" s="7" t="s">
        <v>16</v>
      </c>
      <c r="D7" s="9" t="s">
        <v>17</v>
      </c>
      <c r="E7" s="7" t="s">
        <v>18</v>
      </c>
      <c r="F7" s="7" t="s">
        <v>13</v>
      </c>
      <c r="G7" s="3">
        <v>7111.1111111111122</v>
      </c>
      <c r="H7" s="3"/>
      <c r="I7" s="22">
        <v>31</v>
      </c>
      <c r="J7" s="5">
        <f t="shared" si="0"/>
        <v>220444.44444444447</v>
      </c>
      <c r="K7" s="5">
        <f t="shared" si="1"/>
        <v>264533.33333333337</v>
      </c>
      <c r="L7" s="31"/>
    </row>
    <row r="8" spans="1:12" ht="30" customHeight="1" x14ac:dyDescent="0.25">
      <c r="A8" s="7" t="s">
        <v>1</v>
      </c>
      <c r="B8" s="7"/>
      <c r="C8" s="7"/>
      <c r="D8" s="9" t="s">
        <v>17</v>
      </c>
      <c r="E8" s="7" t="s">
        <v>19</v>
      </c>
      <c r="F8" s="7" t="s">
        <v>13</v>
      </c>
      <c r="G8" s="3">
        <v>7111.1111111111122</v>
      </c>
      <c r="H8" s="3"/>
      <c r="I8" s="22">
        <v>31</v>
      </c>
      <c r="J8" s="5">
        <f t="shared" si="0"/>
        <v>220444.44444444447</v>
      </c>
      <c r="K8" s="5">
        <f t="shared" si="1"/>
        <v>264533.33333333337</v>
      </c>
      <c r="L8" s="31"/>
    </row>
    <row r="9" spans="1:12" ht="30" customHeight="1" x14ac:dyDescent="0.25">
      <c r="A9" s="7" t="s">
        <v>1</v>
      </c>
      <c r="B9" s="7"/>
      <c r="C9" s="7" t="s">
        <v>20</v>
      </c>
      <c r="D9" s="9" t="s">
        <v>21</v>
      </c>
      <c r="E9" s="7" t="s">
        <v>22</v>
      </c>
      <c r="F9" s="7" t="s">
        <v>13</v>
      </c>
      <c r="G9" s="3">
        <v>1563.8888888888889</v>
      </c>
      <c r="H9" s="3"/>
      <c r="I9" s="22">
        <f>31*6</f>
        <v>186</v>
      </c>
      <c r="J9" s="5">
        <f t="shared" si="0"/>
        <v>290883.33333333331</v>
      </c>
      <c r="K9" s="5">
        <f t="shared" si="1"/>
        <v>349059.99999999994</v>
      </c>
      <c r="L9" s="31"/>
    </row>
    <row r="10" spans="1:12" ht="30" customHeight="1" x14ac:dyDescent="0.25">
      <c r="A10" s="7" t="s">
        <v>1</v>
      </c>
      <c r="B10" s="7"/>
      <c r="C10" s="7"/>
      <c r="D10" s="9" t="s">
        <v>23</v>
      </c>
      <c r="E10" s="7" t="s">
        <v>19</v>
      </c>
      <c r="F10" s="7" t="s">
        <v>13</v>
      </c>
      <c r="G10" s="3">
        <v>800</v>
      </c>
      <c r="H10" s="3"/>
      <c r="I10" s="22">
        <v>31</v>
      </c>
      <c r="J10" s="5">
        <f t="shared" si="0"/>
        <v>24800</v>
      </c>
      <c r="K10" s="5">
        <f t="shared" si="1"/>
        <v>29760</v>
      </c>
      <c r="L10" s="31"/>
    </row>
    <row r="11" spans="1:12" ht="30" x14ac:dyDescent="0.25">
      <c r="A11" s="7" t="s">
        <v>1</v>
      </c>
      <c r="B11" s="7"/>
      <c r="C11" s="7" t="s">
        <v>24</v>
      </c>
      <c r="D11" s="9" t="s">
        <v>25</v>
      </c>
      <c r="E11" s="7" t="s">
        <v>26</v>
      </c>
      <c r="F11" s="7" t="s">
        <v>13</v>
      </c>
      <c r="G11" s="3">
        <v>1691.6666666666667</v>
      </c>
      <c r="H11" s="3"/>
      <c r="I11" s="22">
        <v>31</v>
      </c>
      <c r="J11" s="5">
        <f t="shared" si="0"/>
        <v>52441.666666666672</v>
      </c>
      <c r="K11" s="5">
        <f t="shared" si="1"/>
        <v>62930</v>
      </c>
      <c r="L11" s="31"/>
    </row>
    <row r="12" spans="1:12" ht="105" customHeight="1" x14ac:dyDescent="0.25">
      <c r="A12" s="7" t="s">
        <v>1</v>
      </c>
      <c r="B12" s="7"/>
      <c r="C12" s="7"/>
      <c r="D12" s="9" t="s">
        <v>27</v>
      </c>
      <c r="E12" s="7" t="s">
        <v>12</v>
      </c>
      <c r="F12" s="7" t="s">
        <v>13</v>
      </c>
      <c r="G12" s="3">
        <v>573.6111111111112</v>
      </c>
      <c r="H12" s="3"/>
      <c r="I12" s="22">
        <v>31</v>
      </c>
      <c r="J12" s="5">
        <f t="shared" si="0"/>
        <v>17781.944444444449</v>
      </c>
      <c r="K12" s="5">
        <f t="shared" si="1"/>
        <v>21338.333333333339</v>
      </c>
      <c r="L12" s="31"/>
    </row>
    <row r="13" spans="1:12" ht="60" customHeight="1" x14ac:dyDescent="0.25">
      <c r="A13" s="7" t="s">
        <v>1</v>
      </c>
      <c r="B13" s="7"/>
      <c r="C13" s="7" t="s">
        <v>28</v>
      </c>
      <c r="D13" s="9" t="s">
        <v>29</v>
      </c>
      <c r="E13" s="7" t="s">
        <v>12</v>
      </c>
      <c r="F13" s="7" t="s">
        <v>13</v>
      </c>
      <c r="G13" s="3">
        <v>5738.8888888888896</v>
      </c>
      <c r="H13" s="3"/>
      <c r="I13" s="22">
        <v>31</v>
      </c>
      <c r="J13" s="5">
        <f t="shared" si="0"/>
        <v>177905.55555555559</v>
      </c>
      <c r="K13" s="5">
        <f t="shared" si="1"/>
        <v>213486.66666666672</v>
      </c>
      <c r="L13" s="31"/>
    </row>
    <row r="14" spans="1:12" ht="15" customHeight="1" x14ac:dyDescent="0.25">
      <c r="A14" s="7"/>
      <c r="B14" s="7"/>
      <c r="C14" s="7" t="s">
        <v>30</v>
      </c>
      <c r="D14" s="9" t="s">
        <v>31</v>
      </c>
      <c r="E14" s="7" t="s">
        <v>32</v>
      </c>
      <c r="F14" s="7" t="s">
        <v>33</v>
      </c>
      <c r="G14" s="3"/>
      <c r="H14" s="3"/>
      <c r="I14" s="22">
        <v>31</v>
      </c>
      <c r="J14" s="5">
        <f t="shared" si="0"/>
        <v>0</v>
      </c>
      <c r="K14" s="5">
        <f t="shared" si="1"/>
        <v>0</v>
      </c>
      <c r="L14" s="31"/>
    </row>
    <row r="15" spans="1:12" ht="39" customHeight="1" x14ac:dyDescent="0.25">
      <c r="A15" s="7"/>
      <c r="B15" s="7"/>
      <c r="C15" s="7" t="s">
        <v>34</v>
      </c>
      <c r="D15" s="9" t="s">
        <v>35</v>
      </c>
      <c r="E15" s="7" t="s">
        <v>36</v>
      </c>
      <c r="F15" s="7" t="s">
        <v>33</v>
      </c>
      <c r="G15" s="3">
        <v>400</v>
      </c>
      <c r="H15" s="3"/>
      <c r="I15" s="22">
        <v>31</v>
      </c>
      <c r="J15" s="5">
        <f t="shared" si="0"/>
        <v>12400</v>
      </c>
      <c r="K15" s="5">
        <f t="shared" si="1"/>
        <v>14880</v>
      </c>
      <c r="L15" s="31"/>
    </row>
    <row r="16" spans="1:12" ht="45" customHeight="1" x14ac:dyDescent="0.25">
      <c r="A16" s="7"/>
      <c r="B16" s="7"/>
      <c r="C16" s="9" t="s">
        <v>167</v>
      </c>
      <c r="D16" s="9" t="s">
        <v>175</v>
      </c>
      <c r="E16" s="7" t="s">
        <v>50</v>
      </c>
      <c r="F16" s="7"/>
      <c r="G16" s="3">
        <v>2933.3333333333335</v>
      </c>
      <c r="H16" s="3"/>
      <c r="I16" s="22">
        <v>31</v>
      </c>
      <c r="J16" s="5">
        <f t="shared" si="0"/>
        <v>90933.333333333343</v>
      </c>
      <c r="K16" s="5">
        <f t="shared" si="1"/>
        <v>109120.00000000001</v>
      </c>
      <c r="L16" s="31"/>
    </row>
    <row r="17" spans="1:12" ht="45" customHeight="1" x14ac:dyDescent="0.25">
      <c r="A17" s="7"/>
      <c r="B17" s="7"/>
      <c r="C17" s="9"/>
      <c r="D17" s="16" t="s">
        <v>174</v>
      </c>
      <c r="E17" s="7" t="s">
        <v>50</v>
      </c>
      <c r="F17" s="7"/>
      <c r="G17" s="3">
        <v>1777.78</v>
      </c>
      <c r="H17" s="3"/>
      <c r="I17" s="22">
        <v>31</v>
      </c>
      <c r="J17" s="5">
        <f t="shared" si="0"/>
        <v>55111.18</v>
      </c>
      <c r="K17" s="5">
        <f t="shared" si="1"/>
        <v>66133.415999999997</v>
      </c>
      <c r="L17" s="31"/>
    </row>
    <row r="18" spans="1:12" ht="30" customHeight="1" x14ac:dyDescent="0.25">
      <c r="A18" s="7"/>
      <c r="B18" s="7"/>
      <c r="C18" s="9"/>
      <c r="D18" s="17" t="s">
        <v>178</v>
      </c>
      <c r="E18" s="7" t="s">
        <v>180</v>
      </c>
      <c r="F18" s="7"/>
      <c r="G18" s="3">
        <v>400.69333333333333</v>
      </c>
      <c r="H18" s="3"/>
      <c r="I18" s="22">
        <f>(0.25*11*31)/5</f>
        <v>17.05</v>
      </c>
      <c r="J18" s="5">
        <f t="shared" si="0"/>
        <v>6831.8213333333333</v>
      </c>
      <c r="K18" s="5">
        <f t="shared" si="1"/>
        <v>8198.1855999999989</v>
      </c>
      <c r="L18" s="31"/>
    </row>
    <row r="19" spans="1:12" ht="60" customHeight="1" x14ac:dyDescent="0.25">
      <c r="A19" s="7" t="s">
        <v>37</v>
      </c>
      <c r="B19" s="8" t="s">
        <v>38</v>
      </c>
      <c r="C19" s="7" t="s">
        <v>10</v>
      </c>
      <c r="D19" s="9" t="s">
        <v>39</v>
      </c>
      <c r="E19" s="7" t="s">
        <v>40</v>
      </c>
      <c r="F19" s="7" t="s">
        <v>41</v>
      </c>
      <c r="G19" s="3">
        <v>14975</v>
      </c>
      <c r="H19" s="3">
        <v>9</v>
      </c>
      <c r="I19" s="22">
        <v>18</v>
      </c>
      <c r="J19" s="5">
        <f t="shared" si="0"/>
        <v>269550</v>
      </c>
      <c r="K19" s="5">
        <f t="shared" si="1"/>
        <v>323460</v>
      </c>
      <c r="L19" s="31"/>
    </row>
    <row r="20" spans="1:12" ht="45" customHeight="1" x14ac:dyDescent="0.25">
      <c r="A20" s="7" t="s">
        <v>1</v>
      </c>
      <c r="B20" s="7"/>
      <c r="C20" s="7"/>
      <c r="D20" s="9" t="s">
        <v>42</v>
      </c>
      <c r="E20" s="7" t="s">
        <v>40</v>
      </c>
      <c r="F20" s="7" t="s">
        <v>41</v>
      </c>
      <c r="G20" s="3">
        <v>2111.1111111111113</v>
      </c>
      <c r="H20" s="3"/>
      <c r="I20" s="22">
        <v>18</v>
      </c>
      <c r="J20" s="5">
        <f t="shared" si="0"/>
        <v>38000</v>
      </c>
      <c r="K20" s="5">
        <f t="shared" si="1"/>
        <v>45600</v>
      </c>
      <c r="L20" s="31"/>
    </row>
    <row r="21" spans="1:12" ht="45" customHeight="1" x14ac:dyDescent="0.25">
      <c r="A21" s="7"/>
      <c r="B21" s="7"/>
      <c r="C21" s="7"/>
      <c r="D21" s="14" t="s">
        <v>14</v>
      </c>
      <c r="E21" s="13" t="s">
        <v>171</v>
      </c>
      <c r="F21" s="7" t="s">
        <v>13</v>
      </c>
      <c r="G21" s="3">
        <v>1218.05555555556</v>
      </c>
      <c r="H21" s="3"/>
      <c r="I21" s="22">
        <v>18</v>
      </c>
      <c r="J21" s="5">
        <f t="shared" si="0"/>
        <v>21925.00000000008</v>
      </c>
      <c r="K21" s="5">
        <f t="shared" si="1"/>
        <v>26310.000000000095</v>
      </c>
      <c r="L21" s="31"/>
    </row>
    <row r="22" spans="1:12" ht="30" customHeight="1" x14ac:dyDescent="0.25">
      <c r="A22" s="7" t="s">
        <v>1</v>
      </c>
      <c r="B22" s="7"/>
      <c r="C22" s="7" t="s">
        <v>16</v>
      </c>
      <c r="D22" s="9" t="s">
        <v>43</v>
      </c>
      <c r="E22" s="7" t="s">
        <v>18</v>
      </c>
      <c r="F22" s="7" t="s">
        <v>41</v>
      </c>
      <c r="G22" s="3">
        <v>2862.2222222222226</v>
      </c>
      <c r="H22" s="3"/>
      <c r="I22" s="22">
        <v>9</v>
      </c>
      <c r="J22" s="5">
        <f t="shared" si="0"/>
        <v>25760.000000000004</v>
      </c>
      <c r="K22" s="5">
        <f t="shared" si="1"/>
        <v>30912.000000000004</v>
      </c>
      <c r="L22" s="31"/>
    </row>
    <row r="23" spans="1:12" ht="30" customHeight="1" x14ac:dyDescent="0.25">
      <c r="A23" s="7" t="s">
        <v>1</v>
      </c>
      <c r="B23" s="7"/>
      <c r="C23" s="7" t="s">
        <v>20</v>
      </c>
      <c r="D23" s="9" t="s">
        <v>44</v>
      </c>
      <c r="E23" s="7" t="s">
        <v>45</v>
      </c>
      <c r="F23" s="7" t="s">
        <v>41</v>
      </c>
      <c r="G23" s="3">
        <v>599.44444444444446</v>
      </c>
      <c r="H23" s="3"/>
      <c r="I23" s="23">
        <f>9*12</f>
        <v>108</v>
      </c>
      <c r="J23" s="5">
        <f t="shared" si="0"/>
        <v>64740</v>
      </c>
      <c r="K23" s="5">
        <f t="shared" si="1"/>
        <v>77688</v>
      </c>
      <c r="L23" s="31"/>
    </row>
    <row r="24" spans="1:12" ht="75" customHeight="1" x14ac:dyDescent="0.25">
      <c r="A24" s="7" t="s">
        <v>1</v>
      </c>
      <c r="B24" s="7"/>
      <c r="C24" s="7" t="s">
        <v>24</v>
      </c>
      <c r="D24" s="9" t="s">
        <v>46</v>
      </c>
      <c r="E24" s="7" t="s">
        <v>26</v>
      </c>
      <c r="F24" s="7" t="s">
        <v>41</v>
      </c>
      <c r="G24" s="3">
        <v>1123.6111111111113</v>
      </c>
      <c r="H24" s="3"/>
      <c r="I24" s="22">
        <v>9</v>
      </c>
      <c r="J24" s="5">
        <f t="shared" si="0"/>
        <v>10112.500000000002</v>
      </c>
      <c r="K24" s="5">
        <f t="shared" si="1"/>
        <v>12135.000000000002</v>
      </c>
      <c r="L24" s="31"/>
    </row>
    <row r="25" spans="1:12" ht="75" customHeight="1" x14ac:dyDescent="0.25">
      <c r="A25" s="7" t="s">
        <v>1</v>
      </c>
      <c r="B25" s="7"/>
      <c r="C25" s="7"/>
      <c r="D25" s="9" t="s">
        <v>27</v>
      </c>
      <c r="E25" s="7" t="s">
        <v>12</v>
      </c>
      <c r="F25" s="7" t="s">
        <v>41</v>
      </c>
      <c r="G25" s="3">
        <v>573.6111111111112</v>
      </c>
      <c r="H25" s="3"/>
      <c r="I25" s="22">
        <v>9</v>
      </c>
      <c r="J25" s="5">
        <f t="shared" si="0"/>
        <v>5162.5000000000009</v>
      </c>
      <c r="K25" s="5">
        <f t="shared" si="1"/>
        <v>6195.0000000000009</v>
      </c>
      <c r="L25" s="31"/>
    </row>
    <row r="26" spans="1:12" ht="105" customHeight="1" x14ac:dyDescent="0.25">
      <c r="A26" s="7" t="s">
        <v>1</v>
      </c>
      <c r="B26" s="7"/>
      <c r="C26" s="7" t="s">
        <v>28</v>
      </c>
      <c r="D26" s="9" t="s">
        <v>47</v>
      </c>
      <c r="E26" s="7" t="s">
        <v>26</v>
      </c>
      <c r="F26" s="7" t="s">
        <v>41</v>
      </c>
      <c r="G26" s="3">
        <v>587.5</v>
      </c>
      <c r="H26" s="3"/>
      <c r="I26" s="22">
        <v>9</v>
      </c>
      <c r="J26" s="5">
        <f t="shared" si="0"/>
        <v>5287.5</v>
      </c>
      <c r="K26" s="5">
        <f t="shared" si="1"/>
        <v>6345</v>
      </c>
      <c r="L26" s="31"/>
    </row>
    <row r="27" spans="1:12" ht="27.75" customHeight="1" x14ac:dyDescent="0.25">
      <c r="A27" s="7" t="s">
        <v>1</v>
      </c>
      <c r="B27" s="7"/>
      <c r="C27" s="7" t="s">
        <v>48</v>
      </c>
      <c r="D27" s="9" t="s">
        <v>49</v>
      </c>
      <c r="E27" s="7" t="s">
        <v>50</v>
      </c>
      <c r="F27" s="7" t="s">
        <v>41</v>
      </c>
      <c r="G27" s="3">
        <v>3986.1111111111113</v>
      </c>
      <c r="H27" s="3"/>
      <c r="I27" s="22">
        <v>9</v>
      </c>
      <c r="J27" s="5">
        <f t="shared" si="0"/>
        <v>35875</v>
      </c>
      <c r="K27" s="5">
        <f t="shared" si="1"/>
        <v>43050</v>
      </c>
      <c r="L27" s="31"/>
    </row>
    <row r="28" spans="1:12" ht="75" x14ac:dyDescent="0.25">
      <c r="A28" s="7"/>
      <c r="B28" s="7"/>
      <c r="C28" s="7" t="s">
        <v>30</v>
      </c>
      <c r="D28" s="9" t="s">
        <v>51</v>
      </c>
      <c r="E28" s="7" t="s">
        <v>32</v>
      </c>
      <c r="F28" s="7" t="s">
        <v>33</v>
      </c>
      <c r="G28" s="3"/>
      <c r="H28" s="3"/>
      <c r="I28" s="22">
        <v>9</v>
      </c>
      <c r="J28" s="5">
        <f t="shared" si="0"/>
        <v>0</v>
      </c>
      <c r="K28" s="5">
        <f t="shared" si="1"/>
        <v>0</v>
      </c>
      <c r="L28" s="31"/>
    </row>
    <row r="29" spans="1:12" ht="30" customHeight="1" x14ac:dyDescent="0.25">
      <c r="A29" s="7"/>
      <c r="B29" s="7"/>
      <c r="C29" s="7" t="s">
        <v>34</v>
      </c>
      <c r="D29" s="9" t="s">
        <v>35</v>
      </c>
      <c r="E29" s="7" t="s">
        <v>36</v>
      </c>
      <c r="F29" s="7" t="s">
        <v>33</v>
      </c>
      <c r="G29" s="3">
        <v>400</v>
      </c>
      <c r="H29" s="3"/>
      <c r="I29" s="22">
        <v>9</v>
      </c>
      <c r="J29" s="5">
        <f t="shared" si="0"/>
        <v>3600</v>
      </c>
      <c r="K29" s="5">
        <f t="shared" si="1"/>
        <v>4320</v>
      </c>
      <c r="L29" s="31"/>
    </row>
    <row r="30" spans="1:12" ht="15" customHeight="1" x14ac:dyDescent="0.25">
      <c r="A30" s="7"/>
      <c r="B30" s="7"/>
      <c r="C30" s="7"/>
      <c r="D30" s="17" t="s">
        <v>178</v>
      </c>
      <c r="E30" s="7" t="s">
        <v>180</v>
      </c>
      <c r="F30" s="7"/>
      <c r="G30" s="3">
        <v>400.69333333333333</v>
      </c>
      <c r="H30" s="3"/>
      <c r="I30" s="22">
        <f>(0.25*11*9)/5</f>
        <v>4.95</v>
      </c>
      <c r="J30" s="5">
        <f t="shared" si="0"/>
        <v>1983.432</v>
      </c>
      <c r="K30" s="5">
        <f t="shared" si="1"/>
        <v>2380.1183999999998</v>
      </c>
      <c r="L30" s="31"/>
    </row>
    <row r="31" spans="1:12" ht="45" customHeight="1" x14ac:dyDescent="0.25">
      <c r="A31" s="7" t="s">
        <v>58</v>
      </c>
      <c r="B31" s="8" t="s">
        <v>59</v>
      </c>
      <c r="C31" s="7" t="s">
        <v>10</v>
      </c>
      <c r="D31" s="9" t="s">
        <v>60</v>
      </c>
      <c r="E31" s="7" t="s">
        <v>26</v>
      </c>
      <c r="F31" s="7" t="s">
        <v>61</v>
      </c>
      <c r="G31" s="3">
        <v>3266.6666666666665</v>
      </c>
      <c r="H31" s="3">
        <v>235</v>
      </c>
      <c r="I31" s="22">
        <v>235</v>
      </c>
      <c r="J31" s="5">
        <f t="shared" si="0"/>
        <v>767666.66666666663</v>
      </c>
      <c r="K31" s="5">
        <f t="shared" si="1"/>
        <v>921199.99999999988</v>
      </c>
      <c r="L31" s="31"/>
    </row>
    <row r="32" spans="1:12" ht="15" customHeight="1" x14ac:dyDescent="0.25">
      <c r="A32" s="7" t="s">
        <v>1</v>
      </c>
      <c r="B32" s="7"/>
      <c r="C32" s="7"/>
      <c r="D32" s="9" t="s">
        <v>62</v>
      </c>
      <c r="E32" s="7" t="s">
        <v>12</v>
      </c>
      <c r="F32" s="7" t="s">
        <v>61</v>
      </c>
      <c r="G32" s="3">
        <v>4215.2777777777783</v>
      </c>
      <c r="H32" s="3"/>
      <c r="I32" s="22">
        <v>235</v>
      </c>
      <c r="J32" s="5">
        <f t="shared" si="0"/>
        <v>990590.27777777787</v>
      </c>
      <c r="K32" s="5">
        <f t="shared" si="1"/>
        <v>1188708.3333333335</v>
      </c>
      <c r="L32" s="31"/>
    </row>
    <row r="33" spans="1:12" ht="30" customHeight="1" x14ac:dyDescent="0.25">
      <c r="A33" s="7" t="s">
        <v>1</v>
      </c>
      <c r="B33" s="7"/>
      <c r="C33" s="7"/>
      <c r="D33" s="9"/>
      <c r="E33" s="7"/>
      <c r="F33" s="7"/>
      <c r="G33" s="3"/>
      <c r="H33" s="3"/>
      <c r="I33" s="22"/>
      <c r="J33" s="3"/>
      <c r="K33" s="3"/>
      <c r="L33" s="31"/>
    </row>
    <row r="34" spans="1:12" ht="30" customHeight="1" x14ac:dyDescent="0.25">
      <c r="A34" s="7"/>
      <c r="B34" s="7"/>
      <c r="C34" s="9" t="s">
        <v>16</v>
      </c>
      <c r="D34" s="9" t="s">
        <v>63</v>
      </c>
      <c r="E34" s="7" t="s">
        <v>18</v>
      </c>
      <c r="F34" s="7" t="s">
        <v>61</v>
      </c>
      <c r="G34" s="3">
        <v>2862.2222222222226</v>
      </c>
      <c r="H34" s="3"/>
      <c r="I34" s="22">
        <v>235</v>
      </c>
      <c r="J34" s="5">
        <f t="shared" ref="J34:J65" si="2">I34*G34</f>
        <v>672622.22222222236</v>
      </c>
      <c r="K34" s="5">
        <f t="shared" ref="K34:K65" si="3">J34*1.2</f>
        <v>807146.66666666686</v>
      </c>
      <c r="L34" s="31"/>
    </row>
    <row r="35" spans="1:12" ht="30" customHeight="1" x14ac:dyDescent="0.25">
      <c r="A35" s="7"/>
      <c r="B35" s="7"/>
      <c r="C35" s="9"/>
      <c r="D35" s="19" t="s">
        <v>168</v>
      </c>
      <c r="E35" s="7" t="s">
        <v>18</v>
      </c>
      <c r="F35" s="7" t="s">
        <v>169</v>
      </c>
      <c r="G35" s="3">
        <v>3123.3333333333335</v>
      </c>
      <c r="H35" s="3"/>
      <c r="I35" s="22">
        <v>235</v>
      </c>
      <c r="J35" s="5">
        <f t="shared" si="2"/>
        <v>733983.33333333337</v>
      </c>
      <c r="K35" s="5">
        <f t="shared" si="3"/>
        <v>880780</v>
      </c>
      <c r="L35" s="31"/>
    </row>
    <row r="36" spans="1:12" ht="30" customHeight="1" x14ac:dyDescent="0.25">
      <c r="A36" s="7" t="s">
        <v>1</v>
      </c>
      <c r="B36" s="7"/>
      <c r="C36" s="7" t="s">
        <v>20</v>
      </c>
      <c r="D36" s="19" t="s">
        <v>170</v>
      </c>
      <c r="E36" s="7" t="s">
        <v>18</v>
      </c>
      <c r="F36" s="7" t="s">
        <v>169</v>
      </c>
      <c r="G36" s="3">
        <v>1444.4433333333334</v>
      </c>
      <c r="H36" s="3"/>
      <c r="I36" s="22">
        <f>235*1</f>
        <v>235</v>
      </c>
      <c r="J36" s="5">
        <f t="shared" si="2"/>
        <v>339444.18333333335</v>
      </c>
      <c r="K36" s="5">
        <f t="shared" si="3"/>
        <v>407333.02</v>
      </c>
      <c r="L36" s="31"/>
    </row>
    <row r="37" spans="1:12" ht="30" customHeight="1" x14ac:dyDescent="0.25">
      <c r="A37" s="7" t="s">
        <v>1</v>
      </c>
      <c r="B37" s="7"/>
      <c r="C37" s="7"/>
      <c r="D37" s="20" t="s">
        <v>64</v>
      </c>
      <c r="E37" s="7" t="s">
        <v>45</v>
      </c>
      <c r="F37" s="7" t="s">
        <v>61</v>
      </c>
      <c r="G37" s="3">
        <v>272.22222222222223</v>
      </c>
      <c r="H37" s="3"/>
      <c r="I37" s="22">
        <f>235*12</f>
        <v>2820</v>
      </c>
      <c r="J37" s="5">
        <f t="shared" si="2"/>
        <v>767666.66666666663</v>
      </c>
      <c r="K37" s="5">
        <f t="shared" si="3"/>
        <v>921199.99999999988</v>
      </c>
      <c r="L37" s="31"/>
    </row>
    <row r="38" spans="1:12" ht="45" customHeight="1" x14ac:dyDescent="0.25">
      <c r="A38" s="7" t="s">
        <v>1</v>
      </c>
      <c r="B38" s="7"/>
      <c r="C38" s="7" t="s">
        <v>24</v>
      </c>
      <c r="D38" s="9" t="s">
        <v>54</v>
      </c>
      <c r="E38" s="7" t="s">
        <v>45</v>
      </c>
      <c r="F38" s="7" t="s">
        <v>61</v>
      </c>
      <c r="G38" s="3">
        <v>335.83333333333331</v>
      </c>
      <c r="H38" s="3"/>
      <c r="I38" s="22">
        <v>235</v>
      </c>
      <c r="J38" s="5">
        <f t="shared" si="2"/>
        <v>78920.833333333328</v>
      </c>
      <c r="K38" s="5">
        <f t="shared" si="3"/>
        <v>94704.999999999985</v>
      </c>
      <c r="L38" s="31"/>
    </row>
    <row r="39" spans="1:12" ht="75" customHeight="1" x14ac:dyDescent="0.25">
      <c r="A39" s="7" t="s">
        <v>1</v>
      </c>
      <c r="B39" s="7"/>
      <c r="C39" s="7"/>
      <c r="D39" s="9" t="s">
        <v>65</v>
      </c>
      <c r="E39" s="7" t="s">
        <v>26</v>
      </c>
      <c r="F39" s="7" t="s">
        <v>61</v>
      </c>
      <c r="G39" s="3">
        <v>400</v>
      </c>
      <c r="H39" s="3"/>
      <c r="I39" s="22">
        <v>235</v>
      </c>
      <c r="J39" s="5">
        <f t="shared" si="2"/>
        <v>94000</v>
      </c>
      <c r="K39" s="5">
        <f t="shared" si="3"/>
        <v>112800</v>
      </c>
      <c r="L39" s="31"/>
    </row>
    <row r="40" spans="1:12" ht="105" customHeight="1" x14ac:dyDescent="0.25">
      <c r="A40" s="7" t="s">
        <v>1</v>
      </c>
      <c r="B40" s="7"/>
      <c r="C40" s="7" t="s">
        <v>67</v>
      </c>
      <c r="D40" s="9" t="s">
        <v>66</v>
      </c>
      <c r="E40" s="7" t="s">
        <v>12</v>
      </c>
      <c r="F40" s="7" t="s">
        <v>61</v>
      </c>
      <c r="G40" s="3">
        <v>573.6111111111112</v>
      </c>
      <c r="H40" s="3"/>
      <c r="I40" s="22">
        <v>235</v>
      </c>
      <c r="J40" s="5">
        <f t="shared" si="2"/>
        <v>134798.61111111112</v>
      </c>
      <c r="K40" s="5">
        <f t="shared" si="3"/>
        <v>161758.33333333334</v>
      </c>
      <c r="L40" s="31"/>
    </row>
    <row r="41" spans="1:12" ht="30" customHeight="1" x14ac:dyDescent="0.25">
      <c r="A41" s="7" t="s">
        <v>1</v>
      </c>
      <c r="B41" s="7"/>
      <c r="C41" s="7" t="s">
        <v>48</v>
      </c>
      <c r="D41" s="9" t="s">
        <v>68</v>
      </c>
      <c r="E41" s="7" t="s">
        <v>26</v>
      </c>
      <c r="F41" s="7" t="s">
        <v>61</v>
      </c>
      <c r="G41" s="3">
        <v>352.77777777777783</v>
      </c>
      <c r="H41" s="3"/>
      <c r="I41" s="22">
        <v>235</v>
      </c>
      <c r="J41" s="5">
        <f t="shared" si="2"/>
        <v>82902.777777777796</v>
      </c>
      <c r="K41" s="5">
        <f t="shared" si="3"/>
        <v>99483.333333333358</v>
      </c>
      <c r="L41" s="31"/>
    </row>
    <row r="42" spans="1:12" ht="60" customHeight="1" x14ac:dyDescent="0.25">
      <c r="A42" s="7"/>
      <c r="B42" s="7"/>
      <c r="C42" s="7" t="s">
        <v>30</v>
      </c>
      <c r="D42" s="9" t="s">
        <v>69</v>
      </c>
      <c r="E42" s="7" t="s">
        <v>50</v>
      </c>
      <c r="F42" s="7" t="s">
        <v>61</v>
      </c>
      <c r="G42" s="3">
        <v>7133.333333333333</v>
      </c>
      <c r="H42" s="3"/>
      <c r="I42" s="22">
        <v>235</v>
      </c>
      <c r="J42" s="5">
        <f t="shared" si="2"/>
        <v>1676333.3333333333</v>
      </c>
      <c r="K42" s="5">
        <f t="shared" si="3"/>
        <v>2011599.9999999998</v>
      </c>
      <c r="L42" s="31"/>
    </row>
    <row r="43" spans="1:12" ht="15" customHeight="1" x14ac:dyDescent="0.25">
      <c r="A43" s="7"/>
      <c r="B43" s="7"/>
      <c r="C43" s="7" t="s">
        <v>34</v>
      </c>
      <c r="D43" s="9" t="s">
        <v>70</v>
      </c>
      <c r="E43" s="7" t="s">
        <v>32</v>
      </c>
      <c r="F43" s="7" t="s">
        <v>33</v>
      </c>
      <c r="G43" s="3">
        <v>3266.6666666666665</v>
      </c>
      <c r="H43" s="3"/>
      <c r="I43" s="22">
        <v>235</v>
      </c>
      <c r="J43" s="5">
        <f t="shared" si="2"/>
        <v>767666.66666666663</v>
      </c>
      <c r="K43" s="5">
        <f t="shared" si="3"/>
        <v>921199.99999999988</v>
      </c>
      <c r="L43" s="31"/>
    </row>
    <row r="44" spans="1:12" ht="15" customHeight="1" x14ac:dyDescent="0.25">
      <c r="A44" s="7"/>
      <c r="B44" s="7"/>
      <c r="C44" s="3"/>
      <c r="D44" s="9" t="s">
        <v>35</v>
      </c>
      <c r="E44" s="7" t="s">
        <v>36</v>
      </c>
      <c r="F44" s="7" t="s">
        <v>33</v>
      </c>
      <c r="G44" s="3">
        <v>400</v>
      </c>
      <c r="H44" s="3"/>
      <c r="I44" s="22">
        <v>235</v>
      </c>
      <c r="J44" s="5">
        <f t="shared" si="2"/>
        <v>94000</v>
      </c>
      <c r="K44" s="5">
        <f t="shared" si="3"/>
        <v>112800</v>
      </c>
      <c r="L44" s="31"/>
    </row>
    <row r="45" spans="1:12" ht="34.5" customHeight="1" x14ac:dyDescent="0.25">
      <c r="A45" s="7"/>
      <c r="B45" s="7"/>
      <c r="C45" s="9" t="s">
        <v>167</v>
      </c>
      <c r="D45" s="9" t="s">
        <v>175</v>
      </c>
      <c r="E45" s="7" t="s">
        <v>50</v>
      </c>
      <c r="F45" s="7"/>
      <c r="G45" s="3">
        <v>2933.3333333333335</v>
      </c>
      <c r="H45" s="3"/>
      <c r="I45" s="22">
        <v>235</v>
      </c>
      <c r="J45" s="5">
        <f t="shared" si="2"/>
        <v>689333.33333333337</v>
      </c>
      <c r="K45" s="5">
        <f t="shared" si="3"/>
        <v>827200</v>
      </c>
      <c r="L45" s="31"/>
    </row>
    <row r="46" spans="1:12" ht="45" customHeight="1" x14ac:dyDescent="0.25">
      <c r="A46" s="7"/>
      <c r="B46" s="7"/>
      <c r="C46" s="9"/>
      <c r="D46" s="16" t="s">
        <v>174</v>
      </c>
      <c r="E46" s="7" t="s">
        <v>50</v>
      </c>
      <c r="F46" s="7"/>
      <c r="G46" s="3">
        <v>1777.78</v>
      </c>
      <c r="H46" s="3"/>
      <c r="I46" s="22">
        <v>235</v>
      </c>
      <c r="J46" s="5">
        <f t="shared" si="2"/>
        <v>417778.3</v>
      </c>
      <c r="K46" s="5">
        <f t="shared" si="3"/>
        <v>501333.95999999996</v>
      </c>
      <c r="L46" s="31"/>
    </row>
    <row r="47" spans="1:12" ht="30" customHeight="1" x14ac:dyDescent="0.25">
      <c r="A47" s="7"/>
      <c r="B47" s="7"/>
      <c r="C47" s="9"/>
      <c r="D47" s="16" t="s">
        <v>172</v>
      </c>
      <c r="E47" s="7" t="s">
        <v>50</v>
      </c>
      <c r="F47" s="7"/>
      <c r="G47" s="3">
        <v>88261.67</v>
      </c>
      <c r="H47" s="3"/>
      <c r="I47" s="22">
        <v>30</v>
      </c>
      <c r="J47" s="5">
        <f t="shared" si="2"/>
        <v>2647850.1</v>
      </c>
      <c r="K47" s="5">
        <f t="shared" si="3"/>
        <v>3177420.12</v>
      </c>
      <c r="L47" s="31"/>
    </row>
    <row r="48" spans="1:12" ht="30" customHeight="1" x14ac:dyDescent="0.25">
      <c r="A48" s="7"/>
      <c r="B48" s="7"/>
      <c r="C48" s="9"/>
      <c r="D48" s="17" t="s">
        <v>178</v>
      </c>
      <c r="E48" s="7" t="s">
        <v>180</v>
      </c>
      <c r="F48" s="7"/>
      <c r="G48" s="3">
        <v>400.69333333333333</v>
      </c>
      <c r="H48" s="3"/>
      <c r="I48" s="22">
        <f>(0.25*11*235)/5</f>
        <v>129.25</v>
      </c>
      <c r="J48" s="5">
        <f t="shared" si="2"/>
        <v>51789.613333333335</v>
      </c>
      <c r="K48" s="5">
        <f t="shared" si="3"/>
        <v>62147.536</v>
      </c>
      <c r="L48" s="31"/>
    </row>
    <row r="49" spans="1:12" ht="30" customHeight="1" x14ac:dyDescent="0.25">
      <c r="A49" s="7" t="s">
        <v>71</v>
      </c>
      <c r="B49" s="8" t="s">
        <v>72</v>
      </c>
      <c r="C49" s="7" t="s">
        <v>10</v>
      </c>
      <c r="D49" s="9" t="s">
        <v>52</v>
      </c>
      <c r="E49" s="7" t="s">
        <v>26</v>
      </c>
      <c r="F49" s="7" t="s">
        <v>73</v>
      </c>
      <c r="G49" s="3">
        <v>4958.333333333333</v>
      </c>
      <c r="H49" s="3">
        <v>10</v>
      </c>
      <c r="I49" s="22">
        <v>10</v>
      </c>
      <c r="J49" s="5">
        <f t="shared" si="2"/>
        <v>49583.333333333328</v>
      </c>
      <c r="K49" s="5">
        <f t="shared" si="3"/>
        <v>59499.999999999993</v>
      </c>
      <c r="L49" s="31"/>
    </row>
    <row r="50" spans="1:12" ht="30" customHeight="1" x14ac:dyDescent="0.25">
      <c r="A50" s="7" t="s">
        <v>1</v>
      </c>
      <c r="B50" s="7"/>
      <c r="C50" s="7"/>
      <c r="D50" s="9" t="s">
        <v>74</v>
      </c>
      <c r="E50" s="7" t="s">
        <v>40</v>
      </c>
      <c r="F50" s="7" t="s">
        <v>73</v>
      </c>
      <c r="G50" s="3">
        <v>697.21999999999991</v>
      </c>
      <c r="H50" s="3"/>
      <c r="I50" s="22">
        <v>20</v>
      </c>
      <c r="J50" s="5">
        <f t="shared" si="2"/>
        <v>13944.399999999998</v>
      </c>
      <c r="K50" s="5">
        <f t="shared" si="3"/>
        <v>16733.279999999995</v>
      </c>
      <c r="L50" s="31"/>
    </row>
    <row r="51" spans="1:12" ht="30" customHeight="1" x14ac:dyDescent="0.25">
      <c r="A51" s="7" t="s">
        <v>1</v>
      </c>
      <c r="B51" s="7"/>
      <c r="C51" s="7" t="s">
        <v>16</v>
      </c>
      <c r="D51" s="9" t="s">
        <v>75</v>
      </c>
      <c r="E51" s="7" t="s">
        <v>18</v>
      </c>
      <c r="F51" s="7" t="s">
        <v>73</v>
      </c>
      <c r="G51" s="3">
        <v>2862.2222222222226</v>
      </c>
      <c r="H51" s="3"/>
      <c r="I51" s="22">
        <v>10</v>
      </c>
      <c r="J51" s="5">
        <f t="shared" si="2"/>
        <v>28622.222222222226</v>
      </c>
      <c r="K51" s="5">
        <f t="shared" si="3"/>
        <v>34346.666666666672</v>
      </c>
      <c r="L51" s="31"/>
    </row>
    <row r="52" spans="1:12" ht="75" customHeight="1" x14ac:dyDescent="0.25">
      <c r="A52" s="7" t="s">
        <v>1</v>
      </c>
      <c r="B52" s="7"/>
      <c r="C52" s="7" t="s">
        <v>20</v>
      </c>
      <c r="D52" s="9" t="s">
        <v>76</v>
      </c>
      <c r="E52" s="7" t="s">
        <v>45</v>
      </c>
      <c r="F52" s="7" t="s">
        <v>73</v>
      </c>
      <c r="G52" s="3">
        <v>472.22222222222223</v>
      </c>
      <c r="H52" s="3"/>
      <c r="I52" s="22">
        <v>120</v>
      </c>
      <c r="J52" s="5">
        <f t="shared" si="2"/>
        <v>56666.666666666664</v>
      </c>
      <c r="K52" s="5">
        <f t="shared" si="3"/>
        <v>68000</v>
      </c>
      <c r="L52" s="31"/>
    </row>
    <row r="53" spans="1:12" ht="105" customHeight="1" x14ac:dyDescent="0.25">
      <c r="A53" s="7" t="s">
        <v>1</v>
      </c>
      <c r="B53" s="7"/>
      <c r="C53" s="7"/>
      <c r="D53" s="9" t="s">
        <v>77</v>
      </c>
      <c r="E53" s="7" t="s">
        <v>45</v>
      </c>
      <c r="F53" s="7" t="s">
        <v>73</v>
      </c>
      <c r="G53" s="3">
        <v>272.22222222222223</v>
      </c>
      <c r="H53" s="3"/>
      <c r="I53" s="22">
        <v>120</v>
      </c>
      <c r="J53" s="5">
        <f t="shared" si="2"/>
        <v>32666.666666666668</v>
      </c>
      <c r="K53" s="5">
        <f t="shared" si="3"/>
        <v>39200</v>
      </c>
      <c r="L53" s="31"/>
    </row>
    <row r="54" spans="1:12" ht="105" customHeight="1" x14ac:dyDescent="0.25">
      <c r="A54" s="7" t="s">
        <v>1</v>
      </c>
      <c r="B54" s="7"/>
      <c r="C54" s="7" t="s">
        <v>24</v>
      </c>
      <c r="D54" s="9" t="s">
        <v>55</v>
      </c>
      <c r="E54" s="7" t="s">
        <v>26</v>
      </c>
      <c r="F54" s="7" t="s">
        <v>73</v>
      </c>
      <c r="G54" s="3">
        <v>335.83333333333331</v>
      </c>
      <c r="H54" s="3"/>
      <c r="I54" s="22">
        <v>10</v>
      </c>
      <c r="J54" s="5">
        <f t="shared" si="2"/>
        <v>3358.333333333333</v>
      </c>
      <c r="K54" s="5">
        <f t="shared" si="3"/>
        <v>4029.9999999999995</v>
      </c>
      <c r="L54" s="31"/>
    </row>
    <row r="55" spans="1:12" ht="45" customHeight="1" x14ac:dyDescent="0.25">
      <c r="A55" s="7"/>
      <c r="B55" s="7"/>
      <c r="C55" s="7" t="s">
        <v>30</v>
      </c>
      <c r="D55" s="9" t="s">
        <v>56</v>
      </c>
      <c r="E55" s="7" t="s">
        <v>32</v>
      </c>
      <c r="F55" s="7" t="s">
        <v>33</v>
      </c>
      <c r="G55" s="3">
        <v>3266.6666666666665</v>
      </c>
      <c r="H55" s="3"/>
      <c r="I55" s="22">
        <v>10</v>
      </c>
      <c r="J55" s="5">
        <f t="shared" si="2"/>
        <v>32666.666666666664</v>
      </c>
      <c r="K55" s="5">
        <f t="shared" si="3"/>
        <v>39199.999999999993</v>
      </c>
      <c r="L55" s="31"/>
    </row>
    <row r="56" spans="1:12" ht="30" customHeight="1" x14ac:dyDescent="0.25">
      <c r="A56" s="7"/>
      <c r="B56" s="7"/>
      <c r="C56" s="7" t="s">
        <v>34</v>
      </c>
      <c r="D56" s="9" t="s">
        <v>57</v>
      </c>
      <c r="E56" s="7" t="s">
        <v>36</v>
      </c>
      <c r="F56" s="7" t="s">
        <v>33</v>
      </c>
      <c r="G56" s="3">
        <v>565.33333333333337</v>
      </c>
      <c r="H56" s="3"/>
      <c r="I56" s="22">
        <v>10</v>
      </c>
      <c r="J56" s="5">
        <f t="shared" si="2"/>
        <v>5653.3333333333339</v>
      </c>
      <c r="K56" s="5">
        <f t="shared" si="3"/>
        <v>6784.0000000000009</v>
      </c>
      <c r="L56" s="31"/>
    </row>
    <row r="57" spans="1:12" ht="30" customHeight="1" x14ac:dyDescent="0.25">
      <c r="A57" s="7"/>
      <c r="B57" s="7"/>
      <c r="C57" s="7"/>
      <c r="D57" s="17" t="s">
        <v>178</v>
      </c>
      <c r="E57" s="7" t="s">
        <v>180</v>
      </c>
      <c r="F57" s="7"/>
      <c r="G57" s="3">
        <v>400.69333333333333</v>
      </c>
      <c r="H57" s="3"/>
      <c r="I57" s="22">
        <f>(0.25*11*10)/5</f>
        <v>5.5</v>
      </c>
      <c r="J57" s="5">
        <f t="shared" si="2"/>
        <v>2203.8133333333335</v>
      </c>
      <c r="K57" s="5">
        <f t="shared" si="3"/>
        <v>2644.576</v>
      </c>
      <c r="L57" s="31"/>
    </row>
    <row r="58" spans="1:12" ht="30" customHeight="1" x14ac:dyDescent="0.25">
      <c r="A58" s="7" t="s">
        <v>78</v>
      </c>
      <c r="B58" s="8" t="s">
        <v>79</v>
      </c>
      <c r="C58" s="7" t="s">
        <v>10</v>
      </c>
      <c r="D58" s="9" t="s">
        <v>52</v>
      </c>
      <c r="E58" s="7" t="s">
        <v>26</v>
      </c>
      <c r="F58" s="7" t="s">
        <v>80</v>
      </c>
      <c r="G58" s="3">
        <v>4958.333333333333</v>
      </c>
      <c r="H58" s="3">
        <v>3</v>
      </c>
      <c r="I58" s="22">
        <v>3</v>
      </c>
      <c r="J58" s="5">
        <f t="shared" si="2"/>
        <v>14875</v>
      </c>
      <c r="K58" s="5">
        <f t="shared" si="3"/>
        <v>17850</v>
      </c>
      <c r="L58" s="31"/>
    </row>
    <row r="59" spans="1:12" ht="30" customHeight="1" x14ac:dyDescent="0.25">
      <c r="A59" s="7" t="s">
        <v>1</v>
      </c>
      <c r="B59" s="7"/>
      <c r="C59" s="7"/>
      <c r="D59" s="9" t="s">
        <v>81</v>
      </c>
      <c r="E59" s="7" t="s">
        <v>50</v>
      </c>
      <c r="F59" s="7" t="s">
        <v>80</v>
      </c>
      <c r="G59" s="3">
        <v>697.21999999999991</v>
      </c>
      <c r="H59" s="3"/>
      <c r="I59" s="22">
        <v>3</v>
      </c>
      <c r="J59" s="5">
        <f t="shared" si="2"/>
        <v>2091.66</v>
      </c>
      <c r="K59" s="5">
        <f t="shared" si="3"/>
        <v>2509.9919999999997</v>
      </c>
      <c r="L59" s="31"/>
    </row>
    <row r="60" spans="1:12" ht="45" customHeight="1" x14ac:dyDescent="0.25">
      <c r="A60" s="7" t="s">
        <v>1</v>
      </c>
      <c r="B60" s="7"/>
      <c r="C60" s="7" t="s">
        <v>16</v>
      </c>
      <c r="D60" s="9" t="s">
        <v>53</v>
      </c>
      <c r="E60" s="7" t="s">
        <v>18</v>
      </c>
      <c r="F60" s="7" t="s">
        <v>80</v>
      </c>
      <c r="G60" s="3">
        <v>2862.2222222222226</v>
      </c>
      <c r="H60" s="3"/>
      <c r="I60" s="22">
        <v>3</v>
      </c>
      <c r="J60" s="5">
        <f t="shared" si="2"/>
        <v>8586.6666666666679</v>
      </c>
      <c r="K60" s="5">
        <f t="shared" si="3"/>
        <v>10304.000000000002</v>
      </c>
      <c r="L60" s="31"/>
    </row>
    <row r="61" spans="1:12" ht="75" customHeight="1" x14ac:dyDescent="0.25">
      <c r="A61" s="7" t="s">
        <v>1</v>
      </c>
      <c r="B61" s="7"/>
      <c r="C61" s="7" t="s">
        <v>20</v>
      </c>
      <c r="D61" s="9" t="s">
        <v>54</v>
      </c>
      <c r="E61" s="7" t="s">
        <v>45</v>
      </c>
      <c r="F61" s="7" t="s">
        <v>80</v>
      </c>
      <c r="G61" s="3">
        <v>335.83333333333331</v>
      </c>
      <c r="H61" s="3"/>
      <c r="I61" s="22">
        <v>36</v>
      </c>
      <c r="J61" s="5">
        <f t="shared" si="2"/>
        <v>12090</v>
      </c>
      <c r="K61" s="5">
        <f t="shared" si="3"/>
        <v>14508</v>
      </c>
      <c r="L61" s="31"/>
    </row>
    <row r="62" spans="1:12" ht="105" customHeight="1" x14ac:dyDescent="0.25">
      <c r="A62" s="7" t="s">
        <v>1</v>
      </c>
      <c r="B62" s="7"/>
      <c r="C62" s="7" t="s">
        <v>24</v>
      </c>
      <c r="D62" s="9" t="s">
        <v>55</v>
      </c>
      <c r="E62" s="7" t="s">
        <v>26</v>
      </c>
      <c r="F62" s="7" t="s">
        <v>80</v>
      </c>
      <c r="G62" s="3">
        <v>335.83333333333331</v>
      </c>
      <c r="H62" s="3"/>
      <c r="I62" s="22">
        <v>3</v>
      </c>
      <c r="J62" s="5">
        <f t="shared" si="2"/>
        <v>1007.5</v>
      </c>
      <c r="K62" s="5">
        <f t="shared" si="3"/>
        <v>1209</v>
      </c>
      <c r="L62" s="31"/>
    </row>
    <row r="63" spans="1:12" ht="105" customHeight="1" x14ac:dyDescent="0.25">
      <c r="A63" s="7" t="s">
        <v>1</v>
      </c>
      <c r="B63" s="7"/>
      <c r="C63" s="7" t="s">
        <v>67</v>
      </c>
      <c r="D63" s="9" t="s">
        <v>68</v>
      </c>
      <c r="E63" s="7" t="s">
        <v>26</v>
      </c>
      <c r="F63" s="7" t="s">
        <v>80</v>
      </c>
      <c r="G63" s="3">
        <v>352.77777777777783</v>
      </c>
      <c r="H63" s="3"/>
      <c r="I63" s="22">
        <v>3</v>
      </c>
      <c r="J63" s="5">
        <f t="shared" si="2"/>
        <v>1058.3333333333335</v>
      </c>
      <c r="K63" s="5">
        <f t="shared" si="3"/>
        <v>1270.0000000000002</v>
      </c>
      <c r="L63" s="31"/>
    </row>
    <row r="64" spans="1:12" ht="45" customHeight="1" x14ac:dyDescent="0.25">
      <c r="A64" s="7"/>
      <c r="B64" s="7"/>
      <c r="C64" s="7" t="s">
        <v>30</v>
      </c>
      <c r="D64" s="9" t="s">
        <v>56</v>
      </c>
      <c r="E64" s="7" t="s">
        <v>32</v>
      </c>
      <c r="F64" s="7" t="s">
        <v>33</v>
      </c>
      <c r="G64" s="3">
        <v>3266.6666666666665</v>
      </c>
      <c r="H64" s="3"/>
      <c r="I64" s="22">
        <v>3</v>
      </c>
      <c r="J64" s="5">
        <f t="shared" si="2"/>
        <v>9800</v>
      </c>
      <c r="K64" s="5">
        <f t="shared" si="3"/>
        <v>11760</v>
      </c>
      <c r="L64" s="31"/>
    </row>
    <row r="65" spans="1:12" ht="30" customHeight="1" x14ac:dyDescent="0.25">
      <c r="A65" s="7"/>
      <c r="B65" s="7"/>
      <c r="C65" s="7" t="s">
        <v>34</v>
      </c>
      <c r="D65" s="9" t="s">
        <v>57</v>
      </c>
      <c r="E65" s="7" t="s">
        <v>36</v>
      </c>
      <c r="F65" s="7" t="s">
        <v>33</v>
      </c>
      <c r="G65" s="3">
        <v>565.33333333333337</v>
      </c>
      <c r="H65" s="3"/>
      <c r="I65" s="22">
        <v>3</v>
      </c>
      <c r="J65" s="5">
        <f t="shared" si="2"/>
        <v>1696</v>
      </c>
      <c r="K65" s="5">
        <f t="shared" si="3"/>
        <v>2035.1999999999998</v>
      </c>
      <c r="L65" s="31"/>
    </row>
    <row r="66" spans="1:12" ht="30" customHeight="1" x14ac:dyDescent="0.25">
      <c r="A66" s="7"/>
      <c r="B66" s="7"/>
      <c r="C66" s="7"/>
      <c r="D66" s="17" t="s">
        <v>178</v>
      </c>
      <c r="E66" s="7" t="s">
        <v>180</v>
      </c>
      <c r="F66" s="7"/>
      <c r="G66" s="3">
        <v>400.69333333333333</v>
      </c>
      <c r="H66" s="3"/>
      <c r="I66" s="22">
        <f>(0.25*11*3)/5</f>
        <v>1.65</v>
      </c>
      <c r="J66" s="5">
        <f t="shared" ref="J66:J97" si="4">I66*G66</f>
        <v>661.14400000000001</v>
      </c>
      <c r="K66" s="5">
        <f t="shared" ref="K66:K97" si="5">J66*1.2</f>
        <v>793.37279999999998</v>
      </c>
      <c r="L66" s="31"/>
    </row>
    <row r="67" spans="1:12" ht="30" customHeight="1" x14ac:dyDescent="0.25">
      <c r="A67" s="7" t="s">
        <v>82</v>
      </c>
      <c r="B67" s="8" t="s">
        <v>83</v>
      </c>
      <c r="C67" s="7" t="s">
        <v>10</v>
      </c>
      <c r="D67" s="9" t="s">
        <v>52</v>
      </c>
      <c r="E67" s="7" t="s">
        <v>26</v>
      </c>
      <c r="F67" s="7" t="s">
        <v>84</v>
      </c>
      <c r="G67" s="3">
        <v>4958.333333333333</v>
      </c>
      <c r="H67" s="3">
        <v>17</v>
      </c>
      <c r="I67" s="22">
        <v>17</v>
      </c>
      <c r="J67" s="5">
        <f t="shared" si="4"/>
        <v>84291.666666666657</v>
      </c>
      <c r="K67" s="5">
        <f t="shared" si="5"/>
        <v>101149.99999999999</v>
      </c>
      <c r="L67" s="31"/>
    </row>
    <row r="68" spans="1:12" ht="30" customHeight="1" x14ac:dyDescent="0.25">
      <c r="A68" s="7" t="s">
        <v>1</v>
      </c>
      <c r="B68" s="7"/>
      <c r="C68" s="7" t="s">
        <v>16</v>
      </c>
      <c r="D68" s="9" t="s">
        <v>53</v>
      </c>
      <c r="E68" s="7" t="s">
        <v>18</v>
      </c>
      <c r="F68" s="7" t="s">
        <v>84</v>
      </c>
      <c r="G68" s="3">
        <v>2862.2222222222226</v>
      </c>
      <c r="H68" s="3"/>
      <c r="I68" s="22">
        <v>17</v>
      </c>
      <c r="J68" s="5">
        <f t="shared" si="4"/>
        <v>48657.777777777781</v>
      </c>
      <c r="K68" s="5">
        <f t="shared" si="5"/>
        <v>58389.333333333336</v>
      </c>
      <c r="L68" s="31"/>
    </row>
    <row r="69" spans="1:12" ht="45" customHeight="1" x14ac:dyDescent="0.25">
      <c r="A69" s="7" t="s">
        <v>1</v>
      </c>
      <c r="B69" s="7"/>
      <c r="C69" s="7" t="s">
        <v>20</v>
      </c>
      <c r="D69" s="9" t="s">
        <v>54</v>
      </c>
      <c r="E69" s="7" t="s">
        <v>45</v>
      </c>
      <c r="F69" s="7" t="s">
        <v>84</v>
      </c>
      <c r="G69" s="3">
        <v>335.83333333333331</v>
      </c>
      <c r="H69" s="3"/>
      <c r="I69" s="22">
        <f>17*12</f>
        <v>204</v>
      </c>
      <c r="J69" s="5">
        <f t="shared" si="4"/>
        <v>68510</v>
      </c>
      <c r="K69" s="5">
        <f t="shared" si="5"/>
        <v>82212</v>
      </c>
      <c r="L69" s="31"/>
    </row>
    <row r="70" spans="1:12" ht="30" customHeight="1" x14ac:dyDescent="0.25">
      <c r="A70" s="7" t="s">
        <v>1</v>
      </c>
      <c r="B70" s="7"/>
      <c r="C70" s="7" t="s">
        <v>24</v>
      </c>
      <c r="D70" s="9" t="s">
        <v>55</v>
      </c>
      <c r="E70" s="7" t="s">
        <v>26</v>
      </c>
      <c r="F70" s="7" t="s">
        <v>84</v>
      </c>
      <c r="G70" s="3">
        <v>335.83333333333331</v>
      </c>
      <c r="H70" s="3"/>
      <c r="I70" s="22">
        <v>17</v>
      </c>
      <c r="J70" s="5">
        <f t="shared" si="4"/>
        <v>5709.1666666666661</v>
      </c>
      <c r="K70" s="5">
        <f t="shared" si="5"/>
        <v>6850.9999999999991</v>
      </c>
      <c r="L70" s="31"/>
    </row>
    <row r="71" spans="1:12" ht="30" customHeight="1" x14ac:dyDescent="0.25">
      <c r="A71" s="7"/>
      <c r="B71" s="7"/>
      <c r="C71" s="7"/>
      <c r="D71" s="17" t="s">
        <v>178</v>
      </c>
      <c r="E71" s="7" t="s">
        <v>180</v>
      </c>
      <c r="F71" s="7"/>
      <c r="G71" s="3">
        <v>400.69333333333333</v>
      </c>
      <c r="H71" s="3"/>
      <c r="I71" s="22">
        <f>(0.25*11*17)/5</f>
        <v>9.35</v>
      </c>
      <c r="J71" s="5">
        <f t="shared" si="4"/>
        <v>3746.4826666666663</v>
      </c>
      <c r="K71" s="5">
        <f t="shared" si="5"/>
        <v>4495.779199999999</v>
      </c>
      <c r="L71" s="31"/>
    </row>
    <row r="72" spans="1:12" ht="30" customHeight="1" x14ac:dyDescent="0.25">
      <c r="A72" s="7" t="s">
        <v>85</v>
      </c>
      <c r="B72" s="8" t="s">
        <v>86</v>
      </c>
      <c r="C72" s="7" t="s">
        <v>10</v>
      </c>
      <c r="D72" s="9" t="s">
        <v>87</v>
      </c>
      <c r="E72" s="7" t="s">
        <v>26</v>
      </c>
      <c r="F72" s="7" t="s">
        <v>88</v>
      </c>
      <c r="G72" s="3"/>
      <c r="H72" s="3">
        <v>39</v>
      </c>
      <c r="I72" s="22">
        <v>39</v>
      </c>
      <c r="J72" s="5">
        <f t="shared" si="4"/>
        <v>0</v>
      </c>
      <c r="K72" s="5">
        <f t="shared" si="5"/>
        <v>0</v>
      </c>
      <c r="L72" s="31"/>
    </row>
    <row r="73" spans="1:12" ht="75" customHeight="1" x14ac:dyDescent="0.25">
      <c r="A73" s="7" t="s">
        <v>1</v>
      </c>
      <c r="B73" s="7"/>
      <c r="C73" s="7" t="s">
        <v>16</v>
      </c>
      <c r="D73" s="9" t="s">
        <v>89</v>
      </c>
      <c r="E73" s="7" t="s">
        <v>18</v>
      </c>
      <c r="F73" s="7" t="s">
        <v>88</v>
      </c>
      <c r="G73" s="3">
        <v>2862.2222222222226</v>
      </c>
      <c r="H73" s="3"/>
      <c r="I73" s="22">
        <v>39</v>
      </c>
      <c r="J73" s="5">
        <f t="shared" si="4"/>
        <v>111626.66666666669</v>
      </c>
      <c r="K73" s="5">
        <f t="shared" si="5"/>
        <v>133952.00000000003</v>
      </c>
      <c r="L73" s="31"/>
    </row>
    <row r="74" spans="1:12" ht="75" customHeight="1" x14ac:dyDescent="0.25">
      <c r="A74" s="7" t="s">
        <v>1</v>
      </c>
      <c r="B74" s="7"/>
      <c r="C74" s="7" t="s">
        <v>20</v>
      </c>
      <c r="D74" s="9" t="s">
        <v>90</v>
      </c>
      <c r="E74" s="7" t="s">
        <v>45</v>
      </c>
      <c r="F74" s="7" t="s">
        <v>88</v>
      </c>
      <c r="G74" s="43">
        <v>340.8</v>
      </c>
      <c r="H74" s="3"/>
      <c r="I74" s="22">
        <f>39*12</f>
        <v>468</v>
      </c>
      <c r="J74" s="5">
        <f t="shared" si="4"/>
        <v>159494.39999999999</v>
      </c>
      <c r="K74" s="5">
        <f t="shared" si="5"/>
        <v>191393.28</v>
      </c>
      <c r="L74" s="31"/>
    </row>
    <row r="75" spans="1:12" ht="105" customHeight="1" x14ac:dyDescent="0.25">
      <c r="A75" s="7" t="s">
        <v>1</v>
      </c>
      <c r="B75" s="7"/>
      <c r="C75" s="7" t="s">
        <v>24</v>
      </c>
      <c r="D75" s="9" t="s">
        <v>55</v>
      </c>
      <c r="E75" s="7" t="s">
        <v>26</v>
      </c>
      <c r="F75" s="7" t="s">
        <v>88</v>
      </c>
      <c r="G75" s="3">
        <v>335.83333333333331</v>
      </c>
      <c r="H75" s="3"/>
      <c r="I75" s="22">
        <v>39</v>
      </c>
      <c r="J75" s="5">
        <f t="shared" si="4"/>
        <v>13097.5</v>
      </c>
      <c r="K75" s="5">
        <f t="shared" si="5"/>
        <v>15717</v>
      </c>
      <c r="L75" s="31"/>
    </row>
    <row r="76" spans="1:12" ht="60" customHeight="1" x14ac:dyDescent="0.25">
      <c r="A76" s="7" t="s">
        <v>1</v>
      </c>
      <c r="B76" s="7"/>
      <c r="C76" s="7" t="s">
        <v>48</v>
      </c>
      <c r="D76" s="9" t="s">
        <v>69</v>
      </c>
      <c r="E76" s="7" t="s">
        <v>50</v>
      </c>
      <c r="F76" s="7" t="s">
        <v>88</v>
      </c>
      <c r="G76" s="3">
        <v>7133.333333333333</v>
      </c>
      <c r="H76" s="3"/>
      <c r="I76" s="22">
        <v>39</v>
      </c>
      <c r="J76" s="5">
        <f t="shared" si="4"/>
        <v>278200</v>
      </c>
      <c r="K76" s="5">
        <f t="shared" si="5"/>
        <v>333840</v>
      </c>
      <c r="L76" s="31"/>
    </row>
    <row r="77" spans="1:12" ht="60" customHeight="1" x14ac:dyDescent="0.25">
      <c r="A77" s="7"/>
      <c r="B77" s="7"/>
      <c r="C77" s="7" t="s">
        <v>30</v>
      </c>
      <c r="D77" s="9" t="s">
        <v>91</v>
      </c>
      <c r="E77" s="7" t="s">
        <v>32</v>
      </c>
      <c r="F77" s="7" t="s">
        <v>33</v>
      </c>
      <c r="G77" s="3"/>
      <c r="H77" s="3"/>
      <c r="I77" s="22">
        <v>39</v>
      </c>
      <c r="J77" s="5">
        <f t="shared" si="4"/>
        <v>0</v>
      </c>
      <c r="K77" s="5">
        <f t="shared" si="5"/>
        <v>0</v>
      </c>
      <c r="L77" s="31"/>
    </row>
    <row r="78" spans="1:12" ht="45" customHeight="1" x14ac:dyDescent="0.25">
      <c r="A78" s="7"/>
      <c r="B78" s="7"/>
      <c r="C78" s="7" t="s">
        <v>34</v>
      </c>
      <c r="D78" s="9" t="s">
        <v>57</v>
      </c>
      <c r="E78" s="7" t="s">
        <v>36</v>
      </c>
      <c r="F78" s="7" t="s">
        <v>33</v>
      </c>
      <c r="G78" s="3">
        <v>565.33333333333337</v>
      </c>
      <c r="H78" s="3"/>
      <c r="I78" s="22">
        <v>39</v>
      </c>
      <c r="J78" s="5">
        <f t="shared" si="4"/>
        <v>22048</v>
      </c>
      <c r="K78" s="5">
        <f t="shared" si="5"/>
        <v>26457.599999999999</v>
      </c>
      <c r="L78" s="31"/>
    </row>
    <row r="79" spans="1:12" ht="30" customHeight="1" x14ac:dyDescent="0.25">
      <c r="A79" s="7"/>
      <c r="B79" s="7"/>
      <c r="C79" s="7" t="s">
        <v>92</v>
      </c>
      <c r="D79" s="9" t="s">
        <v>93</v>
      </c>
      <c r="E79" s="7" t="s">
        <v>19</v>
      </c>
      <c r="F79" s="7" t="s">
        <v>94</v>
      </c>
      <c r="G79" s="3">
        <v>956.80000000000007</v>
      </c>
      <c r="H79" s="3"/>
      <c r="I79" s="22">
        <v>39</v>
      </c>
      <c r="J79" s="5">
        <f t="shared" si="4"/>
        <v>37315.200000000004</v>
      </c>
      <c r="K79" s="5">
        <f t="shared" si="5"/>
        <v>44778.240000000005</v>
      </c>
      <c r="L79" s="31"/>
    </row>
    <row r="80" spans="1:12" ht="30" customHeight="1" x14ac:dyDescent="0.25">
      <c r="A80" s="7"/>
      <c r="B80" s="7"/>
      <c r="C80" s="7"/>
      <c r="D80" s="17" t="s">
        <v>178</v>
      </c>
      <c r="E80" s="7" t="s">
        <v>180</v>
      </c>
      <c r="F80" s="7"/>
      <c r="G80" s="3">
        <v>400.69333333333333</v>
      </c>
      <c r="H80" s="3"/>
      <c r="I80" s="22">
        <f>(0.25*11*39)/5</f>
        <v>21.45</v>
      </c>
      <c r="J80" s="5">
        <f t="shared" si="4"/>
        <v>8594.8719999999994</v>
      </c>
      <c r="K80" s="5">
        <f t="shared" si="5"/>
        <v>10313.846399999999</v>
      </c>
      <c r="L80" s="31"/>
    </row>
    <row r="81" spans="1:12" ht="30" customHeight="1" x14ac:dyDescent="0.25">
      <c r="A81" s="7" t="s">
        <v>95</v>
      </c>
      <c r="B81" s="8" t="s">
        <v>96</v>
      </c>
      <c r="C81" s="7" t="s">
        <v>10</v>
      </c>
      <c r="D81" s="9" t="s">
        <v>52</v>
      </c>
      <c r="E81" s="7" t="s">
        <v>26</v>
      </c>
      <c r="F81" s="7" t="s">
        <v>97</v>
      </c>
      <c r="G81" s="3">
        <v>4958.333333333333</v>
      </c>
      <c r="H81" s="3">
        <v>38</v>
      </c>
      <c r="I81" s="22">
        <v>38</v>
      </c>
      <c r="J81" s="5">
        <f t="shared" si="4"/>
        <v>188416.66666666666</v>
      </c>
      <c r="K81" s="5">
        <f t="shared" si="5"/>
        <v>226099.99999999997</v>
      </c>
      <c r="L81" s="31"/>
    </row>
    <row r="82" spans="1:12" ht="30" customHeight="1" x14ac:dyDescent="0.25">
      <c r="A82" s="7" t="s">
        <v>1</v>
      </c>
      <c r="B82" s="7"/>
      <c r="C82" s="7"/>
      <c r="D82" s="9" t="s">
        <v>62</v>
      </c>
      <c r="E82" s="7" t="s">
        <v>12</v>
      </c>
      <c r="F82" s="7" t="s">
        <v>97</v>
      </c>
      <c r="G82" s="3">
        <v>4215.2777777777783</v>
      </c>
      <c r="H82" s="3"/>
      <c r="I82" s="22">
        <v>38</v>
      </c>
      <c r="J82" s="5">
        <f t="shared" si="4"/>
        <v>160180.55555555556</v>
      </c>
      <c r="K82" s="5">
        <f t="shared" si="5"/>
        <v>192216.66666666666</v>
      </c>
      <c r="L82" s="31"/>
    </row>
    <row r="83" spans="1:12" ht="30" customHeight="1" x14ac:dyDescent="0.25">
      <c r="A83" s="7" t="s">
        <v>1</v>
      </c>
      <c r="B83" s="7"/>
      <c r="C83" s="7" t="s">
        <v>16</v>
      </c>
      <c r="D83" s="9" t="s">
        <v>98</v>
      </c>
      <c r="E83" s="7" t="s">
        <v>18</v>
      </c>
      <c r="F83" s="7" t="s">
        <v>97</v>
      </c>
      <c r="G83" s="3">
        <v>2862.2222222222226</v>
      </c>
      <c r="H83" s="3"/>
      <c r="I83" s="22">
        <v>38</v>
      </c>
      <c r="J83" s="5">
        <f t="shared" si="4"/>
        <v>108764.44444444447</v>
      </c>
      <c r="K83" s="5">
        <f t="shared" si="5"/>
        <v>130517.33333333336</v>
      </c>
      <c r="L83" s="31"/>
    </row>
    <row r="84" spans="1:12" ht="75" customHeight="1" x14ac:dyDescent="0.25">
      <c r="A84" s="7" t="s">
        <v>1</v>
      </c>
      <c r="B84" s="7"/>
      <c r="C84" s="7" t="s">
        <v>20</v>
      </c>
      <c r="D84" s="9" t="s">
        <v>54</v>
      </c>
      <c r="E84" s="7" t="s">
        <v>45</v>
      </c>
      <c r="F84" s="7" t="s">
        <v>97</v>
      </c>
      <c r="G84" s="3">
        <v>335.83333333333331</v>
      </c>
      <c r="H84" s="3"/>
      <c r="I84" s="22">
        <f>12*38</f>
        <v>456</v>
      </c>
      <c r="J84" s="5">
        <f t="shared" si="4"/>
        <v>153140</v>
      </c>
      <c r="K84" s="5">
        <f t="shared" si="5"/>
        <v>183768</v>
      </c>
      <c r="L84" s="31"/>
    </row>
    <row r="85" spans="1:12" ht="75" customHeight="1" x14ac:dyDescent="0.25">
      <c r="A85" s="7" t="s">
        <v>1</v>
      </c>
      <c r="B85" s="7"/>
      <c r="C85" s="7" t="s">
        <v>24</v>
      </c>
      <c r="D85" s="9" t="s">
        <v>65</v>
      </c>
      <c r="E85" s="7" t="s">
        <v>26</v>
      </c>
      <c r="F85" s="7" t="s">
        <v>97</v>
      </c>
      <c r="G85" s="3">
        <v>400</v>
      </c>
      <c r="H85" s="3"/>
      <c r="I85" s="22">
        <v>38</v>
      </c>
      <c r="J85" s="5">
        <f t="shared" si="4"/>
        <v>15200</v>
      </c>
      <c r="K85" s="5">
        <f t="shared" si="5"/>
        <v>18240</v>
      </c>
      <c r="L85" s="31"/>
    </row>
    <row r="86" spans="1:12" ht="105" customHeight="1" x14ac:dyDescent="0.25">
      <c r="A86" s="7" t="s">
        <v>1</v>
      </c>
      <c r="B86" s="7"/>
      <c r="C86" s="7"/>
      <c r="D86" s="9" t="s">
        <v>66</v>
      </c>
      <c r="E86" s="7" t="s">
        <v>12</v>
      </c>
      <c r="F86" s="7" t="s">
        <v>97</v>
      </c>
      <c r="G86" s="3">
        <v>573.6111111111112</v>
      </c>
      <c r="H86" s="3"/>
      <c r="I86" s="22">
        <v>38</v>
      </c>
      <c r="J86" s="5">
        <f t="shared" si="4"/>
        <v>21797.222222222226</v>
      </c>
      <c r="K86" s="5">
        <f t="shared" si="5"/>
        <v>26156.666666666672</v>
      </c>
      <c r="L86" s="31"/>
    </row>
    <row r="87" spans="1:12" ht="105" customHeight="1" x14ac:dyDescent="0.25">
      <c r="A87" s="7" t="s">
        <v>1</v>
      </c>
      <c r="B87" s="7"/>
      <c r="C87" s="7" t="s">
        <v>48</v>
      </c>
      <c r="D87" s="9" t="s">
        <v>49</v>
      </c>
      <c r="E87" s="7" t="s">
        <v>50</v>
      </c>
      <c r="F87" s="7" t="s">
        <v>97</v>
      </c>
      <c r="G87" s="3">
        <v>3986.1111111111113</v>
      </c>
      <c r="H87" s="3"/>
      <c r="I87" s="22">
        <v>38</v>
      </c>
      <c r="J87" s="5">
        <f t="shared" si="4"/>
        <v>151472.22222222222</v>
      </c>
      <c r="K87" s="5">
        <f t="shared" si="5"/>
        <v>181766.66666666666</v>
      </c>
      <c r="L87" s="31"/>
    </row>
    <row r="88" spans="1:12" ht="45" customHeight="1" x14ac:dyDescent="0.25">
      <c r="A88" s="7"/>
      <c r="B88" s="7"/>
      <c r="C88" s="7" t="s">
        <v>30</v>
      </c>
      <c r="D88" s="9" t="s">
        <v>56</v>
      </c>
      <c r="E88" s="7" t="s">
        <v>32</v>
      </c>
      <c r="F88" s="7" t="s">
        <v>33</v>
      </c>
      <c r="G88" s="3">
        <v>3266.6666666666665</v>
      </c>
      <c r="H88" s="3"/>
      <c r="I88" s="22">
        <v>38</v>
      </c>
      <c r="J88" s="5">
        <f t="shared" si="4"/>
        <v>124133.33333333333</v>
      </c>
      <c r="K88" s="5">
        <f t="shared" si="5"/>
        <v>148960</v>
      </c>
      <c r="L88" s="31"/>
    </row>
    <row r="89" spans="1:12" ht="30" customHeight="1" x14ac:dyDescent="0.25">
      <c r="A89" s="7"/>
      <c r="B89" s="7"/>
      <c r="C89" s="7" t="s">
        <v>34</v>
      </c>
      <c r="D89" s="9" t="s">
        <v>35</v>
      </c>
      <c r="E89" s="7" t="s">
        <v>36</v>
      </c>
      <c r="F89" s="7" t="s">
        <v>33</v>
      </c>
      <c r="G89" s="3">
        <v>400</v>
      </c>
      <c r="H89" s="3"/>
      <c r="I89" s="22">
        <v>38</v>
      </c>
      <c r="J89" s="5">
        <f t="shared" si="4"/>
        <v>15200</v>
      </c>
      <c r="K89" s="5">
        <f t="shared" si="5"/>
        <v>18240</v>
      </c>
      <c r="L89" s="31"/>
    </row>
    <row r="90" spans="1:12" ht="30" customHeight="1" x14ac:dyDescent="0.25">
      <c r="A90" s="7"/>
      <c r="B90" s="7"/>
      <c r="C90" s="7"/>
      <c r="D90" s="17" t="s">
        <v>178</v>
      </c>
      <c r="E90" s="7" t="s">
        <v>180</v>
      </c>
      <c r="F90" s="7"/>
      <c r="G90" s="3">
        <v>400.69333333333333</v>
      </c>
      <c r="H90" s="3"/>
      <c r="I90" s="22">
        <f>(0.25*11*38)/5</f>
        <v>20.9</v>
      </c>
      <c r="J90" s="5">
        <f t="shared" si="4"/>
        <v>8374.4906666666666</v>
      </c>
      <c r="K90" s="5">
        <f t="shared" si="5"/>
        <v>10049.388799999999</v>
      </c>
      <c r="L90" s="31"/>
    </row>
    <row r="91" spans="1:12" ht="30" customHeight="1" x14ac:dyDescent="0.25">
      <c r="A91" s="7" t="s">
        <v>99</v>
      </c>
      <c r="B91" s="8" t="s">
        <v>100</v>
      </c>
      <c r="C91" s="7" t="s">
        <v>10</v>
      </c>
      <c r="D91" s="9" t="s">
        <v>52</v>
      </c>
      <c r="E91" s="7" t="s">
        <v>26</v>
      </c>
      <c r="F91" s="7" t="s">
        <v>101</v>
      </c>
      <c r="G91" s="3">
        <v>4958.333333333333</v>
      </c>
      <c r="H91" s="3">
        <v>26</v>
      </c>
      <c r="I91" s="22">
        <v>26</v>
      </c>
      <c r="J91" s="5">
        <f t="shared" si="4"/>
        <v>128916.66666666666</v>
      </c>
      <c r="K91" s="5">
        <f t="shared" si="5"/>
        <v>154699.99999999997</v>
      </c>
      <c r="L91" s="31"/>
    </row>
    <row r="92" spans="1:12" ht="30" customHeight="1" x14ac:dyDescent="0.25">
      <c r="A92" s="7" t="s">
        <v>1</v>
      </c>
      <c r="B92" s="7"/>
      <c r="C92" s="7" t="s">
        <v>16</v>
      </c>
      <c r="D92" s="9" t="s">
        <v>53</v>
      </c>
      <c r="E92" s="7" t="s">
        <v>18</v>
      </c>
      <c r="F92" s="7" t="s">
        <v>101</v>
      </c>
      <c r="G92" s="3">
        <v>2862.2222222222226</v>
      </c>
      <c r="H92" s="3"/>
      <c r="I92" s="22">
        <v>26</v>
      </c>
      <c r="J92" s="5">
        <f t="shared" si="4"/>
        <v>74417.777777777781</v>
      </c>
      <c r="K92" s="5">
        <f t="shared" si="5"/>
        <v>89301.333333333328</v>
      </c>
      <c r="L92" s="31"/>
    </row>
    <row r="93" spans="1:12" ht="45" customHeight="1" x14ac:dyDescent="0.25">
      <c r="A93" s="7" t="s">
        <v>1</v>
      </c>
      <c r="B93" s="7"/>
      <c r="C93" s="7" t="s">
        <v>20</v>
      </c>
      <c r="D93" s="9" t="s">
        <v>54</v>
      </c>
      <c r="E93" s="7" t="s">
        <v>45</v>
      </c>
      <c r="F93" s="7" t="s">
        <v>101</v>
      </c>
      <c r="G93" s="3">
        <v>335.83333333333331</v>
      </c>
      <c r="H93" s="3"/>
      <c r="I93" s="22">
        <f>26*12</f>
        <v>312</v>
      </c>
      <c r="J93" s="5">
        <f t="shared" si="4"/>
        <v>104780</v>
      </c>
      <c r="K93" s="5">
        <f t="shared" si="5"/>
        <v>125736</v>
      </c>
      <c r="L93" s="31"/>
    </row>
    <row r="94" spans="1:12" ht="30" customHeight="1" x14ac:dyDescent="0.25">
      <c r="A94" s="7" t="s">
        <v>1</v>
      </c>
      <c r="B94" s="7"/>
      <c r="C94" s="7" t="s">
        <v>24</v>
      </c>
      <c r="D94" s="9" t="s">
        <v>55</v>
      </c>
      <c r="E94" s="7" t="s">
        <v>26</v>
      </c>
      <c r="F94" s="7" t="s">
        <v>101</v>
      </c>
      <c r="G94" s="3">
        <v>335.83333333333331</v>
      </c>
      <c r="H94" s="3"/>
      <c r="I94" s="22">
        <v>26</v>
      </c>
      <c r="J94" s="5">
        <f t="shared" si="4"/>
        <v>8731.6666666666661</v>
      </c>
      <c r="K94" s="5">
        <f t="shared" si="5"/>
        <v>10477.999999999998</v>
      </c>
      <c r="L94" s="31"/>
    </row>
    <row r="95" spans="1:12" ht="30" customHeight="1" x14ac:dyDescent="0.25">
      <c r="A95" s="7"/>
      <c r="B95" s="7"/>
      <c r="C95" s="7"/>
      <c r="D95" s="17" t="s">
        <v>178</v>
      </c>
      <c r="E95" s="7" t="s">
        <v>180</v>
      </c>
      <c r="F95" s="7"/>
      <c r="G95" s="3">
        <v>400.69333333333333</v>
      </c>
      <c r="H95" s="3"/>
      <c r="I95" s="22">
        <f>(0.25*11*26)/5</f>
        <v>14.3</v>
      </c>
      <c r="J95" s="5">
        <f t="shared" si="4"/>
        <v>5729.9146666666666</v>
      </c>
      <c r="K95" s="5">
        <f t="shared" si="5"/>
        <v>6875.8975999999993</v>
      </c>
      <c r="L95" s="31"/>
    </row>
    <row r="96" spans="1:12" ht="30" customHeight="1" x14ac:dyDescent="0.25">
      <c r="A96" s="7" t="s">
        <v>102</v>
      </c>
      <c r="B96" s="8" t="s">
        <v>103</v>
      </c>
      <c r="C96" s="7" t="s">
        <v>10</v>
      </c>
      <c r="D96" s="9" t="s">
        <v>87</v>
      </c>
      <c r="E96" s="7" t="s">
        <v>26</v>
      </c>
      <c r="F96" s="7" t="s">
        <v>104</v>
      </c>
      <c r="G96" s="3"/>
      <c r="H96" s="3">
        <v>13</v>
      </c>
      <c r="I96" s="22">
        <v>13</v>
      </c>
      <c r="J96" s="5">
        <f t="shared" si="4"/>
        <v>0</v>
      </c>
      <c r="K96" s="5">
        <f t="shared" si="5"/>
        <v>0</v>
      </c>
      <c r="L96" s="31"/>
    </row>
    <row r="97" spans="1:12" ht="30" customHeight="1" x14ac:dyDescent="0.25">
      <c r="A97" s="7" t="s">
        <v>1</v>
      </c>
      <c r="B97" s="7"/>
      <c r="C97" s="7" t="s">
        <v>16</v>
      </c>
      <c r="D97" s="9" t="s">
        <v>53</v>
      </c>
      <c r="E97" s="7" t="s">
        <v>18</v>
      </c>
      <c r="F97" s="7" t="s">
        <v>104</v>
      </c>
      <c r="G97" s="3">
        <v>2862.2222222222226</v>
      </c>
      <c r="H97" s="3"/>
      <c r="I97" s="22">
        <v>13</v>
      </c>
      <c r="J97" s="5">
        <f t="shared" si="4"/>
        <v>37208.888888888891</v>
      </c>
      <c r="K97" s="5">
        <f t="shared" si="5"/>
        <v>44650.666666666664</v>
      </c>
      <c r="L97" s="31"/>
    </row>
    <row r="98" spans="1:12" ht="75" customHeight="1" x14ac:dyDescent="0.25">
      <c r="A98" s="7" t="s">
        <v>1</v>
      </c>
      <c r="B98" s="7"/>
      <c r="C98" s="7" t="s">
        <v>20</v>
      </c>
      <c r="D98" s="9" t="s">
        <v>90</v>
      </c>
      <c r="E98" s="7" t="s">
        <v>45</v>
      </c>
      <c r="F98" s="7" t="s">
        <v>104</v>
      </c>
      <c r="G98" s="43">
        <v>340.8</v>
      </c>
      <c r="H98" s="3"/>
      <c r="I98" s="22">
        <f>13*12</f>
        <v>156</v>
      </c>
      <c r="J98" s="5">
        <f t="shared" ref="J98:J129" si="6">I98*G98</f>
        <v>53164.800000000003</v>
      </c>
      <c r="K98" s="5">
        <f t="shared" ref="K98:K129" si="7">J98*1.2</f>
        <v>63797.760000000002</v>
      </c>
      <c r="L98" s="31"/>
    </row>
    <row r="99" spans="1:12" ht="75" customHeight="1" x14ac:dyDescent="0.25">
      <c r="A99" s="7" t="s">
        <v>1</v>
      </c>
      <c r="B99" s="7"/>
      <c r="C99" s="7" t="s">
        <v>24</v>
      </c>
      <c r="D99" s="9" t="s">
        <v>105</v>
      </c>
      <c r="E99" s="7" t="s">
        <v>26</v>
      </c>
      <c r="F99" s="7" t="s">
        <v>104</v>
      </c>
      <c r="G99" s="3">
        <v>335.83333333333331</v>
      </c>
      <c r="H99" s="3"/>
      <c r="I99" s="22">
        <v>13</v>
      </c>
      <c r="J99" s="5">
        <f t="shared" si="6"/>
        <v>4365.833333333333</v>
      </c>
      <c r="K99" s="5">
        <f t="shared" si="7"/>
        <v>5238.9999999999991</v>
      </c>
      <c r="L99" s="31"/>
    </row>
    <row r="100" spans="1:12" ht="45" customHeight="1" x14ac:dyDescent="0.25">
      <c r="A100" s="7" t="s">
        <v>1</v>
      </c>
      <c r="B100" s="7"/>
      <c r="C100" s="7" t="s">
        <v>67</v>
      </c>
      <c r="D100" s="9" t="s">
        <v>106</v>
      </c>
      <c r="E100" s="7" t="s">
        <v>26</v>
      </c>
      <c r="F100" s="7" t="s">
        <v>104</v>
      </c>
      <c r="G100" s="3">
        <v>352.77777777777783</v>
      </c>
      <c r="H100" s="3"/>
      <c r="I100" s="22"/>
      <c r="J100" s="5">
        <f t="shared" si="6"/>
        <v>0</v>
      </c>
      <c r="K100" s="5">
        <f t="shared" si="7"/>
        <v>0</v>
      </c>
      <c r="L100" s="31"/>
    </row>
    <row r="101" spans="1:12" ht="30" customHeight="1" x14ac:dyDescent="0.25">
      <c r="A101" s="7" t="s">
        <v>1</v>
      </c>
      <c r="B101" s="7"/>
      <c r="C101" s="7" t="s">
        <v>48</v>
      </c>
      <c r="D101" s="9" t="s">
        <v>69</v>
      </c>
      <c r="E101" s="7" t="s">
        <v>50</v>
      </c>
      <c r="F101" s="7" t="s">
        <v>104</v>
      </c>
      <c r="G101" s="3">
        <v>7133.333333333333</v>
      </c>
      <c r="H101" s="3"/>
      <c r="I101" s="22">
        <v>13</v>
      </c>
      <c r="J101" s="5">
        <f t="shared" si="6"/>
        <v>92733.333333333328</v>
      </c>
      <c r="K101" s="5">
        <f t="shared" si="7"/>
        <v>111279.99999999999</v>
      </c>
      <c r="L101" s="31"/>
    </row>
    <row r="102" spans="1:12" ht="30" customHeight="1" x14ac:dyDescent="0.25">
      <c r="A102" s="7"/>
      <c r="B102" s="7"/>
      <c r="C102" s="7"/>
      <c r="D102" s="17" t="s">
        <v>178</v>
      </c>
      <c r="E102" s="7" t="s">
        <v>180</v>
      </c>
      <c r="F102" s="7"/>
      <c r="G102" s="3">
        <v>400.69333333333333</v>
      </c>
      <c r="H102" s="3"/>
      <c r="I102" s="22">
        <f>(0.25*11*13)/5</f>
        <v>7.15</v>
      </c>
      <c r="J102" s="5">
        <f t="shared" si="6"/>
        <v>2864.9573333333333</v>
      </c>
      <c r="K102" s="5">
        <f t="shared" si="7"/>
        <v>3437.9487999999997</v>
      </c>
      <c r="L102" s="31"/>
    </row>
    <row r="103" spans="1:12" ht="30" customHeight="1" x14ac:dyDescent="0.25">
      <c r="A103" s="7" t="s">
        <v>107</v>
      </c>
      <c r="B103" s="8" t="s">
        <v>108</v>
      </c>
      <c r="C103" s="7" t="s">
        <v>10</v>
      </c>
      <c r="D103" s="9" t="s">
        <v>52</v>
      </c>
      <c r="E103" s="7" t="s">
        <v>26</v>
      </c>
      <c r="F103" s="7" t="s">
        <v>109</v>
      </c>
      <c r="G103" s="3">
        <v>4958.333333333333</v>
      </c>
      <c r="H103" s="3">
        <v>13</v>
      </c>
      <c r="I103" s="22">
        <v>13</v>
      </c>
      <c r="J103" s="5">
        <f t="shared" si="6"/>
        <v>64458.333333333328</v>
      </c>
      <c r="K103" s="5">
        <f t="shared" si="7"/>
        <v>77349.999999999985</v>
      </c>
      <c r="L103" s="31"/>
    </row>
    <row r="104" spans="1:12" ht="45" customHeight="1" x14ac:dyDescent="0.25">
      <c r="A104" s="7" t="s">
        <v>1</v>
      </c>
      <c r="B104" s="7"/>
      <c r="C104" s="7" t="s">
        <v>16</v>
      </c>
      <c r="D104" s="9" t="s">
        <v>53</v>
      </c>
      <c r="E104" s="7" t="s">
        <v>18</v>
      </c>
      <c r="F104" s="7" t="s">
        <v>109</v>
      </c>
      <c r="G104" s="3">
        <v>2862.2222222222226</v>
      </c>
      <c r="H104" s="3"/>
      <c r="I104" s="22">
        <v>13</v>
      </c>
      <c r="J104" s="5">
        <f t="shared" si="6"/>
        <v>37208.888888888891</v>
      </c>
      <c r="K104" s="5">
        <f t="shared" si="7"/>
        <v>44650.666666666664</v>
      </c>
      <c r="L104" s="31"/>
    </row>
    <row r="105" spans="1:12" ht="75" customHeight="1" x14ac:dyDescent="0.25">
      <c r="A105" s="7" t="s">
        <v>1</v>
      </c>
      <c r="B105" s="7"/>
      <c r="C105" s="7" t="s">
        <v>20</v>
      </c>
      <c r="D105" s="9" t="s">
        <v>110</v>
      </c>
      <c r="E105" s="7" t="s">
        <v>45</v>
      </c>
      <c r="F105" s="7" t="s">
        <v>109</v>
      </c>
      <c r="G105" s="3">
        <v>272.22222222222223</v>
      </c>
      <c r="H105" s="3"/>
      <c r="I105" s="22">
        <f>13*12</f>
        <v>156</v>
      </c>
      <c r="J105" s="5">
        <f t="shared" si="6"/>
        <v>42466.666666666664</v>
      </c>
      <c r="K105" s="5">
        <f t="shared" si="7"/>
        <v>50959.999999999993</v>
      </c>
      <c r="L105" s="31"/>
    </row>
    <row r="106" spans="1:12" ht="105" customHeight="1" x14ac:dyDescent="0.25">
      <c r="A106" s="7" t="s">
        <v>1</v>
      </c>
      <c r="B106" s="7"/>
      <c r="C106" s="7" t="s">
        <v>24</v>
      </c>
      <c r="D106" s="9" t="s">
        <v>55</v>
      </c>
      <c r="E106" s="7" t="s">
        <v>26</v>
      </c>
      <c r="F106" s="7" t="s">
        <v>109</v>
      </c>
      <c r="G106" s="3">
        <v>335.83333333333331</v>
      </c>
      <c r="H106" s="3"/>
      <c r="I106" s="22">
        <v>13</v>
      </c>
      <c r="J106" s="5">
        <f t="shared" si="6"/>
        <v>4365.833333333333</v>
      </c>
      <c r="K106" s="5">
        <f t="shared" si="7"/>
        <v>5238.9999999999991</v>
      </c>
      <c r="L106" s="31"/>
    </row>
    <row r="107" spans="1:12" ht="105" customHeight="1" x14ac:dyDescent="0.25">
      <c r="A107" s="7" t="s">
        <v>1</v>
      </c>
      <c r="B107" s="7"/>
      <c r="C107" s="7" t="s">
        <v>67</v>
      </c>
      <c r="D107" s="9" t="s">
        <v>68</v>
      </c>
      <c r="E107" s="7" t="s">
        <v>26</v>
      </c>
      <c r="F107" s="7" t="s">
        <v>109</v>
      </c>
      <c r="G107" s="3">
        <v>352.77777777777783</v>
      </c>
      <c r="H107" s="3"/>
      <c r="I107" s="22">
        <v>13</v>
      </c>
      <c r="J107" s="5">
        <f t="shared" si="6"/>
        <v>4586.1111111111113</v>
      </c>
      <c r="K107" s="5">
        <f t="shared" si="7"/>
        <v>5503.333333333333</v>
      </c>
      <c r="L107" s="31"/>
    </row>
    <row r="108" spans="1:12" ht="45" customHeight="1" x14ac:dyDescent="0.25">
      <c r="A108" s="7"/>
      <c r="B108" s="7"/>
      <c r="C108" s="7" t="s">
        <v>30</v>
      </c>
      <c r="D108" s="9" t="s">
        <v>56</v>
      </c>
      <c r="E108" s="7" t="s">
        <v>32</v>
      </c>
      <c r="F108" s="7" t="s">
        <v>33</v>
      </c>
      <c r="G108" s="3">
        <v>3266.6666666666665</v>
      </c>
      <c r="H108" s="3"/>
      <c r="I108" s="22">
        <v>13</v>
      </c>
      <c r="J108" s="5">
        <f t="shared" si="6"/>
        <v>42466.666666666664</v>
      </c>
      <c r="K108" s="5">
        <f t="shared" si="7"/>
        <v>50959.999999999993</v>
      </c>
      <c r="L108" s="31"/>
    </row>
    <row r="109" spans="1:12" ht="30" customHeight="1" x14ac:dyDescent="0.25">
      <c r="A109" s="7"/>
      <c r="B109" s="7"/>
      <c r="C109" s="7" t="s">
        <v>34</v>
      </c>
      <c r="D109" s="9" t="s">
        <v>57</v>
      </c>
      <c r="E109" s="7" t="s">
        <v>36</v>
      </c>
      <c r="F109" s="7" t="s">
        <v>33</v>
      </c>
      <c r="G109" s="3">
        <v>565.33333333333337</v>
      </c>
      <c r="H109" s="3"/>
      <c r="I109" s="22">
        <v>13</v>
      </c>
      <c r="J109" s="5">
        <f t="shared" si="6"/>
        <v>7349.3333333333339</v>
      </c>
      <c r="K109" s="5">
        <f t="shared" si="7"/>
        <v>8819.2000000000007</v>
      </c>
      <c r="L109" s="31"/>
    </row>
    <row r="110" spans="1:12" ht="30" customHeight="1" x14ac:dyDescent="0.25">
      <c r="A110" s="7"/>
      <c r="B110" s="7"/>
      <c r="C110" s="7"/>
      <c r="D110" s="17" t="s">
        <v>178</v>
      </c>
      <c r="E110" s="7" t="s">
        <v>180</v>
      </c>
      <c r="F110" s="7"/>
      <c r="G110" s="3">
        <v>400.69333333333333</v>
      </c>
      <c r="H110" s="3"/>
      <c r="I110" s="22">
        <f>(0.25*11*13)/5</f>
        <v>7.15</v>
      </c>
      <c r="J110" s="5">
        <f t="shared" si="6"/>
        <v>2864.9573333333333</v>
      </c>
      <c r="K110" s="5">
        <f t="shared" si="7"/>
        <v>3437.9487999999997</v>
      </c>
      <c r="L110" s="31"/>
    </row>
    <row r="111" spans="1:12" ht="30" customHeight="1" x14ac:dyDescent="0.25">
      <c r="A111" s="7" t="s">
        <v>111</v>
      </c>
      <c r="B111" s="8" t="s">
        <v>112</v>
      </c>
      <c r="C111" s="7" t="s">
        <v>10</v>
      </c>
      <c r="D111" s="9" t="s">
        <v>52</v>
      </c>
      <c r="E111" s="7" t="s">
        <v>26</v>
      </c>
      <c r="F111" s="7" t="s">
        <v>113</v>
      </c>
      <c r="G111" s="3">
        <v>4958.333333333333</v>
      </c>
      <c r="H111" s="3">
        <v>21</v>
      </c>
      <c r="I111" s="22">
        <v>21</v>
      </c>
      <c r="J111" s="5">
        <f t="shared" si="6"/>
        <v>104125</v>
      </c>
      <c r="K111" s="5">
        <f t="shared" si="7"/>
        <v>124950</v>
      </c>
      <c r="L111" s="31"/>
    </row>
    <row r="112" spans="1:12" ht="45" customHeight="1" x14ac:dyDescent="0.25">
      <c r="A112" s="7" t="s">
        <v>1</v>
      </c>
      <c r="B112" s="7"/>
      <c r="C112" s="7" t="s">
        <v>16</v>
      </c>
      <c r="D112" s="9" t="s">
        <v>53</v>
      </c>
      <c r="E112" s="7" t="s">
        <v>18</v>
      </c>
      <c r="F112" s="7" t="s">
        <v>113</v>
      </c>
      <c r="G112" s="3">
        <v>2862.2222222222226</v>
      </c>
      <c r="H112" s="3"/>
      <c r="I112" s="22">
        <v>21</v>
      </c>
      <c r="J112" s="5">
        <f t="shared" si="6"/>
        <v>60106.666666666672</v>
      </c>
      <c r="K112" s="5">
        <f t="shared" si="7"/>
        <v>72128</v>
      </c>
      <c r="L112" s="31"/>
    </row>
    <row r="113" spans="1:12" ht="75" customHeight="1" x14ac:dyDescent="0.25">
      <c r="A113" s="7" t="s">
        <v>1</v>
      </c>
      <c r="B113" s="7"/>
      <c r="C113" s="7" t="s">
        <v>20</v>
      </c>
      <c r="D113" s="9" t="s">
        <v>77</v>
      </c>
      <c r="E113" s="7" t="s">
        <v>45</v>
      </c>
      <c r="F113" s="7" t="s">
        <v>113</v>
      </c>
      <c r="G113" s="3">
        <v>272.22222222222223</v>
      </c>
      <c r="H113" s="3"/>
      <c r="I113" s="22">
        <f>21*12</f>
        <v>252</v>
      </c>
      <c r="J113" s="5">
        <f t="shared" si="6"/>
        <v>68600</v>
      </c>
      <c r="K113" s="5">
        <f t="shared" si="7"/>
        <v>82320</v>
      </c>
      <c r="L113" s="31"/>
    </row>
    <row r="114" spans="1:12" ht="75" customHeight="1" x14ac:dyDescent="0.25">
      <c r="A114" s="7" t="s">
        <v>1</v>
      </c>
      <c r="B114" s="7"/>
      <c r="C114" s="7" t="s">
        <v>24</v>
      </c>
      <c r="D114" s="9" t="s">
        <v>55</v>
      </c>
      <c r="E114" s="7" t="s">
        <v>26</v>
      </c>
      <c r="F114" s="7" t="s">
        <v>113</v>
      </c>
      <c r="G114" s="3">
        <v>335.83333333333331</v>
      </c>
      <c r="H114" s="3"/>
      <c r="I114" s="22">
        <v>21</v>
      </c>
      <c r="J114" s="5">
        <f t="shared" si="6"/>
        <v>7052.5</v>
      </c>
      <c r="K114" s="5">
        <f t="shared" si="7"/>
        <v>8463</v>
      </c>
      <c r="L114" s="31"/>
    </row>
    <row r="115" spans="1:12" ht="105" customHeight="1" x14ac:dyDescent="0.25">
      <c r="A115" s="7" t="s">
        <v>1</v>
      </c>
      <c r="B115" s="7"/>
      <c r="C115" s="7" t="s">
        <v>67</v>
      </c>
      <c r="D115" s="9" t="s">
        <v>68</v>
      </c>
      <c r="E115" s="7" t="s">
        <v>26</v>
      </c>
      <c r="F115" s="7" t="s">
        <v>113</v>
      </c>
      <c r="G115" s="3">
        <v>352.77777777777783</v>
      </c>
      <c r="H115" s="3"/>
      <c r="I115" s="22">
        <v>21</v>
      </c>
      <c r="J115" s="5">
        <f t="shared" si="6"/>
        <v>7408.3333333333339</v>
      </c>
      <c r="K115" s="5">
        <f t="shared" si="7"/>
        <v>8890</v>
      </c>
      <c r="L115" s="31"/>
    </row>
    <row r="116" spans="1:12" ht="105" customHeight="1" x14ac:dyDescent="0.25">
      <c r="A116" s="7" t="s">
        <v>1</v>
      </c>
      <c r="B116" s="7"/>
      <c r="C116" s="7" t="s">
        <v>48</v>
      </c>
      <c r="D116" s="9" t="s">
        <v>49</v>
      </c>
      <c r="E116" s="7" t="s">
        <v>50</v>
      </c>
      <c r="F116" s="7" t="s">
        <v>113</v>
      </c>
      <c r="G116" s="3">
        <v>3986.1111111111113</v>
      </c>
      <c r="H116" s="3"/>
      <c r="I116" s="22">
        <v>21</v>
      </c>
      <c r="J116" s="5">
        <f t="shared" si="6"/>
        <v>83708.333333333343</v>
      </c>
      <c r="K116" s="5">
        <f t="shared" si="7"/>
        <v>100450.00000000001</v>
      </c>
      <c r="L116" s="31"/>
    </row>
    <row r="117" spans="1:12" ht="45" customHeight="1" x14ac:dyDescent="0.25">
      <c r="A117" s="7"/>
      <c r="B117" s="7"/>
      <c r="C117" s="7" t="s">
        <v>30</v>
      </c>
      <c r="D117" s="9" t="s">
        <v>56</v>
      </c>
      <c r="E117" s="7" t="s">
        <v>32</v>
      </c>
      <c r="F117" s="7" t="s">
        <v>33</v>
      </c>
      <c r="G117" s="3">
        <v>3266.6666666666665</v>
      </c>
      <c r="H117" s="3"/>
      <c r="I117" s="22">
        <v>21</v>
      </c>
      <c r="J117" s="5">
        <f t="shared" si="6"/>
        <v>68600</v>
      </c>
      <c r="K117" s="5">
        <f t="shared" si="7"/>
        <v>82320</v>
      </c>
      <c r="L117" s="31"/>
    </row>
    <row r="118" spans="1:12" ht="30" customHeight="1" x14ac:dyDescent="0.25">
      <c r="A118" s="7"/>
      <c r="B118" s="7"/>
      <c r="C118" s="7" t="s">
        <v>34</v>
      </c>
      <c r="D118" s="9" t="s">
        <v>57</v>
      </c>
      <c r="E118" s="7" t="s">
        <v>36</v>
      </c>
      <c r="F118" s="7" t="s">
        <v>33</v>
      </c>
      <c r="G118" s="3">
        <v>565.33333333333337</v>
      </c>
      <c r="H118" s="3"/>
      <c r="I118" s="22">
        <v>21</v>
      </c>
      <c r="J118" s="5">
        <f t="shared" si="6"/>
        <v>11872</v>
      </c>
      <c r="K118" s="5">
        <f t="shared" si="7"/>
        <v>14246.4</v>
      </c>
      <c r="L118" s="31"/>
    </row>
    <row r="119" spans="1:12" ht="30" customHeight="1" x14ac:dyDescent="0.25">
      <c r="A119" s="7"/>
      <c r="B119" s="7"/>
      <c r="C119" s="7"/>
      <c r="D119" s="17" t="s">
        <v>178</v>
      </c>
      <c r="E119" s="7" t="s">
        <v>180</v>
      </c>
      <c r="F119" s="7"/>
      <c r="G119" s="3">
        <v>400.69333333333333</v>
      </c>
      <c r="H119" s="3"/>
      <c r="I119" s="22">
        <f>(0.25*11*21)/5</f>
        <v>11.55</v>
      </c>
      <c r="J119" s="5">
        <f t="shared" si="6"/>
        <v>4628.0079999999998</v>
      </c>
      <c r="K119" s="5">
        <f t="shared" si="7"/>
        <v>5553.6095999999998</v>
      </c>
      <c r="L119" s="31"/>
    </row>
    <row r="120" spans="1:12" ht="30" customHeight="1" x14ac:dyDescent="0.25">
      <c r="A120" s="7" t="s">
        <v>114</v>
      </c>
      <c r="B120" s="8" t="s">
        <v>115</v>
      </c>
      <c r="C120" s="7" t="s">
        <v>10</v>
      </c>
      <c r="D120" s="9" t="s">
        <v>116</v>
      </c>
      <c r="E120" s="7" t="s">
        <v>26</v>
      </c>
      <c r="F120" s="7" t="s">
        <v>117</v>
      </c>
      <c r="G120" s="3">
        <v>4958.333333333333</v>
      </c>
      <c r="H120" s="3">
        <v>1</v>
      </c>
      <c r="I120" s="22">
        <v>1</v>
      </c>
      <c r="J120" s="5">
        <f t="shared" si="6"/>
        <v>4958.333333333333</v>
      </c>
      <c r="K120" s="5">
        <f t="shared" si="7"/>
        <v>5949.9999999999991</v>
      </c>
      <c r="L120" s="31"/>
    </row>
    <row r="121" spans="1:12" ht="75" customHeight="1" x14ac:dyDescent="0.25">
      <c r="A121" s="7" t="s">
        <v>1</v>
      </c>
      <c r="B121" s="7"/>
      <c r="C121" s="7" t="s">
        <v>16</v>
      </c>
      <c r="D121" s="9" t="s">
        <v>53</v>
      </c>
      <c r="E121" s="7" t="s">
        <v>18</v>
      </c>
      <c r="F121" s="7" t="s">
        <v>117</v>
      </c>
      <c r="G121" s="3">
        <v>2862.2222222222226</v>
      </c>
      <c r="H121" s="3"/>
      <c r="I121" s="22">
        <v>1</v>
      </c>
      <c r="J121" s="5">
        <f t="shared" si="6"/>
        <v>2862.2222222222226</v>
      </c>
      <c r="K121" s="5">
        <f t="shared" si="7"/>
        <v>3434.666666666667</v>
      </c>
      <c r="L121" s="31"/>
    </row>
    <row r="122" spans="1:12" ht="105" customHeight="1" x14ac:dyDescent="0.25">
      <c r="A122" s="7" t="s">
        <v>1</v>
      </c>
      <c r="B122" s="7"/>
      <c r="C122" s="7" t="s">
        <v>20</v>
      </c>
      <c r="D122" s="9" t="s">
        <v>54</v>
      </c>
      <c r="E122" s="7" t="s">
        <v>45</v>
      </c>
      <c r="F122" s="7" t="s">
        <v>117</v>
      </c>
      <c r="G122" s="3">
        <v>335.83333333333331</v>
      </c>
      <c r="H122" s="3"/>
      <c r="I122" s="22">
        <v>12</v>
      </c>
      <c r="J122" s="5">
        <f t="shared" si="6"/>
        <v>4030</v>
      </c>
      <c r="K122" s="5">
        <f t="shared" si="7"/>
        <v>4836</v>
      </c>
      <c r="L122" s="31"/>
    </row>
    <row r="123" spans="1:12" ht="105" customHeight="1" x14ac:dyDescent="0.25">
      <c r="A123" s="7" t="s">
        <v>1</v>
      </c>
      <c r="B123" s="7"/>
      <c r="C123" s="7" t="s">
        <v>24</v>
      </c>
      <c r="D123" s="9" t="s">
        <v>55</v>
      </c>
      <c r="E123" s="7" t="s">
        <v>26</v>
      </c>
      <c r="F123" s="7" t="s">
        <v>117</v>
      </c>
      <c r="G123" s="3">
        <v>335.83333333333331</v>
      </c>
      <c r="H123" s="3"/>
      <c r="I123" s="22">
        <v>1</v>
      </c>
      <c r="J123" s="5">
        <f t="shared" si="6"/>
        <v>335.83333333333331</v>
      </c>
      <c r="K123" s="5">
        <f t="shared" si="7"/>
        <v>402.99999999999994</v>
      </c>
      <c r="L123" s="31"/>
    </row>
    <row r="124" spans="1:12" ht="60" customHeight="1" x14ac:dyDescent="0.25">
      <c r="A124" s="7"/>
      <c r="B124" s="7"/>
      <c r="C124" s="7" t="s">
        <v>30</v>
      </c>
      <c r="D124" s="9" t="s">
        <v>118</v>
      </c>
      <c r="E124" s="7" t="s">
        <v>32</v>
      </c>
      <c r="F124" s="7" t="s">
        <v>33</v>
      </c>
      <c r="G124" s="3">
        <v>3266.6666666666665</v>
      </c>
      <c r="H124" s="3"/>
      <c r="I124" s="22">
        <v>1</v>
      </c>
      <c r="J124" s="5">
        <f t="shared" si="6"/>
        <v>3266.6666666666665</v>
      </c>
      <c r="K124" s="5">
        <f t="shared" si="7"/>
        <v>3919.9999999999995</v>
      </c>
      <c r="L124" s="31"/>
    </row>
    <row r="125" spans="1:12" ht="45" customHeight="1" x14ac:dyDescent="0.25">
      <c r="A125" s="7"/>
      <c r="B125" s="7"/>
      <c r="C125" s="7" t="s">
        <v>34</v>
      </c>
      <c r="D125" s="9" t="s">
        <v>57</v>
      </c>
      <c r="E125" s="7" t="s">
        <v>36</v>
      </c>
      <c r="F125" s="7" t="s">
        <v>33</v>
      </c>
      <c r="G125" s="3">
        <v>565.33333333333337</v>
      </c>
      <c r="H125" s="3"/>
      <c r="I125" s="22">
        <v>1</v>
      </c>
      <c r="J125" s="5">
        <f t="shared" si="6"/>
        <v>565.33333333333337</v>
      </c>
      <c r="K125" s="5">
        <f t="shared" si="7"/>
        <v>678.4</v>
      </c>
      <c r="L125" s="31"/>
    </row>
    <row r="126" spans="1:12" ht="30" customHeight="1" x14ac:dyDescent="0.25">
      <c r="A126" s="7"/>
      <c r="B126" s="7"/>
      <c r="C126" s="7"/>
      <c r="D126" s="17" t="s">
        <v>178</v>
      </c>
      <c r="E126" s="7" t="s">
        <v>180</v>
      </c>
      <c r="F126" s="7"/>
      <c r="G126" s="3">
        <v>400.69333333333333</v>
      </c>
      <c r="H126" s="3"/>
      <c r="I126" s="22">
        <f>(0.25*11*1)/5</f>
        <v>0.55000000000000004</v>
      </c>
      <c r="J126" s="5">
        <f t="shared" si="6"/>
        <v>220.38133333333334</v>
      </c>
      <c r="K126" s="5">
        <f t="shared" si="7"/>
        <v>264.45760000000001</v>
      </c>
      <c r="L126" s="31"/>
    </row>
    <row r="127" spans="1:12" ht="30" customHeight="1" x14ac:dyDescent="0.25">
      <c r="A127" s="7" t="s">
        <v>119</v>
      </c>
      <c r="B127" s="8" t="s">
        <v>120</v>
      </c>
      <c r="C127" s="7" t="s">
        <v>10</v>
      </c>
      <c r="D127" s="9" t="s">
        <v>52</v>
      </c>
      <c r="E127" s="7" t="s">
        <v>26</v>
      </c>
      <c r="F127" s="7" t="s">
        <v>121</v>
      </c>
      <c r="G127" s="3">
        <v>4958.333333333333</v>
      </c>
      <c r="H127" s="3">
        <v>4</v>
      </c>
      <c r="I127" s="22">
        <v>4</v>
      </c>
      <c r="J127" s="5">
        <f t="shared" si="6"/>
        <v>19833.333333333332</v>
      </c>
      <c r="K127" s="5">
        <f t="shared" si="7"/>
        <v>23799.999999999996</v>
      </c>
      <c r="L127" s="31"/>
    </row>
    <row r="128" spans="1:12" ht="75" customHeight="1" x14ac:dyDescent="0.25">
      <c r="A128" s="7" t="s">
        <v>1</v>
      </c>
      <c r="B128" s="7"/>
      <c r="C128" s="7" t="s">
        <v>16</v>
      </c>
      <c r="D128" s="9" t="s">
        <v>122</v>
      </c>
      <c r="E128" s="7" t="s">
        <v>18</v>
      </c>
      <c r="F128" s="7" t="s">
        <v>121</v>
      </c>
      <c r="G128" s="3">
        <v>2862.2222222222226</v>
      </c>
      <c r="H128" s="3"/>
      <c r="I128" s="22">
        <v>4</v>
      </c>
      <c r="J128" s="5">
        <f t="shared" si="6"/>
        <v>11448.888888888891</v>
      </c>
      <c r="K128" s="5">
        <f t="shared" si="7"/>
        <v>13738.666666666668</v>
      </c>
      <c r="L128" s="31"/>
    </row>
    <row r="129" spans="1:12" ht="105" customHeight="1" x14ac:dyDescent="0.25">
      <c r="A129" s="7" t="s">
        <v>1</v>
      </c>
      <c r="B129" s="7"/>
      <c r="C129" s="7" t="s">
        <v>20</v>
      </c>
      <c r="D129" s="9" t="s">
        <v>54</v>
      </c>
      <c r="E129" s="7" t="s">
        <v>45</v>
      </c>
      <c r="F129" s="7" t="s">
        <v>121</v>
      </c>
      <c r="G129" s="3">
        <v>335.83333333333331</v>
      </c>
      <c r="H129" s="3"/>
      <c r="I129" s="22">
        <f>4*12</f>
        <v>48</v>
      </c>
      <c r="J129" s="5">
        <f t="shared" si="6"/>
        <v>16120</v>
      </c>
      <c r="K129" s="5">
        <f t="shared" si="7"/>
        <v>19344</v>
      </c>
      <c r="L129" s="31"/>
    </row>
    <row r="130" spans="1:12" ht="105" customHeight="1" x14ac:dyDescent="0.25">
      <c r="A130" s="7" t="s">
        <v>1</v>
      </c>
      <c r="B130" s="7"/>
      <c r="C130" s="7" t="s">
        <v>24</v>
      </c>
      <c r="D130" s="9" t="s">
        <v>55</v>
      </c>
      <c r="E130" s="7" t="s">
        <v>26</v>
      </c>
      <c r="F130" s="7" t="s">
        <v>121</v>
      </c>
      <c r="G130" s="3">
        <v>335.83333333333331</v>
      </c>
      <c r="H130" s="3"/>
      <c r="I130" s="22">
        <v>4</v>
      </c>
      <c r="J130" s="5">
        <f t="shared" ref="J130:J161" si="8">I130*G130</f>
        <v>1343.3333333333333</v>
      </c>
      <c r="K130" s="5">
        <f t="shared" ref="K130:K161" si="9">J130*1.2</f>
        <v>1611.9999999999998</v>
      </c>
      <c r="L130" s="31"/>
    </row>
    <row r="131" spans="1:12" ht="45" customHeight="1" x14ac:dyDescent="0.25">
      <c r="A131" s="7"/>
      <c r="B131" s="7"/>
      <c r="C131" s="7" t="s">
        <v>30</v>
      </c>
      <c r="D131" s="9" t="s">
        <v>56</v>
      </c>
      <c r="E131" s="7" t="s">
        <v>32</v>
      </c>
      <c r="F131" s="7" t="s">
        <v>33</v>
      </c>
      <c r="G131" s="3">
        <v>3266.6666666666665</v>
      </c>
      <c r="H131" s="3"/>
      <c r="I131" s="22">
        <v>4</v>
      </c>
      <c r="J131" s="5">
        <f t="shared" si="8"/>
        <v>13066.666666666666</v>
      </c>
      <c r="K131" s="5">
        <f t="shared" si="9"/>
        <v>15679.999999999998</v>
      </c>
      <c r="L131" s="31"/>
    </row>
    <row r="132" spans="1:12" ht="30" customHeight="1" x14ac:dyDescent="0.25">
      <c r="A132" s="7"/>
      <c r="B132" s="7"/>
      <c r="C132" s="7" t="s">
        <v>34</v>
      </c>
      <c r="D132" s="9" t="s">
        <v>57</v>
      </c>
      <c r="E132" s="7" t="s">
        <v>36</v>
      </c>
      <c r="F132" s="7" t="s">
        <v>33</v>
      </c>
      <c r="G132" s="3">
        <v>565.33333333333337</v>
      </c>
      <c r="H132" s="3"/>
      <c r="I132" s="22">
        <v>4</v>
      </c>
      <c r="J132" s="5">
        <f t="shared" si="8"/>
        <v>2261.3333333333335</v>
      </c>
      <c r="K132" s="5">
        <f t="shared" si="9"/>
        <v>2713.6</v>
      </c>
      <c r="L132" s="31"/>
    </row>
    <row r="133" spans="1:12" ht="30" customHeight="1" x14ac:dyDescent="0.25">
      <c r="A133" s="7"/>
      <c r="B133" s="7"/>
      <c r="C133" s="7"/>
      <c r="D133" s="17" t="s">
        <v>178</v>
      </c>
      <c r="E133" s="7" t="s">
        <v>180</v>
      </c>
      <c r="F133" s="7"/>
      <c r="G133" s="3">
        <v>400.69333333333333</v>
      </c>
      <c r="H133" s="3"/>
      <c r="I133" s="22">
        <f>(0.25*11*4)/5</f>
        <v>2.2000000000000002</v>
      </c>
      <c r="J133" s="5">
        <f t="shared" si="8"/>
        <v>881.52533333333338</v>
      </c>
      <c r="K133" s="5">
        <f t="shared" si="9"/>
        <v>1057.8304000000001</v>
      </c>
      <c r="L133" s="31"/>
    </row>
    <row r="134" spans="1:12" ht="30" customHeight="1" x14ac:dyDescent="0.25">
      <c r="A134" s="7" t="s">
        <v>123</v>
      </c>
      <c r="B134" s="8" t="s">
        <v>124</v>
      </c>
      <c r="C134" s="7" t="s">
        <v>10</v>
      </c>
      <c r="D134" s="9" t="s">
        <v>52</v>
      </c>
      <c r="E134" s="7" t="s">
        <v>26</v>
      </c>
      <c r="F134" s="7" t="s">
        <v>109</v>
      </c>
      <c r="G134" s="3">
        <v>4958.333333333333</v>
      </c>
      <c r="H134" s="3">
        <v>26</v>
      </c>
      <c r="I134" s="22">
        <v>26</v>
      </c>
      <c r="J134" s="5">
        <f t="shared" si="8"/>
        <v>128916.66666666666</v>
      </c>
      <c r="K134" s="5">
        <f t="shared" si="9"/>
        <v>154699.99999999997</v>
      </c>
      <c r="L134" s="31"/>
    </row>
    <row r="135" spans="1:12" ht="45" customHeight="1" x14ac:dyDescent="0.25">
      <c r="A135" s="7" t="s">
        <v>1</v>
      </c>
      <c r="B135" s="7"/>
      <c r="C135" s="7" t="s">
        <v>16</v>
      </c>
      <c r="D135" s="9" t="s">
        <v>53</v>
      </c>
      <c r="E135" s="7" t="s">
        <v>18</v>
      </c>
      <c r="F135" s="7" t="s">
        <v>109</v>
      </c>
      <c r="G135" s="3">
        <v>2862.2222222222226</v>
      </c>
      <c r="H135" s="3"/>
      <c r="I135" s="22">
        <v>26</v>
      </c>
      <c r="J135" s="5">
        <f t="shared" si="8"/>
        <v>74417.777777777781</v>
      </c>
      <c r="K135" s="5">
        <f t="shared" si="9"/>
        <v>89301.333333333328</v>
      </c>
      <c r="L135" s="31"/>
    </row>
    <row r="136" spans="1:12" ht="75" customHeight="1" x14ac:dyDescent="0.25">
      <c r="A136" s="7" t="s">
        <v>1</v>
      </c>
      <c r="B136" s="7"/>
      <c r="C136" s="7" t="s">
        <v>20</v>
      </c>
      <c r="D136" s="9" t="s">
        <v>110</v>
      </c>
      <c r="E136" s="7" t="s">
        <v>45</v>
      </c>
      <c r="F136" s="7" t="s">
        <v>109</v>
      </c>
      <c r="G136" s="3">
        <v>272.22222222222223</v>
      </c>
      <c r="H136" s="3"/>
      <c r="I136" s="22">
        <f>26*12</f>
        <v>312</v>
      </c>
      <c r="J136" s="5">
        <f t="shared" si="8"/>
        <v>84933.333333333328</v>
      </c>
      <c r="K136" s="5">
        <f t="shared" si="9"/>
        <v>101919.99999999999</v>
      </c>
      <c r="L136" s="31"/>
    </row>
    <row r="137" spans="1:12" ht="105" customHeight="1" x14ac:dyDescent="0.25">
      <c r="A137" s="7" t="s">
        <v>1</v>
      </c>
      <c r="B137" s="7"/>
      <c r="C137" s="7" t="s">
        <v>24</v>
      </c>
      <c r="D137" s="9" t="s">
        <v>55</v>
      </c>
      <c r="E137" s="7" t="s">
        <v>26</v>
      </c>
      <c r="F137" s="7" t="s">
        <v>109</v>
      </c>
      <c r="G137" s="3">
        <v>335.83333333333331</v>
      </c>
      <c r="H137" s="3"/>
      <c r="I137" s="22">
        <v>26</v>
      </c>
      <c r="J137" s="5">
        <f t="shared" si="8"/>
        <v>8731.6666666666661</v>
      </c>
      <c r="K137" s="5">
        <f t="shared" si="9"/>
        <v>10477.999999999998</v>
      </c>
      <c r="L137" s="31"/>
    </row>
    <row r="138" spans="1:12" ht="105" customHeight="1" x14ac:dyDescent="0.25">
      <c r="A138" s="7" t="s">
        <v>1</v>
      </c>
      <c r="B138" s="7"/>
      <c r="C138" s="7" t="s">
        <v>67</v>
      </c>
      <c r="D138" s="9" t="s">
        <v>68</v>
      </c>
      <c r="E138" s="7" t="s">
        <v>26</v>
      </c>
      <c r="F138" s="7" t="s">
        <v>109</v>
      </c>
      <c r="G138" s="3">
        <v>352.77777777777783</v>
      </c>
      <c r="H138" s="3"/>
      <c r="I138" s="22">
        <v>26</v>
      </c>
      <c r="J138" s="5">
        <f t="shared" si="8"/>
        <v>9172.2222222222226</v>
      </c>
      <c r="K138" s="5">
        <f t="shared" si="9"/>
        <v>11006.666666666666</v>
      </c>
      <c r="L138" s="31"/>
    </row>
    <row r="139" spans="1:12" ht="45" customHeight="1" x14ac:dyDescent="0.25">
      <c r="A139" s="7"/>
      <c r="B139" s="7"/>
      <c r="C139" s="7" t="s">
        <v>30</v>
      </c>
      <c r="D139" s="9" t="s">
        <v>56</v>
      </c>
      <c r="E139" s="7" t="s">
        <v>32</v>
      </c>
      <c r="F139" s="7" t="s">
        <v>33</v>
      </c>
      <c r="G139" s="3">
        <v>3266.6666666666665</v>
      </c>
      <c r="H139" s="3"/>
      <c r="I139" s="22">
        <v>26</v>
      </c>
      <c r="J139" s="5">
        <f t="shared" si="8"/>
        <v>84933.333333333328</v>
      </c>
      <c r="K139" s="5">
        <f t="shared" si="9"/>
        <v>101919.99999999999</v>
      </c>
      <c r="L139" s="31"/>
    </row>
    <row r="140" spans="1:12" ht="30" customHeight="1" x14ac:dyDescent="0.25">
      <c r="A140" s="7"/>
      <c r="B140" s="7"/>
      <c r="C140" s="7" t="s">
        <v>34</v>
      </c>
      <c r="D140" s="9" t="s">
        <v>57</v>
      </c>
      <c r="E140" s="7" t="s">
        <v>36</v>
      </c>
      <c r="F140" s="7" t="s">
        <v>33</v>
      </c>
      <c r="G140" s="3">
        <v>565.33333333333337</v>
      </c>
      <c r="H140" s="3"/>
      <c r="I140" s="22">
        <v>26</v>
      </c>
      <c r="J140" s="5">
        <f t="shared" si="8"/>
        <v>14698.666666666668</v>
      </c>
      <c r="K140" s="5">
        <f t="shared" si="9"/>
        <v>17638.400000000001</v>
      </c>
      <c r="L140" s="31"/>
    </row>
    <row r="141" spans="1:12" ht="30" customHeight="1" x14ac:dyDescent="0.25">
      <c r="A141" s="7"/>
      <c r="B141" s="7"/>
      <c r="C141" s="7"/>
      <c r="D141" s="17" t="s">
        <v>178</v>
      </c>
      <c r="E141" s="7" t="s">
        <v>180</v>
      </c>
      <c r="F141" s="7"/>
      <c r="G141" s="3">
        <v>400.69333333333333</v>
      </c>
      <c r="H141" s="3"/>
      <c r="I141" s="22">
        <f>(0.25*11*26)/5</f>
        <v>14.3</v>
      </c>
      <c r="J141" s="5">
        <f t="shared" si="8"/>
        <v>5729.9146666666666</v>
      </c>
      <c r="K141" s="5">
        <f t="shared" si="9"/>
        <v>6875.8975999999993</v>
      </c>
      <c r="L141" s="31"/>
    </row>
    <row r="142" spans="1:12" ht="30" customHeight="1" x14ac:dyDescent="0.25">
      <c r="A142" s="7" t="s">
        <v>125</v>
      </c>
      <c r="B142" s="8" t="s">
        <v>126</v>
      </c>
      <c r="C142" s="7" t="s">
        <v>10</v>
      </c>
      <c r="D142" s="9" t="s">
        <v>127</v>
      </c>
      <c r="E142" s="7" t="s">
        <v>26</v>
      </c>
      <c r="F142" s="7" t="s">
        <v>128</v>
      </c>
      <c r="G142" s="3">
        <v>352.77777777777783</v>
      </c>
      <c r="H142" s="3">
        <v>178</v>
      </c>
      <c r="I142" s="22">
        <v>26</v>
      </c>
      <c r="J142" s="5">
        <f t="shared" si="8"/>
        <v>9172.2222222222226</v>
      </c>
      <c r="K142" s="5">
        <f t="shared" si="9"/>
        <v>11006.666666666666</v>
      </c>
      <c r="L142" s="31"/>
    </row>
    <row r="143" spans="1:12" ht="30" customHeight="1" x14ac:dyDescent="0.25">
      <c r="A143" s="7" t="s">
        <v>1</v>
      </c>
      <c r="B143" s="7"/>
      <c r="C143" s="7"/>
      <c r="D143" s="9" t="s">
        <v>52</v>
      </c>
      <c r="E143" s="7" t="s">
        <v>26</v>
      </c>
      <c r="F143" s="7" t="s">
        <v>128</v>
      </c>
      <c r="G143" s="3">
        <v>4958.333333333333</v>
      </c>
      <c r="H143" s="3"/>
      <c r="I143" s="22">
        <v>26</v>
      </c>
      <c r="J143" s="5">
        <f t="shared" si="8"/>
        <v>128916.66666666666</v>
      </c>
      <c r="K143" s="5">
        <f t="shared" si="9"/>
        <v>154699.99999999997</v>
      </c>
      <c r="L143" s="31"/>
    </row>
    <row r="144" spans="1:12" ht="30" customHeight="1" x14ac:dyDescent="0.25">
      <c r="A144" s="7" t="s">
        <v>1</v>
      </c>
      <c r="B144" s="7"/>
      <c r="C144" s="7"/>
      <c r="D144" s="9" t="s">
        <v>62</v>
      </c>
      <c r="E144" s="7" t="s">
        <v>12</v>
      </c>
      <c r="F144" s="7" t="s">
        <v>128</v>
      </c>
      <c r="G144" s="3">
        <v>4215.2777777777783</v>
      </c>
      <c r="H144" s="15"/>
      <c r="I144" s="22">
        <v>26</v>
      </c>
      <c r="J144" s="5">
        <f t="shared" si="8"/>
        <v>109597.22222222223</v>
      </c>
      <c r="K144" s="5">
        <f t="shared" si="9"/>
        <v>131516.66666666669</v>
      </c>
      <c r="L144" s="31"/>
    </row>
    <row r="145" spans="1:12" ht="30" customHeight="1" x14ac:dyDescent="0.25">
      <c r="A145" s="7" t="s">
        <v>1</v>
      </c>
      <c r="B145" s="7"/>
      <c r="C145" s="7" t="s">
        <v>16</v>
      </c>
      <c r="D145" s="9" t="s">
        <v>129</v>
      </c>
      <c r="E145" s="7" t="s">
        <v>18</v>
      </c>
      <c r="F145" s="7" t="s">
        <v>128</v>
      </c>
      <c r="G145" s="3">
        <v>2862.2222222222226</v>
      </c>
      <c r="H145" s="3"/>
      <c r="I145" s="22">
        <v>26</v>
      </c>
      <c r="J145" s="5">
        <f t="shared" si="8"/>
        <v>74417.777777777781</v>
      </c>
      <c r="K145" s="5">
        <f t="shared" si="9"/>
        <v>89301.333333333328</v>
      </c>
      <c r="L145" s="31"/>
    </row>
    <row r="146" spans="1:12" ht="75" customHeight="1" x14ac:dyDescent="0.25">
      <c r="A146" s="7" t="s">
        <v>1</v>
      </c>
      <c r="B146" s="7"/>
      <c r="C146" s="7" t="s">
        <v>20</v>
      </c>
      <c r="D146" s="9" t="s">
        <v>54</v>
      </c>
      <c r="E146" s="7" t="s">
        <v>45</v>
      </c>
      <c r="F146" s="7" t="s">
        <v>128</v>
      </c>
      <c r="G146" s="3">
        <v>335.83333333333331</v>
      </c>
      <c r="H146" s="3"/>
      <c r="I146" s="22">
        <f>26*12</f>
        <v>312</v>
      </c>
      <c r="J146" s="5">
        <f t="shared" si="8"/>
        <v>104780</v>
      </c>
      <c r="K146" s="5">
        <f t="shared" si="9"/>
        <v>125736</v>
      </c>
      <c r="L146" s="31"/>
    </row>
    <row r="147" spans="1:12" ht="105" customHeight="1" x14ac:dyDescent="0.25">
      <c r="A147" s="7" t="s">
        <v>1</v>
      </c>
      <c r="B147" s="7"/>
      <c r="C147" s="7" t="s">
        <v>24</v>
      </c>
      <c r="D147" s="9" t="s">
        <v>55</v>
      </c>
      <c r="E147" s="7" t="s">
        <v>26</v>
      </c>
      <c r="F147" s="7" t="s">
        <v>128</v>
      </c>
      <c r="G147" s="3">
        <v>335.83333333333331</v>
      </c>
      <c r="H147" s="3"/>
      <c r="I147" s="22">
        <v>26</v>
      </c>
      <c r="J147" s="5">
        <f t="shared" si="8"/>
        <v>8731.6666666666661</v>
      </c>
      <c r="K147" s="5">
        <f t="shared" si="9"/>
        <v>10477.999999999998</v>
      </c>
      <c r="L147" s="31"/>
    </row>
    <row r="148" spans="1:12" ht="45" customHeight="1" x14ac:dyDescent="0.25">
      <c r="A148" s="7" t="s">
        <v>1</v>
      </c>
      <c r="B148" s="7"/>
      <c r="C148" s="7" t="s">
        <v>67</v>
      </c>
      <c r="D148" s="9" t="s">
        <v>130</v>
      </c>
      <c r="E148" s="7" t="s">
        <v>26</v>
      </c>
      <c r="F148" s="7" t="s">
        <v>128</v>
      </c>
      <c r="G148" s="3">
        <v>730.55555555555566</v>
      </c>
      <c r="H148" s="3"/>
      <c r="I148" s="22">
        <v>26</v>
      </c>
      <c r="J148" s="5">
        <f t="shared" si="8"/>
        <v>18994.444444444445</v>
      </c>
      <c r="K148" s="5">
        <f t="shared" si="9"/>
        <v>22793.333333333332</v>
      </c>
    </row>
    <row r="149" spans="1:12" ht="30" customHeight="1" x14ac:dyDescent="0.25">
      <c r="A149" s="7"/>
      <c r="B149" s="7"/>
      <c r="C149" s="7" t="s">
        <v>30</v>
      </c>
      <c r="D149" s="9" t="s">
        <v>56</v>
      </c>
      <c r="E149" s="7" t="s">
        <v>32</v>
      </c>
      <c r="F149" s="7" t="s">
        <v>33</v>
      </c>
      <c r="G149" s="3">
        <v>3266.6666666666665</v>
      </c>
      <c r="H149" s="3"/>
      <c r="I149" s="22">
        <v>26</v>
      </c>
      <c r="J149" s="5">
        <f t="shared" si="8"/>
        <v>84933.333333333328</v>
      </c>
      <c r="K149" s="5">
        <f t="shared" si="9"/>
        <v>101919.99999999999</v>
      </c>
      <c r="L149" s="31"/>
    </row>
    <row r="150" spans="1:12" ht="30" customHeight="1" x14ac:dyDescent="0.25">
      <c r="A150" s="7"/>
      <c r="B150" s="7"/>
      <c r="C150" s="7" t="s">
        <v>34</v>
      </c>
      <c r="D150" s="9" t="s">
        <v>57</v>
      </c>
      <c r="E150" s="7" t="s">
        <v>36</v>
      </c>
      <c r="F150" s="7" t="s">
        <v>33</v>
      </c>
      <c r="G150" s="3">
        <v>565.33333333333337</v>
      </c>
      <c r="H150" s="3"/>
      <c r="I150" s="22">
        <v>26</v>
      </c>
      <c r="J150" s="5">
        <f t="shared" si="8"/>
        <v>14698.666666666668</v>
      </c>
      <c r="K150" s="5">
        <f t="shared" si="9"/>
        <v>17638.400000000001</v>
      </c>
      <c r="L150" s="31"/>
    </row>
    <row r="151" spans="1:12" ht="30" customHeight="1" x14ac:dyDescent="0.25">
      <c r="A151" s="35" t="s">
        <v>131</v>
      </c>
      <c r="B151" s="36" t="s">
        <v>132</v>
      </c>
      <c r="C151" s="35" t="s">
        <v>10</v>
      </c>
      <c r="D151" s="35" t="s">
        <v>127</v>
      </c>
      <c r="E151" s="35" t="s">
        <v>26</v>
      </c>
      <c r="F151" s="35" t="s">
        <v>133</v>
      </c>
      <c r="G151" s="37">
        <v>352.77777777777783</v>
      </c>
      <c r="H151" s="37">
        <v>4</v>
      </c>
      <c r="I151" s="37">
        <v>26</v>
      </c>
      <c r="J151" s="38">
        <f t="shared" si="8"/>
        <v>9172.2222222222226</v>
      </c>
      <c r="K151" s="38">
        <f t="shared" si="9"/>
        <v>11006.666666666666</v>
      </c>
      <c r="L151" s="31"/>
    </row>
    <row r="152" spans="1:12" ht="30" customHeight="1" x14ac:dyDescent="0.25">
      <c r="A152" s="7" t="s">
        <v>1</v>
      </c>
      <c r="B152" s="7"/>
      <c r="C152" s="7"/>
      <c r="D152" s="9" t="s">
        <v>52</v>
      </c>
      <c r="E152" s="7" t="s">
        <v>26</v>
      </c>
      <c r="F152" s="7" t="s">
        <v>133</v>
      </c>
      <c r="G152" s="3">
        <v>4958.333333333333</v>
      </c>
      <c r="H152" s="3"/>
      <c r="I152" s="22">
        <v>26</v>
      </c>
      <c r="J152" s="5">
        <f t="shared" si="8"/>
        <v>128916.66666666666</v>
      </c>
      <c r="K152" s="5">
        <f t="shared" si="9"/>
        <v>154699.99999999997</v>
      </c>
      <c r="L152" s="31"/>
    </row>
    <row r="153" spans="1:12" ht="30" customHeight="1" x14ac:dyDescent="0.25">
      <c r="A153" s="7" t="s">
        <v>1</v>
      </c>
      <c r="B153" s="7"/>
      <c r="C153" s="7"/>
      <c r="D153" s="9" t="s">
        <v>62</v>
      </c>
      <c r="E153" s="7" t="s">
        <v>12</v>
      </c>
      <c r="F153" s="7" t="s">
        <v>133</v>
      </c>
      <c r="G153" s="3">
        <v>4215.2777777777783</v>
      </c>
      <c r="H153" s="3"/>
      <c r="I153" s="22">
        <v>26</v>
      </c>
      <c r="J153" s="5">
        <f t="shared" si="8"/>
        <v>109597.22222222223</v>
      </c>
      <c r="K153" s="5">
        <f t="shared" si="9"/>
        <v>131516.66666666669</v>
      </c>
      <c r="L153" s="31"/>
    </row>
    <row r="154" spans="1:12" ht="75" customHeight="1" x14ac:dyDescent="0.25">
      <c r="A154" s="7" t="s">
        <v>1</v>
      </c>
      <c r="B154" s="7"/>
      <c r="C154" s="7" t="s">
        <v>16</v>
      </c>
      <c r="D154" s="9" t="s">
        <v>129</v>
      </c>
      <c r="E154" s="7" t="s">
        <v>18</v>
      </c>
      <c r="F154" s="7" t="s">
        <v>133</v>
      </c>
      <c r="G154" s="3">
        <v>2862.2222222222226</v>
      </c>
      <c r="H154" s="3"/>
      <c r="I154" s="22">
        <v>26</v>
      </c>
      <c r="J154" s="5">
        <f t="shared" si="8"/>
        <v>74417.777777777781</v>
      </c>
      <c r="K154" s="5">
        <f t="shared" si="9"/>
        <v>89301.333333333328</v>
      </c>
      <c r="L154" s="31"/>
    </row>
    <row r="155" spans="1:12" ht="105" customHeight="1" x14ac:dyDescent="0.25">
      <c r="A155" s="7" t="s">
        <v>1</v>
      </c>
      <c r="B155" s="7"/>
      <c r="C155" s="7" t="s">
        <v>20</v>
      </c>
      <c r="D155" s="9" t="s">
        <v>54</v>
      </c>
      <c r="E155" s="7" t="s">
        <v>45</v>
      </c>
      <c r="F155" s="7" t="s">
        <v>133</v>
      </c>
      <c r="G155" s="3">
        <v>335.83333333333331</v>
      </c>
      <c r="H155" s="3"/>
      <c r="I155" s="22">
        <f>26*12</f>
        <v>312</v>
      </c>
      <c r="J155" s="5">
        <f t="shared" si="8"/>
        <v>104780</v>
      </c>
      <c r="K155" s="5">
        <f t="shared" si="9"/>
        <v>125736</v>
      </c>
      <c r="L155" s="31"/>
    </row>
    <row r="156" spans="1:12" ht="105" customHeight="1" x14ac:dyDescent="0.25">
      <c r="A156" s="7" t="s">
        <v>1</v>
      </c>
      <c r="B156" s="7"/>
      <c r="C156" s="7" t="s">
        <v>24</v>
      </c>
      <c r="D156" s="9" t="s">
        <v>55</v>
      </c>
      <c r="E156" s="7" t="s">
        <v>26</v>
      </c>
      <c r="F156" s="7" t="s">
        <v>133</v>
      </c>
      <c r="G156" s="3">
        <v>335.83333333333331</v>
      </c>
      <c r="H156" s="3"/>
      <c r="I156" s="22">
        <v>26</v>
      </c>
      <c r="J156" s="5">
        <f t="shared" si="8"/>
        <v>8731.6666666666661</v>
      </c>
      <c r="K156" s="5">
        <f t="shared" si="9"/>
        <v>10477.999999999998</v>
      </c>
      <c r="L156" s="31"/>
    </row>
    <row r="157" spans="1:12" ht="60" customHeight="1" x14ac:dyDescent="0.25">
      <c r="A157" s="7"/>
      <c r="B157" s="7"/>
      <c r="C157" s="7" t="s">
        <v>30</v>
      </c>
      <c r="D157" s="9" t="s">
        <v>56</v>
      </c>
      <c r="E157" s="7" t="s">
        <v>32</v>
      </c>
      <c r="F157" s="7" t="s">
        <v>33</v>
      </c>
      <c r="G157" s="3">
        <v>3266.6666666666665</v>
      </c>
      <c r="H157" s="3"/>
      <c r="I157" s="22">
        <v>26</v>
      </c>
      <c r="J157" s="5">
        <f t="shared" si="8"/>
        <v>84933.333333333328</v>
      </c>
      <c r="K157" s="5">
        <f t="shared" si="9"/>
        <v>101919.99999999999</v>
      </c>
      <c r="L157" s="31"/>
    </row>
    <row r="158" spans="1:12" ht="30" customHeight="1" x14ac:dyDescent="0.25">
      <c r="A158" s="7"/>
      <c r="B158" s="7"/>
      <c r="C158" s="7" t="s">
        <v>34</v>
      </c>
      <c r="D158" s="9" t="s">
        <v>57</v>
      </c>
      <c r="E158" s="7" t="s">
        <v>36</v>
      </c>
      <c r="F158" s="7" t="s">
        <v>33</v>
      </c>
      <c r="G158" s="3">
        <v>565.33333333333337</v>
      </c>
      <c r="H158" s="3"/>
      <c r="I158" s="22">
        <v>26</v>
      </c>
      <c r="J158" s="5">
        <f t="shared" si="8"/>
        <v>14698.666666666668</v>
      </c>
      <c r="K158" s="5">
        <f t="shared" si="9"/>
        <v>17638.400000000001</v>
      </c>
      <c r="L158" s="31"/>
    </row>
    <row r="159" spans="1:12" ht="30" customHeight="1" x14ac:dyDescent="0.25">
      <c r="A159" s="7"/>
      <c r="B159" s="7"/>
      <c r="C159" s="7"/>
      <c r="D159" s="17" t="s">
        <v>178</v>
      </c>
      <c r="E159" s="7" t="s">
        <v>180</v>
      </c>
      <c r="F159" s="7"/>
      <c r="G159" s="3">
        <v>400.69333333333333</v>
      </c>
      <c r="H159" s="3"/>
      <c r="I159" s="22">
        <f>(0.25*11*26)/5</f>
        <v>14.3</v>
      </c>
      <c r="J159" s="5">
        <f t="shared" si="8"/>
        <v>5729.9146666666666</v>
      </c>
      <c r="K159" s="5">
        <f t="shared" si="9"/>
        <v>6875.8975999999993</v>
      </c>
      <c r="L159" s="31"/>
    </row>
    <row r="160" spans="1:12" ht="30" customHeight="1" x14ac:dyDescent="0.25">
      <c r="A160" s="7" t="s">
        <v>134</v>
      </c>
      <c r="B160" s="8" t="s">
        <v>135</v>
      </c>
      <c r="C160" s="7" t="s">
        <v>10</v>
      </c>
      <c r="D160" s="9" t="s">
        <v>52</v>
      </c>
      <c r="E160" s="7" t="s">
        <v>26</v>
      </c>
      <c r="F160" s="7" t="s">
        <v>136</v>
      </c>
      <c r="G160" s="3">
        <v>4958.333333333333</v>
      </c>
      <c r="H160" s="3">
        <v>2</v>
      </c>
      <c r="I160" s="22">
        <v>2</v>
      </c>
      <c r="J160" s="5">
        <f t="shared" si="8"/>
        <v>9916.6666666666661</v>
      </c>
      <c r="K160" s="5">
        <f t="shared" si="9"/>
        <v>11899.999999999998</v>
      </c>
      <c r="L160" s="31"/>
    </row>
    <row r="161" spans="1:12" ht="75" customHeight="1" x14ac:dyDescent="0.25">
      <c r="A161" s="7" t="s">
        <v>1</v>
      </c>
      <c r="B161" s="7"/>
      <c r="C161" s="7" t="s">
        <v>16</v>
      </c>
      <c r="D161" s="9" t="s">
        <v>53</v>
      </c>
      <c r="E161" s="7" t="s">
        <v>18</v>
      </c>
      <c r="F161" s="7" t="s">
        <v>136</v>
      </c>
      <c r="G161" s="3">
        <v>2862.2222222222226</v>
      </c>
      <c r="H161" s="3"/>
      <c r="I161" s="22">
        <v>2</v>
      </c>
      <c r="J161" s="5">
        <f t="shared" si="8"/>
        <v>5724.4444444444453</v>
      </c>
      <c r="K161" s="5">
        <f t="shared" si="9"/>
        <v>6869.3333333333339</v>
      </c>
      <c r="L161" s="31"/>
    </row>
    <row r="162" spans="1:12" ht="105" customHeight="1" x14ac:dyDescent="0.25">
      <c r="A162" s="7" t="s">
        <v>1</v>
      </c>
      <c r="B162" s="7"/>
      <c r="C162" s="7" t="s">
        <v>20</v>
      </c>
      <c r="D162" s="9" t="s">
        <v>54</v>
      </c>
      <c r="E162" s="7" t="s">
        <v>45</v>
      </c>
      <c r="F162" s="7" t="s">
        <v>136</v>
      </c>
      <c r="G162" s="3">
        <v>335.83333333333331</v>
      </c>
      <c r="H162" s="3"/>
      <c r="I162" s="22">
        <v>24</v>
      </c>
      <c r="J162" s="5">
        <f t="shared" ref="J162:J186" si="10">I162*G162</f>
        <v>8060</v>
      </c>
      <c r="K162" s="5">
        <f t="shared" ref="K162:K186" si="11">J162*1.2</f>
        <v>9672</v>
      </c>
      <c r="L162" s="31"/>
    </row>
    <row r="163" spans="1:12" ht="45" customHeight="1" x14ac:dyDescent="0.25">
      <c r="A163" s="7" t="s">
        <v>1</v>
      </c>
      <c r="B163" s="7"/>
      <c r="C163" s="7" t="s">
        <v>24</v>
      </c>
      <c r="D163" s="9" t="s">
        <v>55</v>
      </c>
      <c r="E163" s="7" t="s">
        <v>26</v>
      </c>
      <c r="F163" s="7" t="s">
        <v>136</v>
      </c>
      <c r="G163" s="3">
        <v>335.83333333333331</v>
      </c>
      <c r="H163" s="3"/>
      <c r="I163" s="22">
        <v>2</v>
      </c>
      <c r="J163" s="5">
        <f t="shared" si="10"/>
        <v>671.66666666666663</v>
      </c>
      <c r="K163" s="5">
        <f t="shared" si="11"/>
        <v>805.99999999999989</v>
      </c>
    </row>
    <row r="164" spans="1:12" ht="30" customHeight="1" x14ac:dyDescent="0.25">
      <c r="A164" s="7"/>
      <c r="B164" s="7"/>
      <c r="C164" s="7" t="s">
        <v>30</v>
      </c>
      <c r="D164" s="9" t="s">
        <v>56</v>
      </c>
      <c r="E164" s="7" t="s">
        <v>32</v>
      </c>
      <c r="F164" s="7" t="s">
        <v>33</v>
      </c>
      <c r="G164" s="3">
        <v>3266.6666666666665</v>
      </c>
      <c r="H164" s="3"/>
      <c r="I164" s="22">
        <v>2</v>
      </c>
      <c r="J164" s="5">
        <f t="shared" si="10"/>
        <v>6533.333333333333</v>
      </c>
      <c r="K164" s="5">
        <f t="shared" si="11"/>
        <v>7839.9999999999991</v>
      </c>
      <c r="L164" s="31"/>
    </row>
    <row r="165" spans="1:12" ht="30" customHeight="1" x14ac:dyDescent="0.25">
      <c r="A165" s="7"/>
      <c r="B165" s="7"/>
      <c r="C165" s="7" t="s">
        <v>34</v>
      </c>
      <c r="D165" s="9" t="s">
        <v>57</v>
      </c>
      <c r="E165" s="7" t="s">
        <v>36</v>
      </c>
      <c r="F165" s="7" t="s">
        <v>33</v>
      </c>
      <c r="G165" s="3">
        <v>565.33333333333337</v>
      </c>
      <c r="H165" s="3"/>
      <c r="I165" s="22">
        <v>2</v>
      </c>
      <c r="J165" s="5">
        <f t="shared" si="10"/>
        <v>1130.6666666666667</v>
      </c>
      <c r="K165" s="5">
        <f t="shared" si="11"/>
        <v>1356.8</v>
      </c>
      <c r="L165" s="31"/>
    </row>
    <row r="166" spans="1:12" ht="30" customHeight="1" x14ac:dyDescent="0.25">
      <c r="A166" s="35" t="s">
        <v>137</v>
      </c>
      <c r="B166" s="36" t="s">
        <v>138</v>
      </c>
      <c r="C166" s="35" t="s">
        <v>10</v>
      </c>
      <c r="D166" s="35" t="s">
        <v>52</v>
      </c>
      <c r="E166" s="35" t="s">
        <v>26</v>
      </c>
      <c r="F166" s="35" t="s">
        <v>139</v>
      </c>
      <c r="G166" s="37">
        <v>4958.333333333333</v>
      </c>
      <c r="H166" s="37">
        <v>124</v>
      </c>
      <c r="I166" s="37">
        <v>2</v>
      </c>
      <c r="J166" s="38">
        <f t="shared" si="10"/>
        <v>9916.6666666666661</v>
      </c>
      <c r="K166" s="38">
        <f t="shared" si="11"/>
        <v>11899.999999999998</v>
      </c>
      <c r="L166" s="31"/>
    </row>
    <row r="167" spans="1:12" ht="75" customHeight="1" x14ac:dyDescent="0.25">
      <c r="A167" s="7" t="s">
        <v>1</v>
      </c>
      <c r="B167" s="7"/>
      <c r="C167" s="7" t="s">
        <v>16</v>
      </c>
      <c r="D167" s="9" t="s">
        <v>98</v>
      </c>
      <c r="E167" s="7" t="s">
        <v>18</v>
      </c>
      <c r="F167" s="7" t="s">
        <v>139</v>
      </c>
      <c r="G167" s="3">
        <v>2862.2222222222226</v>
      </c>
      <c r="H167" s="3"/>
      <c r="I167" s="22">
        <v>2</v>
      </c>
      <c r="J167" s="5">
        <f t="shared" si="10"/>
        <v>5724.4444444444453</v>
      </c>
      <c r="K167" s="5">
        <f t="shared" si="11"/>
        <v>6869.3333333333339</v>
      </c>
      <c r="L167" s="31"/>
    </row>
    <row r="168" spans="1:12" ht="105" customHeight="1" x14ac:dyDescent="0.25">
      <c r="A168" s="7" t="s">
        <v>1</v>
      </c>
      <c r="B168" s="7"/>
      <c r="C168" s="7" t="s">
        <v>20</v>
      </c>
      <c r="D168" s="9" t="s">
        <v>54</v>
      </c>
      <c r="E168" s="7" t="s">
        <v>45</v>
      </c>
      <c r="F168" s="7" t="s">
        <v>139</v>
      </c>
      <c r="G168" s="3">
        <v>335.83333333333331</v>
      </c>
      <c r="H168" s="3"/>
      <c r="I168" s="22">
        <v>24</v>
      </c>
      <c r="J168" s="5">
        <f t="shared" si="10"/>
        <v>8060</v>
      </c>
      <c r="K168" s="5">
        <f t="shared" si="11"/>
        <v>9672</v>
      </c>
      <c r="L168" s="31"/>
    </row>
    <row r="169" spans="1:12" ht="105" customHeight="1" x14ac:dyDescent="0.25">
      <c r="A169" s="7" t="s">
        <v>1</v>
      </c>
      <c r="B169" s="7"/>
      <c r="C169" s="7" t="s">
        <v>24</v>
      </c>
      <c r="D169" s="9" t="s">
        <v>55</v>
      </c>
      <c r="E169" s="7" t="s">
        <v>26</v>
      </c>
      <c r="F169" s="7" t="s">
        <v>139</v>
      </c>
      <c r="G169" s="3">
        <v>335.83333333333331</v>
      </c>
      <c r="H169" s="3"/>
      <c r="I169" s="22">
        <v>2</v>
      </c>
      <c r="J169" s="5">
        <f t="shared" si="10"/>
        <v>671.66666666666663</v>
      </c>
      <c r="K169" s="5">
        <f t="shared" si="11"/>
        <v>805.99999999999989</v>
      </c>
      <c r="L169" s="31"/>
    </row>
    <row r="170" spans="1:12" ht="45" customHeight="1" x14ac:dyDescent="0.25">
      <c r="A170" s="7"/>
      <c r="B170" s="7"/>
      <c r="C170" s="7" t="s">
        <v>30</v>
      </c>
      <c r="D170" s="9" t="s">
        <v>56</v>
      </c>
      <c r="E170" s="7" t="s">
        <v>32</v>
      </c>
      <c r="F170" s="7" t="s">
        <v>33</v>
      </c>
      <c r="G170" s="3">
        <v>3266.6666666666665</v>
      </c>
      <c r="H170" s="3"/>
      <c r="I170" s="22">
        <v>2</v>
      </c>
      <c r="J170" s="5">
        <f t="shared" si="10"/>
        <v>6533.333333333333</v>
      </c>
      <c r="K170" s="5">
        <f t="shared" si="11"/>
        <v>7839.9999999999991</v>
      </c>
      <c r="L170" s="31"/>
    </row>
    <row r="171" spans="1:12" ht="60" customHeight="1" x14ac:dyDescent="0.25">
      <c r="A171" s="7"/>
      <c r="B171" s="7"/>
      <c r="C171" s="7" t="s">
        <v>34</v>
      </c>
      <c r="D171" s="9" t="s">
        <v>57</v>
      </c>
      <c r="E171" s="7" t="s">
        <v>36</v>
      </c>
      <c r="F171" s="7" t="s">
        <v>33</v>
      </c>
      <c r="G171" s="3">
        <v>565.33333333333337</v>
      </c>
      <c r="H171" s="3"/>
      <c r="I171" s="22">
        <v>2</v>
      </c>
      <c r="J171" s="5">
        <f t="shared" si="10"/>
        <v>1130.6666666666667</v>
      </c>
      <c r="K171" s="5">
        <f t="shared" si="11"/>
        <v>1356.8</v>
      </c>
      <c r="L171" s="31"/>
    </row>
    <row r="172" spans="1:12" ht="45" customHeight="1" x14ac:dyDescent="0.25">
      <c r="A172" s="7"/>
      <c r="B172" s="7"/>
      <c r="C172" s="7"/>
      <c r="D172" s="17" t="s">
        <v>178</v>
      </c>
      <c r="E172" s="7" t="s">
        <v>180</v>
      </c>
      <c r="F172" s="7"/>
      <c r="G172" s="3">
        <v>400.69333333333333</v>
      </c>
      <c r="H172" s="3"/>
      <c r="I172" s="22">
        <f>(0.25*11*2)/5</f>
        <v>1.1000000000000001</v>
      </c>
      <c r="J172" s="5">
        <f t="shared" si="10"/>
        <v>440.76266666666669</v>
      </c>
      <c r="K172" s="5">
        <f t="shared" si="11"/>
        <v>528.91520000000003</v>
      </c>
      <c r="L172" s="31"/>
    </row>
    <row r="173" spans="1:12" ht="75" customHeight="1" x14ac:dyDescent="0.25">
      <c r="A173" s="7" t="s">
        <v>140</v>
      </c>
      <c r="B173" s="8" t="s">
        <v>147</v>
      </c>
      <c r="C173" s="7" t="s">
        <v>10</v>
      </c>
      <c r="D173" s="9" t="s">
        <v>141</v>
      </c>
      <c r="E173" s="7" t="s">
        <v>40</v>
      </c>
      <c r="F173" s="7" t="s">
        <v>142</v>
      </c>
      <c r="G173" s="3">
        <v>1527.7766666666666</v>
      </c>
      <c r="H173" s="3">
        <v>11</v>
      </c>
      <c r="I173" s="22">
        <v>22</v>
      </c>
      <c r="J173" s="5">
        <f t="shared" si="10"/>
        <v>33611.08666666667</v>
      </c>
      <c r="K173" s="5">
        <f t="shared" si="11"/>
        <v>40333.304000000004</v>
      </c>
      <c r="L173" s="31"/>
    </row>
    <row r="174" spans="1:12" ht="75" customHeight="1" x14ac:dyDescent="0.25">
      <c r="A174" s="7" t="s">
        <v>1</v>
      </c>
      <c r="B174" s="7"/>
      <c r="C174" s="7" t="s">
        <v>16</v>
      </c>
      <c r="D174" s="9" t="s">
        <v>143</v>
      </c>
      <c r="E174" s="7" t="s">
        <v>18</v>
      </c>
      <c r="F174" s="7" t="s">
        <v>142</v>
      </c>
      <c r="G174" s="3">
        <v>2862.2222222222226</v>
      </c>
      <c r="H174" s="3"/>
      <c r="I174" s="22">
        <v>11</v>
      </c>
      <c r="J174" s="5">
        <f t="shared" si="10"/>
        <v>31484.444444444449</v>
      </c>
      <c r="K174" s="5">
        <f t="shared" si="11"/>
        <v>37781.333333333336</v>
      </c>
      <c r="L174" s="31"/>
    </row>
    <row r="175" spans="1:12" ht="105" customHeight="1" x14ac:dyDescent="0.25">
      <c r="A175" s="7" t="s">
        <v>1</v>
      </c>
      <c r="B175" s="7"/>
      <c r="C175" s="7" t="s">
        <v>67</v>
      </c>
      <c r="D175" s="9" t="s">
        <v>68</v>
      </c>
      <c r="E175" s="7" t="s">
        <v>26</v>
      </c>
      <c r="F175" s="7" t="s">
        <v>142</v>
      </c>
      <c r="G175" s="3">
        <v>352.77777777777783</v>
      </c>
      <c r="H175" s="3"/>
      <c r="I175" s="22">
        <v>11</v>
      </c>
      <c r="J175" s="5">
        <f t="shared" si="10"/>
        <v>3880.5555555555561</v>
      </c>
      <c r="K175" s="5">
        <f t="shared" si="11"/>
        <v>4656.666666666667</v>
      </c>
      <c r="L175" s="31"/>
    </row>
    <row r="176" spans="1:12" ht="105" customHeight="1" x14ac:dyDescent="0.25">
      <c r="A176" s="7" t="s">
        <v>1</v>
      </c>
      <c r="B176" s="7"/>
      <c r="C176" s="7" t="s">
        <v>48</v>
      </c>
      <c r="D176" s="9" t="s">
        <v>144</v>
      </c>
      <c r="E176" s="7" t="s">
        <v>50</v>
      </c>
      <c r="F176" s="7" t="s">
        <v>142</v>
      </c>
      <c r="G176" s="3">
        <v>3986.1111111111113</v>
      </c>
      <c r="H176" s="3"/>
      <c r="I176" s="22">
        <v>11</v>
      </c>
      <c r="J176" s="5">
        <f t="shared" si="10"/>
        <v>43847.222222222226</v>
      </c>
      <c r="K176" s="5">
        <f t="shared" si="11"/>
        <v>52616.666666666672</v>
      </c>
      <c r="L176" s="31"/>
    </row>
    <row r="177" spans="1:12" ht="45" customHeight="1" x14ac:dyDescent="0.25">
      <c r="A177" s="7"/>
      <c r="B177" s="7"/>
      <c r="C177" s="7" t="s">
        <v>30</v>
      </c>
      <c r="D177" s="9" t="s">
        <v>56</v>
      </c>
      <c r="E177" s="7" t="s">
        <v>32</v>
      </c>
      <c r="F177" s="7" t="s">
        <v>33</v>
      </c>
      <c r="G177" s="3">
        <v>3266.6666666666665</v>
      </c>
      <c r="H177" s="3"/>
      <c r="I177" s="22">
        <v>11</v>
      </c>
      <c r="J177" s="5">
        <f t="shared" si="10"/>
        <v>35933.333333333328</v>
      </c>
      <c r="K177" s="5">
        <f t="shared" si="11"/>
        <v>43119.999999999993</v>
      </c>
      <c r="L177" s="31"/>
    </row>
    <row r="178" spans="1:12" ht="30" customHeight="1" x14ac:dyDescent="0.25">
      <c r="A178" s="7"/>
      <c r="B178" s="7"/>
      <c r="C178" s="7" t="s">
        <v>34</v>
      </c>
      <c r="D178" s="9" t="s">
        <v>57</v>
      </c>
      <c r="E178" s="7" t="s">
        <v>36</v>
      </c>
      <c r="F178" s="7" t="s">
        <v>33</v>
      </c>
      <c r="G178" s="3">
        <v>565.33333333333337</v>
      </c>
      <c r="H178" s="3"/>
      <c r="I178" s="22">
        <v>11</v>
      </c>
      <c r="J178" s="5">
        <f t="shared" si="10"/>
        <v>6218.666666666667</v>
      </c>
      <c r="K178" s="5">
        <f t="shared" si="11"/>
        <v>7462.4</v>
      </c>
      <c r="L178" s="31"/>
    </row>
    <row r="179" spans="1:12" ht="30" customHeight="1" x14ac:dyDescent="0.25">
      <c r="A179" s="7"/>
      <c r="B179" s="7"/>
      <c r="C179" s="7"/>
      <c r="D179" s="17" t="s">
        <v>178</v>
      </c>
      <c r="E179" s="7" t="s">
        <v>180</v>
      </c>
      <c r="F179" s="7"/>
      <c r="G179" s="3">
        <v>400.69333333333333</v>
      </c>
      <c r="H179" s="3"/>
      <c r="I179" s="22">
        <f>(0.25*11*11)/5</f>
        <v>6.05</v>
      </c>
      <c r="J179" s="5">
        <f t="shared" si="10"/>
        <v>2424.1946666666668</v>
      </c>
      <c r="K179" s="5">
        <f t="shared" si="11"/>
        <v>2909.0336000000002</v>
      </c>
      <c r="L179" s="31"/>
    </row>
    <row r="180" spans="1:12" ht="30" customHeight="1" x14ac:dyDescent="0.25">
      <c r="A180" s="7" t="s">
        <v>137</v>
      </c>
      <c r="B180" s="8" t="s">
        <v>148</v>
      </c>
      <c r="C180" s="7" t="s">
        <v>10</v>
      </c>
      <c r="D180" s="9" t="s">
        <v>52</v>
      </c>
      <c r="E180" s="7" t="s">
        <v>26</v>
      </c>
      <c r="F180" s="7" t="s">
        <v>139</v>
      </c>
      <c r="G180" s="3">
        <v>4958.333333333333</v>
      </c>
      <c r="H180" s="3">
        <v>36</v>
      </c>
      <c r="I180" s="22">
        <v>36</v>
      </c>
      <c r="J180" s="5">
        <f t="shared" si="10"/>
        <v>178500</v>
      </c>
      <c r="K180" s="5">
        <f t="shared" si="11"/>
        <v>214200</v>
      </c>
      <c r="L180" s="31"/>
    </row>
    <row r="181" spans="1:12" ht="75" customHeight="1" x14ac:dyDescent="0.25">
      <c r="A181" s="7" t="s">
        <v>1</v>
      </c>
      <c r="B181" s="7"/>
      <c r="C181" s="7" t="s">
        <v>16</v>
      </c>
      <c r="D181" s="9" t="s">
        <v>98</v>
      </c>
      <c r="E181" s="7" t="s">
        <v>18</v>
      </c>
      <c r="F181" s="7" t="s">
        <v>139</v>
      </c>
      <c r="G181" s="3">
        <v>2862.2222222222226</v>
      </c>
      <c r="H181" s="3"/>
      <c r="I181" s="22">
        <v>36</v>
      </c>
      <c r="J181" s="5">
        <f t="shared" si="10"/>
        <v>103040.00000000001</v>
      </c>
      <c r="K181" s="5">
        <f t="shared" si="11"/>
        <v>123648.00000000001</v>
      </c>
      <c r="L181" s="31"/>
    </row>
    <row r="182" spans="1:12" ht="105" customHeight="1" x14ac:dyDescent="0.25">
      <c r="A182" s="7" t="s">
        <v>1</v>
      </c>
      <c r="B182" s="7"/>
      <c r="C182" s="7" t="s">
        <v>20</v>
      </c>
      <c r="D182" s="9" t="s">
        <v>54</v>
      </c>
      <c r="E182" s="7" t="s">
        <v>45</v>
      </c>
      <c r="F182" s="7" t="s">
        <v>139</v>
      </c>
      <c r="G182" s="3">
        <v>335.83333333333331</v>
      </c>
      <c r="H182" s="3"/>
      <c r="I182" s="22">
        <f>36*12</f>
        <v>432</v>
      </c>
      <c r="J182" s="5">
        <f t="shared" si="10"/>
        <v>145080</v>
      </c>
      <c r="K182" s="5">
        <f t="shared" si="11"/>
        <v>174096</v>
      </c>
      <c r="L182" s="31"/>
    </row>
    <row r="183" spans="1:12" ht="105" customHeight="1" x14ac:dyDescent="0.25">
      <c r="A183" s="7" t="s">
        <v>1</v>
      </c>
      <c r="B183" s="7"/>
      <c r="C183" s="7" t="s">
        <v>24</v>
      </c>
      <c r="D183" s="9" t="s">
        <v>55</v>
      </c>
      <c r="E183" s="7" t="s">
        <v>26</v>
      </c>
      <c r="F183" s="7" t="s">
        <v>139</v>
      </c>
      <c r="G183" s="3">
        <v>335.83333333333331</v>
      </c>
      <c r="H183" s="3"/>
      <c r="I183" s="22">
        <v>36</v>
      </c>
      <c r="J183" s="5">
        <f t="shared" si="10"/>
        <v>12090</v>
      </c>
      <c r="K183" s="5">
        <f t="shared" si="11"/>
        <v>14508</v>
      </c>
      <c r="L183" s="31"/>
    </row>
    <row r="184" spans="1:12" ht="105" customHeight="1" x14ac:dyDescent="0.25">
      <c r="A184" s="7"/>
      <c r="B184" s="7"/>
      <c r="C184" s="7" t="s">
        <v>30</v>
      </c>
      <c r="D184" s="9" t="s">
        <v>56</v>
      </c>
      <c r="E184" s="7" t="s">
        <v>32</v>
      </c>
      <c r="F184" s="7" t="s">
        <v>33</v>
      </c>
      <c r="G184" s="3">
        <v>3266.6666666666665</v>
      </c>
      <c r="H184" s="3"/>
      <c r="I184" s="22">
        <v>36</v>
      </c>
      <c r="J184" s="5">
        <f t="shared" si="10"/>
        <v>117600</v>
      </c>
      <c r="K184" s="5">
        <f t="shared" si="11"/>
        <v>141120</v>
      </c>
      <c r="L184" s="45"/>
    </row>
    <row r="185" spans="1:12" ht="105" customHeight="1" x14ac:dyDescent="0.25">
      <c r="A185" s="7"/>
      <c r="B185" s="7"/>
      <c r="C185" s="7" t="s">
        <v>34</v>
      </c>
      <c r="D185" s="9" t="s">
        <v>57</v>
      </c>
      <c r="E185" s="7" t="s">
        <v>36</v>
      </c>
      <c r="F185" s="7" t="s">
        <v>33</v>
      </c>
      <c r="G185" s="3">
        <v>565.33333333333337</v>
      </c>
      <c r="H185" s="3"/>
      <c r="I185" s="22">
        <v>36</v>
      </c>
      <c r="J185" s="5">
        <f t="shared" si="10"/>
        <v>20352</v>
      </c>
      <c r="K185" s="5">
        <f t="shared" si="11"/>
        <v>24422.399999999998</v>
      </c>
      <c r="L185" s="45"/>
    </row>
    <row r="186" spans="1:12" ht="15" customHeight="1" x14ac:dyDescent="0.25">
      <c r="A186" s="7"/>
      <c r="B186" s="7"/>
      <c r="C186" s="7"/>
      <c r="D186" s="17" t="s">
        <v>178</v>
      </c>
      <c r="E186" s="7" t="s">
        <v>180</v>
      </c>
      <c r="F186" s="7"/>
      <c r="G186" s="3">
        <v>400.69333333333333</v>
      </c>
      <c r="H186" s="3"/>
      <c r="I186" s="22">
        <f>(0.25*11*36)/5</f>
        <v>19.8</v>
      </c>
      <c r="J186" s="5">
        <f t="shared" si="10"/>
        <v>7933.7280000000001</v>
      </c>
      <c r="K186" s="5">
        <f t="shared" si="11"/>
        <v>9520.4735999999994</v>
      </c>
    </row>
    <row r="187" spans="1:12" ht="15" customHeight="1" x14ac:dyDescent="0.25">
      <c r="A187" s="3" t="s">
        <v>182</v>
      </c>
      <c r="B187" s="3"/>
      <c r="C187" s="3"/>
      <c r="D187" s="15"/>
      <c r="E187" s="3"/>
      <c r="F187" s="3"/>
      <c r="G187" s="3"/>
      <c r="H187" s="3"/>
      <c r="I187" s="3"/>
      <c r="J187" s="44"/>
      <c r="K187" s="3">
        <f>240*1043</f>
        <v>250320</v>
      </c>
    </row>
    <row r="188" spans="1:12" x14ac:dyDescent="0.25">
      <c r="A188" s="3" t="s">
        <v>183</v>
      </c>
      <c r="B188" s="3"/>
      <c r="C188" s="3"/>
      <c r="D188" s="15"/>
      <c r="E188" s="3"/>
      <c r="F188" s="3"/>
      <c r="G188" s="3"/>
      <c r="H188" s="3"/>
      <c r="I188" s="3"/>
      <c r="J188" s="44"/>
      <c r="K188" s="3">
        <f>200*1043</f>
        <v>208600</v>
      </c>
    </row>
    <row r="189" spans="1:12" x14ac:dyDescent="0.25">
      <c r="A189" s="39" t="s">
        <v>166</v>
      </c>
      <c r="B189" s="40"/>
      <c r="C189" s="41"/>
      <c r="D189" s="41"/>
      <c r="E189" s="41"/>
      <c r="F189" s="41"/>
      <c r="G189" s="41"/>
      <c r="H189" s="41"/>
      <c r="I189" s="41"/>
      <c r="J189" s="42">
        <f>SUM(J5:J186)</f>
        <v>18919744.238000013</v>
      </c>
      <c r="K189" s="29">
        <f>J189+K188</f>
        <v>19128344.238000013</v>
      </c>
    </row>
    <row r="190" spans="1:12" x14ac:dyDescent="0.25">
      <c r="A190" s="10" t="s">
        <v>165</v>
      </c>
      <c r="B190" s="11"/>
      <c r="C190" s="15"/>
      <c r="D190" s="15"/>
      <c r="E190" s="15"/>
      <c r="F190" s="15"/>
      <c r="G190" s="15"/>
      <c r="H190" s="15"/>
      <c r="I190" s="15"/>
      <c r="J190" s="24">
        <f>SUM(K5:K186)</f>
        <v>22703693.0856</v>
      </c>
      <c r="K190" s="30">
        <f>J190+K187</f>
        <v>22954013.0856</v>
      </c>
    </row>
    <row r="191" spans="1:12" x14ac:dyDescent="0.25">
      <c r="A191" s="34" t="s">
        <v>185</v>
      </c>
      <c r="K191" s="28">
        <f>K189*1.1</f>
        <v>21041178.661800016</v>
      </c>
    </row>
    <row r="192" spans="1:12" x14ac:dyDescent="0.25">
      <c r="A192" s="34" t="s">
        <v>186</v>
      </c>
      <c r="K192" s="28">
        <f>K190*1.1</f>
        <v>25249414.394160002</v>
      </c>
    </row>
  </sheetData>
  <sheetProtection formatCells="0" formatColumns="0" formatRows="0" insertColumns="0" insertRows="0" insertHyperlinks="0" deleteColumns="0" deleteRows="0" sort="0" autoFilter="0" pivotTables="0"/>
  <autoFilter ref="A4:I190" xr:uid="{00000000-0009-0000-0000-000001000000}"/>
  <mergeCells count="2">
    <mergeCell ref="A2:F2"/>
    <mergeCell ref="A3:F3"/>
  </mergeCells>
  <phoneticPr fontId="9" type="noConversion"/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4236-809C-48F4-91FB-8984E92D2BA6}">
  <dimension ref="A1"/>
  <sheetViews>
    <sheetView workbookViewId="0">
      <selection activeCell="A5" sqref="A5:K19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средней цены</vt:lpstr>
      <vt:lpstr> Нормы с суммой</vt:lpstr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omto1</cp:lastModifiedBy>
  <cp:lastPrinted>2024-10-01T06:01:05Z</cp:lastPrinted>
  <dcterms:created xsi:type="dcterms:W3CDTF">2024-09-10T02:24:42Z</dcterms:created>
  <dcterms:modified xsi:type="dcterms:W3CDTF">2024-10-01T08:59:24Z</dcterms:modified>
  <cp:category/>
</cp:coreProperties>
</file>