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rist\Desktop\Установка квартальных столбов\Квартальные столбы\"/>
    </mc:Choice>
  </mc:AlternateContent>
  <xr:revisionPtr revIDLastSave="0" documentId="13_ncr:1_{8A71973B-D979-41C3-A604-FE4A9DA91F0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МЦД " sheetId="23" r:id="rId1"/>
  </sheets>
  <definedNames>
    <definedName name="_xlnm.Print_Area" localSheetId="0">'НМЦД '!$A$1:$N$15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23" l="1"/>
  <c r="L9" i="23" s="1"/>
  <c r="M9" i="23" s="1"/>
  <c r="N9" i="23" s="1"/>
  <c r="H9" i="23"/>
  <c r="I9" i="23" s="1"/>
  <c r="J9" i="23" s="1"/>
  <c r="W8" i="23"/>
  <c r="K8" i="23"/>
  <c r="L8" i="23" s="1"/>
  <c r="M8" i="23" s="1"/>
  <c r="N8" i="23" s="1"/>
  <c r="Q8" i="23" s="1"/>
  <c r="H8" i="23"/>
  <c r="I8" i="23" s="1"/>
  <c r="J8" i="23" s="1"/>
  <c r="N10" i="23" l="1"/>
</calcChain>
</file>

<file path=xl/sharedStrings.xml><?xml version="1.0" encoding="utf-8"?>
<sst xmlns="http://schemas.openxmlformats.org/spreadsheetml/2006/main" count="35" uniqueCount="35">
  <si>
    <t>№</t>
  </si>
  <si>
    <t>Ед. изм</t>
  </si>
  <si>
    <t>Кол-во</t>
  </si>
  <si>
    <t>Коммерческие предложения (руб./ед.изм.)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</si>
  <si>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</si>
  <si>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</si>
  <si>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</si>
  <si>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Цена за единицу изм. (руб.)</t>
  </si>
  <si>
    <t>Цена за единицу изм. с округлением (вниз) до сотых долей после запятой (руб.)</t>
  </si>
  <si>
    <t xml:space="preserve">                                                                                                                                 </t>
  </si>
  <si>
    <t xml:space="preserve">Поставщик №1 </t>
  </si>
  <si>
    <t>Поставщик №2</t>
  </si>
  <si>
    <t xml:space="preserve">Поставщик №3 </t>
  </si>
  <si>
    <t>Наименование закупки (предмет договора)</t>
  </si>
  <si>
    <t>Используемый метод определения НМЦ</t>
  </si>
  <si>
    <t>Метод сопоставимых рыночных цен (анализа рынка)</t>
  </si>
  <si>
    <t>Расчет НМЦ</t>
  </si>
  <si>
    <t>Информация о запросах ценовых предложений (коммерческих предложений)</t>
  </si>
  <si>
    <t xml:space="preserve">Работник подразделения,
ответственного за расчет НМЦ:
</t>
  </si>
  <si>
    <t>(должность)</t>
  </si>
  <si>
    <t>(подпись/расшифровка подписи)</t>
  </si>
  <si>
    <t>Однородность совокупности значений выявленных цен, используемых в расчете Н(М)ЦД, ЦДЕП</t>
  </si>
  <si>
    <t>Н(М)ЦД, ЦДЕП, определяемая методом сопоставимых рыночных цен (анализа рынка)*</t>
  </si>
  <si>
    <r>
      <rPr>
        <b/>
        <sz val="10"/>
        <color indexed="8"/>
        <rFont val="Times New Roman"/>
        <family val="1"/>
        <charset val="204"/>
      </rPr>
      <t>Расчет Н(М)ЦД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</si>
  <si>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 xml:space="preserve">Наименование предмета договора </t>
  </si>
  <si>
    <t>ОБОСНОВАНИЕ НАЧАЛЬНОЙ (МАКСИМАЛЬНОЙ) ЦЕНЫ ДОГОВОРА</t>
  </si>
  <si>
    <t>Н(М)ЦД</t>
  </si>
  <si>
    <t>усл.ед.</t>
  </si>
  <si>
    <t>Итого:</t>
  </si>
  <si>
    <t xml:space="preserve">Оказание услуг по закреплению на местности местоположения границ лесничеств, и земель, на которых расположены эксплуатационные леса, защитные леса, резервные леса, особо защитные участки лесов, путем установления квартальных и граничных столбов </t>
  </si>
  <si>
    <t xml:space="preserve">Полевые геодезические работы (вынос в натуру железобетонных армированных квартальных столбов) </t>
  </si>
  <si>
    <t xml:space="preserve">шт. </t>
  </si>
  <si>
    <t>Установка (закрепление на местности железобетонных армированных квартальных столбов) с лакокрасочными работами</t>
  </si>
  <si>
    <t>Дата подготовки обоснования НМЦ  05.11.2024</t>
  </si>
  <si>
    <t xml:space="preserve">Итого НМЦД устанавливается в размере: 751 666,00 рублей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</si>
</sst>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7" fillId="0" borderId="0" xfId="0" applyFont="1"/>
    <xf numFmtId="0" fontId="10" fillId="0" borderId="0" xfId="0" applyFont="1"/>
    <xf numFmtId="0" fontId="5" fillId="0" borderId="0" xfId="0" applyFont="1"/>
    <xf numFmtId="0" fontId="5" fillId="0" borderId="0" xfId="0" applyFont="1" applyAlignment="1" applyProtection="1">
      <alignment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8" fillId="0" borderId="0" xfId="0" applyFont="1"/>
    <xf numFmtId="0" fontId="2" fillId="2" borderId="2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4" fontId="1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10" fillId="0" borderId="0" xfId="0" applyNumberFormat="1" applyFont="1" applyAlignment="1">
      <alignment horizontal="center"/>
    </xf>
    <xf numFmtId="4" fontId="5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2" fontId="7" fillId="0" borderId="0" xfId="0" applyNumberFormat="1" applyFont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wrapText="1"/>
      <protection locked="0"/>
    </xf>
    <xf numFmtId="0" fontId="10" fillId="0" borderId="1" xfId="0" applyFont="1" applyBorder="1" applyAlignment="1">
      <alignment wrapText="1"/>
    </xf>
    <xf numFmtId="0" fontId="1" fillId="0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6</xdr:row>
      <xdr:rowOff>952500</xdr:rowOff>
    </xdr:from>
    <xdr:to>
      <xdr:col>10</xdr:col>
      <xdr:colOff>0</xdr:colOff>
      <xdr:row>6</xdr:row>
      <xdr:rowOff>1304925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2152650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</xdr:colOff>
      <xdr:row>6</xdr:row>
      <xdr:rowOff>923925</xdr:rowOff>
    </xdr:from>
    <xdr:to>
      <xdr:col>8</xdr:col>
      <xdr:colOff>1019175</xdr:colOff>
      <xdr:row>6</xdr:row>
      <xdr:rowOff>1362075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12407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</xdr:colOff>
      <xdr:row>6</xdr:row>
      <xdr:rowOff>1600200</xdr:rowOff>
    </xdr:from>
    <xdr:to>
      <xdr:col>10</xdr:col>
      <xdr:colOff>1504950</xdr:colOff>
      <xdr:row>6</xdr:row>
      <xdr:rowOff>1962150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280035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266700</xdr:colOff>
      <xdr:row>6</xdr:row>
      <xdr:rowOff>1400175</xdr:rowOff>
    </xdr:from>
    <xdr:to>
      <xdr:col>10</xdr:col>
      <xdr:colOff>419100</xdr:colOff>
      <xdr:row>6</xdr:row>
      <xdr:rowOff>1628775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600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5"/>
  <sheetViews>
    <sheetView tabSelected="1" view="pageBreakPreview" topLeftCell="A4" zoomScale="112" zoomScaleNormal="112" zoomScaleSheetLayoutView="112" workbookViewId="0">
      <selection activeCell="A11" sqref="A11:N11"/>
    </sheetView>
  </sheetViews>
  <sheetFormatPr defaultRowHeight="12.75" x14ac:dyDescent="0.2"/>
  <cols>
    <col min="1" max="1" width="6.140625" style="1" customWidth="1"/>
    <col min="2" max="2" width="43.42578125" style="1" customWidth="1"/>
    <col min="3" max="3" width="7.85546875" style="1" customWidth="1"/>
    <col min="4" max="4" width="6.85546875" style="1" customWidth="1"/>
    <col min="5" max="5" width="11.7109375" style="1" customWidth="1"/>
    <col min="6" max="6" width="11.7109375" style="10" customWidth="1"/>
    <col min="7" max="7" width="15.28515625" style="1" customWidth="1"/>
    <col min="8" max="8" width="15.5703125" style="1" customWidth="1"/>
    <col min="9" max="9" width="15.42578125" style="1" customWidth="1"/>
    <col min="10" max="10" width="14.28515625" style="1" customWidth="1"/>
    <col min="11" max="11" width="22.7109375" style="1" customWidth="1"/>
    <col min="12" max="12" width="13" style="1" customWidth="1"/>
    <col min="13" max="13" width="13.5703125" style="1" customWidth="1"/>
    <col min="14" max="14" width="15.42578125" style="1" customWidth="1"/>
    <col min="15" max="15" width="11.85546875" style="1" customWidth="1"/>
    <col min="16" max="16" width="9.140625" style="1" hidden="1" customWidth="1"/>
    <col min="17" max="17" width="13.42578125" style="1" hidden="1" customWidth="1"/>
    <col min="18" max="18" width="9.140625" style="1" hidden="1" customWidth="1"/>
    <col min="19" max="19" width="0" style="10" hidden="1" customWidth="1"/>
    <col min="20" max="24" width="9.140625" style="1" hidden="1" customWidth="1"/>
    <col min="25" max="16384" width="9.140625" style="1"/>
  </cols>
  <sheetData>
    <row r="1" spans="1:23" ht="16.5" customHeight="1" x14ac:dyDescent="0.2">
      <c r="E1" s="6" t="s">
        <v>25</v>
      </c>
      <c r="K1" s="42" t="s">
        <v>9</v>
      </c>
      <c r="L1" s="43"/>
      <c r="M1" s="43"/>
      <c r="N1" s="43"/>
    </row>
    <row r="2" spans="1:23" ht="72" customHeight="1" x14ac:dyDescent="0.2">
      <c r="A2" s="14"/>
      <c r="B2" s="33" t="s">
        <v>13</v>
      </c>
      <c r="C2" s="14"/>
      <c r="D2" s="52" t="s">
        <v>29</v>
      </c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23" ht="21" customHeight="1" x14ac:dyDescent="0.2">
      <c r="A3" s="14"/>
      <c r="B3" s="33" t="s">
        <v>14</v>
      </c>
      <c r="C3" s="14"/>
      <c r="D3" s="52" t="s">
        <v>15</v>
      </c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23" ht="22.5" customHeight="1" x14ac:dyDescent="0.2">
      <c r="A4" s="52" t="s">
        <v>16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23" ht="59.25" customHeight="1" x14ac:dyDescent="0.2">
      <c r="A5" s="14"/>
      <c r="B5" s="33" t="s">
        <v>17</v>
      </c>
      <c r="C5" s="14"/>
      <c r="D5" s="14"/>
      <c r="E5" s="14"/>
      <c r="F5" s="15"/>
      <c r="G5" s="14"/>
      <c r="H5" s="14"/>
      <c r="I5" s="14"/>
      <c r="J5" s="14"/>
      <c r="K5" s="19"/>
      <c r="L5" s="19"/>
      <c r="M5" s="19"/>
      <c r="N5" s="19"/>
    </row>
    <row r="6" spans="1:23" ht="39" customHeight="1" x14ac:dyDescent="0.2">
      <c r="A6" s="44" t="s">
        <v>0</v>
      </c>
      <c r="B6" s="44" t="s">
        <v>24</v>
      </c>
      <c r="C6" s="44" t="s">
        <v>1</v>
      </c>
      <c r="D6" s="44" t="s">
        <v>2</v>
      </c>
      <c r="E6" s="46" t="s">
        <v>3</v>
      </c>
      <c r="F6" s="47"/>
      <c r="G6" s="48"/>
      <c r="H6" s="49" t="s">
        <v>21</v>
      </c>
      <c r="I6" s="49"/>
      <c r="J6" s="49"/>
      <c r="K6" s="50" t="s">
        <v>22</v>
      </c>
      <c r="L6" s="50"/>
      <c r="M6" s="50"/>
      <c r="N6" s="51"/>
    </row>
    <row r="7" spans="1:23" ht="159" customHeight="1" x14ac:dyDescent="0.2">
      <c r="A7" s="45"/>
      <c r="B7" s="44"/>
      <c r="C7" s="45"/>
      <c r="D7" s="45"/>
      <c r="E7" s="7" t="s">
        <v>10</v>
      </c>
      <c r="F7" s="16" t="s">
        <v>11</v>
      </c>
      <c r="G7" s="7" t="s">
        <v>12</v>
      </c>
      <c r="H7" s="7" t="s">
        <v>4</v>
      </c>
      <c r="I7" s="7" t="s">
        <v>5</v>
      </c>
      <c r="J7" s="7" t="s">
        <v>6</v>
      </c>
      <c r="K7" s="20" t="s">
        <v>23</v>
      </c>
      <c r="L7" s="21" t="s">
        <v>7</v>
      </c>
      <c r="M7" s="21" t="s">
        <v>8</v>
      </c>
      <c r="N7" s="21" t="s">
        <v>26</v>
      </c>
    </row>
    <row r="8" spans="1:23" s="25" customFormat="1" ht="57" customHeight="1" x14ac:dyDescent="0.25">
      <c r="A8" s="22">
        <v>1</v>
      </c>
      <c r="B8" s="32" t="s">
        <v>30</v>
      </c>
      <c r="C8" s="29" t="s">
        <v>27</v>
      </c>
      <c r="D8" s="29">
        <v>100</v>
      </c>
      <c r="E8" s="30">
        <v>1200</v>
      </c>
      <c r="F8" s="30">
        <v>1350</v>
      </c>
      <c r="G8" s="30">
        <v>1200</v>
      </c>
      <c r="H8" s="8">
        <f t="shared" ref="H8:H9" si="0">AVERAGE(E8:G8)</f>
        <v>1250</v>
      </c>
      <c r="I8" s="23">
        <f t="shared" ref="I8:I9" si="1">SQRT(((SUM((POWER(G8-H8,2)),(POWER(F8-H8,2)),(POWER(E8-H8,2)))/(COLUMNS(E8:G8)-1))))</f>
        <v>86.602540378443862</v>
      </c>
      <c r="J8" s="23">
        <f t="shared" ref="J8:J9" si="2">I8/H8*100</f>
        <v>6.9282032302755088</v>
      </c>
      <c r="K8" s="9">
        <f t="shared" ref="K8:K9" si="3">((D8/3)*(SUM(E8:G8)))</f>
        <v>125000.00000000001</v>
      </c>
      <c r="L8" s="9">
        <f t="shared" ref="L8:L9" si="4">K8/D8</f>
        <v>1250.0000000000002</v>
      </c>
      <c r="M8" s="9">
        <f t="shared" ref="M8" si="5">ROUNDDOWN(L8,2)</f>
        <v>1250</v>
      </c>
      <c r="N8" s="11">
        <f t="shared" ref="N8:N9" si="6">M8*D8</f>
        <v>125000</v>
      </c>
      <c r="O8" s="24"/>
      <c r="P8" s="25">
        <v>1.2</v>
      </c>
      <c r="Q8" s="26">
        <f>N8*P8</f>
        <v>150000</v>
      </c>
      <c r="R8" s="27"/>
      <c r="S8" s="26"/>
      <c r="U8" s="25">
        <v>2174.61</v>
      </c>
      <c r="V8" s="25">
        <v>1.2</v>
      </c>
      <c r="W8" s="28">
        <f>U8*V8</f>
        <v>2609.5320000000002</v>
      </c>
    </row>
    <row r="9" spans="1:23" s="25" customFormat="1" ht="68.25" customHeight="1" x14ac:dyDescent="0.25">
      <c r="A9" s="34">
        <v>2</v>
      </c>
      <c r="B9" s="32" t="s">
        <v>32</v>
      </c>
      <c r="C9" s="29" t="s">
        <v>31</v>
      </c>
      <c r="D9" s="29">
        <v>100</v>
      </c>
      <c r="E9" s="30">
        <v>6300</v>
      </c>
      <c r="F9" s="30">
        <v>6500</v>
      </c>
      <c r="G9" s="30">
        <v>6000</v>
      </c>
      <c r="H9" s="8">
        <f t="shared" si="0"/>
        <v>6266.666666666667</v>
      </c>
      <c r="I9" s="23">
        <f t="shared" si="1"/>
        <v>251.6611478423583</v>
      </c>
      <c r="J9" s="23">
        <f t="shared" si="2"/>
        <v>4.0158693804631644</v>
      </c>
      <c r="K9" s="9">
        <f t="shared" si="3"/>
        <v>626666.66666666674</v>
      </c>
      <c r="L9" s="9">
        <f t="shared" si="4"/>
        <v>6266.6666666666679</v>
      </c>
      <c r="M9" s="9">
        <f t="shared" ref="M9" si="7">ROUNDDOWN(L9,2)</f>
        <v>6266.66</v>
      </c>
      <c r="N9" s="11">
        <f t="shared" si="6"/>
        <v>626666</v>
      </c>
      <c r="O9" s="24"/>
      <c r="Q9" s="26"/>
      <c r="R9" s="27"/>
      <c r="S9" s="26"/>
      <c r="W9" s="28"/>
    </row>
    <row r="10" spans="1:23" ht="18.75" customHeight="1" x14ac:dyDescent="0.25">
      <c r="A10" s="37"/>
      <c r="B10" s="37"/>
      <c r="C10" s="2"/>
      <c r="D10" s="2"/>
      <c r="E10" s="38"/>
      <c r="F10" s="38"/>
      <c r="G10" s="38"/>
      <c r="H10" s="38"/>
      <c r="I10" s="38"/>
      <c r="J10" s="38"/>
      <c r="M10" s="2" t="s">
        <v>28</v>
      </c>
      <c r="N10" s="35">
        <f>SUM(N8:N9)</f>
        <v>751666</v>
      </c>
    </row>
    <row r="11" spans="1:23" ht="22.5" customHeight="1" x14ac:dyDescent="0.25">
      <c r="A11" s="36" t="s">
        <v>34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23" ht="23.25" customHeight="1" x14ac:dyDescent="0.25">
      <c r="A12" s="36" t="s">
        <v>33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23" ht="24.75" customHeight="1" x14ac:dyDescent="0.25">
      <c r="A13" s="12"/>
      <c r="B13" s="40" t="s">
        <v>18</v>
      </c>
      <c r="C13" s="2"/>
      <c r="D13" s="38"/>
      <c r="E13" s="38"/>
      <c r="F13" s="17"/>
      <c r="G13" s="38"/>
      <c r="H13" s="38"/>
      <c r="I13" s="38"/>
      <c r="J13" s="13"/>
    </row>
    <row r="14" spans="1:23" ht="22.5" customHeight="1" x14ac:dyDescent="0.25">
      <c r="A14" s="12"/>
      <c r="B14" s="41"/>
      <c r="C14" s="2"/>
      <c r="D14" s="38" t="s">
        <v>19</v>
      </c>
      <c r="E14" s="38"/>
      <c r="F14" s="17"/>
      <c r="G14" s="38" t="s">
        <v>20</v>
      </c>
      <c r="H14" s="38"/>
      <c r="I14" s="38"/>
      <c r="J14" s="13"/>
    </row>
    <row r="15" spans="1:23" ht="15.75" x14ac:dyDescent="0.25">
      <c r="A15" s="39"/>
      <c r="B15" s="39"/>
      <c r="C15" s="39"/>
      <c r="D15" s="3"/>
      <c r="E15" s="4"/>
      <c r="F15" s="18"/>
      <c r="G15" s="31"/>
      <c r="H15" s="5"/>
      <c r="I15" s="5"/>
      <c r="J15" s="5"/>
      <c r="K15" s="5"/>
      <c r="L15" s="5"/>
      <c r="M15" s="5"/>
      <c r="N15" s="5"/>
    </row>
  </sheetData>
  <mergeCells count="21">
    <mergeCell ref="K1:N1"/>
    <mergeCell ref="A6:A7"/>
    <mergeCell ref="B6:B7"/>
    <mergeCell ref="C6:C7"/>
    <mergeCell ref="D6:D7"/>
    <mergeCell ref="E6:G6"/>
    <mergeCell ref="H6:J6"/>
    <mergeCell ref="K6:N6"/>
    <mergeCell ref="D2:N2"/>
    <mergeCell ref="D3:N3"/>
    <mergeCell ref="A4:N4"/>
    <mergeCell ref="A11:N11"/>
    <mergeCell ref="A10:B10"/>
    <mergeCell ref="E10:J10"/>
    <mergeCell ref="A15:C15"/>
    <mergeCell ref="A12:N12"/>
    <mergeCell ref="B13:B14"/>
    <mergeCell ref="D13:E13"/>
    <mergeCell ref="G13:I13"/>
    <mergeCell ref="D14:E14"/>
    <mergeCell ref="G14:I14"/>
  </mergeCells>
  <pageMargins left="0.16" right="0.16" top="0.32" bottom="0.24" header="0.22" footer="0.19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НМЦД </vt:lpstr>
      <vt:lpstr>'НМЦД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ATorbenko</dc:creator>
  <cp:lastModifiedBy>Yrist</cp:lastModifiedBy>
  <cp:lastPrinted>2023-02-07T09:53:49Z</cp:lastPrinted>
  <dcterms:created xsi:type="dcterms:W3CDTF">2014-01-28T13:50:42Z</dcterms:created>
  <dcterms:modified xsi:type="dcterms:W3CDTF">2024-11-05T10:10:34Z</dcterms:modified>
</cp:coreProperties>
</file>