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Пользователь\Downloads\Лифты К7 К8\"/>
    </mc:Choice>
  </mc:AlternateContent>
  <xr:revisionPtr revIDLastSave="0" documentId="13_ncr:1_{F64927CA-500B-4A87-9590-073F4A7198B0}" xr6:coauthVersionLast="45" xr6:coauthVersionMax="47" xr10:uidLastSave="{00000000-0000-0000-0000-000000000000}"/>
  <bookViews>
    <workbookView xWindow="28680" yWindow="-5430" windowWidth="29040" windowHeight="15990" tabRatio="186" xr2:uid="{00000000-000D-0000-FFFF-FFFF00000000}"/>
  </bookViews>
  <sheets>
    <sheet name="№1 ВОР " sheetId="8" r:id="rId1"/>
    <sheet name="." sheetId="9" r:id="rId2"/>
  </sheets>
  <definedNames>
    <definedName name="_xlnm._FilterDatabase" localSheetId="0" hidden="1">'№1 ВОР '!$A$10:$K$19</definedName>
    <definedName name="_xlnm.Print_Area" localSheetId="1">'.'!$A$1:$D$19</definedName>
    <definedName name="_xlnm.Print_Area" localSheetId="0">'№1 ВОР 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9" l="1"/>
  <c r="C3" i="9"/>
  <c r="G3" i="9" s="1"/>
  <c r="I3" i="9" s="1"/>
  <c r="L3" i="9" l="1"/>
  <c r="D3" i="9"/>
  <c r="M3" i="9"/>
  <c r="K3" i="9"/>
  <c r="C6" i="9"/>
  <c r="G6" i="9" s="1"/>
  <c r="I6" i="9" s="1"/>
  <c r="M6" i="9" l="1"/>
  <c r="C5" i="9"/>
  <c r="D6" i="9"/>
  <c r="C7" i="9"/>
  <c r="G7" i="9" s="1"/>
  <c r="L6" i="9"/>
  <c r="C4" i="9"/>
  <c r="K6" i="9"/>
  <c r="G5" i="9" l="1"/>
  <c r="D5" i="9"/>
  <c r="G4" i="9"/>
  <c r="D4" i="9"/>
  <c r="I4" i="9" l="1"/>
  <c r="L4" i="9"/>
  <c r="M4" i="9"/>
  <c r="K4" i="9"/>
  <c r="I5" i="9"/>
  <c r="L5" i="9"/>
  <c r="K5" i="9"/>
  <c r="M5" i="9"/>
  <c r="C8" i="9" l="1"/>
  <c r="C10" i="9"/>
  <c r="C9" i="9"/>
  <c r="I18" i="8" l="1"/>
  <c r="H18" i="8"/>
  <c r="J18" i="8" l="1"/>
  <c r="J19" i="8" s="1"/>
  <c r="H19" i="8"/>
  <c r="I19" i="8"/>
</calcChain>
</file>

<file path=xl/sharedStrings.xml><?xml version="1.0" encoding="utf-8"?>
<sst xmlns="http://schemas.openxmlformats.org/spreadsheetml/2006/main" count="78" uniqueCount="52">
  <si>
    <t>Наименование</t>
  </si>
  <si>
    <t>Ед. изм.</t>
  </si>
  <si>
    <t>Кол-во</t>
  </si>
  <si>
    <t>м3</t>
  </si>
  <si>
    <t>м2</t>
  </si>
  <si>
    <t>Ведомость объемов работ</t>
  </si>
  <si>
    <t>м.п</t>
  </si>
  <si>
    <t>Цена за единицу, руб.</t>
  </si>
  <si>
    <t>Общая стоимость, руб.</t>
  </si>
  <si>
    <t>Примечания (ссылка на листы проектной/рабочей документации)</t>
  </si>
  <si>
    <t>(в т.ч. НДС 20%)</t>
  </si>
  <si>
    <t>Материалы</t>
  </si>
  <si>
    <t>СМР</t>
  </si>
  <si>
    <t>Итого</t>
  </si>
  <si>
    <t>ИТОГО</t>
  </si>
  <si>
    <t>В т.ч. НДС - 20%</t>
  </si>
  <si>
    <t>№ 
п/п</t>
  </si>
  <si>
    <t>Приложение № 2</t>
  </si>
  <si>
    <t>«Генеральный подрядчик»</t>
  </si>
  <si>
    <t>ООО «СЕРВИССТРОЙДОМ»</t>
  </si>
  <si>
    <t>Генеральный директор</t>
  </si>
  <si>
    <r>
      <t xml:space="preserve">_________________ </t>
    </r>
    <r>
      <rPr>
        <b/>
        <sz val="10"/>
        <color theme="1"/>
        <rFont val="Times New Roman"/>
        <family val="1"/>
        <charset val="204"/>
      </rPr>
      <t>Самсонов Е.А.</t>
    </r>
  </si>
  <si>
    <t>«Подрядчик»</t>
  </si>
  <si>
    <t>к Договору подряда №</t>
  </si>
  <si>
    <t>к Дополнительному соглашению №</t>
  </si>
  <si>
    <t>Монтаж стен наружных их ячеисобетонных блоков (Блок I/625х200х250/D600/В5/F100) 200мм.</t>
  </si>
  <si>
    <t>Монтаж стен внутренних их ячеисобетонных блоков (Блок I/625х200х250/D600/В5/F100) 200мм.</t>
  </si>
  <si>
    <t>Монтаж стен внутренних их ячеисобетонных блоков (Блок I/625х200х250/D600/В3,5/F25) 50мм.</t>
  </si>
  <si>
    <t>Монтаж стен внутренних их ячеисобетонных блоков (Блок I/625х200х250/D600/В5/F100) 100мм.</t>
  </si>
  <si>
    <t>кг</t>
  </si>
  <si>
    <t>Монтаж стен из кирпича керамического ( КР-р-по 250х120х65/1НФ/150/2.0/100) 120мм.</t>
  </si>
  <si>
    <t>расход кг/м2</t>
  </si>
  <si>
    <t>Клей</t>
  </si>
  <si>
    <t>Клей кг.</t>
  </si>
  <si>
    <t>Раст-р</t>
  </si>
  <si>
    <t>Цем.-песч.раствором М100</t>
  </si>
  <si>
    <t>Сетка сварная стальная оцинкованная ВР- 50х50х4</t>
  </si>
  <si>
    <t>сетка</t>
  </si>
  <si>
    <t>т</t>
  </si>
  <si>
    <t>Арм. D6 A500</t>
  </si>
  <si>
    <t>арм</t>
  </si>
  <si>
    <t>чистым</t>
  </si>
  <si>
    <t>расход факт</t>
  </si>
  <si>
    <t>шт.</t>
  </si>
  <si>
    <t xml:space="preserve">________________  </t>
  </si>
  <si>
    <t>550-21-ВТ</t>
  </si>
  <si>
    <t>Лифт Л-1 (ГОСТ Р 53296-2009) с функцией перевозки пожарных подразделений, размер кабины не менее 1100х2100мм, грузоподьёмностью 1000кг, количество остановок - 20.</t>
  </si>
  <si>
    <t>Лифт Л-2 (ГОСТ Р 53296-2009) с функцией перевозки пожарных подразделений, размер кабины не менее 1100х2100мм, грузоподьёмностью 1000кг, количество остановок - 20.</t>
  </si>
  <si>
    <r>
      <t xml:space="preserve">на выполнение комплекса работ по монтажу и пусконаладке лифтового оборудования копусов  </t>
    </r>
    <r>
      <rPr>
        <b/>
        <sz val="12"/>
        <color theme="1"/>
        <rFont val="Times New Roman"/>
        <family val="1"/>
        <charset val="204"/>
      </rPr>
      <t>К-7,8</t>
    </r>
    <r>
      <rPr>
        <sz val="12"/>
        <color theme="1"/>
        <rFont val="Times New Roman"/>
        <family val="1"/>
        <charset val="204"/>
      </rPr>
      <t xml:space="preserve">  на объекте:
 «Реконструкция объекта незавершённого строительства Дома творчества в гостиничный комплекс с апартаментами по адресу: Республика Крым г. Алушта, ул. Западная 4, II-III очереди строительства». III очередь строительства.</t>
    </r>
  </si>
  <si>
    <t>Монтаж лифтового оборудования К-7</t>
  </si>
  <si>
    <t>Монтаж лифтового оборудования К-8</t>
  </si>
  <si>
    <t>550-21-3-ВТ.1.2.3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</si>
</sst>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1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Fill="1" applyBorder="1"/>
    <xf numFmtId="2" fontId="0" fillId="0" borderId="2" xfId="0" applyNumberFormat="1" applyBorder="1" applyAlignment="1">
      <alignment horizontal="center" vertical="center"/>
    </xf>
    <xf numFmtId="49" fontId="2" fillId="0" borderId="0" xfId="0" applyNumberFormat="1" applyFont="1" applyAlignment="1">
      <alignment wrapText="1"/>
    </xf>
    <xf numFmtId="49" fontId="3" fillId="0" borderId="1" xfId="0" applyNumberFormat="1" applyFont="1" applyFill="1" applyBorder="1" applyAlignment="1">
      <alignment vertical="center" wrapText="1"/>
    </xf>
    <xf numFmtId="49" fontId="7" fillId="0" borderId="0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/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horizontal="right" vertical="center" indent="3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3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/>
    </xf>
    <xf numFmtId="43" fontId="11" fillId="0" borderId="9" xfId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12">
    <dxf>
      <font>
        <b/>
        <i val="0"/>
      </font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B30"/>
  <sheetViews>
    <sheetView tabSelected="1" zoomScaleNormal="100" zoomScaleSheetLayoutView="85" workbookViewId="0">
      <selection activeCell="B12" sqref="B12"/>
    </sheetView>
  </sheetViews>
  <sheetFormatPr defaultColWidth="8.81640625" defaultRowHeight="15.5" x14ac:dyDescent="0.35"/>
  <cols>
    <col min="1" max="1" width="7.54296875" style="3" customWidth="1"/>
    <col min="2" max="2" width="64.7265625" style="18" customWidth="1"/>
    <col min="3" max="3" width="9.26953125" style="4" customWidth="1"/>
    <col min="4" max="4" width="12" style="34" customWidth="1"/>
    <col min="5" max="5" width="14.26953125" style="24" customWidth="1"/>
    <col min="6" max="6" width="13.81640625" style="4" customWidth="1"/>
    <col min="7" max="7" width="13" style="4" customWidth="1"/>
    <col min="8" max="8" width="20" style="4" bestFit="1" customWidth="1"/>
    <col min="9" max="9" width="13.26953125" style="4" customWidth="1"/>
    <col min="10" max="10" width="12.453125" style="4" customWidth="1"/>
    <col min="11" max="11" width="22" style="29" customWidth="1"/>
    <col min="12" max="12" width="11.81640625" style="4" bestFit="1" customWidth="1"/>
    <col min="13" max="288" width="8.81640625" style="4"/>
    <col min="289" max="16384" width="8.81640625" style="1"/>
  </cols>
  <sheetData>
    <row r="1" spans="1:12" x14ac:dyDescent="0.35">
      <c r="K1" s="25" t="s">
        <v>17</v>
      </c>
    </row>
    <row r="2" spans="1:12" x14ac:dyDescent="0.35">
      <c r="K2" s="26" t="s">
        <v>24</v>
      </c>
    </row>
    <row r="3" spans="1:12" x14ac:dyDescent="0.35">
      <c r="K3" s="26" t="s">
        <v>23</v>
      </c>
    </row>
    <row r="4" spans="1:12" x14ac:dyDescent="0.35">
      <c r="K4" s="26"/>
    </row>
    <row r="5" spans="1:12" x14ac:dyDescent="0.35">
      <c r="A5" s="62" t="s">
        <v>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34"/>
    </row>
    <row r="6" spans="1:12" ht="50.25" customHeight="1" thickBot="1" x14ac:dyDescent="0.4">
      <c r="A6" s="61" t="s">
        <v>48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34"/>
    </row>
    <row r="7" spans="1:12" ht="18.75" customHeight="1" x14ac:dyDescent="0.35">
      <c r="A7" s="67" t="s">
        <v>16</v>
      </c>
      <c r="B7" s="69" t="s">
        <v>0</v>
      </c>
      <c r="C7" s="63" t="s">
        <v>1</v>
      </c>
      <c r="D7" s="71" t="s">
        <v>2</v>
      </c>
      <c r="E7" s="63" t="s">
        <v>7</v>
      </c>
      <c r="F7" s="63"/>
      <c r="G7" s="63"/>
      <c r="H7" s="63" t="s">
        <v>8</v>
      </c>
      <c r="I7" s="63"/>
      <c r="J7" s="63"/>
      <c r="K7" s="64" t="s">
        <v>9</v>
      </c>
      <c r="L7" s="34"/>
    </row>
    <row r="8" spans="1:12" ht="19.149999999999999" customHeight="1" x14ac:dyDescent="0.35">
      <c r="A8" s="68"/>
      <c r="B8" s="70"/>
      <c r="C8" s="66"/>
      <c r="D8" s="72"/>
      <c r="E8" s="66" t="s">
        <v>10</v>
      </c>
      <c r="F8" s="66"/>
      <c r="G8" s="66"/>
      <c r="H8" s="66" t="s">
        <v>10</v>
      </c>
      <c r="I8" s="66"/>
      <c r="J8" s="66"/>
      <c r="K8" s="65"/>
      <c r="L8" s="34"/>
    </row>
    <row r="9" spans="1:12" ht="19.149999999999999" customHeight="1" x14ac:dyDescent="0.35">
      <c r="A9" s="68"/>
      <c r="B9" s="70"/>
      <c r="C9" s="66"/>
      <c r="D9" s="72"/>
      <c r="E9" s="35" t="s">
        <v>11</v>
      </c>
      <c r="F9" s="35" t="s">
        <v>12</v>
      </c>
      <c r="G9" s="35" t="s">
        <v>13</v>
      </c>
      <c r="H9" s="35" t="s">
        <v>11</v>
      </c>
      <c r="I9" s="35" t="s">
        <v>12</v>
      </c>
      <c r="J9" s="35" t="s">
        <v>13</v>
      </c>
      <c r="K9" s="65"/>
      <c r="L9" s="34"/>
    </row>
    <row r="10" spans="1:12" ht="15.65" customHeight="1" thickBot="1" x14ac:dyDescent="0.4">
      <c r="A10" s="36">
        <v>1</v>
      </c>
      <c r="B10" s="37">
        <v>2</v>
      </c>
      <c r="C10" s="38">
        <v>3</v>
      </c>
      <c r="D10" s="39">
        <v>4</v>
      </c>
      <c r="E10" s="38">
        <v>5</v>
      </c>
      <c r="F10" s="38">
        <v>6</v>
      </c>
      <c r="G10" s="38">
        <v>7</v>
      </c>
      <c r="H10" s="38">
        <v>8</v>
      </c>
      <c r="I10" s="38">
        <v>9</v>
      </c>
      <c r="J10" s="38">
        <v>10</v>
      </c>
      <c r="K10" s="40">
        <v>11</v>
      </c>
      <c r="L10" s="34"/>
    </row>
    <row r="11" spans="1:12" s="4" customFormat="1" x14ac:dyDescent="0.35">
      <c r="A11" s="41"/>
      <c r="B11" s="60" t="s">
        <v>49</v>
      </c>
      <c r="C11" s="42" t="s">
        <v>43</v>
      </c>
      <c r="D11" s="7">
        <v>2</v>
      </c>
      <c r="E11" s="43"/>
      <c r="F11" s="46"/>
      <c r="G11" s="44"/>
      <c r="H11" s="44"/>
      <c r="I11" s="44"/>
      <c r="J11" s="44"/>
      <c r="K11" s="45" t="s">
        <v>51</v>
      </c>
      <c r="L11" s="34"/>
    </row>
    <row r="12" spans="1:12" s="4" customFormat="1" ht="46.5" x14ac:dyDescent="0.35">
      <c r="A12" s="41"/>
      <c r="B12" s="19" t="s">
        <v>46</v>
      </c>
      <c r="C12" s="42" t="s">
        <v>43</v>
      </c>
      <c r="D12" s="7">
        <v>1</v>
      </c>
      <c r="E12" s="43"/>
      <c r="F12" s="46"/>
      <c r="G12" s="44"/>
      <c r="H12" s="44"/>
      <c r="I12" s="44"/>
      <c r="J12" s="44"/>
      <c r="K12" s="45" t="s">
        <v>51</v>
      </c>
      <c r="L12" s="34"/>
    </row>
    <row r="13" spans="1:12" s="4" customFormat="1" ht="46.5" x14ac:dyDescent="0.35">
      <c r="A13" s="41"/>
      <c r="B13" s="19" t="s">
        <v>47</v>
      </c>
      <c r="C13" s="42" t="s">
        <v>43</v>
      </c>
      <c r="D13" s="7">
        <v>1</v>
      </c>
      <c r="E13" s="43"/>
      <c r="F13" s="46"/>
      <c r="G13" s="44"/>
      <c r="H13" s="44"/>
      <c r="I13" s="44"/>
      <c r="J13" s="44"/>
      <c r="K13" s="45" t="s">
        <v>51</v>
      </c>
      <c r="L13" s="34"/>
    </row>
    <row r="14" spans="1:12" s="4" customFormat="1" x14ac:dyDescent="0.35">
      <c r="A14" s="41"/>
      <c r="B14" s="60" t="s">
        <v>50</v>
      </c>
      <c r="C14" s="42" t="s">
        <v>43</v>
      </c>
      <c r="D14" s="7">
        <v>2</v>
      </c>
      <c r="E14" s="43"/>
      <c r="F14" s="46"/>
      <c r="G14" s="44"/>
      <c r="H14" s="44"/>
      <c r="I14" s="44"/>
      <c r="J14" s="44"/>
      <c r="K14" s="45" t="s">
        <v>51</v>
      </c>
      <c r="L14" s="34"/>
    </row>
    <row r="15" spans="1:12" s="4" customFormat="1" ht="46.5" x14ac:dyDescent="0.35">
      <c r="A15" s="41"/>
      <c r="B15" s="19" t="s">
        <v>46</v>
      </c>
      <c r="C15" s="42" t="s">
        <v>43</v>
      </c>
      <c r="D15" s="7">
        <v>1</v>
      </c>
      <c r="E15" s="43"/>
      <c r="F15" s="46"/>
      <c r="G15" s="44"/>
      <c r="H15" s="44"/>
      <c r="I15" s="44"/>
      <c r="J15" s="44"/>
      <c r="K15" s="45" t="s">
        <v>51</v>
      </c>
      <c r="L15" s="34"/>
    </row>
    <row r="16" spans="1:12" s="4" customFormat="1" ht="46.5" x14ac:dyDescent="0.35">
      <c r="A16" s="41"/>
      <c r="B16" s="19" t="s">
        <v>47</v>
      </c>
      <c r="C16" s="42" t="s">
        <v>43</v>
      </c>
      <c r="D16" s="7">
        <v>1</v>
      </c>
      <c r="E16" s="43"/>
      <c r="F16" s="46"/>
      <c r="G16" s="44"/>
      <c r="H16" s="44"/>
      <c r="I16" s="44"/>
      <c r="J16" s="44"/>
      <c r="K16" s="45" t="s">
        <v>51</v>
      </c>
      <c r="L16" s="34"/>
    </row>
    <row r="17" spans="1:12" s="4" customFormat="1" x14ac:dyDescent="0.35">
      <c r="A17" s="41"/>
      <c r="B17" s="19"/>
      <c r="C17" s="42"/>
      <c r="D17" s="7"/>
      <c r="E17" s="43"/>
      <c r="F17" s="46"/>
      <c r="G17" s="44"/>
      <c r="H17" s="44"/>
      <c r="I17" s="44"/>
      <c r="J17" s="44"/>
      <c r="K17" s="45"/>
      <c r="L17" s="34"/>
    </row>
    <row r="18" spans="1:12" x14ac:dyDescent="0.3">
      <c r="A18" s="51"/>
      <c r="B18" s="52" t="s">
        <v>14</v>
      </c>
      <c r="C18" s="53"/>
      <c r="D18" s="48"/>
      <c r="E18" s="54"/>
      <c r="F18" s="54"/>
      <c r="G18" s="54"/>
      <c r="H18" s="47">
        <f>SUM(H11:H16)</f>
        <v>0</v>
      </c>
      <c r="I18" s="47">
        <f>SUM(I11:I16)</f>
        <v>0</v>
      </c>
      <c r="J18" s="47">
        <f>SUM(J11:J16)</f>
        <v>0</v>
      </c>
      <c r="K18" s="45" t="s">
        <v>45</v>
      </c>
    </row>
    <row r="19" spans="1:12" ht="16" thickBot="1" x14ac:dyDescent="0.35">
      <c r="A19" s="55"/>
      <c r="B19" s="56" t="s">
        <v>15</v>
      </c>
      <c r="C19" s="57"/>
      <c r="D19" s="49"/>
      <c r="E19" s="58"/>
      <c r="F19" s="58"/>
      <c r="G19" s="58"/>
      <c r="H19" s="59">
        <f t="shared" ref="H19:I19" si="0">H18/6</f>
        <v>0</v>
      </c>
      <c r="I19" s="59">
        <f t="shared" si="0"/>
        <v>0</v>
      </c>
      <c r="J19" s="59">
        <f>J18/6</f>
        <v>0</v>
      </c>
      <c r="K19" s="45"/>
    </row>
    <row r="20" spans="1:12" x14ac:dyDescent="0.3">
      <c r="B20" s="20"/>
      <c r="C20" s="27"/>
      <c r="D20" s="50"/>
      <c r="E20" s="28"/>
      <c r="F20" s="28"/>
      <c r="G20" s="28"/>
      <c r="H20" s="6"/>
      <c r="I20" s="6"/>
      <c r="J20" s="6"/>
      <c r="L20" s="30"/>
    </row>
    <row r="21" spans="1:12" ht="18" customHeight="1" x14ac:dyDescent="0.35">
      <c r="L21" s="30"/>
    </row>
    <row r="22" spans="1:12" x14ac:dyDescent="0.35">
      <c r="B22" s="21" t="s">
        <v>18</v>
      </c>
      <c r="H22" s="31" t="s">
        <v>22</v>
      </c>
      <c r="L22" s="30"/>
    </row>
    <row r="23" spans="1:12" x14ac:dyDescent="0.35">
      <c r="B23" s="21" t="s">
        <v>19</v>
      </c>
      <c r="H23" s="31"/>
    </row>
    <row r="24" spans="1:12" x14ac:dyDescent="0.35">
      <c r="B24" s="22"/>
      <c r="H24" s="32"/>
    </row>
    <row r="25" spans="1:12" x14ac:dyDescent="0.35">
      <c r="B25" s="22"/>
      <c r="H25" s="32"/>
    </row>
    <row r="26" spans="1:12" x14ac:dyDescent="0.35">
      <c r="B26" s="21" t="s">
        <v>20</v>
      </c>
      <c r="H26" s="31" t="s">
        <v>20</v>
      </c>
    </row>
    <row r="27" spans="1:12" x14ac:dyDescent="0.35">
      <c r="B27" s="22"/>
      <c r="H27" s="32"/>
    </row>
    <row r="28" spans="1:12" x14ac:dyDescent="0.35">
      <c r="B28" s="22"/>
      <c r="H28" s="32"/>
    </row>
    <row r="29" spans="1:12" x14ac:dyDescent="0.35">
      <c r="B29" s="22" t="s">
        <v>21</v>
      </c>
      <c r="H29" s="32" t="s">
        <v>44</v>
      </c>
    </row>
    <row r="30" spans="1:12" x14ac:dyDescent="0.35">
      <c r="B30" s="23" t="s">
        <v>6</v>
      </c>
      <c r="H30" s="33" t="s">
        <v>6</v>
      </c>
    </row>
  </sheetData>
  <autoFilter ref="A10:K19" xr:uid="{00000000-0009-0000-0000-000000000000}"/>
  <mergeCells count="11">
    <mergeCell ref="A6:K6"/>
    <mergeCell ref="A5:K5"/>
    <mergeCell ref="H7:J7"/>
    <mergeCell ref="K7:K9"/>
    <mergeCell ref="E8:G8"/>
    <mergeCell ref="H8:J8"/>
    <mergeCell ref="A7:A9"/>
    <mergeCell ref="B7:B9"/>
    <mergeCell ref="C7:C9"/>
    <mergeCell ref="D7:D9"/>
    <mergeCell ref="E7:G7"/>
  </mergeCells>
  <phoneticPr fontId="1" type="noConversion"/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view="pageBreakPreview" zoomScale="120" zoomScaleNormal="100" zoomScaleSheetLayoutView="120" workbookViewId="0">
      <selection activeCell="D3" sqref="D3"/>
    </sheetView>
  </sheetViews>
  <sheetFormatPr defaultRowHeight="14.5" x14ac:dyDescent="0.35"/>
  <cols>
    <col min="1" max="1" width="61.54296875" customWidth="1"/>
    <col min="2" max="2" width="6.81640625" customWidth="1"/>
    <col min="3" max="3" width="10.453125" customWidth="1"/>
  </cols>
  <sheetData>
    <row r="1" spans="1:13" x14ac:dyDescent="0.35">
      <c r="G1" s="73" t="s">
        <v>32</v>
      </c>
      <c r="H1" s="73"/>
      <c r="I1" s="73"/>
      <c r="K1" s="15" t="s">
        <v>34</v>
      </c>
      <c r="L1" t="s">
        <v>37</v>
      </c>
      <c r="M1" t="s">
        <v>40</v>
      </c>
    </row>
    <row r="2" spans="1:13" ht="29" x14ac:dyDescent="0.35">
      <c r="C2" s="10" t="s">
        <v>41</v>
      </c>
      <c r="D2" s="14" t="s">
        <v>42</v>
      </c>
      <c r="G2" s="10" t="s">
        <v>4</v>
      </c>
      <c r="H2" s="14" t="s">
        <v>31</v>
      </c>
      <c r="I2" s="10" t="s">
        <v>33</v>
      </c>
      <c r="K2" s="8" t="s">
        <v>3</v>
      </c>
      <c r="L2" s="8" t="s">
        <v>4</v>
      </c>
      <c r="M2" s="16" t="s">
        <v>6</v>
      </c>
    </row>
    <row r="3" spans="1:13" ht="31" x14ac:dyDescent="0.35">
      <c r="A3" s="5" t="s">
        <v>25</v>
      </c>
      <c r="B3" s="2" t="s">
        <v>3</v>
      </c>
      <c r="C3" s="17" t="e">
        <f>'№1 ВОР '!#REF!+'№1 ВОР '!#REF!</f>
        <v>#REF!</v>
      </c>
      <c r="D3" s="11" t="e">
        <f>C3*1.02</f>
        <v>#REF!</v>
      </c>
      <c r="E3" s="12"/>
      <c r="F3" s="12"/>
      <c r="G3" s="10" t="e">
        <f>C3/0.2</f>
        <v>#REF!</v>
      </c>
      <c r="H3" s="10">
        <v>4.0998000000000001</v>
      </c>
      <c r="I3" s="10" t="e">
        <f>G3*H3</f>
        <v>#REF!</v>
      </c>
      <c r="K3" s="8" t="e">
        <f>G3*0.0106</f>
        <v>#REF!</v>
      </c>
      <c r="L3" s="8" t="e">
        <f>G3*0.2</f>
        <v>#REF!</v>
      </c>
      <c r="M3" s="8" t="e">
        <f>G3*0.3</f>
        <v>#REF!</v>
      </c>
    </row>
    <row r="4" spans="1:13" ht="31" x14ac:dyDescent="0.35">
      <c r="A4" s="5" t="s">
        <v>27</v>
      </c>
      <c r="B4" s="2" t="s">
        <v>3</v>
      </c>
      <c r="C4" s="11" t="e">
        <f>'№1 ВОР '!#REF!+'№1 ВОР '!#REF!+'№1 ВОР '!#REF!+'№1 ВОР '!#REF!+'№1 ВОР '!#REF!+'№1 ВОР '!#REF!+'№1 ВОР '!#REF!+'№1 ВОР '!#REF!</f>
        <v>#REF!</v>
      </c>
      <c r="D4" s="11" t="e">
        <f>C4</f>
        <v>#REF!</v>
      </c>
      <c r="E4" s="12"/>
      <c r="F4" s="12"/>
      <c r="G4" s="10" t="e">
        <f>C4/0.05</f>
        <v>#REF!</v>
      </c>
      <c r="H4" s="10">
        <f>H5/2</f>
        <v>1.0607</v>
      </c>
      <c r="I4" s="10" t="e">
        <f>G4*H4</f>
        <v>#REF!</v>
      </c>
      <c r="K4" s="8" t="e">
        <f>G4*0.00265</f>
        <v>#REF!</v>
      </c>
      <c r="L4" s="8" t="e">
        <f>G4*0.05</f>
        <v>#REF!</v>
      </c>
      <c r="M4" s="8" t="e">
        <f>G4*0.3</f>
        <v>#REF!</v>
      </c>
    </row>
    <row r="5" spans="1:13" ht="31" x14ac:dyDescent="0.35">
      <c r="A5" s="5" t="s">
        <v>28</v>
      </c>
      <c r="B5" s="2" t="s">
        <v>3</v>
      </c>
      <c r="C5" s="11" t="e">
        <f>'№1 ВОР '!#REF!+'№1 ВОР '!#REF!+'№1 ВОР '!#REF!+'№1 ВОР '!#REF!+'№1 ВОР '!#REF!+'№1 ВОР '!#REF!+'№1 ВОР '!#REF!+'№1 ВОР '!#REF!</f>
        <v>#REF!</v>
      </c>
      <c r="D5" s="11" t="e">
        <f>C5*1.01</f>
        <v>#REF!</v>
      </c>
      <c r="E5" s="12"/>
      <c r="F5" s="12"/>
      <c r="G5" s="10" t="e">
        <f>C5/0.1</f>
        <v>#REF!</v>
      </c>
      <c r="H5" s="10">
        <v>2.1214</v>
      </c>
      <c r="I5" s="10" t="e">
        <f>G5*H5</f>
        <v>#REF!</v>
      </c>
      <c r="K5" s="8" t="e">
        <f>G5*0.00533</f>
        <v>#REF!</v>
      </c>
      <c r="L5" s="8" t="e">
        <f>G5*0.1</f>
        <v>#REF!</v>
      </c>
      <c r="M5" s="8" t="e">
        <f>G5*0.3</f>
        <v>#REF!</v>
      </c>
    </row>
    <row r="6" spans="1:13" ht="31" x14ac:dyDescent="0.35">
      <c r="A6" s="5" t="s">
        <v>26</v>
      </c>
      <c r="B6" s="2" t="s">
        <v>3</v>
      </c>
      <c r="C6" s="11" t="e">
        <f>'№1 ВОР '!#REF!+'№1 ВОР '!#REF!+'№1 ВОР '!#REF!+'№1 ВОР '!#REF!+'№1 ВОР '!#REF!+'№1 ВОР '!#REF!+'№1 ВОР '!#REF!+'№1 ВОР '!#REF!+'№1 ВОР '!#REF!</f>
        <v>#REF!</v>
      </c>
      <c r="D6" s="11" t="e">
        <f>C6*1.02</f>
        <v>#REF!</v>
      </c>
      <c r="E6" s="12"/>
      <c r="F6" s="12"/>
      <c r="G6" s="10" t="e">
        <f>C6/0.2</f>
        <v>#REF!</v>
      </c>
      <c r="H6" s="10">
        <v>4.0998000000000001</v>
      </c>
      <c r="I6" s="10" t="e">
        <f>G6*H6</f>
        <v>#REF!</v>
      </c>
      <c r="K6" s="8" t="e">
        <f>G6*0.0106</f>
        <v>#REF!</v>
      </c>
      <c r="L6" s="8" t="e">
        <f>G6*0.2</f>
        <v>#REF!</v>
      </c>
      <c r="M6" s="8" t="e">
        <f>G6*0.3</f>
        <v>#REF!</v>
      </c>
    </row>
    <row r="7" spans="1:13" ht="31" x14ac:dyDescent="0.35">
      <c r="A7" s="5" t="s">
        <v>30</v>
      </c>
      <c r="B7" s="2" t="s">
        <v>3</v>
      </c>
      <c r="C7" s="11" t="e">
        <f>'№1 ВОР '!#REF!+'№1 ВОР '!#REF!+'№1 ВОР '!#REF!+'№1 ВОР '!#REF!+'№1 ВОР '!#REF!+'№1 ВОР '!#REF!+'№1 ВОР '!#REF!+'№1 ВОР '!#REF!+'№1 ВОР '!#REF!</f>
        <v>#REF!</v>
      </c>
      <c r="D7" s="11"/>
      <c r="E7" s="12"/>
      <c r="F7" s="12"/>
      <c r="G7" s="10" t="e">
        <f>C7/0.12</f>
        <v>#REF!</v>
      </c>
      <c r="H7" s="10"/>
      <c r="I7" s="10"/>
      <c r="K7" s="8"/>
    </row>
    <row r="8" spans="1:13" ht="15.5" x14ac:dyDescent="0.35">
      <c r="A8" s="5" t="s">
        <v>35</v>
      </c>
      <c r="B8" s="2" t="s">
        <v>3</v>
      </c>
      <c r="C8" s="9" t="e">
        <f>ROUND(K3+K4+K5+K6,3)</f>
        <v>#REF!</v>
      </c>
      <c r="D8" s="13"/>
      <c r="E8" s="13"/>
      <c r="F8" s="13"/>
      <c r="G8" s="8"/>
      <c r="H8" s="8"/>
      <c r="I8" s="8"/>
      <c r="K8" s="8"/>
    </row>
    <row r="9" spans="1:13" ht="15.5" x14ac:dyDescent="0.35">
      <c r="A9" s="5" t="s">
        <v>36</v>
      </c>
      <c r="B9" s="2" t="s">
        <v>29</v>
      </c>
      <c r="C9" s="9" t="e">
        <f>(L3+L4+L5+L6)*2.55</f>
        <v>#REF!</v>
      </c>
    </row>
    <row r="10" spans="1:13" ht="15.5" x14ac:dyDescent="0.35">
      <c r="A10" s="5" t="s">
        <v>39</v>
      </c>
      <c r="B10" s="2" t="s">
        <v>38</v>
      </c>
      <c r="C10" s="8" t="e">
        <f>(M3+M4+M5+M6)*0.22</f>
        <v>#REF!</v>
      </c>
    </row>
  </sheetData>
  <mergeCells count="1">
    <mergeCell ref="G1:I1"/>
  </mergeCells>
  <conditionalFormatting sqref="A3">
    <cfRule type="expression" dxfId="11" priority="10">
      <formula>$B3="Машины и Механизмы"</formula>
    </cfRule>
    <cfRule type="expression" dxfId="10" priority="11">
      <formula>$B3="Работа"</formula>
    </cfRule>
  </conditionalFormatting>
  <conditionalFormatting sqref="A3">
    <cfRule type="expression" dxfId="9" priority="12">
      <formula>#REF!="Машины и Механизмы"</formula>
    </cfRule>
  </conditionalFormatting>
  <conditionalFormatting sqref="A4">
    <cfRule type="expression" dxfId="8" priority="7">
      <formula>$B4="Машины и Механизмы"</formula>
    </cfRule>
    <cfRule type="expression" dxfId="7" priority="8">
      <formula>$B4="Работа"</formula>
    </cfRule>
  </conditionalFormatting>
  <conditionalFormatting sqref="A5">
    <cfRule type="expression" dxfId="6" priority="4">
      <formula>$B5="Машины и Механизмы"</formula>
    </cfRule>
    <cfRule type="expression" dxfId="5" priority="5">
      <formula>$B5="Работа"</formula>
    </cfRule>
  </conditionalFormatting>
  <conditionalFormatting sqref="A4">
    <cfRule type="expression" dxfId="4" priority="9">
      <formula>#REF!="Машины и Механизмы"</formula>
    </cfRule>
  </conditionalFormatting>
  <conditionalFormatting sqref="A5">
    <cfRule type="expression" dxfId="3" priority="6">
      <formula>#REF!="Машины и Механизмы"</formula>
    </cfRule>
  </conditionalFormatting>
  <conditionalFormatting sqref="A6">
    <cfRule type="expression" dxfId="2" priority="1">
      <formula>$B6="Машины и Механизмы"</formula>
    </cfRule>
    <cfRule type="expression" dxfId="1" priority="2">
      <formula>$B6="Работа"</formula>
    </cfRule>
  </conditionalFormatting>
  <conditionalFormatting sqref="A6">
    <cfRule type="expression" dxfId="0" priority="3">
      <formula>#REF!="Машины и Механизмы"</formula>
    </cfRule>
  </conditionalFormatting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№1 ВОР </vt:lpstr>
      <vt:lpstr>.</vt:lpstr>
      <vt:lpstr>'.'!Область_печати</vt:lpstr>
      <vt:lpstr>'№1 ВОР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2024-12-11T06:09:36Z</cp:lastPrinted>
  <dcterms:created xsi:type="dcterms:W3CDTF">2015-06-05T18:19:34Z</dcterms:created>
  <dcterms:modified xsi:type="dcterms:W3CDTF">2024-12-11T06:09:43Z</dcterms:modified>
</cp:coreProperties>
</file>