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Тендеры\Наружные сети\Ливневая канализация\"/>
    </mc:Choice>
  </mc:AlternateContent>
  <xr:revisionPtr revIDLastSave="0" documentId="13_ncr:1_{363309E8-C34A-4D13-AC6E-7A80BF4BEC3D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№1 ВОР  БЕЗ В1 и В2 (2)" sheetId="14" r:id="rId1"/>
    <sheet name="Ведомость материалов" sheetId="13" r:id="rId2"/>
    <sheet name="№1 ВОР " sheetId="8" state="hidden" r:id="rId3"/>
    <sheet name="Лист1" sheetId="11" r:id="rId4"/>
  </sheets>
  <definedNames>
    <definedName name="_xlnm._FilterDatabase" localSheetId="2" hidden="1">'№1 ВОР '!$A$10:$Q$330</definedName>
    <definedName name="_xlnm._FilterDatabase" localSheetId="0" hidden="1">'№1 ВОР  БЕЗ В1 и В2 (2)'!$B$10:$L$1207</definedName>
    <definedName name="_xlnm.Print_Area" localSheetId="2">'№1 ВОР '!$A$1:$L$309</definedName>
    <definedName name="_xlnm.Print_Area" localSheetId="0">'№1 ВОР  БЕЗ В1 и В2 (2)'!$B$1:$K$1208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5" i="14" l="1"/>
  <c r="G1146" i="14" l="1"/>
  <c r="F1146" i="14"/>
  <c r="G1134" i="14"/>
  <c r="F1134" i="14"/>
  <c r="G1122" i="14"/>
  <c r="H1122" i="14" s="1"/>
  <c r="F1122" i="14"/>
  <c r="G1111" i="14"/>
  <c r="F1111" i="14"/>
  <c r="G1098" i="14"/>
  <c r="F1098" i="14"/>
  <c r="G1087" i="14"/>
  <c r="F1087" i="14"/>
  <c r="G1075" i="14"/>
  <c r="F1075" i="14"/>
  <c r="G1064" i="14"/>
  <c r="F1064" i="14"/>
  <c r="G1054" i="14"/>
  <c r="F1054" i="14"/>
  <c r="G1044" i="14"/>
  <c r="F1044" i="14"/>
  <c r="H1044" i="14" s="1"/>
  <c r="G1033" i="14"/>
  <c r="F1033" i="14"/>
  <c r="G1023" i="14"/>
  <c r="F1023" i="14"/>
  <c r="G1013" i="14"/>
  <c r="F1013" i="14"/>
  <c r="G1002" i="14"/>
  <c r="F1002" i="14"/>
  <c r="H1002" i="14" s="1"/>
  <c r="G991" i="14"/>
  <c r="F991" i="14"/>
  <c r="G980" i="14"/>
  <c r="H980" i="14" s="1"/>
  <c r="F980" i="14"/>
  <c r="G969" i="14"/>
  <c r="F969" i="14"/>
  <c r="G959" i="14"/>
  <c r="F959" i="14"/>
  <c r="G949" i="14"/>
  <c r="F949" i="14"/>
  <c r="G938" i="14"/>
  <c r="F938" i="14"/>
  <c r="G927" i="14"/>
  <c r="F927" i="14"/>
  <c r="G916" i="14"/>
  <c r="F916" i="14"/>
  <c r="G906" i="14"/>
  <c r="F906" i="14"/>
  <c r="G896" i="14"/>
  <c r="F896" i="14"/>
  <c r="G885" i="14"/>
  <c r="F885" i="14"/>
  <c r="G875" i="14"/>
  <c r="F875" i="14"/>
  <c r="G865" i="14"/>
  <c r="F865" i="14"/>
  <c r="G854" i="14"/>
  <c r="F854" i="14"/>
  <c r="G842" i="14"/>
  <c r="F842" i="14"/>
  <c r="G831" i="14"/>
  <c r="F831" i="14"/>
  <c r="G819" i="14"/>
  <c r="F819" i="14"/>
  <c r="G807" i="14"/>
  <c r="H807" i="14" s="1"/>
  <c r="F807" i="14"/>
  <c r="G791" i="14"/>
  <c r="F791" i="14"/>
  <c r="G779" i="14"/>
  <c r="F779" i="14"/>
  <c r="G767" i="14"/>
  <c r="F767" i="14"/>
  <c r="G756" i="14"/>
  <c r="F756" i="14"/>
  <c r="G745" i="14"/>
  <c r="F745" i="14"/>
  <c r="G734" i="14"/>
  <c r="F734" i="14"/>
  <c r="G722" i="14"/>
  <c r="F722" i="14"/>
  <c r="G710" i="14"/>
  <c r="J710" i="14" s="1"/>
  <c r="F710" i="14"/>
  <c r="G698" i="14"/>
  <c r="F698" i="14"/>
  <c r="G687" i="14"/>
  <c r="F687" i="14"/>
  <c r="G676" i="14"/>
  <c r="F676" i="14"/>
  <c r="G664" i="14"/>
  <c r="F664" i="14"/>
  <c r="G653" i="14"/>
  <c r="F653" i="14"/>
  <c r="G641" i="14"/>
  <c r="F641" i="14"/>
  <c r="G630" i="14"/>
  <c r="F630" i="14"/>
  <c r="G618" i="14"/>
  <c r="H618" i="14" s="1"/>
  <c r="F618" i="14"/>
  <c r="G608" i="14"/>
  <c r="F608" i="14"/>
  <c r="G598" i="14"/>
  <c r="F598" i="14"/>
  <c r="H598" i="14" s="1"/>
  <c r="G587" i="14"/>
  <c r="F587" i="14"/>
  <c r="G577" i="14"/>
  <c r="J577" i="14" s="1"/>
  <c r="F577" i="14"/>
  <c r="G566" i="14"/>
  <c r="F566" i="14"/>
  <c r="G555" i="14"/>
  <c r="F555" i="14"/>
  <c r="H555" i="14" s="1"/>
  <c r="G543" i="14"/>
  <c r="F543" i="14"/>
  <c r="G531" i="14"/>
  <c r="H531" i="14" s="1"/>
  <c r="F531" i="14"/>
  <c r="G519" i="14"/>
  <c r="F519" i="14"/>
  <c r="G508" i="14"/>
  <c r="F508" i="14"/>
  <c r="G496" i="14"/>
  <c r="H496" i="14" s="1"/>
  <c r="F496" i="14"/>
  <c r="G485" i="14"/>
  <c r="F485" i="14"/>
  <c r="G474" i="14"/>
  <c r="F474" i="14"/>
  <c r="G462" i="14"/>
  <c r="F462" i="14"/>
  <c r="G451" i="14"/>
  <c r="F451" i="14"/>
  <c r="G436" i="14"/>
  <c r="H436" i="14" s="1"/>
  <c r="F436" i="14"/>
  <c r="G425" i="14"/>
  <c r="F425" i="14"/>
  <c r="G413" i="14"/>
  <c r="F413" i="14"/>
  <c r="G401" i="14"/>
  <c r="F401" i="14"/>
  <c r="G389" i="14"/>
  <c r="F389" i="14"/>
  <c r="G377" i="14"/>
  <c r="F377" i="14"/>
  <c r="G365" i="14"/>
  <c r="F365" i="14"/>
  <c r="G353" i="14"/>
  <c r="F353" i="14"/>
  <c r="G341" i="14"/>
  <c r="F341" i="14"/>
  <c r="G329" i="14"/>
  <c r="H329" i="14" s="1"/>
  <c r="F329" i="14"/>
  <c r="G317" i="14"/>
  <c r="F317" i="14"/>
  <c r="G306" i="14"/>
  <c r="F306" i="14"/>
  <c r="G294" i="14"/>
  <c r="H294" i="14" s="1"/>
  <c r="F294" i="14"/>
  <c r="G282" i="14"/>
  <c r="F282" i="14"/>
  <c r="G270" i="14"/>
  <c r="F270" i="14"/>
  <c r="G259" i="14"/>
  <c r="F259" i="14"/>
  <c r="G248" i="14"/>
  <c r="H248" i="14" s="1"/>
  <c r="F248" i="14"/>
  <c r="G237" i="14"/>
  <c r="H237" i="14" s="1"/>
  <c r="F237" i="14"/>
  <c r="G225" i="14"/>
  <c r="F225" i="14"/>
  <c r="G213" i="14"/>
  <c r="F213" i="14"/>
  <c r="G201" i="14"/>
  <c r="F201" i="14"/>
  <c r="G189" i="14"/>
  <c r="F189" i="14"/>
  <c r="G177" i="14"/>
  <c r="F177" i="14"/>
  <c r="G166" i="14"/>
  <c r="F166" i="14"/>
  <c r="G154" i="14"/>
  <c r="H154" i="14" s="1"/>
  <c r="F154" i="14"/>
  <c r="G143" i="14"/>
  <c r="F143" i="14"/>
  <c r="G131" i="14"/>
  <c r="F131" i="14"/>
  <c r="G119" i="14"/>
  <c r="F119" i="14"/>
  <c r="G107" i="14"/>
  <c r="H107" i="14" s="1"/>
  <c r="F107" i="14"/>
  <c r="G95" i="14"/>
  <c r="H95" i="14" s="1"/>
  <c r="F95" i="14"/>
  <c r="G83" i="14"/>
  <c r="F83" i="14"/>
  <c r="G71" i="14"/>
  <c r="F71" i="14"/>
  <c r="G59" i="14"/>
  <c r="H59" i="14" s="1"/>
  <c r="F59" i="14"/>
  <c r="G48" i="14"/>
  <c r="F48" i="14"/>
  <c r="G37" i="14"/>
  <c r="F37" i="14"/>
  <c r="G26" i="14"/>
  <c r="F26" i="14"/>
  <c r="G15" i="14"/>
  <c r="H15" i="14" s="1"/>
  <c r="H1205" i="14"/>
  <c r="H1204" i="14"/>
  <c r="E1204" i="14"/>
  <c r="J1204" i="14" s="1"/>
  <c r="J1203" i="14"/>
  <c r="I1203" i="14"/>
  <c r="H1203" i="14"/>
  <c r="J1202" i="14"/>
  <c r="I1202" i="14"/>
  <c r="H1202" i="14"/>
  <c r="J1201" i="14"/>
  <c r="I1201" i="14"/>
  <c r="K1201" i="14" s="1"/>
  <c r="H1201" i="14"/>
  <c r="J1200" i="14"/>
  <c r="I1200" i="14"/>
  <c r="H1200" i="14"/>
  <c r="J1199" i="14"/>
  <c r="I1199" i="14"/>
  <c r="H1199" i="14"/>
  <c r="J1198" i="14"/>
  <c r="I1198" i="14"/>
  <c r="H1198" i="14"/>
  <c r="J1197" i="14"/>
  <c r="I1197" i="14"/>
  <c r="H1197" i="14"/>
  <c r="J1196" i="14"/>
  <c r="I1196" i="14"/>
  <c r="H1196" i="14"/>
  <c r="J1195" i="14"/>
  <c r="I1195" i="14"/>
  <c r="H1195" i="14"/>
  <c r="J1194" i="14"/>
  <c r="I1194" i="14"/>
  <c r="K1194" i="14" s="1"/>
  <c r="H1194" i="14"/>
  <c r="J1193" i="14"/>
  <c r="I1193" i="14"/>
  <c r="K1193" i="14" s="1"/>
  <c r="H1193" i="14"/>
  <c r="H1192" i="14"/>
  <c r="J1191" i="14"/>
  <c r="I1191" i="14"/>
  <c r="H1191" i="14"/>
  <c r="E1191" i="14"/>
  <c r="E1192" i="14" s="1"/>
  <c r="J1190" i="14"/>
  <c r="I1190" i="14"/>
  <c r="K1190" i="14" s="1"/>
  <c r="H1190" i="14"/>
  <c r="J1189" i="14"/>
  <c r="F1189" i="14"/>
  <c r="I1189" i="14" s="1"/>
  <c r="J1188" i="14"/>
  <c r="I1188" i="14"/>
  <c r="H1188" i="14"/>
  <c r="J1187" i="14"/>
  <c r="I1187" i="14"/>
  <c r="K1187" i="14" s="1"/>
  <c r="H1187" i="14"/>
  <c r="J1186" i="14"/>
  <c r="I1186" i="14"/>
  <c r="K1186" i="14" s="1"/>
  <c r="H1186" i="14"/>
  <c r="J1185" i="14"/>
  <c r="F1185" i="14"/>
  <c r="I1185" i="14" s="1"/>
  <c r="K1185" i="14" s="1"/>
  <c r="J1184" i="14"/>
  <c r="I1184" i="14"/>
  <c r="H1184" i="14"/>
  <c r="F1184" i="14"/>
  <c r="J1183" i="14"/>
  <c r="I1183" i="14"/>
  <c r="H1183" i="14"/>
  <c r="J1182" i="14"/>
  <c r="I1182" i="14"/>
  <c r="H1182" i="14"/>
  <c r="J1181" i="14"/>
  <c r="I1181" i="14"/>
  <c r="H1181" i="14"/>
  <c r="J1180" i="14"/>
  <c r="I1180" i="14"/>
  <c r="H1180" i="14"/>
  <c r="J1179" i="14"/>
  <c r="I1179" i="14"/>
  <c r="H1179" i="14"/>
  <c r="J1178" i="14"/>
  <c r="I1178" i="14"/>
  <c r="F1178" i="14"/>
  <c r="H1178" i="14" s="1"/>
  <c r="J1177" i="14"/>
  <c r="F1177" i="14"/>
  <c r="J1176" i="14"/>
  <c r="I1176" i="14"/>
  <c r="H1176" i="14"/>
  <c r="J1175" i="14"/>
  <c r="I1175" i="14"/>
  <c r="H1175" i="14"/>
  <c r="J1174" i="14"/>
  <c r="I1174" i="14"/>
  <c r="K1174" i="14" s="1"/>
  <c r="H1174" i="14"/>
  <c r="J1173" i="14"/>
  <c r="I1173" i="14"/>
  <c r="H1173" i="14"/>
  <c r="J1172" i="14"/>
  <c r="I1172" i="14"/>
  <c r="H1172" i="14"/>
  <c r="J1171" i="14"/>
  <c r="I1171" i="14"/>
  <c r="H1171" i="14"/>
  <c r="J1170" i="14"/>
  <c r="I1170" i="14"/>
  <c r="H1170" i="14"/>
  <c r="J1169" i="14"/>
  <c r="I1169" i="14"/>
  <c r="K1169" i="14" s="1"/>
  <c r="H1169" i="14"/>
  <c r="H1168" i="14"/>
  <c r="E1168" i="14"/>
  <c r="J1168" i="14" s="1"/>
  <c r="J1167" i="14"/>
  <c r="I1167" i="14"/>
  <c r="H1167" i="14"/>
  <c r="E1167" i="14"/>
  <c r="J1166" i="14"/>
  <c r="I1166" i="14"/>
  <c r="H1166" i="14"/>
  <c r="J1165" i="14"/>
  <c r="I1165" i="14"/>
  <c r="H1165" i="14"/>
  <c r="J1164" i="14"/>
  <c r="I1164" i="14"/>
  <c r="H1164" i="14"/>
  <c r="J1163" i="14"/>
  <c r="I1163" i="14"/>
  <c r="H1163" i="14"/>
  <c r="J1162" i="14"/>
  <c r="I1162" i="14"/>
  <c r="H1162" i="14"/>
  <c r="J1161" i="14"/>
  <c r="I1161" i="14"/>
  <c r="H1161" i="14"/>
  <c r="J1160" i="14"/>
  <c r="I1160" i="14"/>
  <c r="H1160" i="14"/>
  <c r="J1159" i="14"/>
  <c r="I1159" i="14"/>
  <c r="H1159" i="14"/>
  <c r="J1158" i="14"/>
  <c r="I1158" i="14"/>
  <c r="H1158" i="14"/>
  <c r="J1157" i="14"/>
  <c r="I1157" i="14"/>
  <c r="H1157" i="14"/>
  <c r="H1156" i="14"/>
  <c r="E1156" i="14"/>
  <c r="J1156" i="14" s="1"/>
  <c r="J1155" i="14"/>
  <c r="I1155" i="14"/>
  <c r="K1155" i="14" s="1"/>
  <c r="H1155" i="14"/>
  <c r="J1154" i="14"/>
  <c r="I1154" i="14"/>
  <c r="H1154" i="14"/>
  <c r="J1153" i="14"/>
  <c r="K1153" i="14" s="1"/>
  <c r="I1153" i="14"/>
  <c r="H1153" i="14"/>
  <c r="H1152" i="14"/>
  <c r="H1151" i="14"/>
  <c r="E1151" i="14"/>
  <c r="J1151" i="14" s="1"/>
  <c r="H1150" i="14"/>
  <c r="H1149" i="14"/>
  <c r="E1149" i="14"/>
  <c r="E1150" i="14" s="1"/>
  <c r="J1150" i="14" s="1"/>
  <c r="H1148" i="14"/>
  <c r="H1147" i="14"/>
  <c r="E1147" i="14"/>
  <c r="E1148" i="14" s="1"/>
  <c r="E1146" i="14"/>
  <c r="J1146" i="14" s="1"/>
  <c r="H1145" i="14"/>
  <c r="E1145" i="14"/>
  <c r="J1145" i="14" s="1"/>
  <c r="H1144" i="14"/>
  <c r="E1144" i="14"/>
  <c r="I1144" i="14" s="1"/>
  <c r="J1143" i="14"/>
  <c r="I1143" i="14"/>
  <c r="H1143" i="14"/>
  <c r="J1141" i="14"/>
  <c r="I1141" i="14"/>
  <c r="H1141" i="14"/>
  <c r="H1140" i="14"/>
  <c r="J1139" i="14"/>
  <c r="H1139" i="14"/>
  <c r="E1139" i="14"/>
  <c r="I1139" i="14" s="1"/>
  <c r="H1138" i="14"/>
  <c r="H1137" i="14"/>
  <c r="E1137" i="14"/>
  <c r="H1136" i="14"/>
  <c r="H1135" i="14"/>
  <c r="E1135" i="14"/>
  <c r="H1134" i="14"/>
  <c r="E1134" i="14"/>
  <c r="J1134" i="14" s="1"/>
  <c r="J1133" i="14"/>
  <c r="H1133" i="14"/>
  <c r="E1133" i="14"/>
  <c r="I1133" i="14" s="1"/>
  <c r="H1132" i="14"/>
  <c r="E1132" i="14"/>
  <c r="J1132" i="14" s="1"/>
  <c r="J1131" i="14"/>
  <c r="I1131" i="14"/>
  <c r="H1131" i="14"/>
  <c r="J1130" i="14"/>
  <c r="I1130" i="14"/>
  <c r="H1130" i="14"/>
  <c r="H1128" i="14"/>
  <c r="H1127" i="14"/>
  <c r="E1127" i="14"/>
  <c r="E1128" i="14" s="1"/>
  <c r="H1126" i="14"/>
  <c r="E1126" i="14"/>
  <c r="H1125" i="14"/>
  <c r="E1125" i="14"/>
  <c r="J1125" i="14" s="1"/>
  <c r="H1124" i="14"/>
  <c r="H1123" i="14"/>
  <c r="E1123" i="14"/>
  <c r="E1124" i="14" s="1"/>
  <c r="J1124" i="14" s="1"/>
  <c r="E1122" i="14"/>
  <c r="H1121" i="14"/>
  <c r="E1121" i="14"/>
  <c r="J1121" i="14" s="1"/>
  <c r="J1120" i="14"/>
  <c r="I1120" i="14"/>
  <c r="H1120" i="14"/>
  <c r="J1118" i="14"/>
  <c r="I1118" i="14"/>
  <c r="H1118" i="14"/>
  <c r="H1117" i="14"/>
  <c r="H1116" i="14"/>
  <c r="E1116" i="14"/>
  <c r="H1115" i="14"/>
  <c r="H1114" i="14"/>
  <c r="E1114" i="14"/>
  <c r="E1115" i="14" s="1"/>
  <c r="J1115" i="14" s="1"/>
  <c r="H1113" i="14"/>
  <c r="H1112" i="14"/>
  <c r="E1112" i="14"/>
  <c r="E1113" i="14" s="1"/>
  <c r="E1111" i="14"/>
  <c r="H1110" i="14"/>
  <c r="E1110" i="14"/>
  <c r="J1110" i="14" s="1"/>
  <c r="H1109" i="14"/>
  <c r="E1109" i="14"/>
  <c r="I1109" i="14" s="1"/>
  <c r="J1108" i="14"/>
  <c r="K1108" i="14" s="1"/>
  <c r="I1108" i="14"/>
  <c r="H1108" i="14"/>
  <c r="J1107" i="14"/>
  <c r="I1107" i="14"/>
  <c r="H1107" i="14"/>
  <c r="J1105" i="14"/>
  <c r="I1105" i="14"/>
  <c r="K1105" i="14" s="1"/>
  <c r="H1105" i="14"/>
  <c r="H1104" i="14"/>
  <c r="H1103" i="14"/>
  <c r="E1103" i="14"/>
  <c r="H1102" i="14"/>
  <c r="H1101" i="14"/>
  <c r="E1101" i="14"/>
  <c r="E1102" i="14" s="1"/>
  <c r="H1100" i="14"/>
  <c r="H1099" i="14"/>
  <c r="E1099" i="14"/>
  <c r="I1099" i="14" s="1"/>
  <c r="H1098" i="14"/>
  <c r="E1098" i="14"/>
  <c r="I1098" i="14" s="1"/>
  <c r="H1097" i="14"/>
  <c r="E1097" i="14"/>
  <c r="J1096" i="14"/>
  <c r="I1096" i="14"/>
  <c r="H1096" i="14"/>
  <c r="J1094" i="14"/>
  <c r="I1094" i="14"/>
  <c r="H1094" i="14"/>
  <c r="H1093" i="14"/>
  <c r="H1092" i="14"/>
  <c r="E1092" i="14"/>
  <c r="E1093" i="14" s="1"/>
  <c r="H1091" i="14"/>
  <c r="H1090" i="14"/>
  <c r="E1090" i="14"/>
  <c r="I1090" i="14" s="1"/>
  <c r="H1089" i="14"/>
  <c r="H1088" i="14"/>
  <c r="E1088" i="14"/>
  <c r="E1089" i="14" s="1"/>
  <c r="J1089" i="14" s="1"/>
  <c r="H1087" i="14"/>
  <c r="E1087" i="14"/>
  <c r="J1087" i="14" s="1"/>
  <c r="J1086" i="14"/>
  <c r="H1086" i="14"/>
  <c r="E1086" i="14"/>
  <c r="I1086" i="14" s="1"/>
  <c r="K1086" i="14" s="1"/>
  <c r="H1085" i="14"/>
  <c r="E1085" i="14"/>
  <c r="J1085" i="14" s="1"/>
  <c r="J1084" i="14"/>
  <c r="I1084" i="14"/>
  <c r="H1084" i="14"/>
  <c r="J1082" i="14"/>
  <c r="I1082" i="14"/>
  <c r="H1082" i="14"/>
  <c r="H1081" i="14"/>
  <c r="H1080" i="14"/>
  <c r="E1080" i="14"/>
  <c r="E1081" i="14" s="1"/>
  <c r="H1079" i="14"/>
  <c r="H1078" i="14"/>
  <c r="E1078" i="14"/>
  <c r="E1079" i="14" s="1"/>
  <c r="H1077" i="14"/>
  <c r="I1076" i="14"/>
  <c r="H1076" i="14"/>
  <c r="E1076" i="14"/>
  <c r="J1076" i="14" s="1"/>
  <c r="H1075" i="14"/>
  <c r="E1075" i="14"/>
  <c r="H1074" i="14"/>
  <c r="E1074" i="14"/>
  <c r="J1074" i="14" s="1"/>
  <c r="H1073" i="14"/>
  <c r="E1073" i="14"/>
  <c r="J1073" i="14" s="1"/>
  <c r="J1072" i="14"/>
  <c r="I1072" i="14"/>
  <c r="H1072" i="14"/>
  <c r="H1070" i="14"/>
  <c r="E1070" i="14"/>
  <c r="J1070" i="14" s="1"/>
  <c r="H1069" i="14"/>
  <c r="E1069" i="14"/>
  <c r="I1069" i="14" s="1"/>
  <c r="H1068" i="14"/>
  <c r="H1067" i="14"/>
  <c r="E1067" i="14"/>
  <c r="J1067" i="14" s="1"/>
  <c r="H1066" i="14"/>
  <c r="H1065" i="14"/>
  <c r="E1065" i="14"/>
  <c r="E1064" i="14"/>
  <c r="I1064" i="14" s="1"/>
  <c r="H1063" i="14"/>
  <c r="E1063" i="14"/>
  <c r="J1062" i="14"/>
  <c r="I1062" i="14"/>
  <c r="H1062" i="14"/>
  <c r="H1060" i="14"/>
  <c r="H1059" i="14"/>
  <c r="E1059" i="14"/>
  <c r="H1058" i="14"/>
  <c r="H1057" i="14"/>
  <c r="E1057" i="14"/>
  <c r="I1057" i="14" s="1"/>
  <c r="H1056" i="14"/>
  <c r="H1055" i="14"/>
  <c r="E1055" i="14"/>
  <c r="I1055" i="14" s="1"/>
  <c r="H1054" i="14"/>
  <c r="E1054" i="14"/>
  <c r="I1054" i="14" s="1"/>
  <c r="H1053" i="14"/>
  <c r="E1053" i="14"/>
  <c r="J1053" i="14" s="1"/>
  <c r="J1052" i="14"/>
  <c r="I1052" i="14"/>
  <c r="H1052" i="14"/>
  <c r="H1050" i="14"/>
  <c r="H1049" i="14"/>
  <c r="E1049" i="14"/>
  <c r="H1048" i="14"/>
  <c r="J1047" i="14"/>
  <c r="I1047" i="14"/>
  <c r="H1047" i="14"/>
  <c r="E1047" i="14"/>
  <c r="E1048" i="14" s="1"/>
  <c r="H1046" i="14"/>
  <c r="H1045" i="14"/>
  <c r="E1045" i="14"/>
  <c r="I1045" i="14" s="1"/>
  <c r="E1044" i="14"/>
  <c r="H1043" i="14"/>
  <c r="E1043" i="14"/>
  <c r="J1042" i="14"/>
  <c r="I1042" i="14"/>
  <c r="H1042" i="14"/>
  <c r="J1040" i="14"/>
  <c r="I1040" i="14"/>
  <c r="H1040" i="14"/>
  <c r="H1039" i="14"/>
  <c r="H1038" i="14"/>
  <c r="E1038" i="14"/>
  <c r="E1039" i="14" s="1"/>
  <c r="H1037" i="14"/>
  <c r="H1036" i="14"/>
  <c r="E1036" i="14"/>
  <c r="I1036" i="14" s="1"/>
  <c r="H1035" i="14"/>
  <c r="H1034" i="14"/>
  <c r="E1034" i="14"/>
  <c r="I1034" i="14" s="1"/>
  <c r="E1033" i="14"/>
  <c r="I1033" i="14" s="1"/>
  <c r="H1032" i="14"/>
  <c r="E1032" i="14"/>
  <c r="I1032" i="14" s="1"/>
  <c r="J1031" i="14"/>
  <c r="I1031" i="14"/>
  <c r="H1031" i="14"/>
  <c r="H1029" i="14"/>
  <c r="H1028" i="14"/>
  <c r="E1028" i="14"/>
  <c r="E1029" i="14" s="1"/>
  <c r="H1027" i="14"/>
  <c r="H1026" i="14"/>
  <c r="E1026" i="14"/>
  <c r="E1027" i="14" s="1"/>
  <c r="J1027" i="14" s="1"/>
  <c r="H1025" i="14"/>
  <c r="H1024" i="14"/>
  <c r="E1024" i="14"/>
  <c r="H1023" i="14"/>
  <c r="E1023" i="14"/>
  <c r="I1023" i="14" s="1"/>
  <c r="H1022" i="14"/>
  <c r="E1022" i="14"/>
  <c r="J1020" i="14"/>
  <c r="I1020" i="14"/>
  <c r="H1020" i="14"/>
  <c r="H1019" i="14"/>
  <c r="H1018" i="14"/>
  <c r="E1018" i="14"/>
  <c r="E1019" i="14" s="1"/>
  <c r="J1019" i="14" s="1"/>
  <c r="H1017" i="14"/>
  <c r="H1016" i="14"/>
  <c r="E1016" i="14"/>
  <c r="H1015" i="14"/>
  <c r="H1014" i="14"/>
  <c r="E1014" i="14"/>
  <c r="E1013" i="14"/>
  <c r="H1012" i="14"/>
  <c r="E1012" i="14"/>
  <c r="J1012" i="14" s="1"/>
  <c r="J1011" i="14"/>
  <c r="I1011" i="14"/>
  <c r="H1011" i="14"/>
  <c r="J1009" i="14"/>
  <c r="I1009" i="14"/>
  <c r="K1009" i="14" s="1"/>
  <c r="H1009" i="14"/>
  <c r="H1008" i="14"/>
  <c r="H1007" i="14"/>
  <c r="E1007" i="14"/>
  <c r="E1008" i="14" s="1"/>
  <c r="H1006" i="14"/>
  <c r="H1005" i="14"/>
  <c r="E1005" i="14"/>
  <c r="E1006" i="14" s="1"/>
  <c r="J1006" i="14" s="1"/>
  <c r="H1004" i="14"/>
  <c r="H1003" i="14"/>
  <c r="E1003" i="14"/>
  <c r="I1003" i="14" s="1"/>
  <c r="E1002" i="14"/>
  <c r="H1001" i="14"/>
  <c r="E1001" i="14"/>
  <c r="H1000" i="14"/>
  <c r="E1000" i="14"/>
  <c r="J1000" i="14" s="1"/>
  <c r="J999" i="14"/>
  <c r="I999" i="14"/>
  <c r="H999" i="14"/>
  <c r="H997" i="14"/>
  <c r="H996" i="14"/>
  <c r="E996" i="14"/>
  <c r="E997" i="14" s="1"/>
  <c r="I997" i="14" s="1"/>
  <c r="H995" i="14"/>
  <c r="H994" i="14"/>
  <c r="E994" i="14"/>
  <c r="H993" i="14"/>
  <c r="H992" i="14"/>
  <c r="E992" i="14"/>
  <c r="H991" i="14"/>
  <c r="E991" i="14"/>
  <c r="H990" i="14"/>
  <c r="E990" i="14"/>
  <c r="J990" i="14" s="1"/>
  <c r="J989" i="14"/>
  <c r="I989" i="14"/>
  <c r="K989" i="14" s="1"/>
  <c r="H989" i="14"/>
  <c r="J987" i="14"/>
  <c r="I987" i="14"/>
  <c r="H987" i="14"/>
  <c r="H986" i="14"/>
  <c r="H985" i="14"/>
  <c r="E985" i="14"/>
  <c r="E986" i="14" s="1"/>
  <c r="H984" i="14"/>
  <c r="H983" i="14"/>
  <c r="E983" i="14"/>
  <c r="J983" i="14" s="1"/>
  <c r="H982" i="14"/>
  <c r="H981" i="14"/>
  <c r="E981" i="14"/>
  <c r="J981" i="14" s="1"/>
  <c r="E980" i="14"/>
  <c r="J979" i="14"/>
  <c r="H979" i="14"/>
  <c r="E979" i="14"/>
  <c r="I979" i="14" s="1"/>
  <c r="H978" i="14"/>
  <c r="E978" i="14"/>
  <c r="J977" i="14"/>
  <c r="K977" i="14" s="1"/>
  <c r="I977" i="14"/>
  <c r="H977" i="14"/>
  <c r="H975" i="14"/>
  <c r="E975" i="14"/>
  <c r="H974" i="14"/>
  <c r="E974" i="14"/>
  <c r="H973" i="14"/>
  <c r="H972" i="14"/>
  <c r="E972" i="14"/>
  <c r="E973" i="14" s="1"/>
  <c r="J973" i="14" s="1"/>
  <c r="H971" i="14"/>
  <c r="H970" i="14"/>
  <c r="E970" i="14"/>
  <c r="I970" i="14" s="1"/>
  <c r="H969" i="14"/>
  <c r="E969" i="14"/>
  <c r="I969" i="14" s="1"/>
  <c r="H968" i="14"/>
  <c r="E968" i="14"/>
  <c r="J967" i="14"/>
  <c r="I967" i="14"/>
  <c r="K967" i="14" s="1"/>
  <c r="H967" i="14"/>
  <c r="H965" i="14"/>
  <c r="H964" i="14"/>
  <c r="E964" i="14"/>
  <c r="E965" i="14" s="1"/>
  <c r="J965" i="14" s="1"/>
  <c r="H963" i="14"/>
  <c r="H962" i="14"/>
  <c r="E962" i="14"/>
  <c r="H961" i="14"/>
  <c r="H960" i="14"/>
  <c r="E960" i="14"/>
  <c r="E961" i="14" s="1"/>
  <c r="J961" i="14" s="1"/>
  <c r="E959" i="14"/>
  <c r="J959" i="14" s="1"/>
  <c r="H958" i="14"/>
  <c r="E958" i="14"/>
  <c r="J958" i="14" s="1"/>
  <c r="J957" i="14"/>
  <c r="I957" i="14"/>
  <c r="H957" i="14"/>
  <c r="H955" i="14"/>
  <c r="H954" i="14"/>
  <c r="E954" i="14"/>
  <c r="E955" i="14" s="1"/>
  <c r="H953" i="14"/>
  <c r="H952" i="14"/>
  <c r="E952" i="14"/>
  <c r="E953" i="14" s="1"/>
  <c r="J953" i="14" s="1"/>
  <c r="H951" i="14"/>
  <c r="H950" i="14"/>
  <c r="E950" i="14"/>
  <c r="E951" i="14" s="1"/>
  <c r="E949" i="14"/>
  <c r="H948" i="14"/>
  <c r="E948" i="14"/>
  <c r="J948" i="14" s="1"/>
  <c r="J947" i="14"/>
  <c r="I947" i="14"/>
  <c r="H947" i="14"/>
  <c r="J945" i="14"/>
  <c r="I945" i="14"/>
  <c r="H945" i="14"/>
  <c r="H944" i="14"/>
  <c r="H943" i="14"/>
  <c r="E943" i="14"/>
  <c r="H942" i="14"/>
  <c r="H941" i="14"/>
  <c r="E941" i="14"/>
  <c r="E942" i="14" s="1"/>
  <c r="H940" i="14"/>
  <c r="H939" i="14"/>
  <c r="E939" i="14"/>
  <c r="I939" i="14" s="1"/>
  <c r="E938" i="14"/>
  <c r="I938" i="14" s="1"/>
  <c r="I937" i="14"/>
  <c r="K937" i="14" s="1"/>
  <c r="H937" i="14"/>
  <c r="E937" i="14"/>
  <c r="J937" i="14" s="1"/>
  <c r="J936" i="14"/>
  <c r="I936" i="14"/>
  <c r="K936" i="14" s="1"/>
  <c r="H936" i="14"/>
  <c r="J934" i="14"/>
  <c r="I934" i="14"/>
  <c r="H934" i="14"/>
  <c r="H933" i="14"/>
  <c r="H932" i="14"/>
  <c r="E932" i="14"/>
  <c r="E933" i="14" s="1"/>
  <c r="H931" i="14"/>
  <c r="H930" i="14"/>
  <c r="E930" i="14"/>
  <c r="I930" i="14" s="1"/>
  <c r="H929" i="14"/>
  <c r="H928" i="14"/>
  <c r="E928" i="14"/>
  <c r="H927" i="14"/>
  <c r="E927" i="14"/>
  <c r="I927" i="14" s="1"/>
  <c r="H926" i="14"/>
  <c r="E926" i="14"/>
  <c r="I926" i="14" s="1"/>
  <c r="J925" i="14"/>
  <c r="K925" i="14" s="1"/>
  <c r="I925" i="14"/>
  <c r="H925" i="14"/>
  <c r="J923" i="14"/>
  <c r="I923" i="14"/>
  <c r="H923" i="14"/>
  <c r="H922" i="14"/>
  <c r="J921" i="14"/>
  <c r="H921" i="14"/>
  <c r="E921" i="14"/>
  <c r="I921" i="14" s="1"/>
  <c r="H920" i="14"/>
  <c r="H919" i="14"/>
  <c r="E919" i="14"/>
  <c r="J919" i="14" s="1"/>
  <c r="H918" i="14"/>
  <c r="H917" i="14"/>
  <c r="E917" i="14"/>
  <c r="E918" i="14" s="1"/>
  <c r="J918" i="14" s="1"/>
  <c r="E916" i="14"/>
  <c r="J916" i="14" s="1"/>
  <c r="H915" i="14"/>
  <c r="E915" i="14"/>
  <c r="I915" i="14" s="1"/>
  <c r="J914" i="14"/>
  <c r="I914" i="14"/>
  <c r="H914" i="14"/>
  <c r="H912" i="14"/>
  <c r="I911" i="14"/>
  <c r="H911" i="14"/>
  <c r="E911" i="14"/>
  <c r="E912" i="14" s="1"/>
  <c r="H910" i="14"/>
  <c r="H909" i="14"/>
  <c r="E909" i="14"/>
  <c r="I909" i="14" s="1"/>
  <c r="H908" i="14"/>
  <c r="H907" i="14"/>
  <c r="E907" i="14"/>
  <c r="J907" i="14" s="1"/>
  <c r="E906" i="14"/>
  <c r="J906" i="14" s="1"/>
  <c r="H905" i="14"/>
  <c r="E905" i="14"/>
  <c r="J904" i="14"/>
  <c r="I904" i="14"/>
  <c r="H904" i="14"/>
  <c r="H902" i="14"/>
  <c r="H901" i="14"/>
  <c r="E901" i="14"/>
  <c r="E902" i="14" s="1"/>
  <c r="J902" i="14" s="1"/>
  <c r="H900" i="14"/>
  <c r="H899" i="14"/>
  <c r="E899" i="14"/>
  <c r="E900" i="14" s="1"/>
  <c r="H898" i="14"/>
  <c r="H897" i="14"/>
  <c r="E897" i="14"/>
  <c r="I897" i="14" s="1"/>
  <c r="E896" i="14"/>
  <c r="I896" i="14" s="1"/>
  <c r="I895" i="14"/>
  <c r="K895" i="14" s="1"/>
  <c r="H895" i="14"/>
  <c r="E895" i="14"/>
  <c r="J895" i="14" s="1"/>
  <c r="J894" i="14"/>
  <c r="I894" i="14"/>
  <c r="H894" i="14"/>
  <c r="J892" i="14"/>
  <c r="I892" i="14"/>
  <c r="K892" i="14" s="1"/>
  <c r="H892" i="14"/>
  <c r="H891" i="14"/>
  <c r="H890" i="14"/>
  <c r="E890" i="14"/>
  <c r="E891" i="14" s="1"/>
  <c r="H889" i="14"/>
  <c r="H888" i="14"/>
  <c r="E888" i="14"/>
  <c r="I888" i="14" s="1"/>
  <c r="H887" i="14"/>
  <c r="H886" i="14"/>
  <c r="E886" i="14"/>
  <c r="J886" i="14" s="1"/>
  <c r="H885" i="14"/>
  <c r="E885" i="14"/>
  <c r="J885" i="14" s="1"/>
  <c r="J884" i="14"/>
  <c r="H884" i="14"/>
  <c r="E884" i="14"/>
  <c r="I884" i="14" s="1"/>
  <c r="J883" i="14"/>
  <c r="I883" i="14"/>
  <c r="H883" i="14"/>
  <c r="H881" i="14"/>
  <c r="H880" i="14"/>
  <c r="E880" i="14"/>
  <c r="E881" i="14" s="1"/>
  <c r="J881" i="14" s="1"/>
  <c r="H879" i="14"/>
  <c r="H878" i="14"/>
  <c r="E878" i="14"/>
  <c r="E879" i="14" s="1"/>
  <c r="H877" i="14"/>
  <c r="H876" i="14"/>
  <c r="E876" i="14"/>
  <c r="I876" i="14" s="1"/>
  <c r="E875" i="14"/>
  <c r="I875" i="14" s="1"/>
  <c r="I874" i="14"/>
  <c r="K874" i="14" s="1"/>
  <c r="H874" i="14"/>
  <c r="E874" i="14"/>
  <c r="J874" i="14" s="1"/>
  <c r="J873" i="14"/>
  <c r="I873" i="14"/>
  <c r="K873" i="14" s="1"/>
  <c r="H873" i="14"/>
  <c r="H871" i="14"/>
  <c r="E871" i="14"/>
  <c r="H870" i="14"/>
  <c r="E870" i="14"/>
  <c r="J870" i="14" s="1"/>
  <c r="H869" i="14"/>
  <c r="H868" i="14"/>
  <c r="E868" i="14"/>
  <c r="H867" i="14"/>
  <c r="H866" i="14"/>
  <c r="E866" i="14"/>
  <c r="E867" i="14" s="1"/>
  <c r="J865" i="14"/>
  <c r="E865" i="14"/>
  <c r="H864" i="14"/>
  <c r="E864" i="14"/>
  <c r="J864" i="14" s="1"/>
  <c r="J863" i="14"/>
  <c r="I863" i="14"/>
  <c r="H863" i="14"/>
  <c r="J861" i="14"/>
  <c r="I861" i="14"/>
  <c r="H861" i="14"/>
  <c r="H860" i="14"/>
  <c r="H859" i="14"/>
  <c r="E859" i="14"/>
  <c r="E860" i="14" s="1"/>
  <c r="J860" i="14" s="1"/>
  <c r="H858" i="14"/>
  <c r="J857" i="14"/>
  <c r="I857" i="14"/>
  <c r="K857" i="14" s="1"/>
  <c r="H857" i="14"/>
  <c r="E857" i="14"/>
  <c r="E858" i="14" s="1"/>
  <c r="H856" i="14"/>
  <c r="E856" i="14"/>
  <c r="J856" i="14" s="1"/>
  <c r="H855" i="14"/>
  <c r="E855" i="14"/>
  <c r="I855" i="14" s="1"/>
  <c r="E854" i="14"/>
  <c r="I854" i="14" s="1"/>
  <c r="H853" i="14"/>
  <c r="E853" i="14"/>
  <c r="J853" i="14" s="1"/>
  <c r="H852" i="14"/>
  <c r="E852" i="14"/>
  <c r="J852" i="14" s="1"/>
  <c r="J851" i="14"/>
  <c r="I851" i="14"/>
  <c r="H851" i="14"/>
  <c r="H849" i="14"/>
  <c r="E849" i="14"/>
  <c r="J849" i="14" s="1"/>
  <c r="H848" i="14"/>
  <c r="H847" i="14"/>
  <c r="E847" i="14"/>
  <c r="E848" i="14" s="1"/>
  <c r="J848" i="14" s="1"/>
  <c r="H846" i="14"/>
  <c r="H845" i="14"/>
  <c r="E845" i="14"/>
  <c r="E846" i="14" s="1"/>
  <c r="H844" i="14"/>
  <c r="H843" i="14"/>
  <c r="E843" i="14"/>
  <c r="J842" i="14"/>
  <c r="I842" i="14"/>
  <c r="H842" i="14"/>
  <c r="E842" i="14"/>
  <c r="H841" i="14"/>
  <c r="E841" i="14"/>
  <c r="J840" i="14"/>
  <c r="I840" i="14"/>
  <c r="K840" i="14" s="1"/>
  <c r="H840" i="14"/>
  <c r="J838" i="14"/>
  <c r="I838" i="14"/>
  <c r="H838" i="14"/>
  <c r="H837" i="14"/>
  <c r="I836" i="14"/>
  <c r="H836" i="14"/>
  <c r="E836" i="14"/>
  <c r="E837" i="14" s="1"/>
  <c r="H835" i="14"/>
  <c r="J834" i="14"/>
  <c r="H834" i="14"/>
  <c r="E834" i="14"/>
  <c r="I834" i="14" s="1"/>
  <c r="H833" i="14"/>
  <c r="H832" i="14"/>
  <c r="E832" i="14"/>
  <c r="E833" i="14" s="1"/>
  <c r="H831" i="14"/>
  <c r="E831" i="14"/>
  <c r="J831" i="14" s="1"/>
  <c r="H830" i="14"/>
  <c r="E830" i="14"/>
  <c r="J830" i="14" s="1"/>
  <c r="H829" i="14"/>
  <c r="E829" i="14"/>
  <c r="J829" i="14" s="1"/>
  <c r="J828" i="14"/>
  <c r="I828" i="14"/>
  <c r="H828" i="14"/>
  <c r="J826" i="14"/>
  <c r="I826" i="14"/>
  <c r="H826" i="14"/>
  <c r="H825" i="14"/>
  <c r="J824" i="14"/>
  <c r="H824" i="14"/>
  <c r="E824" i="14"/>
  <c r="H823" i="14"/>
  <c r="H822" i="14"/>
  <c r="E822" i="14"/>
  <c r="E823" i="14" s="1"/>
  <c r="H821" i="14"/>
  <c r="H820" i="14"/>
  <c r="E820" i="14"/>
  <c r="H819" i="14"/>
  <c r="E819" i="14"/>
  <c r="J819" i="14" s="1"/>
  <c r="H818" i="14"/>
  <c r="E818" i="14"/>
  <c r="J817" i="14"/>
  <c r="I817" i="14"/>
  <c r="H817" i="14"/>
  <c r="J816" i="14"/>
  <c r="I816" i="14"/>
  <c r="K816" i="14" s="1"/>
  <c r="H816" i="14"/>
  <c r="J814" i="14"/>
  <c r="I814" i="14"/>
  <c r="H814" i="14"/>
  <c r="H813" i="14"/>
  <c r="H812" i="14"/>
  <c r="E812" i="14"/>
  <c r="E813" i="14" s="1"/>
  <c r="H811" i="14"/>
  <c r="H810" i="14"/>
  <c r="E810" i="14"/>
  <c r="J810" i="14" s="1"/>
  <c r="H809" i="14"/>
  <c r="H808" i="14"/>
  <c r="E808" i="14"/>
  <c r="E807" i="14"/>
  <c r="H806" i="14"/>
  <c r="E806" i="14"/>
  <c r="J806" i="14" s="1"/>
  <c r="H805" i="14"/>
  <c r="E805" i="14"/>
  <c r="I805" i="14" s="1"/>
  <c r="J804" i="14"/>
  <c r="I804" i="14"/>
  <c r="H804" i="14"/>
  <c r="J802" i="14"/>
  <c r="I802" i="14"/>
  <c r="H802" i="14"/>
  <c r="J801" i="14"/>
  <c r="I801" i="14"/>
  <c r="H801" i="14"/>
  <c r="J800" i="14"/>
  <c r="I800" i="14"/>
  <c r="H800" i="14"/>
  <c r="J799" i="14"/>
  <c r="I799" i="14"/>
  <c r="H799" i="14"/>
  <c r="J798" i="14"/>
  <c r="K798" i="14" s="1"/>
  <c r="I798" i="14"/>
  <c r="H798" i="14"/>
  <c r="H797" i="14"/>
  <c r="E797" i="14"/>
  <c r="I797" i="14" s="1"/>
  <c r="H796" i="14"/>
  <c r="E796" i="14"/>
  <c r="H795" i="14"/>
  <c r="H794" i="14"/>
  <c r="E794" i="14"/>
  <c r="E795" i="14" s="1"/>
  <c r="J795" i="14" s="1"/>
  <c r="H793" i="14"/>
  <c r="I792" i="14"/>
  <c r="H792" i="14"/>
  <c r="E792" i="14"/>
  <c r="E793" i="14" s="1"/>
  <c r="H791" i="14"/>
  <c r="E791" i="14"/>
  <c r="H790" i="14"/>
  <c r="E790" i="14"/>
  <c r="H789" i="14"/>
  <c r="E789" i="14"/>
  <c r="J789" i="14" s="1"/>
  <c r="J788" i="14"/>
  <c r="I788" i="14"/>
  <c r="H788" i="14"/>
  <c r="J786" i="14"/>
  <c r="I786" i="14"/>
  <c r="H786" i="14"/>
  <c r="H785" i="14"/>
  <c r="E785" i="14"/>
  <c r="I784" i="14"/>
  <c r="H784" i="14"/>
  <c r="E784" i="14"/>
  <c r="J784" i="14" s="1"/>
  <c r="H783" i="14"/>
  <c r="H782" i="14"/>
  <c r="E782" i="14"/>
  <c r="E783" i="14" s="1"/>
  <c r="H781" i="14"/>
  <c r="H780" i="14"/>
  <c r="E780" i="14"/>
  <c r="E779" i="14"/>
  <c r="H778" i="14"/>
  <c r="E778" i="14"/>
  <c r="I778" i="14" s="1"/>
  <c r="H777" i="14"/>
  <c r="E777" i="14"/>
  <c r="I777" i="14" s="1"/>
  <c r="J776" i="14"/>
  <c r="I776" i="14"/>
  <c r="K776" i="14" s="1"/>
  <c r="H776" i="14"/>
  <c r="J774" i="14"/>
  <c r="I774" i="14"/>
  <c r="K774" i="14" s="1"/>
  <c r="H774" i="14"/>
  <c r="H773" i="14"/>
  <c r="H772" i="14"/>
  <c r="E772" i="14"/>
  <c r="I772" i="14" s="1"/>
  <c r="H771" i="14"/>
  <c r="H770" i="14"/>
  <c r="E770" i="14"/>
  <c r="H769" i="14"/>
  <c r="H768" i="14"/>
  <c r="E768" i="14"/>
  <c r="E769" i="14" s="1"/>
  <c r="J769" i="14" s="1"/>
  <c r="E767" i="14"/>
  <c r="J767" i="14" s="1"/>
  <c r="I766" i="14"/>
  <c r="H766" i="14"/>
  <c r="E766" i="14"/>
  <c r="J766" i="14" s="1"/>
  <c r="J765" i="14"/>
  <c r="I765" i="14"/>
  <c r="H765" i="14"/>
  <c r="J763" i="14"/>
  <c r="I763" i="14"/>
  <c r="H763" i="14"/>
  <c r="H762" i="14"/>
  <c r="H761" i="14"/>
  <c r="E761" i="14"/>
  <c r="E762" i="14" s="1"/>
  <c r="J762" i="14" s="1"/>
  <c r="H760" i="14"/>
  <c r="I759" i="14"/>
  <c r="H759" i="14"/>
  <c r="E759" i="14"/>
  <c r="E760" i="14" s="1"/>
  <c r="J760" i="14" s="1"/>
  <c r="H758" i="14"/>
  <c r="H757" i="14"/>
  <c r="E757" i="14"/>
  <c r="E756" i="14"/>
  <c r="H755" i="14"/>
  <c r="E755" i="14"/>
  <c r="J755" i="14" s="1"/>
  <c r="J754" i="14"/>
  <c r="I754" i="14"/>
  <c r="H754" i="14"/>
  <c r="J752" i="14"/>
  <c r="I752" i="14"/>
  <c r="H752" i="14"/>
  <c r="H751" i="14"/>
  <c r="H750" i="14"/>
  <c r="E750" i="14"/>
  <c r="I750" i="14" s="1"/>
  <c r="H749" i="14"/>
  <c r="E749" i="14"/>
  <c r="I749" i="14" s="1"/>
  <c r="H748" i="14"/>
  <c r="E748" i="14"/>
  <c r="I748" i="14" s="1"/>
  <c r="H747" i="14"/>
  <c r="H746" i="14"/>
  <c r="E746" i="14"/>
  <c r="H745" i="14"/>
  <c r="E745" i="14"/>
  <c r="J745" i="14" s="1"/>
  <c r="H744" i="14"/>
  <c r="E744" i="14"/>
  <c r="J743" i="14"/>
  <c r="I743" i="14"/>
  <c r="K743" i="14" s="1"/>
  <c r="H743" i="14"/>
  <c r="J741" i="14"/>
  <c r="I741" i="14"/>
  <c r="H741" i="14"/>
  <c r="H740" i="14"/>
  <c r="H739" i="14"/>
  <c r="E739" i="14"/>
  <c r="J739" i="14" s="1"/>
  <c r="H738" i="14"/>
  <c r="H737" i="14"/>
  <c r="E737" i="14"/>
  <c r="H736" i="14"/>
  <c r="H735" i="14"/>
  <c r="E735" i="14"/>
  <c r="E734" i="14"/>
  <c r="J734" i="14" s="1"/>
  <c r="H733" i="14"/>
  <c r="E733" i="14"/>
  <c r="J733" i="14" s="1"/>
  <c r="H732" i="14"/>
  <c r="E732" i="14"/>
  <c r="I732" i="14" s="1"/>
  <c r="J731" i="14"/>
  <c r="I731" i="14"/>
  <c r="K731" i="14" s="1"/>
  <c r="H731" i="14"/>
  <c r="J729" i="14"/>
  <c r="I729" i="14"/>
  <c r="H729" i="14"/>
  <c r="H728" i="14"/>
  <c r="H727" i="14"/>
  <c r="E727" i="14"/>
  <c r="E728" i="14" s="1"/>
  <c r="H726" i="14"/>
  <c r="H725" i="14"/>
  <c r="E725" i="14"/>
  <c r="I725" i="14" s="1"/>
  <c r="H724" i="14"/>
  <c r="H723" i="14"/>
  <c r="E723" i="14"/>
  <c r="J723" i="14" s="1"/>
  <c r="H722" i="14"/>
  <c r="E722" i="14"/>
  <c r="I722" i="14" s="1"/>
  <c r="I721" i="14"/>
  <c r="H721" i="14"/>
  <c r="E721" i="14"/>
  <c r="J721" i="14" s="1"/>
  <c r="H720" i="14"/>
  <c r="E720" i="14"/>
  <c r="J720" i="14" s="1"/>
  <c r="J719" i="14"/>
  <c r="I719" i="14"/>
  <c r="H719" i="14"/>
  <c r="J717" i="14"/>
  <c r="I717" i="14"/>
  <c r="H717" i="14"/>
  <c r="H716" i="14"/>
  <c r="H715" i="14"/>
  <c r="E715" i="14"/>
  <c r="H714" i="14"/>
  <c r="I713" i="14"/>
  <c r="H713" i="14"/>
  <c r="E713" i="14"/>
  <c r="J713" i="14" s="1"/>
  <c r="H712" i="14"/>
  <c r="H711" i="14"/>
  <c r="E711" i="14"/>
  <c r="E710" i="14"/>
  <c r="H709" i="14"/>
  <c r="E709" i="14"/>
  <c r="H708" i="14"/>
  <c r="E708" i="14"/>
  <c r="J708" i="14" s="1"/>
  <c r="J707" i="14"/>
  <c r="I707" i="14"/>
  <c r="H707" i="14"/>
  <c r="J705" i="14"/>
  <c r="I705" i="14"/>
  <c r="H705" i="14"/>
  <c r="H704" i="14"/>
  <c r="E704" i="14"/>
  <c r="J704" i="14" s="1"/>
  <c r="J703" i="14"/>
  <c r="I703" i="14"/>
  <c r="H703" i="14"/>
  <c r="E703" i="14"/>
  <c r="H702" i="14"/>
  <c r="H701" i="14"/>
  <c r="E701" i="14"/>
  <c r="E702" i="14" s="1"/>
  <c r="H700" i="14"/>
  <c r="H699" i="14"/>
  <c r="E699" i="14"/>
  <c r="I698" i="14"/>
  <c r="E698" i="14"/>
  <c r="H697" i="14"/>
  <c r="E697" i="14"/>
  <c r="J696" i="14"/>
  <c r="I696" i="14"/>
  <c r="K696" i="14" s="1"/>
  <c r="H696" i="14"/>
  <c r="J694" i="14"/>
  <c r="I694" i="14"/>
  <c r="H694" i="14"/>
  <c r="H693" i="14"/>
  <c r="H692" i="14"/>
  <c r="E692" i="14"/>
  <c r="E693" i="14" s="1"/>
  <c r="H691" i="14"/>
  <c r="H690" i="14"/>
  <c r="E690" i="14"/>
  <c r="I690" i="14" s="1"/>
  <c r="H689" i="14"/>
  <c r="H688" i="14"/>
  <c r="E688" i="14"/>
  <c r="J688" i="14" s="1"/>
  <c r="H687" i="14"/>
  <c r="E687" i="14"/>
  <c r="I687" i="14" s="1"/>
  <c r="H686" i="14"/>
  <c r="E686" i="14"/>
  <c r="I686" i="14" s="1"/>
  <c r="J685" i="14"/>
  <c r="I685" i="14"/>
  <c r="H685" i="14"/>
  <c r="J683" i="14"/>
  <c r="I683" i="14"/>
  <c r="H683" i="14"/>
  <c r="H682" i="14"/>
  <c r="H681" i="14"/>
  <c r="E681" i="14"/>
  <c r="I681" i="14" s="1"/>
  <c r="H680" i="14"/>
  <c r="H679" i="14"/>
  <c r="E679" i="14"/>
  <c r="J679" i="14" s="1"/>
  <c r="H678" i="14"/>
  <c r="H677" i="14"/>
  <c r="E677" i="14"/>
  <c r="I677" i="14" s="1"/>
  <c r="E676" i="14"/>
  <c r="H675" i="14"/>
  <c r="E675" i="14"/>
  <c r="I675" i="14" s="1"/>
  <c r="H674" i="14"/>
  <c r="E674" i="14"/>
  <c r="J673" i="14"/>
  <c r="I673" i="14"/>
  <c r="H673" i="14"/>
  <c r="J671" i="14"/>
  <c r="K671" i="14" s="1"/>
  <c r="I671" i="14"/>
  <c r="H671" i="14"/>
  <c r="H670" i="14"/>
  <c r="I669" i="14"/>
  <c r="K669" i="14" s="1"/>
  <c r="H669" i="14"/>
  <c r="E669" i="14"/>
  <c r="J669" i="14" s="1"/>
  <c r="H668" i="14"/>
  <c r="H667" i="14"/>
  <c r="E667" i="14"/>
  <c r="H666" i="14"/>
  <c r="H665" i="14"/>
  <c r="E665" i="14"/>
  <c r="I665" i="14" s="1"/>
  <c r="E664" i="14"/>
  <c r="H663" i="14"/>
  <c r="E663" i="14"/>
  <c r="J663" i="14" s="1"/>
  <c r="J662" i="14"/>
  <c r="I662" i="14"/>
  <c r="H662" i="14"/>
  <c r="J660" i="14"/>
  <c r="I660" i="14"/>
  <c r="H660" i="14"/>
  <c r="H659" i="14"/>
  <c r="H658" i="14"/>
  <c r="E658" i="14"/>
  <c r="H657" i="14"/>
  <c r="H656" i="14"/>
  <c r="E656" i="14"/>
  <c r="H655" i="14"/>
  <c r="H654" i="14"/>
  <c r="E654" i="14"/>
  <c r="E655" i="14" s="1"/>
  <c r="I655" i="14" s="1"/>
  <c r="H653" i="14"/>
  <c r="J653" i="14"/>
  <c r="E653" i="14"/>
  <c r="H652" i="14"/>
  <c r="E652" i="14"/>
  <c r="H651" i="14"/>
  <c r="E651" i="14"/>
  <c r="J651" i="14" s="1"/>
  <c r="J650" i="14"/>
  <c r="I650" i="14"/>
  <c r="H650" i="14"/>
  <c r="J648" i="14"/>
  <c r="I648" i="14"/>
  <c r="H648" i="14"/>
  <c r="H647" i="14"/>
  <c r="H646" i="14"/>
  <c r="E646" i="14"/>
  <c r="I646" i="14" s="1"/>
  <c r="H645" i="14"/>
  <c r="E645" i="14"/>
  <c r="J645" i="14" s="1"/>
  <c r="H644" i="14"/>
  <c r="E644" i="14"/>
  <c r="H643" i="14"/>
  <c r="I642" i="14"/>
  <c r="H642" i="14"/>
  <c r="E642" i="14"/>
  <c r="E643" i="14" s="1"/>
  <c r="E641" i="14"/>
  <c r="H640" i="14"/>
  <c r="E640" i="14"/>
  <c r="I640" i="14" s="1"/>
  <c r="J639" i="14"/>
  <c r="I639" i="14"/>
  <c r="H639" i="14"/>
  <c r="J637" i="14"/>
  <c r="I637" i="14"/>
  <c r="H637" i="14"/>
  <c r="H636" i="14"/>
  <c r="H635" i="14"/>
  <c r="E635" i="14"/>
  <c r="H634" i="14"/>
  <c r="H633" i="14"/>
  <c r="E633" i="14"/>
  <c r="E634" i="14" s="1"/>
  <c r="H632" i="14"/>
  <c r="H631" i="14"/>
  <c r="E631" i="14"/>
  <c r="E632" i="14" s="1"/>
  <c r="E630" i="14"/>
  <c r="I630" i="14" s="1"/>
  <c r="H629" i="14"/>
  <c r="E629" i="14"/>
  <c r="I628" i="14"/>
  <c r="H628" i="14"/>
  <c r="E628" i="14"/>
  <c r="J628" i="14" s="1"/>
  <c r="J627" i="14"/>
  <c r="I627" i="14"/>
  <c r="H627" i="14"/>
  <c r="J625" i="14"/>
  <c r="I625" i="14"/>
  <c r="H625" i="14"/>
  <c r="H624" i="14"/>
  <c r="H623" i="14"/>
  <c r="E623" i="14"/>
  <c r="H622" i="14"/>
  <c r="H621" i="14"/>
  <c r="E621" i="14"/>
  <c r="E622" i="14" s="1"/>
  <c r="I622" i="14" s="1"/>
  <c r="H620" i="14"/>
  <c r="J619" i="14"/>
  <c r="H619" i="14"/>
  <c r="E619" i="14"/>
  <c r="I619" i="14" s="1"/>
  <c r="E618" i="14"/>
  <c r="H617" i="14"/>
  <c r="E617" i="14"/>
  <c r="J616" i="14"/>
  <c r="I616" i="14"/>
  <c r="H616" i="14"/>
  <c r="H614" i="14"/>
  <c r="H613" i="14"/>
  <c r="E613" i="14"/>
  <c r="J613" i="14" s="1"/>
  <c r="H612" i="14"/>
  <c r="H611" i="14"/>
  <c r="E611" i="14"/>
  <c r="H610" i="14"/>
  <c r="H609" i="14"/>
  <c r="E609" i="14"/>
  <c r="E610" i="14" s="1"/>
  <c r="I610" i="14" s="1"/>
  <c r="E608" i="14"/>
  <c r="J608" i="14" s="1"/>
  <c r="H607" i="14"/>
  <c r="E607" i="14"/>
  <c r="J607" i="14" s="1"/>
  <c r="K606" i="14"/>
  <c r="J606" i="14"/>
  <c r="I606" i="14"/>
  <c r="H606" i="14"/>
  <c r="H604" i="14"/>
  <c r="H603" i="14"/>
  <c r="E603" i="14"/>
  <c r="H602" i="14"/>
  <c r="H601" i="14"/>
  <c r="E601" i="14"/>
  <c r="J601" i="14" s="1"/>
  <c r="H600" i="14"/>
  <c r="H599" i="14"/>
  <c r="E599" i="14"/>
  <c r="E598" i="14"/>
  <c r="J598" i="14" s="1"/>
  <c r="H597" i="14"/>
  <c r="E597" i="14"/>
  <c r="J597" i="14" s="1"/>
  <c r="J596" i="14"/>
  <c r="I596" i="14"/>
  <c r="H596" i="14"/>
  <c r="J594" i="14"/>
  <c r="I594" i="14"/>
  <c r="H594" i="14"/>
  <c r="H593" i="14"/>
  <c r="H592" i="14"/>
  <c r="E592" i="14"/>
  <c r="J592" i="14" s="1"/>
  <c r="H591" i="14"/>
  <c r="H590" i="14"/>
  <c r="E590" i="14"/>
  <c r="I590" i="14" s="1"/>
  <c r="H589" i="14"/>
  <c r="H588" i="14"/>
  <c r="E588" i="14"/>
  <c r="E589" i="14" s="1"/>
  <c r="I589" i="14" s="1"/>
  <c r="J587" i="14"/>
  <c r="E587" i="14"/>
  <c r="H586" i="14"/>
  <c r="E586" i="14"/>
  <c r="J585" i="14"/>
  <c r="I585" i="14"/>
  <c r="H585" i="14"/>
  <c r="H583" i="14"/>
  <c r="H582" i="14"/>
  <c r="E582" i="14"/>
  <c r="J582" i="14" s="1"/>
  <c r="H581" i="14"/>
  <c r="H580" i="14"/>
  <c r="E580" i="14"/>
  <c r="J580" i="14" s="1"/>
  <c r="H579" i="14"/>
  <c r="H578" i="14"/>
  <c r="E578" i="14"/>
  <c r="I578" i="14" s="1"/>
  <c r="E577" i="14"/>
  <c r="H576" i="14"/>
  <c r="E576" i="14"/>
  <c r="J575" i="14"/>
  <c r="I575" i="14"/>
  <c r="H575" i="14"/>
  <c r="J573" i="14"/>
  <c r="I573" i="14"/>
  <c r="K573" i="14" s="1"/>
  <c r="H573" i="14"/>
  <c r="H572" i="14"/>
  <c r="H571" i="14"/>
  <c r="E571" i="14"/>
  <c r="J571" i="14" s="1"/>
  <c r="H570" i="14"/>
  <c r="H569" i="14"/>
  <c r="E569" i="14"/>
  <c r="H568" i="14"/>
  <c r="H567" i="14"/>
  <c r="E567" i="14"/>
  <c r="E568" i="14" s="1"/>
  <c r="I568" i="14" s="1"/>
  <c r="H566" i="14"/>
  <c r="E566" i="14"/>
  <c r="J566" i="14" s="1"/>
  <c r="H565" i="14"/>
  <c r="E565" i="14"/>
  <c r="J565" i="14" s="1"/>
  <c r="J564" i="14"/>
  <c r="I564" i="14"/>
  <c r="K564" i="14" s="1"/>
  <c r="H564" i="14"/>
  <c r="J562" i="14"/>
  <c r="I562" i="14"/>
  <c r="H562" i="14"/>
  <c r="H561" i="14"/>
  <c r="H560" i="14"/>
  <c r="E560" i="14"/>
  <c r="H559" i="14"/>
  <c r="H558" i="14"/>
  <c r="E558" i="14"/>
  <c r="H557" i="14"/>
  <c r="H556" i="14"/>
  <c r="E556" i="14"/>
  <c r="E557" i="14" s="1"/>
  <c r="E555" i="14"/>
  <c r="J555" i="14" s="1"/>
  <c r="H554" i="14"/>
  <c r="E554" i="14"/>
  <c r="J554" i="14" s="1"/>
  <c r="H553" i="14"/>
  <c r="E553" i="14"/>
  <c r="J553" i="14" s="1"/>
  <c r="J552" i="14"/>
  <c r="I552" i="14"/>
  <c r="H552" i="14"/>
  <c r="J550" i="14"/>
  <c r="I550" i="14"/>
  <c r="H550" i="14"/>
  <c r="H549" i="14"/>
  <c r="H548" i="14"/>
  <c r="E548" i="14"/>
  <c r="E549" i="14" s="1"/>
  <c r="H547" i="14"/>
  <c r="H546" i="14"/>
  <c r="E546" i="14"/>
  <c r="I546" i="14" s="1"/>
  <c r="H545" i="14"/>
  <c r="H544" i="14"/>
  <c r="E544" i="14"/>
  <c r="J544" i="14" s="1"/>
  <c r="H543" i="14"/>
  <c r="E543" i="14"/>
  <c r="I543" i="14" s="1"/>
  <c r="H542" i="14"/>
  <c r="E542" i="14"/>
  <c r="I542" i="14" s="1"/>
  <c r="H541" i="14"/>
  <c r="E541" i="14"/>
  <c r="I541" i="14" s="1"/>
  <c r="J540" i="14"/>
  <c r="I540" i="14"/>
  <c r="H540" i="14"/>
  <c r="J538" i="14"/>
  <c r="I538" i="14"/>
  <c r="H538" i="14"/>
  <c r="H537" i="14"/>
  <c r="H536" i="14"/>
  <c r="E536" i="14"/>
  <c r="H535" i="14"/>
  <c r="H534" i="14"/>
  <c r="E534" i="14"/>
  <c r="J534" i="14" s="1"/>
  <c r="H533" i="14"/>
  <c r="H532" i="14"/>
  <c r="E532" i="14"/>
  <c r="J532" i="14" s="1"/>
  <c r="E531" i="14"/>
  <c r="H530" i="14"/>
  <c r="E530" i="14"/>
  <c r="H529" i="14"/>
  <c r="E529" i="14"/>
  <c r="J529" i="14" s="1"/>
  <c r="J528" i="14"/>
  <c r="I528" i="14"/>
  <c r="H528" i="14"/>
  <c r="J526" i="14"/>
  <c r="I526" i="14"/>
  <c r="H526" i="14"/>
  <c r="H525" i="14"/>
  <c r="H524" i="14"/>
  <c r="E524" i="14"/>
  <c r="E525" i="14" s="1"/>
  <c r="J525" i="14" s="1"/>
  <c r="H523" i="14"/>
  <c r="H522" i="14"/>
  <c r="E522" i="14"/>
  <c r="E523" i="14" s="1"/>
  <c r="H521" i="14"/>
  <c r="H520" i="14"/>
  <c r="E520" i="14"/>
  <c r="E519" i="14"/>
  <c r="I519" i="14" s="1"/>
  <c r="H518" i="14"/>
  <c r="E518" i="14"/>
  <c r="J518" i="14" s="1"/>
  <c r="H517" i="14"/>
  <c r="E517" i="14"/>
  <c r="J517" i="14" s="1"/>
  <c r="J516" i="14"/>
  <c r="I516" i="14"/>
  <c r="H516" i="14"/>
  <c r="H514" i="14"/>
  <c r="H513" i="14"/>
  <c r="E513" i="14"/>
  <c r="E514" i="14" s="1"/>
  <c r="J514" i="14" s="1"/>
  <c r="H512" i="14"/>
  <c r="H511" i="14"/>
  <c r="E511" i="14"/>
  <c r="J511" i="14" s="1"/>
  <c r="H510" i="14"/>
  <c r="H509" i="14"/>
  <c r="E509" i="14"/>
  <c r="H508" i="14"/>
  <c r="E508" i="14"/>
  <c r="J508" i="14" s="1"/>
  <c r="H507" i="14"/>
  <c r="E507" i="14"/>
  <c r="H506" i="14"/>
  <c r="E506" i="14"/>
  <c r="J506" i="14" s="1"/>
  <c r="J505" i="14"/>
  <c r="I505" i="14"/>
  <c r="K505" i="14" s="1"/>
  <c r="H505" i="14"/>
  <c r="J503" i="14"/>
  <c r="I503" i="14"/>
  <c r="K503" i="14" s="1"/>
  <c r="H503" i="14"/>
  <c r="H502" i="14"/>
  <c r="H501" i="14"/>
  <c r="E501" i="14"/>
  <c r="H500" i="14"/>
  <c r="H499" i="14"/>
  <c r="E499" i="14"/>
  <c r="I499" i="14" s="1"/>
  <c r="H498" i="14"/>
  <c r="H497" i="14"/>
  <c r="E497" i="14"/>
  <c r="E496" i="14"/>
  <c r="H495" i="14"/>
  <c r="E495" i="14"/>
  <c r="J495" i="14" s="1"/>
  <c r="J494" i="14"/>
  <c r="I494" i="14"/>
  <c r="H494" i="14"/>
  <c r="J492" i="14"/>
  <c r="I492" i="14"/>
  <c r="H492" i="14"/>
  <c r="H491" i="14"/>
  <c r="H490" i="14"/>
  <c r="E490" i="14"/>
  <c r="I490" i="14" s="1"/>
  <c r="H489" i="14"/>
  <c r="H488" i="14"/>
  <c r="E488" i="14"/>
  <c r="J488" i="14" s="1"/>
  <c r="H487" i="14"/>
  <c r="H486" i="14"/>
  <c r="E486" i="14"/>
  <c r="E487" i="14" s="1"/>
  <c r="J487" i="14" s="1"/>
  <c r="E485" i="14"/>
  <c r="H484" i="14"/>
  <c r="E484" i="14"/>
  <c r="I484" i="14" s="1"/>
  <c r="J483" i="14"/>
  <c r="I483" i="14"/>
  <c r="H483" i="14"/>
  <c r="J481" i="14"/>
  <c r="K481" i="14" s="1"/>
  <c r="I481" i="14"/>
  <c r="H481" i="14"/>
  <c r="H480" i="14"/>
  <c r="H479" i="14"/>
  <c r="E479" i="14"/>
  <c r="J479" i="14" s="1"/>
  <c r="H478" i="14"/>
  <c r="I477" i="14"/>
  <c r="H477" i="14"/>
  <c r="E477" i="14"/>
  <c r="E478" i="14" s="1"/>
  <c r="J478" i="14" s="1"/>
  <c r="H476" i="14"/>
  <c r="J475" i="14"/>
  <c r="I475" i="14"/>
  <c r="K475" i="14" s="1"/>
  <c r="H475" i="14"/>
  <c r="E475" i="14"/>
  <c r="E476" i="14" s="1"/>
  <c r="H474" i="14"/>
  <c r="E474" i="14"/>
  <c r="J474" i="14" s="1"/>
  <c r="H473" i="14"/>
  <c r="E473" i="14"/>
  <c r="J473" i="14" s="1"/>
  <c r="J472" i="14"/>
  <c r="I472" i="14"/>
  <c r="H472" i="14"/>
  <c r="J471" i="14"/>
  <c r="I471" i="14"/>
  <c r="H471" i="14"/>
  <c r="J469" i="14"/>
  <c r="I469" i="14"/>
  <c r="K469" i="14" s="1"/>
  <c r="H469" i="14"/>
  <c r="H468" i="14"/>
  <c r="H467" i="14"/>
  <c r="E467" i="14"/>
  <c r="I467" i="14" s="1"/>
  <c r="H466" i="14"/>
  <c r="H465" i="14"/>
  <c r="E465" i="14"/>
  <c r="J465" i="14" s="1"/>
  <c r="H464" i="14"/>
  <c r="H463" i="14"/>
  <c r="E463" i="14"/>
  <c r="E464" i="14" s="1"/>
  <c r="J464" i="14" s="1"/>
  <c r="E462" i="14"/>
  <c r="J462" i="14" s="1"/>
  <c r="H461" i="14"/>
  <c r="E461" i="14"/>
  <c r="I461" i="14" s="1"/>
  <c r="H460" i="14"/>
  <c r="E460" i="14"/>
  <c r="J458" i="14"/>
  <c r="I458" i="14"/>
  <c r="K458" i="14" s="1"/>
  <c r="H458" i="14"/>
  <c r="H457" i="14"/>
  <c r="H456" i="14"/>
  <c r="E456" i="14"/>
  <c r="E457" i="14" s="1"/>
  <c r="H455" i="14"/>
  <c r="H454" i="14"/>
  <c r="E454" i="14"/>
  <c r="H453" i="14"/>
  <c r="H452" i="14"/>
  <c r="E452" i="14"/>
  <c r="E453" i="14" s="1"/>
  <c r="J453" i="14" s="1"/>
  <c r="E451" i="14"/>
  <c r="J451" i="14" s="1"/>
  <c r="H450" i="14"/>
  <c r="E450" i="14"/>
  <c r="I450" i="14" s="1"/>
  <c r="J449" i="14"/>
  <c r="I449" i="14"/>
  <c r="H449" i="14"/>
  <c r="J447" i="14"/>
  <c r="I447" i="14"/>
  <c r="H447" i="14"/>
  <c r="J446" i="14"/>
  <c r="I446" i="14"/>
  <c r="H446" i="14"/>
  <c r="J445" i="14"/>
  <c r="I445" i="14"/>
  <c r="K445" i="14" s="1"/>
  <c r="H445" i="14"/>
  <c r="J444" i="14"/>
  <c r="I444" i="14"/>
  <c r="H444" i="14"/>
  <c r="J443" i="14"/>
  <c r="I443" i="14"/>
  <c r="H443" i="14"/>
  <c r="H442" i="14"/>
  <c r="H441" i="14"/>
  <c r="E441" i="14"/>
  <c r="H440" i="14"/>
  <c r="H439" i="14"/>
  <c r="E439" i="14"/>
  <c r="E440" i="14" s="1"/>
  <c r="J440" i="14" s="1"/>
  <c r="H438" i="14"/>
  <c r="H437" i="14"/>
  <c r="E437" i="14"/>
  <c r="J437" i="14" s="1"/>
  <c r="E436" i="14"/>
  <c r="H435" i="14"/>
  <c r="E435" i="14"/>
  <c r="J434" i="14"/>
  <c r="I434" i="14"/>
  <c r="H434" i="14"/>
  <c r="J432" i="14"/>
  <c r="K432" i="14" s="1"/>
  <c r="I432" i="14"/>
  <c r="H432" i="14"/>
  <c r="H431" i="14"/>
  <c r="H430" i="14"/>
  <c r="E430" i="14"/>
  <c r="E431" i="14" s="1"/>
  <c r="J431" i="14" s="1"/>
  <c r="H429" i="14"/>
  <c r="H428" i="14"/>
  <c r="E428" i="14"/>
  <c r="J428" i="14" s="1"/>
  <c r="H427" i="14"/>
  <c r="J426" i="14"/>
  <c r="H426" i="14"/>
  <c r="E426" i="14"/>
  <c r="E427" i="14" s="1"/>
  <c r="H425" i="14"/>
  <c r="E425" i="14"/>
  <c r="J425" i="14" s="1"/>
  <c r="I424" i="14"/>
  <c r="H424" i="14"/>
  <c r="E424" i="14"/>
  <c r="J424" i="14" s="1"/>
  <c r="H423" i="14"/>
  <c r="E423" i="14"/>
  <c r="J423" i="14" s="1"/>
  <c r="J422" i="14"/>
  <c r="I422" i="14"/>
  <c r="H422" i="14"/>
  <c r="J420" i="14"/>
  <c r="I420" i="14"/>
  <c r="H420" i="14"/>
  <c r="H419" i="14"/>
  <c r="J418" i="14"/>
  <c r="H418" i="14"/>
  <c r="E418" i="14"/>
  <c r="E419" i="14" s="1"/>
  <c r="H417" i="14"/>
  <c r="H416" i="14"/>
  <c r="E416" i="14"/>
  <c r="I416" i="14" s="1"/>
  <c r="H415" i="14"/>
  <c r="H414" i="14"/>
  <c r="E414" i="14"/>
  <c r="J414" i="14" s="1"/>
  <c r="H413" i="14"/>
  <c r="E413" i="14"/>
  <c r="J413" i="14" s="1"/>
  <c r="H412" i="14"/>
  <c r="E412" i="14"/>
  <c r="J412" i="14" s="1"/>
  <c r="H411" i="14"/>
  <c r="E411" i="14"/>
  <c r="I411" i="14" s="1"/>
  <c r="J410" i="14"/>
  <c r="I410" i="14"/>
  <c r="H410" i="14"/>
  <c r="J408" i="14"/>
  <c r="I408" i="14"/>
  <c r="H408" i="14"/>
  <c r="H407" i="14"/>
  <c r="H406" i="14"/>
  <c r="E406" i="14"/>
  <c r="H405" i="14"/>
  <c r="H404" i="14"/>
  <c r="E404" i="14"/>
  <c r="E405" i="14" s="1"/>
  <c r="J405" i="14" s="1"/>
  <c r="H403" i="14"/>
  <c r="H402" i="14"/>
  <c r="E402" i="14"/>
  <c r="J402" i="14" s="1"/>
  <c r="H401" i="14"/>
  <c r="E401" i="14"/>
  <c r="J401" i="14" s="1"/>
  <c r="H400" i="14"/>
  <c r="E400" i="14"/>
  <c r="H399" i="14"/>
  <c r="E399" i="14"/>
  <c r="J399" i="14" s="1"/>
  <c r="J398" i="14"/>
  <c r="I398" i="14"/>
  <c r="H398" i="14"/>
  <c r="J396" i="14"/>
  <c r="I396" i="14"/>
  <c r="H396" i="14"/>
  <c r="H395" i="14"/>
  <c r="H394" i="14"/>
  <c r="E394" i="14"/>
  <c r="E395" i="14" s="1"/>
  <c r="J395" i="14" s="1"/>
  <c r="H393" i="14"/>
  <c r="H392" i="14"/>
  <c r="E392" i="14"/>
  <c r="E393" i="14" s="1"/>
  <c r="H391" i="14"/>
  <c r="H390" i="14"/>
  <c r="E390" i="14"/>
  <c r="I390" i="14" s="1"/>
  <c r="E389" i="14"/>
  <c r="I389" i="14" s="1"/>
  <c r="H388" i="14"/>
  <c r="E388" i="14"/>
  <c r="J388" i="14" s="1"/>
  <c r="H387" i="14"/>
  <c r="E387" i="14"/>
  <c r="J387" i="14" s="1"/>
  <c r="J386" i="14"/>
  <c r="I386" i="14"/>
  <c r="K386" i="14" s="1"/>
  <c r="H386" i="14"/>
  <c r="J384" i="14"/>
  <c r="I384" i="14"/>
  <c r="H384" i="14"/>
  <c r="H383" i="14"/>
  <c r="H382" i="14"/>
  <c r="E382" i="14"/>
  <c r="E383" i="14" s="1"/>
  <c r="H381" i="14"/>
  <c r="H380" i="14"/>
  <c r="E380" i="14"/>
  <c r="J380" i="14" s="1"/>
  <c r="H379" i="14"/>
  <c r="H378" i="14"/>
  <c r="E378" i="14"/>
  <c r="E379" i="14" s="1"/>
  <c r="E377" i="14"/>
  <c r="H376" i="14"/>
  <c r="E376" i="14"/>
  <c r="I376" i="14" s="1"/>
  <c r="H375" i="14"/>
  <c r="E375" i="14"/>
  <c r="I375" i="14" s="1"/>
  <c r="J374" i="14"/>
  <c r="I374" i="14"/>
  <c r="H374" i="14"/>
  <c r="J372" i="14"/>
  <c r="I372" i="14"/>
  <c r="K372" i="14" s="1"/>
  <c r="H372" i="14"/>
  <c r="H371" i="14"/>
  <c r="H370" i="14"/>
  <c r="E370" i="14"/>
  <c r="H369" i="14"/>
  <c r="H368" i="14"/>
  <c r="E368" i="14"/>
  <c r="E369" i="14" s="1"/>
  <c r="J369" i="14" s="1"/>
  <c r="H367" i="14"/>
  <c r="H366" i="14"/>
  <c r="E366" i="14"/>
  <c r="E367" i="14" s="1"/>
  <c r="H365" i="14"/>
  <c r="E365" i="14"/>
  <c r="J365" i="14" s="1"/>
  <c r="H364" i="14"/>
  <c r="E364" i="14"/>
  <c r="H363" i="14"/>
  <c r="E363" i="14"/>
  <c r="J363" i="14" s="1"/>
  <c r="J362" i="14"/>
  <c r="I362" i="14"/>
  <c r="H362" i="14"/>
  <c r="J360" i="14"/>
  <c r="I360" i="14"/>
  <c r="H360" i="14"/>
  <c r="H359" i="14"/>
  <c r="H358" i="14"/>
  <c r="E358" i="14"/>
  <c r="J358" i="14" s="1"/>
  <c r="H357" i="14"/>
  <c r="H356" i="14"/>
  <c r="E356" i="14"/>
  <c r="H355" i="14"/>
  <c r="H354" i="14"/>
  <c r="E354" i="14"/>
  <c r="E355" i="14" s="1"/>
  <c r="I355" i="14" s="1"/>
  <c r="E353" i="14"/>
  <c r="H352" i="14"/>
  <c r="E352" i="14"/>
  <c r="J352" i="14" s="1"/>
  <c r="H351" i="14"/>
  <c r="E351" i="14"/>
  <c r="J351" i="14" s="1"/>
  <c r="J350" i="14"/>
  <c r="I350" i="14"/>
  <c r="H350" i="14"/>
  <c r="J348" i="14"/>
  <c r="I348" i="14"/>
  <c r="H348" i="14"/>
  <c r="H347" i="14"/>
  <c r="H346" i="14"/>
  <c r="E346" i="14"/>
  <c r="I346" i="14" s="1"/>
  <c r="H345" i="14"/>
  <c r="H344" i="14"/>
  <c r="E344" i="14"/>
  <c r="J344" i="14" s="1"/>
  <c r="H343" i="14"/>
  <c r="H342" i="14"/>
  <c r="E342" i="14"/>
  <c r="E343" i="14" s="1"/>
  <c r="J343" i="14" s="1"/>
  <c r="E341" i="14"/>
  <c r="H340" i="14"/>
  <c r="E340" i="14"/>
  <c r="I340" i="14" s="1"/>
  <c r="H339" i="14"/>
  <c r="E339" i="14"/>
  <c r="I339" i="14" s="1"/>
  <c r="J338" i="14"/>
  <c r="I338" i="14"/>
  <c r="K338" i="14" s="1"/>
  <c r="H338" i="14"/>
  <c r="J336" i="14"/>
  <c r="I336" i="14"/>
  <c r="H336" i="14"/>
  <c r="H335" i="14"/>
  <c r="H334" i="14"/>
  <c r="E334" i="14"/>
  <c r="E335" i="14" s="1"/>
  <c r="J335" i="14" s="1"/>
  <c r="H333" i="14"/>
  <c r="H332" i="14"/>
  <c r="E332" i="14"/>
  <c r="J332" i="14" s="1"/>
  <c r="H331" i="14"/>
  <c r="H330" i="14"/>
  <c r="E330" i="14"/>
  <c r="I329" i="14"/>
  <c r="E329" i="14"/>
  <c r="H328" i="14"/>
  <c r="E328" i="14"/>
  <c r="J328" i="14" s="1"/>
  <c r="H327" i="14"/>
  <c r="E327" i="14"/>
  <c r="J327" i="14" s="1"/>
  <c r="J326" i="14"/>
  <c r="I326" i="14"/>
  <c r="K326" i="14" s="1"/>
  <c r="H326" i="14"/>
  <c r="J324" i="14"/>
  <c r="I324" i="14"/>
  <c r="H324" i="14"/>
  <c r="H323" i="14"/>
  <c r="H322" i="14"/>
  <c r="E322" i="14"/>
  <c r="E323" i="14" s="1"/>
  <c r="H321" i="14"/>
  <c r="H320" i="14"/>
  <c r="E320" i="14"/>
  <c r="I320" i="14" s="1"/>
  <c r="H319" i="14"/>
  <c r="H318" i="14"/>
  <c r="E318" i="14"/>
  <c r="J318" i="14" s="1"/>
  <c r="H317" i="14"/>
  <c r="E317" i="14"/>
  <c r="J317" i="14" s="1"/>
  <c r="H316" i="14"/>
  <c r="E316" i="14"/>
  <c r="J316" i="14" s="1"/>
  <c r="J315" i="14"/>
  <c r="I315" i="14"/>
  <c r="H315" i="14"/>
  <c r="J313" i="14"/>
  <c r="I313" i="14"/>
  <c r="H313" i="14"/>
  <c r="H312" i="14"/>
  <c r="H311" i="14"/>
  <c r="E311" i="14"/>
  <c r="I311" i="14" s="1"/>
  <c r="H310" i="14"/>
  <c r="H309" i="14"/>
  <c r="E309" i="14"/>
  <c r="J309" i="14" s="1"/>
  <c r="H308" i="14"/>
  <c r="H307" i="14"/>
  <c r="E307" i="14"/>
  <c r="E308" i="14" s="1"/>
  <c r="J308" i="14" s="1"/>
  <c r="H306" i="14"/>
  <c r="E306" i="14"/>
  <c r="H305" i="14"/>
  <c r="E305" i="14"/>
  <c r="I305" i="14" s="1"/>
  <c r="H304" i="14"/>
  <c r="E304" i="14"/>
  <c r="J304" i="14" s="1"/>
  <c r="J303" i="14"/>
  <c r="I303" i="14"/>
  <c r="H303" i="14"/>
  <c r="J301" i="14"/>
  <c r="I301" i="14"/>
  <c r="H301" i="14"/>
  <c r="H300" i="14"/>
  <c r="H299" i="14"/>
  <c r="E299" i="14"/>
  <c r="J299" i="14" s="1"/>
  <c r="H298" i="14"/>
  <c r="H297" i="14"/>
  <c r="E297" i="14"/>
  <c r="J297" i="14" s="1"/>
  <c r="H296" i="14"/>
  <c r="H295" i="14"/>
  <c r="E295" i="14"/>
  <c r="J295" i="14" s="1"/>
  <c r="E294" i="14"/>
  <c r="H293" i="14"/>
  <c r="E293" i="14"/>
  <c r="J293" i="14" s="1"/>
  <c r="H292" i="14"/>
  <c r="E292" i="14"/>
  <c r="J292" i="14" s="1"/>
  <c r="J291" i="14"/>
  <c r="I291" i="14"/>
  <c r="K291" i="14" s="1"/>
  <c r="H291" i="14"/>
  <c r="J289" i="14"/>
  <c r="I289" i="14"/>
  <c r="H289" i="14"/>
  <c r="H288" i="14"/>
  <c r="H287" i="14"/>
  <c r="E287" i="14"/>
  <c r="E288" i="14" s="1"/>
  <c r="H286" i="14"/>
  <c r="E286" i="14"/>
  <c r="I286" i="14" s="1"/>
  <c r="H285" i="14"/>
  <c r="E285" i="14"/>
  <c r="I285" i="14" s="1"/>
  <c r="H284" i="14"/>
  <c r="E284" i="14"/>
  <c r="J284" i="14" s="1"/>
  <c r="H283" i="14"/>
  <c r="E283" i="14"/>
  <c r="J283" i="14" s="1"/>
  <c r="H282" i="14"/>
  <c r="E282" i="14"/>
  <c r="H281" i="14"/>
  <c r="E281" i="14"/>
  <c r="I281" i="14" s="1"/>
  <c r="H280" i="14"/>
  <c r="E280" i="14"/>
  <c r="I280" i="14" s="1"/>
  <c r="J279" i="14"/>
  <c r="I279" i="14"/>
  <c r="H279" i="14"/>
  <c r="J277" i="14"/>
  <c r="I277" i="14"/>
  <c r="H277" i="14"/>
  <c r="H276" i="14"/>
  <c r="H275" i="14"/>
  <c r="E275" i="14"/>
  <c r="E276" i="14" s="1"/>
  <c r="H274" i="14"/>
  <c r="H273" i="14"/>
  <c r="E273" i="14"/>
  <c r="E274" i="14" s="1"/>
  <c r="H272" i="14"/>
  <c r="H271" i="14"/>
  <c r="E271" i="14"/>
  <c r="J271" i="14" s="1"/>
  <c r="H270" i="14"/>
  <c r="E270" i="14"/>
  <c r="I270" i="14" s="1"/>
  <c r="H269" i="14"/>
  <c r="E269" i="14"/>
  <c r="J269" i="14" s="1"/>
  <c r="J268" i="14"/>
  <c r="I268" i="14"/>
  <c r="H268" i="14"/>
  <c r="J266" i="14"/>
  <c r="I266" i="14"/>
  <c r="K266" i="14" s="1"/>
  <c r="H266" i="14"/>
  <c r="H265" i="14"/>
  <c r="H264" i="14"/>
  <c r="E264" i="14"/>
  <c r="I264" i="14" s="1"/>
  <c r="H263" i="14"/>
  <c r="I262" i="14"/>
  <c r="H262" i="14"/>
  <c r="E262" i="14"/>
  <c r="J262" i="14" s="1"/>
  <c r="H261" i="14"/>
  <c r="H260" i="14"/>
  <c r="E260" i="14"/>
  <c r="J260" i="14" s="1"/>
  <c r="H259" i="14"/>
  <c r="E259" i="14"/>
  <c r="H258" i="14"/>
  <c r="E258" i="14"/>
  <c r="J258" i="14" s="1"/>
  <c r="J257" i="14"/>
  <c r="I257" i="14"/>
  <c r="K257" i="14" s="1"/>
  <c r="H257" i="14"/>
  <c r="J255" i="14"/>
  <c r="I255" i="14"/>
  <c r="H255" i="14"/>
  <c r="H254" i="14"/>
  <c r="H253" i="14"/>
  <c r="E253" i="14"/>
  <c r="J253" i="14" s="1"/>
  <c r="H252" i="14"/>
  <c r="H251" i="14"/>
  <c r="E251" i="14"/>
  <c r="H250" i="14"/>
  <c r="H249" i="14"/>
  <c r="E249" i="14"/>
  <c r="E250" i="14" s="1"/>
  <c r="E248" i="14"/>
  <c r="H247" i="14"/>
  <c r="E247" i="14"/>
  <c r="J247" i="14" s="1"/>
  <c r="J246" i="14"/>
  <c r="I246" i="14"/>
  <c r="H246" i="14"/>
  <c r="J244" i="14"/>
  <c r="I244" i="14"/>
  <c r="H244" i="14"/>
  <c r="H243" i="14"/>
  <c r="H242" i="14"/>
  <c r="E242" i="14"/>
  <c r="H241" i="14"/>
  <c r="H240" i="14"/>
  <c r="E240" i="14"/>
  <c r="E241" i="14" s="1"/>
  <c r="H239" i="14"/>
  <c r="H238" i="14"/>
  <c r="E238" i="14"/>
  <c r="J238" i="14" s="1"/>
  <c r="E237" i="14"/>
  <c r="I237" i="14" s="1"/>
  <c r="H236" i="14"/>
  <c r="E236" i="14"/>
  <c r="I236" i="14" s="1"/>
  <c r="H235" i="14"/>
  <c r="E235" i="14"/>
  <c r="I235" i="14" s="1"/>
  <c r="J234" i="14"/>
  <c r="I234" i="14"/>
  <c r="H234" i="14"/>
  <c r="J232" i="14"/>
  <c r="I232" i="14"/>
  <c r="K232" i="14" s="1"/>
  <c r="H232" i="14"/>
  <c r="H231" i="14"/>
  <c r="I230" i="14"/>
  <c r="K230" i="14" s="1"/>
  <c r="H230" i="14"/>
  <c r="E230" i="14"/>
  <c r="J230" i="14" s="1"/>
  <c r="H229" i="14"/>
  <c r="H228" i="14"/>
  <c r="E228" i="14"/>
  <c r="I228" i="14" s="1"/>
  <c r="H227" i="14"/>
  <c r="J226" i="14"/>
  <c r="H226" i="14"/>
  <c r="E226" i="14"/>
  <c r="E227" i="14" s="1"/>
  <c r="E225" i="14"/>
  <c r="J225" i="14" s="1"/>
  <c r="H224" i="14"/>
  <c r="E224" i="14"/>
  <c r="J224" i="14" s="1"/>
  <c r="I223" i="14"/>
  <c r="H223" i="14"/>
  <c r="E223" i="14"/>
  <c r="J223" i="14" s="1"/>
  <c r="J222" i="14"/>
  <c r="I222" i="14"/>
  <c r="H222" i="14"/>
  <c r="J220" i="14"/>
  <c r="I220" i="14"/>
  <c r="H220" i="14"/>
  <c r="H219" i="14"/>
  <c r="H218" i="14"/>
  <c r="E218" i="14"/>
  <c r="J218" i="14" s="1"/>
  <c r="H217" i="14"/>
  <c r="H216" i="14"/>
  <c r="E216" i="14"/>
  <c r="J216" i="14" s="1"/>
  <c r="H215" i="14"/>
  <c r="H214" i="14"/>
  <c r="E214" i="14"/>
  <c r="E215" i="14" s="1"/>
  <c r="E213" i="14"/>
  <c r="I213" i="14" s="1"/>
  <c r="H212" i="14"/>
  <c r="E212" i="14"/>
  <c r="J212" i="14" s="1"/>
  <c r="H211" i="14"/>
  <c r="E211" i="14"/>
  <c r="J211" i="14" s="1"/>
  <c r="J210" i="14"/>
  <c r="I210" i="14"/>
  <c r="H210" i="14"/>
  <c r="J208" i="14"/>
  <c r="I208" i="14"/>
  <c r="K208" i="14" s="1"/>
  <c r="H208" i="14"/>
  <c r="H207" i="14"/>
  <c r="H206" i="14"/>
  <c r="E206" i="14"/>
  <c r="I206" i="14" s="1"/>
  <c r="H205" i="14"/>
  <c r="H204" i="14"/>
  <c r="E204" i="14"/>
  <c r="J204" i="14" s="1"/>
  <c r="H203" i="14"/>
  <c r="H202" i="14"/>
  <c r="E202" i="14"/>
  <c r="J202" i="14" s="1"/>
  <c r="H201" i="14"/>
  <c r="E201" i="14"/>
  <c r="I201" i="14" s="1"/>
  <c r="H200" i="14"/>
  <c r="E200" i="14"/>
  <c r="I200" i="14" s="1"/>
  <c r="H199" i="14"/>
  <c r="E199" i="14"/>
  <c r="I199" i="14" s="1"/>
  <c r="J198" i="14"/>
  <c r="I198" i="14"/>
  <c r="K198" i="14" s="1"/>
  <c r="H198" i="14"/>
  <c r="J196" i="14"/>
  <c r="I196" i="14"/>
  <c r="H196" i="14"/>
  <c r="H195" i="14"/>
  <c r="H194" i="14"/>
  <c r="E194" i="14"/>
  <c r="I194" i="14" s="1"/>
  <c r="H193" i="14"/>
  <c r="E193" i="14"/>
  <c r="J193" i="14" s="1"/>
  <c r="H192" i="14"/>
  <c r="E192" i="14"/>
  <c r="J192" i="14" s="1"/>
  <c r="H191" i="14"/>
  <c r="H190" i="14"/>
  <c r="E190" i="14"/>
  <c r="E189" i="14"/>
  <c r="I189" i="14" s="1"/>
  <c r="H188" i="14"/>
  <c r="E188" i="14"/>
  <c r="I188" i="14" s="1"/>
  <c r="I187" i="14"/>
  <c r="K187" i="14" s="1"/>
  <c r="H187" i="14"/>
  <c r="E187" i="14"/>
  <c r="J187" i="14" s="1"/>
  <c r="J186" i="14"/>
  <c r="I186" i="14"/>
  <c r="K186" i="14" s="1"/>
  <c r="H186" i="14"/>
  <c r="J184" i="14"/>
  <c r="I184" i="14"/>
  <c r="H184" i="14"/>
  <c r="H183" i="14"/>
  <c r="H182" i="14"/>
  <c r="E182" i="14"/>
  <c r="J182" i="14" s="1"/>
  <c r="H181" i="14"/>
  <c r="H180" i="14"/>
  <c r="E180" i="14"/>
  <c r="E181" i="14" s="1"/>
  <c r="H179" i="14"/>
  <c r="H178" i="14"/>
  <c r="E178" i="14"/>
  <c r="E179" i="14" s="1"/>
  <c r="H177" i="14"/>
  <c r="E177" i="14"/>
  <c r="I177" i="14" s="1"/>
  <c r="H176" i="14"/>
  <c r="E176" i="14"/>
  <c r="J176" i="14" s="1"/>
  <c r="J175" i="14"/>
  <c r="K175" i="14" s="1"/>
  <c r="I175" i="14"/>
  <c r="H175" i="14"/>
  <c r="J173" i="14"/>
  <c r="I173" i="14"/>
  <c r="H173" i="14"/>
  <c r="H172" i="14"/>
  <c r="H171" i="14"/>
  <c r="E171" i="14"/>
  <c r="E172" i="14" s="1"/>
  <c r="H170" i="14"/>
  <c r="H169" i="14"/>
  <c r="E169" i="14"/>
  <c r="H168" i="14"/>
  <c r="H167" i="14"/>
  <c r="E167" i="14"/>
  <c r="E168" i="14" s="1"/>
  <c r="E166" i="14"/>
  <c r="J166" i="14" s="1"/>
  <c r="H165" i="14"/>
  <c r="E165" i="14"/>
  <c r="I165" i="14" s="1"/>
  <c r="H164" i="14"/>
  <c r="E164" i="14"/>
  <c r="I164" i="14" s="1"/>
  <c r="J163" i="14"/>
  <c r="I163" i="14"/>
  <c r="H163" i="14"/>
  <c r="J161" i="14"/>
  <c r="I161" i="14"/>
  <c r="H161" i="14"/>
  <c r="H160" i="14"/>
  <c r="E160" i="14"/>
  <c r="I159" i="14"/>
  <c r="H159" i="14"/>
  <c r="E159" i="14"/>
  <c r="J159" i="14" s="1"/>
  <c r="H158" i="14"/>
  <c r="H157" i="14"/>
  <c r="E157" i="14"/>
  <c r="E158" i="14" s="1"/>
  <c r="J158" i="14" s="1"/>
  <c r="H156" i="14"/>
  <c r="H155" i="14"/>
  <c r="E155" i="14"/>
  <c r="E156" i="14" s="1"/>
  <c r="J156" i="14" s="1"/>
  <c r="E154" i="14"/>
  <c r="H153" i="14"/>
  <c r="E153" i="14"/>
  <c r="J153" i="14" s="1"/>
  <c r="J152" i="14"/>
  <c r="I152" i="14"/>
  <c r="H152" i="14"/>
  <c r="J150" i="14"/>
  <c r="I150" i="14"/>
  <c r="H150" i="14"/>
  <c r="H149" i="14"/>
  <c r="H148" i="14"/>
  <c r="E148" i="14"/>
  <c r="E149" i="14" s="1"/>
  <c r="J149" i="14" s="1"/>
  <c r="H147" i="14"/>
  <c r="H146" i="14"/>
  <c r="E146" i="14"/>
  <c r="E147" i="14" s="1"/>
  <c r="J147" i="14" s="1"/>
  <c r="H145" i="14"/>
  <c r="H144" i="14"/>
  <c r="E144" i="14"/>
  <c r="J144" i="14" s="1"/>
  <c r="E143" i="14"/>
  <c r="I143" i="14" s="1"/>
  <c r="H142" i="14"/>
  <c r="E142" i="14"/>
  <c r="J142" i="14" s="1"/>
  <c r="H141" i="14"/>
  <c r="E141" i="14"/>
  <c r="J141" i="14" s="1"/>
  <c r="J140" i="14"/>
  <c r="I140" i="14"/>
  <c r="K140" i="14" s="1"/>
  <c r="H140" i="14"/>
  <c r="J138" i="14"/>
  <c r="I138" i="14"/>
  <c r="H138" i="14"/>
  <c r="H137" i="14"/>
  <c r="H136" i="14"/>
  <c r="E136" i="14"/>
  <c r="E137" i="14" s="1"/>
  <c r="H135" i="14"/>
  <c r="H134" i="14"/>
  <c r="E134" i="14"/>
  <c r="H133" i="14"/>
  <c r="H132" i="14"/>
  <c r="E132" i="14"/>
  <c r="E133" i="14" s="1"/>
  <c r="E131" i="14"/>
  <c r="J130" i="14"/>
  <c r="H130" i="14"/>
  <c r="E130" i="14"/>
  <c r="I130" i="14" s="1"/>
  <c r="H129" i="14"/>
  <c r="E129" i="14"/>
  <c r="I129" i="14" s="1"/>
  <c r="J128" i="14"/>
  <c r="I128" i="14"/>
  <c r="H128" i="14"/>
  <c r="J126" i="14"/>
  <c r="K126" i="14" s="1"/>
  <c r="I126" i="14"/>
  <c r="H126" i="14"/>
  <c r="H125" i="14"/>
  <c r="E125" i="14"/>
  <c r="H124" i="14"/>
  <c r="E124" i="14"/>
  <c r="J124" i="14" s="1"/>
  <c r="H123" i="14"/>
  <c r="H122" i="14"/>
  <c r="E122" i="14"/>
  <c r="E123" i="14" s="1"/>
  <c r="J123" i="14" s="1"/>
  <c r="H121" i="14"/>
  <c r="H120" i="14"/>
  <c r="E120" i="14"/>
  <c r="E121" i="14" s="1"/>
  <c r="J121" i="14" s="1"/>
  <c r="H119" i="14"/>
  <c r="E119" i="14"/>
  <c r="J119" i="14" s="1"/>
  <c r="H118" i="14"/>
  <c r="E118" i="14"/>
  <c r="J118" i="14" s="1"/>
  <c r="I117" i="14"/>
  <c r="H117" i="14"/>
  <c r="E117" i="14"/>
  <c r="J117" i="14" s="1"/>
  <c r="J116" i="14"/>
  <c r="K116" i="14" s="1"/>
  <c r="I116" i="14"/>
  <c r="H116" i="14"/>
  <c r="J114" i="14"/>
  <c r="I114" i="14"/>
  <c r="H114" i="14"/>
  <c r="H113" i="14"/>
  <c r="E113" i="14"/>
  <c r="J113" i="14" s="1"/>
  <c r="H112" i="14"/>
  <c r="E112" i="14"/>
  <c r="J112" i="14" s="1"/>
  <c r="H111" i="14"/>
  <c r="H110" i="14"/>
  <c r="E110" i="14"/>
  <c r="E111" i="14" s="1"/>
  <c r="H109" i="14"/>
  <c r="H108" i="14"/>
  <c r="E108" i="14"/>
  <c r="E109" i="14" s="1"/>
  <c r="I107" i="14"/>
  <c r="E107" i="14"/>
  <c r="H106" i="14"/>
  <c r="E106" i="14"/>
  <c r="J106" i="14" s="1"/>
  <c r="H105" i="14"/>
  <c r="E105" i="14"/>
  <c r="J105" i="14" s="1"/>
  <c r="J104" i="14"/>
  <c r="I104" i="14"/>
  <c r="H104" i="14"/>
  <c r="J102" i="14"/>
  <c r="I102" i="14"/>
  <c r="H102" i="14"/>
  <c r="H101" i="14"/>
  <c r="H100" i="14"/>
  <c r="E100" i="14"/>
  <c r="H99" i="14"/>
  <c r="H98" i="14"/>
  <c r="E98" i="14"/>
  <c r="J98" i="14" s="1"/>
  <c r="H97" i="14"/>
  <c r="H96" i="14"/>
  <c r="E96" i="14"/>
  <c r="E97" i="14" s="1"/>
  <c r="J97" i="14" s="1"/>
  <c r="E95" i="14"/>
  <c r="I95" i="14" s="1"/>
  <c r="H94" i="14"/>
  <c r="E94" i="14"/>
  <c r="I94" i="14" s="1"/>
  <c r="H93" i="14"/>
  <c r="E93" i="14"/>
  <c r="J92" i="14"/>
  <c r="I92" i="14"/>
  <c r="H92" i="14"/>
  <c r="J90" i="14"/>
  <c r="I90" i="14"/>
  <c r="H90" i="14"/>
  <c r="H89" i="14"/>
  <c r="J88" i="14"/>
  <c r="H88" i="14"/>
  <c r="E88" i="14"/>
  <c r="I88" i="14" s="1"/>
  <c r="H87" i="14"/>
  <c r="H86" i="14"/>
  <c r="E86" i="14"/>
  <c r="J86" i="14" s="1"/>
  <c r="H85" i="14"/>
  <c r="H84" i="14"/>
  <c r="E84" i="14"/>
  <c r="E85" i="14" s="1"/>
  <c r="E83" i="14"/>
  <c r="H82" i="14"/>
  <c r="E82" i="14"/>
  <c r="I82" i="14" s="1"/>
  <c r="H81" i="14"/>
  <c r="E81" i="14"/>
  <c r="J81" i="14" s="1"/>
  <c r="J80" i="14"/>
  <c r="I80" i="14"/>
  <c r="H80" i="14"/>
  <c r="J78" i="14"/>
  <c r="I78" i="14"/>
  <c r="K78" i="14" s="1"/>
  <c r="H78" i="14"/>
  <c r="H77" i="14"/>
  <c r="J76" i="14"/>
  <c r="H76" i="14"/>
  <c r="E76" i="14"/>
  <c r="E77" i="14" s="1"/>
  <c r="J77" i="14" s="1"/>
  <c r="H75" i="14"/>
  <c r="H74" i="14"/>
  <c r="E74" i="14"/>
  <c r="J74" i="14" s="1"/>
  <c r="H73" i="14"/>
  <c r="H72" i="14"/>
  <c r="E72" i="14"/>
  <c r="J72" i="14" s="1"/>
  <c r="H71" i="14"/>
  <c r="E71" i="14"/>
  <c r="I71" i="14" s="1"/>
  <c r="H70" i="14"/>
  <c r="E70" i="14"/>
  <c r="J70" i="14" s="1"/>
  <c r="H69" i="14"/>
  <c r="E69" i="14"/>
  <c r="I69" i="14" s="1"/>
  <c r="J68" i="14"/>
  <c r="I68" i="14"/>
  <c r="H68" i="14"/>
  <c r="J66" i="14"/>
  <c r="I66" i="14"/>
  <c r="H66" i="14"/>
  <c r="H65" i="14"/>
  <c r="H64" i="14"/>
  <c r="E64" i="14"/>
  <c r="H63" i="14"/>
  <c r="J62" i="14"/>
  <c r="H62" i="14"/>
  <c r="E62" i="14"/>
  <c r="E63" i="14" s="1"/>
  <c r="H61" i="14"/>
  <c r="H60" i="14"/>
  <c r="E60" i="14"/>
  <c r="J60" i="14" s="1"/>
  <c r="E59" i="14"/>
  <c r="H58" i="14"/>
  <c r="E58" i="14"/>
  <c r="J57" i="14"/>
  <c r="I57" i="14"/>
  <c r="H57" i="14"/>
  <c r="J55" i="14"/>
  <c r="I55" i="14"/>
  <c r="H55" i="14"/>
  <c r="H54" i="14"/>
  <c r="H53" i="14"/>
  <c r="E53" i="14"/>
  <c r="E54" i="14" s="1"/>
  <c r="H52" i="14"/>
  <c r="E52" i="14"/>
  <c r="J52" i="14" s="1"/>
  <c r="H51" i="14"/>
  <c r="E51" i="14"/>
  <c r="J51" i="14" s="1"/>
  <c r="H50" i="14"/>
  <c r="H49" i="14"/>
  <c r="E49" i="14"/>
  <c r="E50" i="14" s="1"/>
  <c r="E48" i="14"/>
  <c r="H47" i="14"/>
  <c r="E47" i="14"/>
  <c r="J47" i="14" s="1"/>
  <c r="J46" i="14"/>
  <c r="I46" i="14"/>
  <c r="H46" i="14"/>
  <c r="J44" i="14"/>
  <c r="I44" i="14"/>
  <c r="H44" i="14"/>
  <c r="H43" i="14"/>
  <c r="H42" i="14"/>
  <c r="E42" i="14"/>
  <c r="J42" i="14" s="1"/>
  <c r="H41" i="14"/>
  <c r="H40" i="14"/>
  <c r="E40" i="14"/>
  <c r="E41" i="14" s="1"/>
  <c r="H39" i="14"/>
  <c r="H38" i="14"/>
  <c r="E38" i="14"/>
  <c r="I38" i="14" s="1"/>
  <c r="H37" i="14"/>
  <c r="E37" i="14"/>
  <c r="I37" i="14" s="1"/>
  <c r="H36" i="14"/>
  <c r="E36" i="14"/>
  <c r="J36" i="14" s="1"/>
  <c r="J35" i="14"/>
  <c r="I35" i="14"/>
  <c r="H35" i="14"/>
  <c r="J33" i="14"/>
  <c r="I33" i="14"/>
  <c r="H33" i="14"/>
  <c r="H32" i="14"/>
  <c r="H31" i="14"/>
  <c r="E31" i="14"/>
  <c r="E32" i="14" s="1"/>
  <c r="H30" i="14"/>
  <c r="E30" i="14"/>
  <c r="I30" i="14" s="1"/>
  <c r="H29" i="14"/>
  <c r="E29" i="14"/>
  <c r="I29" i="14" s="1"/>
  <c r="H28" i="14"/>
  <c r="H27" i="14"/>
  <c r="E27" i="14"/>
  <c r="E28" i="14" s="1"/>
  <c r="H26" i="14"/>
  <c r="E26" i="14"/>
  <c r="I26" i="14" s="1"/>
  <c r="H25" i="14"/>
  <c r="E25" i="14"/>
  <c r="I25" i="14" s="1"/>
  <c r="J24" i="14"/>
  <c r="I24" i="14"/>
  <c r="H24" i="14"/>
  <c r="J22" i="14"/>
  <c r="I22" i="14"/>
  <c r="H22" i="14"/>
  <c r="H21" i="14"/>
  <c r="E21" i="14"/>
  <c r="I21" i="14" s="1"/>
  <c r="J20" i="14"/>
  <c r="I20" i="14"/>
  <c r="H20" i="14"/>
  <c r="H19" i="14"/>
  <c r="H18" i="14"/>
  <c r="E18" i="14"/>
  <c r="E19" i="14" s="1"/>
  <c r="J19" i="14" s="1"/>
  <c r="H17" i="14"/>
  <c r="H16" i="14"/>
  <c r="E16" i="14"/>
  <c r="E15" i="14"/>
  <c r="H14" i="14"/>
  <c r="E14" i="14"/>
  <c r="J14" i="14" s="1"/>
  <c r="H13" i="14"/>
  <c r="E13" i="14"/>
  <c r="J13" i="14" s="1"/>
  <c r="K90" i="14" l="1"/>
  <c r="K163" i="14"/>
  <c r="J180" i="14"/>
  <c r="J188" i="14"/>
  <c r="I192" i="14"/>
  <c r="K192" i="14" s="1"/>
  <c r="I283" i="14"/>
  <c r="K283" i="14" s="1"/>
  <c r="I418" i="14"/>
  <c r="K418" i="14" s="1"/>
  <c r="K494" i="14"/>
  <c r="I511" i="14"/>
  <c r="E533" i="14"/>
  <c r="E545" i="14"/>
  <c r="I553" i="14"/>
  <c r="J664" i="14"/>
  <c r="E678" i="14"/>
  <c r="J678" i="14" s="1"/>
  <c r="K729" i="14"/>
  <c r="K1052" i="14"/>
  <c r="K1170" i="14"/>
  <c r="K1181" i="14"/>
  <c r="H710" i="14"/>
  <c r="H756" i="14"/>
  <c r="H1064" i="14"/>
  <c r="K683" i="14"/>
  <c r="J807" i="14"/>
  <c r="K894" i="14"/>
  <c r="J980" i="14"/>
  <c r="J1111" i="14"/>
  <c r="H865" i="14"/>
  <c r="H949" i="14"/>
  <c r="K35" i="14"/>
  <c r="E39" i="14"/>
  <c r="I39" i="14" s="1"/>
  <c r="K66" i="14"/>
  <c r="I211" i="14"/>
  <c r="K255" i="14"/>
  <c r="J281" i="14"/>
  <c r="I297" i="14"/>
  <c r="I378" i="14"/>
  <c r="K398" i="14"/>
  <c r="I462" i="14"/>
  <c r="J542" i="14"/>
  <c r="K542" i="14" s="1"/>
  <c r="K648" i="14"/>
  <c r="K800" i="14"/>
  <c r="J909" i="14"/>
  <c r="K914" i="14"/>
  <c r="J930" i="14"/>
  <c r="I952" i="14"/>
  <c r="I1146" i="14"/>
  <c r="K1163" i="14"/>
  <c r="K516" i="14"/>
  <c r="I105" i="14"/>
  <c r="J294" i="14"/>
  <c r="I513" i="14"/>
  <c r="J531" i="14"/>
  <c r="E535" i="14"/>
  <c r="J535" i="14" s="1"/>
  <c r="K585" i="14"/>
  <c r="I607" i="14"/>
  <c r="K607" i="14" s="1"/>
  <c r="K685" i="14"/>
  <c r="J772" i="14"/>
  <c r="K817" i="14"/>
  <c r="J845" i="14"/>
  <c r="E910" i="14"/>
  <c r="J910" i="14" s="1"/>
  <c r="E931" i="14"/>
  <c r="J931" i="14" s="1"/>
  <c r="J972" i="14"/>
  <c r="K972" i="14" s="1"/>
  <c r="J15" i="14"/>
  <c r="K44" i="14"/>
  <c r="K161" i="14"/>
  <c r="J513" i="14"/>
  <c r="K1158" i="14"/>
  <c r="H1185" i="14"/>
  <c r="J84" i="14"/>
  <c r="I153" i="14"/>
  <c r="K153" i="14" s="1"/>
  <c r="I238" i="14"/>
  <c r="J339" i="14"/>
  <c r="I352" i="14"/>
  <c r="K352" i="14" s="1"/>
  <c r="E489" i="14"/>
  <c r="I506" i="14"/>
  <c r="K506" i="14" s="1"/>
  <c r="K540" i="14"/>
  <c r="K562" i="14"/>
  <c r="E581" i="14"/>
  <c r="I613" i="14"/>
  <c r="K613" i="14" s="1"/>
  <c r="E724" i="14"/>
  <c r="J732" i="14"/>
  <c r="K786" i="14"/>
  <c r="E920" i="14"/>
  <c r="I959" i="14"/>
  <c r="I1078" i="14"/>
  <c r="K1096" i="14"/>
  <c r="I1127" i="14"/>
  <c r="E1140" i="14"/>
  <c r="J1140" i="14" s="1"/>
  <c r="K1164" i="14"/>
  <c r="K1183" i="14"/>
  <c r="I1204" i="14"/>
  <c r="K1204" i="14" s="1"/>
  <c r="J436" i="14"/>
  <c r="J26" i="14"/>
  <c r="K26" i="14" s="1"/>
  <c r="K68" i="14"/>
  <c r="J154" i="14"/>
  <c r="E239" i="14"/>
  <c r="J239" i="14" s="1"/>
  <c r="E345" i="14"/>
  <c r="J345" i="14" s="1"/>
  <c r="I464" i="14"/>
  <c r="K464" i="14" s="1"/>
  <c r="J484" i="14"/>
  <c r="K721" i="14"/>
  <c r="K884" i="14"/>
  <c r="J915" i="14"/>
  <c r="K979" i="14"/>
  <c r="J1026" i="14"/>
  <c r="J1109" i="14"/>
  <c r="K1159" i="14"/>
  <c r="K1188" i="14"/>
  <c r="K1202" i="14"/>
  <c r="E1205" i="14"/>
  <c r="I1205" i="14" s="1"/>
  <c r="H377" i="14"/>
  <c r="J63" i="14"/>
  <c r="I63" i="14"/>
  <c r="K63" i="14" s="1"/>
  <c r="I1029" i="14"/>
  <c r="J1029" i="14"/>
  <c r="I27" i="14"/>
  <c r="K27" i="14" s="1"/>
  <c r="J31" i="14"/>
  <c r="J38" i="14"/>
  <c r="I70" i="14"/>
  <c r="I124" i="14"/>
  <c r="K128" i="14"/>
  <c r="J136" i="14"/>
  <c r="K173" i="14"/>
  <c r="J199" i="14"/>
  <c r="K199" i="14" s="1"/>
  <c r="J270" i="14"/>
  <c r="I327" i="14"/>
  <c r="K327" i="14" s="1"/>
  <c r="E359" i="14"/>
  <c r="J375" i="14"/>
  <c r="E415" i="14"/>
  <c r="I534" i="14"/>
  <c r="K534" i="14" s="1"/>
  <c r="J556" i="14"/>
  <c r="E583" i="14"/>
  <c r="J610" i="14"/>
  <c r="K660" i="14"/>
  <c r="J687" i="14"/>
  <c r="J701" i="14"/>
  <c r="K717" i="14"/>
  <c r="I745" i="14"/>
  <c r="K745" i="14" s="1"/>
  <c r="J748" i="14"/>
  <c r="K748" i="14" s="1"/>
  <c r="I769" i="14"/>
  <c r="K769" i="14" s="1"/>
  <c r="E773" i="14"/>
  <c r="K851" i="14"/>
  <c r="K923" i="14"/>
  <c r="J926" i="14"/>
  <c r="K926" i="14" s="1"/>
  <c r="K934" i="14"/>
  <c r="K947" i="14"/>
  <c r="I990" i="14"/>
  <c r="K990" i="14" s="1"/>
  <c r="I1026" i="14"/>
  <c r="K1026" i="14" s="1"/>
  <c r="K1042" i="14"/>
  <c r="I1067" i="14"/>
  <c r="K1154" i="14"/>
  <c r="K1172" i="14"/>
  <c r="I807" i="14"/>
  <c r="K57" i="14"/>
  <c r="E87" i="14"/>
  <c r="J87" i="14" s="1"/>
  <c r="K104" i="14"/>
  <c r="J110" i="14"/>
  <c r="J165" i="14"/>
  <c r="E183" i="14"/>
  <c r="K210" i="14"/>
  <c r="J213" i="14"/>
  <c r="K213" i="14" s="1"/>
  <c r="K444" i="14"/>
  <c r="K637" i="14"/>
  <c r="K650" i="14"/>
  <c r="E670" i="14"/>
  <c r="J670" i="14" s="1"/>
  <c r="J677" i="14"/>
  <c r="E714" i="14"/>
  <c r="J714" i="14" s="1"/>
  <c r="K754" i="14"/>
  <c r="K763" i="14"/>
  <c r="J792" i="14"/>
  <c r="K792" i="14" s="1"/>
  <c r="K802" i="14"/>
  <c r="K826" i="14"/>
  <c r="J836" i="14"/>
  <c r="J855" i="14"/>
  <c r="K863" i="14"/>
  <c r="I916" i="14"/>
  <c r="K1031" i="14"/>
  <c r="J1034" i="14"/>
  <c r="K1034" i="14" s="1"/>
  <c r="K1047" i="14"/>
  <c r="J1064" i="14"/>
  <c r="E1077" i="14"/>
  <c r="I1088" i="14"/>
  <c r="E1100" i="14"/>
  <c r="J1100" i="14" s="1"/>
  <c r="I1115" i="14"/>
  <c r="K1115" i="14" s="1"/>
  <c r="K1120" i="14"/>
  <c r="K1160" i="14"/>
  <c r="K1175" i="14"/>
  <c r="K1196" i="14"/>
  <c r="I906" i="14"/>
  <c r="K906" i="14" s="1"/>
  <c r="I14" i="14"/>
  <c r="K14" i="14" s="1"/>
  <c r="I18" i="14"/>
  <c r="J39" i="14"/>
  <c r="K39" i="14" s="1"/>
  <c r="J71" i="14"/>
  <c r="K71" i="14" s="1"/>
  <c r="J236" i="14"/>
  <c r="K236" i="14" s="1"/>
  <c r="I253" i="14"/>
  <c r="K253" i="14" s="1"/>
  <c r="J264" i="14"/>
  <c r="K277" i="14"/>
  <c r="I292" i="14"/>
  <c r="K292" i="14" s="1"/>
  <c r="E300" i="14"/>
  <c r="J300" i="14" s="1"/>
  <c r="K420" i="14"/>
  <c r="I517" i="14"/>
  <c r="K517" i="14" s="1"/>
  <c r="I524" i="14"/>
  <c r="E593" i="14"/>
  <c r="J593" i="14" s="1"/>
  <c r="I633" i="14"/>
  <c r="J681" i="14"/>
  <c r="I692" i="14"/>
  <c r="J822" i="14"/>
  <c r="I847" i="14"/>
  <c r="J876" i="14"/>
  <c r="I880" i="14"/>
  <c r="I899" i="14"/>
  <c r="J927" i="14"/>
  <c r="I996" i="14"/>
  <c r="I1027" i="14"/>
  <c r="K1027" i="14" s="1"/>
  <c r="E1035" i="14"/>
  <c r="J1035" i="14" s="1"/>
  <c r="J1055" i="14"/>
  <c r="K1055" i="14" s="1"/>
  <c r="J1088" i="14"/>
  <c r="K117" i="14"/>
  <c r="K88" i="14"/>
  <c r="K211" i="14"/>
  <c r="E265" i="14"/>
  <c r="J265" i="14" s="1"/>
  <c r="I308" i="14"/>
  <c r="K308" i="14" s="1"/>
  <c r="K511" i="14"/>
  <c r="I554" i="14"/>
  <c r="K554" i="14" s="1"/>
  <c r="K610" i="14"/>
  <c r="J633" i="14"/>
  <c r="K633" i="14" s="1"/>
  <c r="J692" i="14"/>
  <c r="E877" i="14"/>
  <c r="J877" i="14" s="1"/>
  <c r="E940" i="14"/>
  <c r="J940" i="14" s="1"/>
  <c r="I972" i="14"/>
  <c r="J996" i="14"/>
  <c r="E1056" i="14"/>
  <c r="J1056" i="14" s="1"/>
  <c r="K1082" i="14"/>
  <c r="J1144" i="14"/>
  <c r="K1144" i="14" s="1"/>
  <c r="J37" i="14"/>
  <c r="J49" i="14"/>
  <c r="I62" i="14"/>
  <c r="K62" i="14" s="1"/>
  <c r="I76" i="14"/>
  <c r="K76" i="14" s="1"/>
  <c r="K80" i="14"/>
  <c r="K92" i="14"/>
  <c r="I118" i="14"/>
  <c r="K118" i="14" s="1"/>
  <c r="I142" i="14"/>
  <c r="K142" i="14" s="1"/>
  <c r="K152" i="14"/>
  <c r="J171" i="14"/>
  <c r="I226" i="14"/>
  <c r="K226" i="14" s="1"/>
  <c r="K234" i="14"/>
  <c r="E254" i="14"/>
  <c r="J254" i="14" s="1"/>
  <c r="K360" i="14"/>
  <c r="J390" i="14"/>
  <c r="E512" i="14"/>
  <c r="I512" i="14" s="1"/>
  <c r="I522" i="14"/>
  <c r="I525" i="14"/>
  <c r="K525" i="14" s="1"/>
  <c r="K552" i="14"/>
  <c r="J567" i="14"/>
  <c r="I597" i="14"/>
  <c r="J642" i="14"/>
  <c r="K642" i="14" s="1"/>
  <c r="I678" i="14"/>
  <c r="K678" i="14" s="1"/>
  <c r="J686" i="14"/>
  <c r="K686" i="14" s="1"/>
  <c r="J778" i="14"/>
  <c r="K804" i="14"/>
  <c r="I819" i="14"/>
  <c r="I831" i="14"/>
  <c r="E835" i="14"/>
  <c r="J835" i="14" s="1"/>
  <c r="E889" i="14"/>
  <c r="J889" i="14" s="1"/>
  <c r="K1020" i="14"/>
  <c r="I1053" i="14"/>
  <c r="K1053" i="14" s="1"/>
  <c r="J1098" i="14"/>
  <c r="K1166" i="14"/>
  <c r="K1176" i="14"/>
  <c r="J1044" i="14"/>
  <c r="K836" i="14"/>
  <c r="K927" i="14"/>
  <c r="K105" i="14"/>
  <c r="I478" i="14"/>
  <c r="K478" i="14" s="1"/>
  <c r="I495" i="14"/>
  <c r="K495" i="14" s="1"/>
  <c r="J522" i="14"/>
  <c r="I548" i="14"/>
  <c r="I601" i="14"/>
  <c r="K601" i="14" s="1"/>
  <c r="I609" i="14"/>
  <c r="I651" i="14"/>
  <c r="K651" i="14" s="1"/>
  <c r="J675" i="14"/>
  <c r="J690" i="14"/>
  <c r="K690" i="14" s="1"/>
  <c r="I768" i="14"/>
  <c r="I845" i="14"/>
  <c r="I853" i="14"/>
  <c r="K853" i="14" s="1"/>
  <c r="I885" i="14"/>
  <c r="K885" i="14" s="1"/>
  <c r="J897" i="14"/>
  <c r="J985" i="14"/>
  <c r="J997" i="14"/>
  <c r="J1032" i="14"/>
  <c r="K1032" i="14" s="1"/>
  <c r="I1101" i="14"/>
  <c r="I1121" i="14"/>
  <c r="K1182" i="14"/>
  <c r="K1184" i="14"/>
  <c r="K1200" i="14"/>
  <c r="K264" i="14"/>
  <c r="K55" i="14"/>
  <c r="E89" i="14"/>
  <c r="J89" i="14" s="1"/>
  <c r="K102" i="14"/>
  <c r="E298" i="14"/>
  <c r="J298" i="14" s="1"/>
  <c r="J378" i="14"/>
  <c r="K378" i="14" s="1"/>
  <c r="K396" i="14"/>
  <c r="K410" i="14"/>
  <c r="K422" i="14"/>
  <c r="K492" i="14"/>
  <c r="J548" i="14"/>
  <c r="E602" i="14"/>
  <c r="J602" i="14" s="1"/>
  <c r="E691" i="14"/>
  <c r="I701" i="14"/>
  <c r="K772" i="14"/>
  <c r="K784" i="14"/>
  <c r="E898" i="14"/>
  <c r="J898" i="14" s="1"/>
  <c r="E982" i="14"/>
  <c r="I982" i="14" s="1"/>
  <c r="J1036" i="14"/>
  <c r="K1036" i="14" s="1"/>
  <c r="K1084" i="14"/>
  <c r="J1101" i="14"/>
  <c r="K1118" i="14"/>
  <c r="I1145" i="14"/>
  <c r="K1145" i="14" s="1"/>
  <c r="J189" i="14"/>
  <c r="J1054" i="14"/>
  <c r="K1146" i="14"/>
  <c r="J1122" i="14"/>
  <c r="I1134" i="14"/>
  <c r="I1002" i="14"/>
  <c r="I1044" i="14"/>
  <c r="K1044" i="14" s="1"/>
  <c r="I865" i="14"/>
  <c r="K865" i="14" s="1"/>
  <c r="H906" i="14"/>
  <c r="I756" i="14"/>
  <c r="I710" i="14"/>
  <c r="H577" i="14"/>
  <c r="K462" i="14"/>
  <c r="J496" i="14"/>
  <c r="J282" i="14"/>
  <c r="J95" i="14"/>
  <c r="K95" i="14" s="1"/>
  <c r="H189" i="14"/>
  <c r="K70" i="14"/>
  <c r="J54" i="14"/>
  <c r="I54" i="14"/>
  <c r="J274" i="14"/>
  <c r="I274" i="14"/>
  <c r="J28" i="14"/>
  <c r="I28" i="14"/>
  <c r="K28" i="14" s="1"/>
  <c r="J133" i="14"/>
  <c r="I133" i="14"/>
  <c r="K133" i="14" s="1"/>
  <c r="I109" i="14"/>
  <c r="J109" i="14"/>
  <c r="K109" i="14" s="1"/>
  <c r="J168" i="14"/>
  <c r="I168" i="14"/>
  <c r="K24" i="14"/>
  <c r="K33" i="14"/>
  <c r="E43" i="14"/>
  <c r="I52" i="14"/>
  <c r="K52" i="14" s="1"/>
  <c r="E61" i="14"/>
  <c r="J82" i="14"/>
  <c r="K82" i="14" s="1"/>
  <c r="J107" i="14"/>
  <c r="K107" i="14" s="1"/>
  <c r="J131" i="14"/>
  <c r="K138" i="14"/>
  <c r="K238" i="14"/>
  <c r="K246" i="14"/>
  <c r="K262" i="14"/>
  <c r="K268" i="14"/>
  <c r="K281" i="14"/>
  <c r="K289" i="14"/>
  <c r="K303" i="14"/>
  <c r="K324" i="14"/>
  <c r="K424" i="14"/>
  <c r="K447" i="14"/>
  <c r="K472" i="14"/>
  <c r="J512" i="14"/>
  <c r="J576" i="14"/>
  <c r="K576" i="14" s="1"/>
  <c r="I576" i="14"/>
  <c r="K594" i="14"/>
  <c r="J643" i="14"/>
  <c r="I643" i="14"/>
  <c r="K643" i="14" s="1"/>
  <c r="I833" i="14"/>
  <c r="J833" i="14"/>
  <c r="K845" i="14"/>
  <c r="K1162" i="14"/>
  <c r="E869" i="14"/>
  <c r="I868" i="14"/>
  <c r="I83" i="14"/>
  <c r="K350" i="14"/>
  <c r="I485" i="14"/>
  <c r="J691" i="14"/>
  <c r="I691" i="14"/>
  <c r="I15" i="14"/>
  <c r="K15" i="14" s="1"/>
  <c r="J18" i="14"/>
  <c r="K18" i="14" s="1"/>
  <c r="J25" i="14"/>
  <c r="J27" i="14"/>
  <c r="I47" i="14"/>
  <c r="K47" i="14" s="1"/>
  <c r="I81" i="14"/>
  <c r="K81" i="14" s="1"/>
  <c r="J83" i="14"/>
  <c r="I98" i="14"/>
  <c r="K98" i="14" s="1"/>
  <c r="I122" i="14"/>
  <c r="I132" i="14"/>
  <c r="I148" i="14"/>
  <c r="I157" i="14"/>
  <c r="J164" i="14"/>
  <c r="J177" i="14"/>
  <c r="K177" i="14" s="1"/>
  <c r="K184" i="14"/>
  <c r="K188" i="14"/>
  <c r="K196" i="14"/>
  <c r="I202" i="14"/>
  <c r="K202" i="14" s="1"/>
  <c r="E207" i="14"/>
  <c r="I207" i="14" s="1"/>
  <c r="I212" i="14"/>
  <c r="K212" i="14" s="1"/>
  <c r="K220" i="14"/>
  <c r="E231" i="14"/>
  <c r="E263" i="14"/>
  <c r="J263" i="14" s="1"/>
  <c r="J275" i="14"/>
  <c r="I293" i="14"/>
  <c r="K293" i="14" s="1"/>
  <c r="I298" i="14"/>
  <c r="K298" i="14" s="1"/>
  <c r="I300" i="14"/>
  <c r="K300" i="14" s="1"/>
  <c r="E312" i="14"/>
  <c r="I312" i="14" s="1"/>
  <c r="I328" i="14"/>
  <c r="K328" i="14" s="1"/>
  <c r="K336" i="14"/>
  <c r="I342" i="14"/>
  <c r="I363" i="14"/>
  <c r="K363" i="14" s="1"/>
  <c r="I368" i="14"/>
  <c r="I388" i="14"/>
  <c r="K388" i="14" s="1"/>
  <c r="J411" i="14"/>
  <c r="I425" i="14"/>
  <c r="K425" i="14" s="1"/>
  <c r="I430" i="14"/>
  <c r="E466" i="14"/>
  <c r="J485" i="14"/>
  <c r="J499" i="14"/>
  <c r="K499" i="14" s="1"/>
  <c r="J507" i="14"/>
  <c r="I507" i="14"/>
  <c r="J533" i="14"/>
  <c r="I533" i="14"/>
  <c r="J674" i="14"/>
  <c r="I674" i="14"/>
  <c r="I843" i="14"/>
  <c r="E844" i="14"/>
  <c r="J844" i="14" s="1"/>
  <c r="J843" i="14"/>
  <c r="J928" i="14"/>
  <c r="E929" i="14"/>
  <c r="I991" i="14"/>
  <c r="J991" i="14"/>
  <c r="E1060" i="14"/>
  <c r="J1059" i="14"/>
  <c r="I1059" i="14"/>
  <c r="E1138" i="14"/>
  <c r="J1138" i="14" s="1"/>
  <c r="J1137" i="14"/>
  <c r="I1137" i="14"/>
  <c r="K114" i="14"/>
  <c r="E944" i="14"/>
  <c r="I943" i="14"/>
  <c r="E995" i="14"/>
  <c r="I995" i="14" s="1"/>
  <c r="J994" i="14"/>
  <c r="I994" i="14"/>
  <c r="K22" i="14"/>
  <c r="J40" i="14"/>
  <c r="I53" i="14"/>
  <c r="I72" i="14"/>
  <c r="I87" i="14"/>
  <c r="K87" i="14" s="1"/>
  <c r="E99" i="14"/>
  <c r="I99" i="14" s="1"/>
  <c r="I120" i="14"/>
  <c r="J132" i="14"/>
  <c r="I146" i="14"/>
  <c r="I155" i="14"/>
  <c r="K165" i="14"/>
  <c r="I167" i="14"/>
  <c r="I193" i="14"/>
  <c r="K193" i="14" s="1"/>
  <c r="J200" i="14"/>
  <c r="K200" i="14" s="1"/>
  <c r="I214" i="14"/>
  <c r="I218" i="14"/>
  <c r="K218" i="14" s="1"/>
  <c r="J237" i="14"/>
  <c r="K237" i="14" s="1"/>
  <c r="I239" i="14"/>
  <c r="K239" i="14" s="1"/>
  <c r="I247" i="14"/>
  <c r="K247" i="14" s="1"/>
  <c r="I269" i="14"/>
  <c r="K269" i="14" s="1"/>
  <c r="I273" i="14"/>
  <c r="K273" i="14" s="1"/>
  <c r="I282" i="14"/>
  <c r="I284" i="14"/>
  <c r="K284" i="14" s="1"/>
  <c r="I287" i="14"/>
  <c r="I304" i="14"/>
  <c r="I309" i="14"/>
  <c r="K309" i="14" s="1"/>
  <c r="I322" i="14"/>
  <c r="K332" i="14"/>
  <c r="J340" i="14"/>
  <c r="K340" i="14" s="1"/>
  <c r="J376" i="14"/>
  <c r="J382" i="14"/>
  <c r="I394" i="14"/>
  <c r="I404" i="14"/>
  <c r="K408" i="14"/>
  <c r="I413" i="14"/>
  <c r="K413" i="14" s="1"/>
  <c r="J416" i="14"/>
  <c r="K416" i="14" s="1"/>
  <c r="I428" i="14"/>
  <c r="K428" i="14" s="1"/>
  <c r="J430" i="14"/>
  <c r="K434" i="14"/>
  <c r="I439" i="14"/>
  <c r="K443" i="14"/>
  <c r="K449" i="14"/>
  <c r="K483" i="14"/>
  <c r="I496" i="14"/>
  <c r="K496" i="14" s="1"/>
  <c r="K513" i="14"/>
  <c r="E559" i="14"/>
  <c r="J558" i="14"/>
  <c r="K778" i="14"/>
  <c r="J785" i="14"/>
  <c r="I785" i="14"/>
  <c r="E809" i="14"/>
  <c r="J809" i="14" s="1"/>
  <c r="J808" i="14"/>
  <c r="I808" i="14"/>
  <c r="J841" i="14"/>
  <c r="I841" i="14"/>
  <c r="E1015" i="14"/>
  <c r="J1014" i="14"/>
  <c r="I1014" i="14"/>
  <c r="K411" i="14"/>
  <c r="J53" i="14"/>
  <c r="E73" i="14"/>
  <c r="I73" i="14" s="1"/>
  <c r="J120" i="14"/>
  <c r="J146" i="14"/>
  <c r="J155" i="14"/>
  <c r="J167" i="14"/>
  <c r="E219" i="14"/>
  <c r="K222" i="14"/>
  <c r="K244" i="14"/>
  <c r="I271" i="14"/>
  <c r="K271" i="14" s="1"/>
  <c r="J273" i="14"/>
  <c r="J287" i="14"/>
  <c r="E310" i="14"/>
  <c r="I316" i="14"/>
  <c r="K316" i="14" s="1"/>
  <c r="E319" i="14"/>
  <c r="J319" i="14" s="1"/>
  <c r="J322" i="14"/>
  <c r="I334" i="14"/>
  <c r="I343" i="14"/>
  <c r="K343" i="14" s="1"/>
  <c r="I351" i="14"/>
  <c r="K351" i="14" s="1"/>
  <c r="J353" i="14"/>
  <c r="I366" i="14"/>
  <c r="J404" i="14"/>
  <c r="I423" i="14"/>
  <c r="K423" i="14" s="1"/>
  <c r="J439" i="14"/>
  <c r="I452" i="14"/>
  <c r="E480" i="14"/>
  <c r="I480" i="14" s="1"/>
  <c r="E502" i="14"/>
  <c r="J502" i="14" s="1"/>
  <c r="J501" i="14"/>
  <c r="I501" i="14"/>
  <c r="I520" i="14"/>
  <c r="J520" i="14"/>
  <c r="J634" i="14"/>
  <c r="I634" i="14"/>
  <c r="K819" i="14"/>
  <c r="I965" i="14"/>
  <c r="K965" i="14" s="1"/>
  <c r="E1117" i="14"/>
  <c r="J1116" i="14"/>
  <c r="I1116" i="14"/>
  <c r="K1116" i="14" s="1"/>
  <c r="J697" i="14"/>
  <c r="I697" i="14"/>
  <c r="K697" i="14" s="1"/>
  <c r="J975" i="14"/>
  <c r="I975" i="14"/>
  <c r="J1075" i="14"/>
  <c r="I1075" i="14"/>
  <c r="K315" i="14"/>
  <c r="K376" i="14"/>
  <c r="K150" i="14"/>
  <c r="I258" i="14"/>
  <c r="K258" i="14" s="1"/>
  <c r="K270" i="14"/>
  <c r="K297" i="14"/>
  <c r="I299" i="14"/>
  <c r="K299" i="14" s="1"/>
  <c r="K301" i="14"/>
  <c r="I307" i="14"/>
  <c r="K313" i="14"/>
  <c r="I332" i="14"/>
  <c r="J334" i="14"/>
  <c r="I341" i="14"/>
  <c r="K341" i="14" s="1"/>
  <c r="K348" i="14"/>
  <c r="I358" i="14"/>
  <c r="K358" i="14" s="1"/>
  <c r="J366" i="14"/>
  <c r="I392" i="14"/>
  <c r="I402" i="14"/>
  <c r="K402" i="14" s="1"/>
  <c r="I412" i="14"/>
  <c r="K412" i="14" s="1"/>
  <c r="E429" i="14"/>
  <c r="I437" i="14"/>
  <c r="K437" i="14" s="1"/>
  <c r="K446" i="14"/>
  <c r="J452" i="14"/>
  <c r="J456" i="14"/>
  <c r="I463" i="14"/>
  <c r="K471" i="14"/>
  <c r="I486" i="14"/>
  <c r="J490" i="14"/>
  <c r="K490" i="14" s="1"/>
  <c r="J497" i="14"/>
  <c r="E498" i="14"/>
  <c r="J498" i="14" s="1"/>
  <c r="I508" i="14"/>
  <c r="J820" i="14"/>
  <c r="E821" i="14"/>
  <c r="J905" i="14"/>
  <c r="I905" i="14"/>
  <c r="J978" i="14"/>
  <c r="I978" i="14"/>
  <c r="K978" i="14" s="1"/>
  <c r="I1024" i="14"/>
  <c r="E1025" i="14"/>
  <c r="J1025" i="14" s="1"/>
  <c r="J1024" i="14"/>
  <c r="K1109" i="14"/>
  <c r="E510" i="14"/>
  <c r="J509" i="14"/>
  <c r="E736" i="14"/>
  <c r="J736" i="14" s="1"/>
  <c r="I735" i="14"/>
  <c r="I1063" i="14"/>
  <c r="J1063" i="14"/>
  <c r="I259" i="14"/>
  <c r="K279" i="14"/>
  <c r="K46" i="14"/>
  <c r="J48" i="14"/>
  <c r="J69" i="14"/>
  <c r="K69" i="14" s="1"/>
  <c r="I96" i="14"/>
  <c r="I113" i="14"/>
  <c r="K113" i="14" s="1"/>
  <c r="K189" i="14"/>
  <c r="J194" i="14"/>
  <c r="K194" i="14" s="1"/>
  <c r="E205" i="14"/>
  <c r="J205" i="14" s="1"/>
  <c r="J240" i="14"/>
  <c r="E272" i="14"/>
  <c r="J305" i="14"/>
  <c r="E333" i="14"/>
  <c r="K339" i="14"/>
  <c r="J341" i="14"/>
  <c r="K362" i="14"/>
  <c r="J377" i="14"/>
  <c r="K384" i="14"/>
  <c r="I387" i="14"/>
  <c r="K387" i="14" s="1"/>
  <c r="J392" i="14"/>
  <c r="E403" i="14"/>
  <c r="E438" i="14"/>
  <c r="J450" i="14"/>
  <c r="K450" i="14" s="1"/>
  <c r="J461" i="14"/>
  <c r="J467" i="14"/>
  <c r="K467" i="14" s="1"/>
  <c r="K597" i="14"/>
  <c r="I699" i="14"/>
  <c r="E700" i="14"/>
  <c r="J700" i="14" s="1"/>
  <c r="J699" i="14"/>
  <c r="K1143" i="14"/>
  <c r="I532" i="14"/>
  <c r="K532" i="14" s="1"/>
  <c r="K766" i="14"/>
  <c r="K788" i="14"/>
  <c r="K799" i="14"/>
  <c r="I822" i="14"/>
  <c r="K822" i="14" s="1"/>
  <c r="K831" i="14"/>
  <c r="K861" i="14"/>
  <c r="J888" i="14"/>
  <c r="K904" i="14"/>
  <c r="J939" i="14"/>
  <c r="J949" i="14"/>
  <c r="I985" i="14"/>
  <c r="K985" i="14" s="1"/>
  <c r="E1004" i="14"/>
  <c r="J1004" i="14" s="1"/>
  <c r="J1013" i="14"/>
  <c r="E1037" i="14"/>
  <c r="J1037" i="14" s="1"/>
  <c r="K1040" i="14"/>
  <c r="E1068" i="14"/>
  <c r="J1068" i="14" s="1"/>
  <c r="E1091" i="14"/>
  <c r="J1091" i="14" s="1"/>
  <c r="K1094" i="14"/>
  <c r="K1130" i="14"/>
  <c r="K1157" i="14"/>
  <c r="K1171" i="14"/>
  <c r="K1198" i="14"/>
  <c r="K526" i="14"/>
  <c r="I555" i="14"/>
  <c r="K555" i="14" s="1"/>
  <c r="I565" i="14"/>
  <c r="K565" i="14" s="1"/>
  <c r="E614" i="14"/>
  <c r="I631" i="14"/>
  <c r="J640" i="14"/>
  <c r="K640" i="14" s="1"/>
  <c r="I654" i="14"/>
  <c r="I663" i="14"/>
  <c r="K663" i="14" s="1"/>
  <c r="J676" i="14"/>
  <c r="E682" i="14"/>
  <c r="J682" i="14" s="1"/>
  <c r="I704" i="14"/>
  <c r="K704" i="14" s="1"/>
  <c r="K719" i="14"/>
  <c r="I727" i="14"/>
  <c r="I739" i="14"/>
  <c r="K739" i="14" s="1"/>
  <c r="J749" i="14"/>
  <c r="J756" i="14"/>
  <c r="K756" i="14" s="1"/>
  <c r="J791" i="14"/>
  <c r="J797" i="14"/>
  <c r="K797" i="14" s="1"/>
  <c r="J805" i="14"/>
  <c r="K805" i="14" s="1"/>
  <c r="I830" i="14"/>
  <c r="K830" i="14" s="1"/>
  <c r="K916" i="14"/>
  <c r="K957" i="14"/>
  <c r="K1121" i="14"/>
  <c r="K1134" i="14"/>
  <c r="I531" i="14"/>
  <c r="K531" i="14" s="1"/>
  <c r="J568" i="14"/>
  <c r="K568" i="14" s="1"/>
  <c r="I618" i="14"/>
  <c r="K625" i="14"/>
  <c r="J631" i="14"/>
  <c r="K694" i="14"/>
  <c r="J727" i="14"/>
  <c r="E740" i="14"/>
  <c r="J740" i="14" s="1"/>
  <c r="K959" i="14"/>
  <c r="J1002" i="14"/>
  <c r="K1131" i="14"/>
  <c r="I1150" i="14"/>
  <c r="K1150" i="14" s="1"/>
  <c r="K1167" i="14"/>
  <c r="K1179" i="14"/>
  <c r="K1199" i="14"/>
  <c r="I518" i="14"/>
  <c r="K518" i="14" s="1"/>
  <c r="K528" i="14"/>
  <c r="J541" i="14"/>
  <c r="K541" i="14" s="1"/>
  <c r="J543" i="14"/>
  <c r="K543" i="14" s="1"/>
  <c r="J546" i="14"/>
  <c r="K546" i="14" s="1"/>
  <c r="I582" i="14"/>
  <c r="K582" i="14" s="1"/>
  <c r="I588" i="14"/>
  <c r="I592" i="14"/>
  <c r="K592" i="14" s="1"/>
  <c r="K596" i="14"/>
  <c r="I598" i="14"/>
  <c r="K598" i="14" s="1"/>
  <c r="J618" i="14"/>
  <c r="J621" i="14"/>
  <c r="J646" i="14"/>
  <c r="K646" i="14" s="1"/>
  <c r="E680" i="14"/>
  <c r="E689" i="14"/>
  <c r="K705" i="14"/>
  <c r="J725" i="14"/>
  <c r="K725" i="14" s="1"/>
  <c r="I733" i="14"/>
  <c r="K733" i="14" s="1"/>
  <c r="K765" i="14"/>
  <c r="J777" i="14"/>
  <c r="K777" i="14" s="1"/>
  <c r="I779" i="14"/>
  <c r="K779" i="14" s="1"/>
  <c r="I789" i="14"/>
  <c r="K789" i="14" s="1"/>
  <c r="I794" i="14"/>
  <c r="I859" i="14"/>
  <c r="I878" i="14"/>
  <c r="I881" i="14"/>
  <c r="K881" i="14" s="1"/>
  <c r="E887" i="14"/>
  <c r="J887" i="14" s="1"/>
  <c r="I901" i="14"/>
  <c r="I932" i="14"/>
  <c r="I950" i="14"/>
  <c r="I953" i="14"/>
  <c r="K953" i="14" s="1"/>
  <c r="I1000" i="14"/>
  <c r="K1000" i="14" s="1"/>
  <c r="I1005" i="14"/>
  <c r="I1012" i="14"/>
  <c r="K1012" i="14" s="1"/>
  <c r="I1018" i="14"/>
  <c r="J1033" i="14"/>
  <c r="I1038" i="14"/>
  <c r="J1069" i="14"/>
  <c r="K1069" i="14" s="1"/>
  <c r="I1092" i="14"/>
  <c r="K1098" i="14"/>
  <c r="I1110" i="14"/>
  <c r="K1110" i="14" s="1"/>
  <c r="K538" i="14"/>
  <c r="K550" i="14"/>
  <c r="K627" i="14"/>
  <c r="E647" i="14"/>
  <c r="J647" i="14" s="1"/>
  <c r="I653" i="14"/>
  <c r="K653" i="14" s="1"/>
  <c r="K675" i="14"/>
  <c r="I720" i="14"/>
  <c r="K720" i="14" s="1"/>
  <c r="E726" i="14"/>
  <c r="J779" i="14"/>
  <c r="K828" i="14"/>
  <c r="I866" i="14"/>
  <c r="J878" i="14"/>
  <c r="I890" i="14"/>
  <c r="E908" i="14"/>
  <c r="J908" i="14" s="1"/>
  <c r="I917" i="14"/>
  <c r="J932" i="14"/>
  <c r="I941" i="14"/>
  <c r="J950" i="14"/>
  <c r="I958" i="14"/>
  <c r="K958" i="14" s="1"/>
  <c r="I964" i="14"/>
  <c r="E971" i="14"/>
  <c r="I973" i="14"/>
  <c r="K973" i="14" s="1"/>
  <c r="J1005" i="14"/>
  <c r="J1018" i="14"/>
  <c r="J1038" i="14"/>
  <c r="J1045" i="14"/>
  <c r="K1045" i="14" s="1"/>
  <c r="J1057" i="14"/>
  <c r="K1057" i="14" s="1"/>
  <c r="I1073" i="14"/>
  <c r="K1073" i="14" s="1"/>
  <c r="I1087" i="14"/>
  <c r="K1087" i="14" s="1"/>
  <c r="J1092" i="14"/>
  <c r="K1101" i="14"/>
  <c r="I1122" i="14"/>
  <c r="J1127" i="14"/>
  <c r="K1141" i="14"/>
  <c r="K1161" i="14"/>
  <c r="K1168" i="14"/>
  <c r="K1180" i="14"/>
  <c r="K1189" i="14"/>
  <c r="K1197" i="14"/>
  <c r="K710" i="14"/>
  <c r="I860" i="14"/>
  <c r="K860" i="14" s="1"/>
  <c r="J866" i="14"/>
  <c r="K888" i="14"/>
  <c r="J890" i="14"/>
  <c r="J941" i="14"/>
  <c r="J964" i="14"/>
  <c r="E1046" i="14"/>
  <c r="J1046" i="14" s="1"/>
  <c r="K1064" i="14"/>
  <c r="K1067" i="14"/>
  <c r="I1151" i="14"/>
  <c r="K1151" i="14" s="1"/>
  <c r="I580" i="14"/>
  <c r="K580" i="14" s="1"/>
  <c r="I587" i="14"/>
  <c r="K616" i="14"/>
  <c r="K628" i="14"/>
  <c r="K639" i="14"/>
  <c r="K673" i="14"/>
  <c r="K681" i="14"/>
  <c r="K687" i="14"/>
  <c r="K692" i="14"/>
  <c r="K707" i="14"/>
  <c r="K741" i="14"/>
  <c r="K814" i="14"/>
  <c r="K883" i="14"/>
  <c r="J899" i="14"/>
  <c r="K899" i="14" s="1"/>
  <c r="J911" i="14"/>
  <c r="K911" i="14" s="1"/>
  <c r="I918" i="14"/>
  <c r="K918" i="14" s="1"/>
  <c r="E922" i="14"/>
  <c r="J922" i="14" s="1"/>
  <c r="K945" i="14"/>
  <c r="I949" i="14"/>
  <c r="I961" i="14"/>
  <c r="K961" i="14" s="1"/>
  <c r="I981" i="14"/>
  <c r="K981" i="14" s="1"/>
  <c r="K987" i="14"/>
  <c r="J1003" i="14"/>
  <c r="K1003" i="14" s="1"/>
  <c r="E1058" i="14"/>
  <c r="J1058" i="14" s="1"/>
  <c r="K1062" i="14"/>
  <c r="K1076" i="14"/>
  <c r="J1078" i="14"/>
  <c r="J1090" i="14"/>
  <c r="K1090" i="14" s="1"/>
  <c r="J1099" i="14"/>
  <c r="K1099" i="14" s="1"/>
  <c r="I1125" i="14"/>
  <c r="K1125" i="14" s="1"/>
  <c r="K1133" i="14"/>
  <c r="K1139" i="14"/>
  <c r="E1152" i="14"/>
  <c r="I1168" i="14"/>
  <c r="K1173" i="14"/>
  <c r="K1195" i="14"/>
  <c r="K1203" i="14"/>
  <c r="J73" i="14"/>
  <c r="I100" i="14"/>
  <c r="E101" i="14"/>
  <c r="K164" i="14"/>
  <c r="E170" i="14"/>
  <c r="J169" i="14"/>
  <c r="I169" i="14"/>
  <c r="K20" i="14"/>
  <c r="J30" i="14"/>
  <c r="K30" i="14" s="1"/>
  <c r="J59" i="14"/>
  <c r="I59" i="14"/>
  <c r="I74" i="14"/>
  <c r="K74" i="14" s="1"/>
  <c r="E75" i="14"/>
  <c r="J85" i="14"/>
  <c r="I85" i="14"/>
  <c r="I97" i="14"/>
  <c r="K97" i="14" s="1"/>
  <c r="J100" i="14"/>
  <c r="K124" i="14"/>
  <c r="J137" i="14"/>
  <c r="I137" i="14"/>
  <c r="I149" i="14"/>
  <c r="K149" i="14" s="1"/>
  <c r="J181" i="14"/>
  <c r="I181" i="14"/>
  <c r="I250" i="14"/>
  <c r="J250" i="14"/>
  <c r="I16" i="14"/>
  <c r="E17" i="14"/>
  <c r="J32" i="14"/>
  <c r="I32" i="14"/>
  <c r="J93" i="14"/>
  <c r="I93" i="14"/>
  <c r="J125" i="14"/>
  <c r="I125" i="14"/>
  <c r="I131" i="14"/>
  <c r="H131" i="14"/>
  <c r="K223" i="14"/>
  <c r="I276" i="14"/>
  <c r="J276" i="14"/>
  <c r="J58" i="14"/>
  <c r="I58" i="14"/>
  <c r="J41" i="14"/>
  <c r="I41" i="14"/>
  <c r="I48" i="14"/>
  <c r="J64" i="14"/>
  <c r="I64" i="14"/>
  <c r="J111" i="14"/>
  <c r="I111" i="14"/>
  <c r="I158" i="14"/>
  <c r="K158" i="14" s="1"/>
  <c r="I215" i="14"/>
  <c r="J215" i="14"/>
  <c r="J160" i="14"/>
  <c r="I160" i="14"/>
  <c r="K160" i="14" s="1"/>
  <c r="J16" i="14"/>
  <c r="K37" i="14"/>
  <c r="J134" i="14"/>
  <c r="I134" i="14"/>
  <c r="I154" i="14"/>
  <c r="K154" i="14" s="1"/>
  <c r="J172" i="14"/>
  <c r="I172" i="14"/>
  <c r="I144" i="14"/>
  <c r="K144" i="14" s="1"/>
  <c r="E145" i="14"/>
  <c r="J21" i="14"/>
  <c r="K21" i="14" s="1"/>
  <c r="K25" i="14"/>
  <c r="K38" i="14"/>
  <c r="E65" i="14"/>
  <c r="I119" i="14"/>
  <c r="K119" i="14" s="1"/>
  <c r="J129" i="14"/>
  <c r="K129" i="14" s="1"/>
  <c r="J143" i="14"/>
  <c r="K143" i="14" s="1"/>
  <c r="H143" i="14"/>
  <c r="I166" i="14"/>
  <c r="K166" i="14" s="1"/>
  <c r="H166" i="14"/>
  <c r="J29" i="14"/>
  <c r="K29" i="14" s="1"/>
  <c r="J50" i="14"/>
  <c r="I50" i="14"/>
  <c r="K72" i="14"/>
  <c r="J94" i="14"/>
  <c r="K94" i="14" s="1"/>
  <c r="J108" i="14"/>
  <c r="I108" i="14"/>
  <c r="I123" i="14"/>
  <c r="K123" i="14" s="1"/>
  <c r="K130" i="14"/>
  <c r="E135" i="14"/>
  <c r="K159" i="14"/>
  <c r="I179" i="14"/>
  <c r="J179" i="14"/>
  <c r="I241" i="14"/>
  <c r="J241" i="14"/>
  <c r="J227" i="14"/>
  <c r="I227" i="14"/>
  <c r="E252" i="14"/>
  <c r="I251" i="14"/>
  <c r="J364" i="14"/>
  <c r="I364" i="14"/>
  <c r="J389" i="14"/>
  <c r="K389" i="14" s="1"/>
  <c r="H389" i="14"/>
  <c r="E442" i="14"/>
  <c r="J441" i="14"/>
  <c r="I441" i="14"/>
  <c r="E537" i="14"/>
  <c r="J536" i="14"/>
  <c r="I536" i="14"/>
  <c r="J545" i="14"/>
  <c r="I545" i="14"/>
  <c r="K545" i="14" s="1"/>
  <c r="J586" i="14"/>
  <c r="I586" i="14"/>
  <c r="J724" i="14"/>
  <c r="I724" i="14"/>
  <c r="I818" i="14"/>
  <c r="J818" i="14"/>
  <c r="E261" i="14"/>
  <c r="I260" i="14"/>
  <c r="K260" i="14" s="1"/>
  <c r="J355" i="14"/>
  <c r="K355" i="14" s="1"/>
  <c r="I369" i="14"/>
  <c r="K369" i="14" s="1"/>
  <c r="I395" i="14"/>
  <c r="K395" i="14" s="1"/>
  <c r="K484" i="14"/>
  <c r="J689" i="14"/>
  <c r="I689" i="14"/>
  <c r="I178" i="14"/>
  <c r="E195" i="14"/>
  <c r="I205" i="14"/>
  <c r="K205" i="14" s="1"/>
  <c r="J207" i="14"/>
  <c r="K207" i="14" s="1"/>
  <c r="I224" i="14"/>
  <c r="K224" i="14" s="1"/>
  <c r="E243" i="14"/>
  <c r="I242" i="14"/>
  <c r="I249" i="14"/>
  <c r="J251" i="14"/>
  <c r="J280" i="14"/>
  <c r="K280" i="14" s="1"/>
  <c r="J286" i="14"/>
  <c r="K286" i="14" s="1"/>
  <c r="J312" i="14"/>
  <c r="K312" i="14" s="1"/>
  <c r="I317" i="14"/>
  <c r="K317" i="14" s="1"/>
  <c r="I319" i="14"/>
  <c r="K319" i="14" s="1"/>
  <c r="J323" i="14"/>
  <c r="I323" i="14"/>
  <c r="I335" i="14"/>
  <c r="K335" i="14" s="1"/>
  <c r="I345" i="14"/>
  <c r="K345" i="14" s="1"/>
  <c r="I353" i="14"/>
  <c r="K353" i="14" s="1"/>
  <c r="H353" i="14"/>
  <c r="E357" i="14"/>
  <c r="J356" i="14"/>
  <c r="I356" i="14"/>
  <c r="J370" i="14"/>
  <c r="I370" i="14"/>
  <c r="K390" i="14"/>
  <c r="J400" i="14"/>
  <c r="I400" i="14"/>
  <c r="I451" i="14"/>
  <c r="K451" i="14" s="1"/>
  <c r="H451" i="14"/>
  <c r="E455" i="14"/>
  <c r="J454" i="14"/>
  <c r="I454" i="14"/>
  <c r="K454" i="14" s="1"/>
  <c r="J476" i="14"/>
  <c r="I476" i="14"/>
  <c r="J523" i="14"/>
  <c r="I523" i="14"/>
  <c r="K533" i="14"/>
  <c r="E716" i="14"/>
  <c r="J715" i="14"/>
  <c r="I715" i="14"/>
  <c r="J178" i="14"/>
  <c r="E217" i="14"/>
  <c r="I216" i="14"/>
  <c r="K216" i="14" s="1"/>
  <c r="J249" i="14"/>
  <c r="J288" i="14"/>
  <c r="I288" i="14"/>
  <c r="I294" i="14"/>
  <c r="K294" i="14" s="1"/>
  <c r="I306" i="14"/>
  <c r="I365" i="14"/>
  <c r="K365" i="14" s="1"/>
  <c r="J383" i="14"/>
  <c r="I383" i="14"/>
  <c r="K508" i="14"/>
  <c r="I31" i="14"/>
  <c r="K31" i="14" s="1"/>
  <c r="I40" i="14"/>
  <c r="K40" i="14" s="1"/>
  <c r="I49" i="14"/>
  <c r="K49" i="14" s="1"/>
  <c r="I84" i="14"/>
  <c r="J96" i="14"/>
  <c r="K96" i="14" s="1"/>
  <c r="I110" i="14"/>
  <c r="K110" i="14" s="1"/>
  <c r="J122" i="14"/>
  <c r="I136" i="14"/>
  <c r="J148" i="14"/>
  <c r="K148" i="14" s="1"/>
  <c r="J157" i="14"/>
  <c r="K157" i="14" s="1"/>
  <c r="I171" i="14"/>
  <c r="K171" i="14" s="1"/>
  <c r="I180" i="14"/>
  <c r="K180" i="14" s="1"/>
  <c r="I225" i="14"/>
  <c r="K225" i="14" s="1"/>
  <c r="I240" i="14"/>
  <c r="J242" i="14"/>
  <c r="I275" i="14"/>
  <c r="J306" i="14"/>
  <c r="J329" i="14"/>
  <c r="K329" i="14" s="1"/>
  <c r="H341" i="14"/>
  <c r="E371" i="14"/>
  <c r="K374" i="14"/>
  <c r="J379" i="14"/>
  <c r="I379" i="14"/>
  <c r="J419" i="14"/>
  <c r="I419" i="14"/>
  <c r="I487" i="14"/>
  <c r="K487" i="14" s="1"/>
  <c r="J519" i="14"/>
  <c r="K519" i="14" s="1"/>
  <c r="H519" i="14"/>
  <c r="J581" i="14"/>
  <c r="I581" i="14"/>
  <c r="E191" i="14"/>
  <c r="I190" i="14"/>
  <c r="K304" i="14"/>
  <c r="E331" i="14"/>
  <c r="I330" i="14"/>
  <c r="E407" i="14"/>
  <c r="J406" i="14"/>
  <c r="I406" i="14"/>
  <c r="J427" i="14"/>
  <c r="I427" i="14"/>
  <c r="J435" i="14"/>
  <c r="I435" i="14"/>
  <c r="J460" i="14"/>
  <c r="I460" i="14"/>
  <c r="J466" i="14"/>
  <c r="I466" i="14"/>
  <c r="I502" i="14"/>
  <c r="J632" i="14"/>
  <c r="I632" i="14"/>
  <c r="I13" i="14"/>
  <c r="I19" i="14"/>
  <c r="K19" i="14" s="1"/>
  <c r="I36" i="14"/>
  <c r="K36" i="14" s="1"/>
  <c r="I42" i="14"/>
  <c r="K42" i="14" s="1"/>
  <c r="H48" i="14"/>
  <c r="I51" i="14"/>
  <c r="K51" i="14" s="1"/>
  <c r="I60" i="14"/>
  <c r="K60" i="14" s="1"/>
  <c r="I77" i="14"/>
  <c r="K77" i="14" s="1"/>
  <c r="H83" i="14"/>
  <c r="I86" i="14"/>
  <c r="K86" i="14" s="1"/>
  <c r="I106" i="14"/>
  <c r="K106" i="14" s="1"/>
  <c r="I112" i="14"/>
  <c r="K112" i="14" s="1"/>
  <c r="I121" i="14"/>
  <c r="K121" i="14" s="1"/>
  <c r="I141" i="14"/>
  <c r="K141" i="14" s="1"/>
  <c r="I147" i="14"/>
  <c r="K147" i="14" s="1"/>
  <c r="I156" i="14"/>
  <c r="K156" i="14" s="1"/>
  <c r="I176" i="14"/>
  <c r="K176" i="14" s="1"/>
  <c r="I182" i="14"/>
  <c r="K182" i="14" s="1"/>
  <c r="I204" i="14"/>
  <c r="K204" i="14" s="1"/>
  <c r="J206" i="14"/>
  <c r="K206" i="14" s="1"/>
  <c r="J214" i="14"/>
  <c r="K214" i="14" s="1"/>
  <c r="H225" i="14"/>
  <c r="J248" i="14"/>
  <c r="E296" i="14"/>
  <c r="I295" i="14"/>
  <c r="K295" i="14" s="1"/>
  <c r="J320" i="14"/>
  <c r="K320" i="14" s="1"/>
  <c r="J346" i="14"/>
  <c r="K346" i="14" s="1"/>
  <c r="I354" i="14"/>
  <c r="J367" i="14"/>
  <c r="I367" i="14"/>
  <c r="K375" i="14"/>
  <c r="E381" i="14"/>
  <c r="I380" i="14"/>
  <c r="K380" i="14" s="1"/>
  <c r="J393" i="14"/>
  <c r="I393" i="14"/>
  <c r="J415" i="14"/>
  <c r="I415" i="14"/>
  <c r="J457" i="14"/>
  <c r="I457" i="14"/>
  <c r="J510" i="14"/>
  <c r="I510" i="14"/>
  <c r="K520" i="14"/>
  <c r="J530" i="14"/>
  <c r="I530" i="14"/>
  <c r="J549" i="14"/>
  <c r="I549" i="14"/>
  <c r="K553" i="14"/>
  <c r="I557" i="14"/>
  <c r="J557" i="14"/>
  <c r="K619" i="14"/>
  <c r="I734" i="14"/>
  <c r="K734" i="14" s="1"/>
  <c r="H734" i="14"/>
  <c r="J190" i="14"/>
  <c r="J201" i="14"/>
  <c r="K201" i="14" s="1"/>
  <c r="E203" i="14"/>
  <c r="H213" i="14"/>
  <c r="E229" i="14"/>
  <c r="J228" i="14"/>
  <c r="K228" i="14" s="1"/>
  <c r="J235" i="14"/>
  <c r="K235" i="14" s="1"/>
  <c r="I248" i="14"/>
  <c r="K248" i="14" s="1"/>
  <c r="J259" i="14"/>
  <c r="K259" i="14" s="1"/>
  <c r="I265" i="14"/>
  <c r="K265" i="14" s="1"/>
  <c r="J285" i="14"/>
  <c r="K285" i="14" s="1"/>
  <c r="K305" i="14"/>
  <c r="J311" i="14"/>
  <c r="K311" i="14" s="1"/>
  <c r="I318" i="14"/>
  <c r="K318" i="14" s="1"/>
  <c r="E321" i="14"/>
  <c r="J330" i="14"/>
  <c r="I344" i="14"/>
  <c r="K344" i="14" s="1"/>
  <c r="E347" i="14"/>
  <c r="J354" i="14"/>
  <c r="I377" i="14"/>
  <c r="K461" i="14"/>
  <c r="I474" i="14"/>
  <c r="K474" i="14" s="1"/>
  <c r="J489" i="14"/>
  <c r="I489" i="14"/>
  <c r="E604" i="14"/>
  <c r="J603" i="14"/>
  <c r="I603" i="14"/>
  <c r="J630" i="14"/>
  <c r="K630" i="14" s="1"/>
  <c r="H630" i="14"/>
  <c r="E657" i="14"/>
  <c r="J656" i="14"/>
  <c r="I656" i="14"/>
  <c r="I401" i="14"/>
  <c r="K401" i="14" s="1"/>
  <c r="I436" i="14"/>
  <c r="K436" i="14" s="1"/>
  <c r="E591" i="14"/>
  <c r="J590" i="14"/>
  <c r="K590" i="14" s="1"/>
  <c r="I608" i="14"/>
  <c r="K608" i="14" s="1"/>
  <c r="H608" i="14"/>
  <c r="J644" i="14"/>
  <c r="I644" i="14"/>
  <c r="K644" i="14" s="1"/>
  <c r="E666" i="14"/>
  <c r="J665" i="14"/>
  <c r="K665" i="14" s="1"/>
  <c r="K703" i="14"/>
  <c r="E391" i="14"/>
  <c r="E417" i="14"/>
  <c r="E468" i="14"/>
  <c r="E491" i="14"/>
  <c r="E500" i="14"/>
  <c r="E521" i="14"/>
  <c r="E547" i="14"/>
  <c r="E561" i="14"/>
  <c r="J560" i="14"/>
  <c r="E570" i="14"/>
  <c r="J569" i="14"/>
  <c r="E600" i="14"/>
  <c r="J599" i="14"/>
  <c r="I599" i="14"/>
  <c r="E620" i="14"/>
  <c r="J622" i="14"/>
  <c r="K622" i="14" s="1"/>
  <c r="J652" i="14"/>
  <c r="I652" i="14"/>
  <c r="K732" i="14"/>
  <c r="J770" i="14"/>
  <c r="I770" i="14"/>
  <c r="E771" i="14"/>
  <c r="E612" i="14"/>
  <c r="J611" i="14"/>
  <c r="I611" i="14"/>
  <c r="K611" i="14" s="1"/>
  <c r="J635" i="14"/>
  <c r="I635" i="14"/>
  <c r="J307" i="14"/>
  <c r="K307" i="14" s="1"/>
  <c r="J342" i="14"/>
  <c r="K342" i="14" s="1"/>
  <c r="J368" i="14"/>
  <c r="I382" i="14"/>
  <c r="K382" i="14" s="1"/>
  <c r="J394" i="14"/>
  <c r="K394" i="14" s="1"/>
  <c r="I426" i="14"/>
  <c r="K426" i="14" s="1"/>
  <c r="I456" i="14"/>
  <c r="K456" i="14" s="1"/>
  <c r="J463" i="14"/>
  <c r="K463" i="14" s="1"/>
  <c r="J477" i="14"/>
  <c r="K477" i="14" s="1"/>
  <c r="J486" i="14"/>
  <c r="K486" i="14" s="1"/>
  <c r="I509" i="14"/>
  <c r="K509" i="14" s="1"/>
  <c r="J524" i="14"/>
  <c r="I556" i="14"/>
  <c r="I558" i="14"/>
  <c r="K558" i="14" s="1"/>
  <c r="I560" i="14"/>
  <c r="I567" i="14"/>
  <c r="K567" i="14" s="1"/>
  <c r="I569" i="14"/>
  <c r="I571" i="14"/>
  <c r="K571" i="14" s="1"/>
  <c r="E579" i="14"/>
  <c r="J578" i="14"/>
  <c r="K578" i="14" s="1"/>
  <c r="J588" i="14"/>
  <c r="K588" i="14" s="1"/>
  <c r="E624" i="14"/>
  <c r="J623" i="14"/>
  <c r="I623" i="14"/>
  <c r="J629" i="14"/>
  <c r="I629" i="14"/>
  <c r="J654" i="14"/>
  <c r="K654" i="14" s="1"/>
  <c r="K677" i="14"/>
  <c r="J702" i="14"/>
  <c r="I702" i="14"/>
  <c r="J722" i="14"/>
  <c r="K722" i="14" s="1"/>
  <c r="J793" i="14"/>
  <c r="I793" i="14"/>
  <c r="I399" i="14"/>
  <c r="K399" i="14" s="1"/>
  <c r="I405" i="14"/>
  <c r="K405" i="14" s="1"/>
  <c r="I414" i="14"/>
  <c r="K414" i="14" s="1"/>
  <c r="I431" i="14"/>
  <c r="K431" i="14" s="1"/>
  <c r="I440" i="14"/>
  <c r="K440" i="14" s="1"/>
  <c r="I453" i="14"/>
  <c r="K453" i="14" s="1"/>
  <c r="H462" i="14"/>
  <c r="I465" i="14"/>
  <c r="K465" i="14" s="1"/>
  <c r="I473" i="14"/>
  <c r="K473" i="14" s="1"/>
  <c r="I479" i="14"/>
  <c r="K479" i="14" s="1"/>
  <c r="H485" i="14"/>
  <c r="I488" i="14"/>
  <c r="K488" i="14" s="1"/>
  <c r="I497" i="14"/>
  <c r="I514" i="14"/>
  <c r="K514" i="14" s="1"/>
  <c r="I529" i="14"/>
  <c r="K529" i="14" s="1"/>
  <c r="I535" i="14"/>
  <c r="K535" i="14" s="1"/>
  <c r="I544" i="14"/>
  <c r="K544" i="14" s="1"/>
  <c r="K587" i="14"/>
  <c r="J617" i="14"/>
  <c r="I617" i="14"/>
  <c r="E636" i="14"/>
  <c r="I645" i="14"/>
  <c r="K645" i="14" s="1"/>
  <c r="I682" i="14"/>
  <c r="K682" i="14" s="1"/>
  <c r="K713" i="14"/>
  <c r="J728" i="14"/>
  <c r="I728" i="14"/>
  <c r="I566" i="14"/>
  <c r="K566" i="14" s="1"/>
  <c r="E572" i="14"/>
  <c r="I641" i="14"/>
  <c r="H641" i="14"/>
  <c r="E659" i="14"/>
  <c r="J658" i="14"/>
  <c r="I658" i="14"/>
  <c r="I664" i="14"/>
  <c r="K664" i="14" s="1"/>
  <c r="H664" i="14"/>
  <c r="E668" i="14"/>
  <c r="J667" i="14"/>
  <c r="I667" i="14"/>
  <c r="J693" i="14"/>
  <c r="I693" i="14"/>
  <c r="J709" i="14"/>
  <c r="I709" i="14"/>
  <c r="E712" i="14"/>
  <c r="J711" i="14"/>
  <c r="I711" i="14"/>
  <c r="K575" i="14"/>
  <c r="I577" i="14"/>
  <c r="K577" i="14" s="1"/>
  <c r="H587" i="14"/>
  <c r="J589" i="14"/>
  <c r="K589" i="14" s="1"/>
  <c r="I593" i="14"/>
  <c r="K593" i="14" s="1"/>
  <c r="I602" i="14"/>
  <c r="K602" i="14" s="1"/>
  <c r="J609" i="14"/>
  <c r="K609" i="14" s="1"/>
  <c r="I621" i="14"/>
  <c r="K621" i="14" s="1"/>
  <c r="J641" i="14"/>
  <c r="J655" i="14"/>
  <c r="K655" i="14" s="1"/>
  <c r="K662" i="14"/>
  <c r="I676" i="14"/>
  <c r="K676" i="14" s="1"/>
  <c r="H698" i="14"/>
  <c r="J698" i="14"/>
  <c r="K698" i="14" s="1"/>
  <c r="I700" i="14"/>
  <c r="K700" i="14" s="1"/>
  <c r="E738" i="14"/>
  <c r="J737" i="14"/>
  <c r="I737" i="14"/>
  <c r="J744" i="14"/>
  <c r="I744" i="14"/>
  <c r="E747" i="14"/>
  <c r="J746" i="14"/>
  <c r="I746" i="14"/>
  <c r="K749" i="14"/>
  <c r="E825" i="14"/>
  <c r="I824" i="14"/>
  <c r="K824" i="14" s="1"/>
  <c r="K855" i="14"/>
  <c r="K876" i="14"/>
  <c r="K939" i="14"/>
  <c r="I767" i="14"/>
  <c r="K767" i="14" s="1"/>
  <c r="H767" i="14"/>
  <c r="E781" i="14"/>
  <c r="I780" i="14"/>
  <c r="J837" i="14"/>
  <c r="I837" i="14"/>
  <c r="K838" i="14"/>
  <c r="J900" i="14"/>
  <c r="I900" i="14"/>
  <c r="K900" i="14" s="1"/>
  <c r="I955" i="14"/>
  <c r="J955" i="14"/>
  <c r="J1008" i="14"/>
  <c r="I1008" i="14"/>
  <c r="J896" i="14"/>
  <c r="K896" i="14" s="1"/>
  <c r="H896" i="14"/>
  <c r="I670" i="14"/>
  <c r="K670" i="14" s="1"/>
  <c r="H676" i="14"/>
  <c r="I679" i="14"/>
  <c r="K679" i="14" s="1"/>
  <c r="I688" i="14"/>
  <c r="K688" i="14" s="1"/>
  <c r="I708" i="14"/>
  <c r="K708" i="14" s="1"/>
  <c r="I714" i="14"/>
  <c r="K714" i="14" s="1"/>
  <c r="I723" i="14"/>
  <c r="K723" i="14" s="1"/>
  <c r="J735" i="14"/>
  <c r="E758" i="14"/>
  <c r="I757" i="14"/>
  <c r="I762" i="14"/>
  <c r="K762" i="14" s="1"/>
  <c r="J780" i="14"/>
  <c r="J871" i="14"/>
  <c r="I871" i="14"/>
  <c r="K871" i="14" s="1"/>
  <c r="J912" i="14"/>
  <c r="I912" i="14"/>
  <c r="J920" i="14"/>
  <c r="I920" i="14"/>
  <c r="J933" i="14"/>
  <c r="I933" i="14"/>
  <c r="J1022" i="14"/>
  <c r="I1022" i="14"/>
  <c r="E751" i="14"/>
  <c r="J750" i="14"/>
  <c r="K750" i="14" s="1"/>
  <c r="J773" i="14"/>
  <c r="I773" i="14"/>
  <c r="J790" i="14"/>
  <c r="I790" i="14"/>
  <c r="J813" i="14"/>
  <c r="I813" i="14"/>
  <c r="K834" i="14"/>
  <c r="J846" i="14"/>
  <c r="I846" i="14"/>
  <c r="K897" i="14"/>
  <c r="I902" i="14"/>
  <c r="K902" i="14" s="1"/>
  <c r="J929" i="14"/>
  <c r="I929" i="14"/>
  <c r="K929" i="14" s="1"/>
  <c r="K752" i="14"/>
  <c r="I755" i="14"/>
  <c r="K755" i="14" s="1"/>
  <c r="J757" i="14"/>
  <c r="I760" i="14"/>
  <c r="K760" i="14" s="1"/>
  <c r="I795" i="14"/>
  <c r="K795" i="14" s="1"/>
  <c r="K842" i="14"/>
  <c r="J858" i="14"/>
  <c r="I858" i="14"/>
  <c r="J867" i="14"/>
  <c r="I867" i="14"/>
  <c r="J879" i="14"/>
  <c r="I879" i="14"/>
  <c r="K915" i="14"/>
  <c r="K921" i="14"/>
  <c r="J942" i="14"/>
  <c r="I942" i="14"/>
  <c r="J951" i="14"/>
  <c r="I951" i="14"/>
  <c r="J783" i="14"/>
  <c r="I783" i="14"/>
  <c r="J796" i="14"/>
  <c r="I796" i="14"/>
  <c r="J823" i="14"/>
  <c r="I823" i="14"/>
  <c r="J854" i="14"/>
  <c r="K854" i="14" s="1"/>
  <c r="H854" i="14"/>
  <c r="J875" i="14"/>
  <c r="K875" i="14" s="1"/>
  <c r="H875" i="14"/>
  <c r="K909" i="14"/>
  <c r="K930" i="14"/>
  <c r="J938" i="14"/>
  <c r="K938" i="14" s="1"/>
  <c r="H938" i="14"/>
  <c r="J761" i="14"/>
  <c r="I761" i="14"/>
  <c r="I791" i="14"/>
  <c r="K791" i="14" s="1"/>
  <c r="K801" i="14"/>
  <c r="E811" i="14"/>
  <c r="I810" i="14"/>
  <c r="K810" i="14" s="1"/>
  <c r="J832" i="14"/>
  <c r="I832" i="14"/>
  <c r="I848" i="14"/>
  <c r="K848" i="14" s="1"/>
  <c r="J891" i="14"/>
  <c r="I891" i="14"/>
  <c r="I1013" i="14"/>
  <c r="H1013" i="14"/>
  <c r="J1048" i="14"/>
  <c r="I1048" i="14"/>
  <c r="J1102" i="14"/>
  <c r="I1102" i="14"/>
  <c r="I1113" i="14"/>
  <c r="J1113" i="14"/>
  <c r="J1126" i="14"/>
  <c r="I1126" i="14"/>
  <c r="I1148" i="14"/>
  <c r="J1148" i="14"/>
  <c r="I1177" i="14"/>
  <c r="K1177" i="14" s="1"/>
  <c r="H1177" i="14"/>
  <c r="J1192" i="14"/>
  <c r="I1192" i="14"/>
  <c r="J986" i="14"/>
  <c r="I986" i="14"/>
  <c r="K1011" i="14"/>
  <c r="H1033" i="14"/>
  <c r="J1039" i="14"/>
  <c r="I1039" i="14"/>
  <c r="J1205" i="14"/>
  <c r="J962" i="14"/>
  <c r="I962" i="14"/>
  <c r="J969" i="14"/>
  <c r="K969" i="14" s="1"/>
  <c r="J1001" i="14"/>
  <c r="I1001" i="14"/>
  <c r="J1016" i="14"/>
  <c r="I1016" i="14"/>
  <c r="J1060" i="14"/>
  <c r="I1060" i="14"/>
  <c r="J1128" i="14"/>
  <c r="I1128" i="14"/>
  <c r="K1191" i="14"/>
  <c r="J982" i="14"/>
  <c r="K982" i="14" s="1"/>
  <c r="K997" i="14"/>
  <c r="K999" i="14"/>
  <c r="J1028" i="14"/>
  <c r="I1028" i="14"/>
  <c r="K1033" i="14"/>
  <c r="E1066" i="14"/>
  <c r="J1065" i="14"/>
  <c r="I1065" i="14"/>
  <c r="K1065" i="14" s="1"/>
  <c r="J1097" i="14"/>
  <c r="I1097" i="14"/>
  <c r="J1152" i="14"/>
  <c r="I1152" i="14"/>
  <c r="K1178" i="14"/>
  <c r="J759" i="14"/>
  <c r="K759" i="14" s="1"/>
  <c r="J768" i="14"/>
  <c r="K768" i="14" s="1"/>
  <c r="H779" i="14"/>
  <c r="I782" i="14"/>
  <c r="J794" i="14"/>
  <c r="K794" i="14" s="1"/>
  <c r="I806" i="14"/>
  <c r="K806" i="14" s="1"/>
  <c r="I812" i="14"/>
  <c r="K812" i="14" s="1"/>
  <c r="I829" i="14"/>
  <c r="K829" i="14" s="1"/>
  <c r="J847" i="14"/>
  <c r="K847" i="14" s="1"/>
  <c r="I856" i="14"/>
  <c r="K856" i="14" s="1"/>
  <c r="J859" i="14"/>
  <c r="J868" i="14"/>
  <c r="K868" i="14" s="1"/>
  <c r="I877" i="14"/>
  <c r="K877" i="14" s="1"/>
  <c r="J880" i="14"/>
  <c r="I898" i="14"/>
  <c r="K898" i="14" s="1"/>
  <c r="J901" i="14"/>
  <c r="K901" i="14" s="1"/>
  <c r="I910" i="14"/>
  <c r="K910" i="14" s="1"/>
  <c r="J917" i="14"/>
  <c r="I922" i="14"/>
  <c r="K922" i="14" s="1"/>
  <c r="I931" i="14"/>
  <c r="K931" i="14" s="1"/>
  <c r="I940" i="14"/>
  <c r="K940" i="14" s="1"/>
  <c r="J943" i="14"/>
  <c r="J952" i="14"/>
  <c r="K952" i="14" s="1"/>
  <c r="I954" i="14"/>
  <c r="I960" i="14"/>
  <c r="K964" i="14"/>
  <c r="J974" i="14"/>
  <c r="I974" i="14"/>
  <c r="I980" i="14"/>
  <c r="K980" i="14" s="1"/>
  <c r="I1006" i="14"/>
  <c r="K1006" i="14" s="1"/>
  <c r="E1017" i="14"/>
  <c r="J1023" i="14"/>
  <c r="K1023" i="14" s="1"/>
  <c r="J1043" i="14"/>
  <c r="I1043" i="14"/>
  <c r="K1054" i="14"/>
  <c r="K1072" i="14"/>
  <c r="I1081" i="14"/>
  <c r="J1081" i="14"/>
  <c r="I1124" i="14"/>
  <c r="K1124" i="14" s="1"/>
  <c r="K1127" i="14"/>
  <c r="J782" i="14"/>
  <c r="J812" i="14"/>
  <c r="I849" i="14"/>
  <c r="K849" i="14" s="1"/>
  <c r="I864" i="14"/>
  <c r="K864" i="14" s="1"/>
  <c r="I870" i="14"/>
  <c r="K870" i="14" s="1"/>
  <c r="I886" i="14"/>
  <c r="K886" i="14" s="1"/>
  <c r="I907" i="14"/>
  <c r="K907" i="14" s="1"/>
  <c r="H916" i="14"/>
  <c r="I919" i="14"/>
  <c r="K919" i="14" s="1"/>
  <c r="I928" i="14"/>
  <c r="K928" i="14" s="1"/>
  <c r="I948" i="14"/>
  <c r="K948" i="14" s="1"/>
  <c r="J954" i="14"/>
  <c r="J960" i="14"/>
  <c r="E963" i="14"/>
  <c r="J968" i="14"/>
  <c r="I968" i="14"/>
  <c r="E984" i="14"/>
  <c r="I983" i="14"/>
  <c r="K983" i="14" s="1"/>
  <c r="K1029" i="14"/>
  <c r="E1050" i="14"/>
  <c r="J1049" i="14"/>
  <c r="I1049" i="14"/>
  <c r="J1077" i="14"/>
  <c r="I1077" i="14"/>
  <c r="E1104" i="14"/>
  <c r="J1103" i="14"/>
  <c r="I1103" i="14"/>
  <c r="K1103" i="14" s="1"/>
  <c r="J1117" i="14"/>
  <c r="I1117" i="14"/>
  <c r="I820" i="14"/>
  <c r="K820" i="14" s="1"/>
  <c r="I852" i="14"/>
  <c r="K852" i="14" s="1"/>
  <c r="E993" i="14"/>
  <c r="J992" i="14"/>
  <c r="I992" i="14"/>
  <c r="J1007" i="14"/>
  <c r="I1007" i="14"/>
  <c r="K1107" i="14"/>
  <c r="I1111" i="14"/>
  <c r="K1111" i="14" s="1"/>
  <c r="H959" i="14"/>
  <c r="J970" i="14"/>
  <c r="K970" i="14" s="1"/>
  <c r="J1079" i="14"/>
  <c r="I1079" i="14"/>
  <c r="J1093" i="14"/>
  <c r="I1093" i="14"/>
  <c r="E1136" i="14"/>
  <c r="J1135" i="14"/>
  <c r="I1135" i="14"/>
  <c r="K1165" i="14"/>
  <c r="I1019" i="14"/>
  <c r="K1019" i="14" s="1"/>
  <c r="I1035" i="14"/>
  <c r="K1035" i="14" s="1"/>
  <c r="I1068" i="14"/>
  <c r="K1068" i="14" s="1"/>
  <c r="I1074" i="14"/>
  <c r="K1074" i="14" s="1"/>
  <c r="I1080" i="14"/>
  <c r="I1089" i="14"/>
  <c r="K1089" i="14" s="1"/>
  <c r="I1112" i="14"/>
  <c r="I1132" i="14"/>
  <c r="K1132" i="14" s="1"/>
  <c r="I1147" i="14"/>
  <c r="J1080" i="14"/>
  <c r="J1112" i="14"/>
  <c r="J1147" i="14"/>
  <c r="I1025" i="14"/>
  <c r="K1025" i="14" s="1"/>
  <c r="I1046" i="14"/>
  <c r="K1046" i="14" s="1"/>
  <c r="I1058" i="14"/>
  <c r="K1058" i="14" s="1"/>
  <c r="I1070" i="14"/>
  <c r="K1070" i="14" s="1"/>
  <c r="I1085" i="14"/>
  <c r="K1085" i="14" s="1"/>
  <c r="I1091" i="14"/>
  <c r="K1091" i="14" s="1"/>
  <c r="I1100" i="14"/>
  <c r="K1100" i="14" s="1"/>
  <c r="H1111" i="14"/>
  <c r="I1114" i="14"/>
  <c r="I1123" i="14"/>
  <c r="I1140" i="14"/>
  <c r="K1140" i="14" s="1"/>
  <c r="H1146" i="14"/>
  <c r="I1149" i="14"/>
  <c r="K1149" i="14" s="1"/>
  <c r="I1156" i="14"/>
  <c r="K1156" i="14" s="1"/>
  <c r="J1114" i="14"/>
  <c r="J1123" i="14"/>
  <c r="J1149" i="14"/>
  <c r="H1189" i="14"/>
  <c r="K735" i="14" l="1"/>
  <c r="K524" i="14"/>
  <c r="K693" i="14"/>
  <c r="K523" i="14"/>
  <c r="K975" i="14"/>
  <c r="K73" i="14"/>
  <c r="I89" i="14"/>
  <c r="K89" i="14" s="1"/>
  <c r="K1059" i="14"/>
  <c r="I647" i="14"/>
  <c r="K647" i="14" s="1"/>
  <c r="K635" i="14"/>
  <c r="K84" i="14"/>
  <c r="K1018" i="14"/>
  <c r="K807" i="14"/>
  <c r="K1122" i="14"/>
  <c r="K1078" i="14"/>
  <c r="K949" i="14"/>
  <c r="K878" i="14"/>
  <c r="K392" i="14"/>
  <c r="K943" i="14"/>
  <c r="K880" i="14"/>
  <c r="K556" i="14"/>
  <c r="I263" i="14"/>
  <c r="K263" i="14" s="1"/>
  <c r="K632" i="14"/>
  <c r="K419" i="14"/>
  <c r="K536" i="14"/>
  <c r="K727" i="14"/>
  <c r="K287" i="14"/>
  <c r="K548" i="14"/>
  <c r="K890" i="14"/>
  <c r="K843" i="14"/>
  <c r="K1093" i="14"/>
  <c r="I844" i="14"/>
  <c r="K844" i="14" s="1"/>
  <c r="I908" i="14"/>
  <c r="K908" i="14" s="1"/>
  <c r="K368" i="14"/>
  <c r="K178" i="14"/>
  <c r="I254" i="14"/>
  <c r="K254" i="14" s="1"/>
  <c r="K701" i="14"/>
  <c r="K441" i="14"/>
  <c r="K950" i="14"/>
  <c r="K1014" i="14"/>
  <c r="K785" i="14"/>
  <c r="K833" i="14"/>
  <c r="J183" i="14"/>
  <c r="I183" i="14"/>
  <c r="K183" i="14" s="1"/>
  <c r="I889" i="14"/>
  <c r="K889" i="14" s="1"/>
  <c r="I835" i="14"/>
  <c r="K835" i="14" s="1"/>
  <c r="K1147" i="14"/>
  <c r="K1081" i="14"/>
  <c r="K569" i="14"/>
  <c r="K131" i="14"/>
  <c r="K404" i="14"/>
  <c r="K430" i="14"/>
  <c r="K996" i="14"/>
  <c r="K1088" i="14"/>
  <c r="J359" i="14"/>
  <c r="I359" i="14"/>
  <c r="I1056" i="14"/>
  <c r="K1056" i="14" s="1"/>
  <c r="K974" i="14"/>
  <c r="K1152" i="14"/>
  <c r="K1028" i="14"/>
  <c r="K1060" i="14"/>
  <c r="K427" i="14"/>
  <c r="K275" i="14"/>
  <c r="K136" i="14"/>
  <c r="K125" i="14"/>
  <c r="K366" i="14"/>
  <c r="K439" i="14"/>
  <c r="K522" i="14"/>
  <c r="K334" i="14"/>
  <c r="K122" i="14"/>
  <c r="I583" i="14"/>
  <c r="J583" i="14"/>
  <c r="K560" i="14"/>
  <c r="I1037" i="14"/>
  <c r="K1037" i="14" s="1"/>
  <c r="K859" i="14"/>
  <c r="K1097" i="14"/>
  <c r="J995" i="14"/>
  <c r="I740" i="14"/>
  <c r="K740" i="14" s="1"/>
  <c r="K617" i="14"/>
  <c r="K393" i="14"/>
  <c r="K111" i="14"/>
  <c r="K93" i="14"/>
  <c r="K181" i="14"/>
  <c r="K85" i="14"/>
  <c r="K169" i="14"/>
  <c r="K282" i="14"/>
  <c r="K507" i="14"/>
  <c r="K132" i="14"/>
  <c r="K991" i="14"/>
  <c r="K1002" i="14"/>
  <c r="K1013" i="14"/>
  <c r="K83" i="14"/>
  <c r="I887" i="14"/>
  <c r="K887" i="14" s="1"/>
  <c r="K1114" i="14"/>
  <c r="K1079" i="14"/>
  <c r="K1117" i="14"/>
  <c r="K1128" i="14"/>
  <c r="K1039" i="14"/>
  <c r="K846" i="14"/>
  <c r="K497" i="14"/>
  <c r="K702" i="14"/>
  <c r="I736" i="14"/>
  <c r="K736" i="14" s="1"/>
  <c r="K770" i="14"/>
  <c r="K599" i="14"/>
  <c r="K476" i="14"/>
  <c r="K400" i="14"/>
  <c r="K586" i="14"/>
  <c r="J480" i="14"/>
  <c r="J99" i="14"/>
  <c r="K99" i="14" s="1"/>
  <c r="K172" i="14"/>
  <c r="K64" i="14"/>
  <c r="K32" i="14"/>
  <c r="K941" i="14"/>
  <c r="K699" i="14"/>
  <c r="J272" i="14"/>
  <c r="I272" i="14"/>
  <c r="K1024" i="14"/>
  <c r="K1075" i="14"/>
  <c r="I310" i="14"/>
  <c r="J310" i="14"/>
  <c r="K120" i="14"/>
  <c r="K994" i="14"/>
  <c r="J614" i="14"/>
  <c r="I614" i="14"/>
  <c r="K618" i="14"/>
  <c r="J61" i="14"/>
  <c r="I61" i="14"/>
  <c r="K48" i="14"/>
  <c r="J726" i="14"/>
  <c r="I726" i="14"/>
  <c r="K726" i="14" s="1"/>
  <c r="K1102" i="14"/>
  <c r="K879" i="14"/>
  <c r="I809" i="14"/>
  <c r="K809" i="14" s="1"/>
  <c r="K667" i="14"/>
  <c r="I498" i="14"/>
  <c r="K377" i="14"/>
  <c r="K557" i="14"/>
  <c r="K466" i="14"/>
  <c r="K406" i="14"/>
  <c r="K379" i="14"/>
  <c r="K227" i="14"/>
  <c r="K1005" i="14"/>
  <c r="K905" i="14"/>
  <c r="J429" i="14"/>
  <c r="I429" i="14"/>
  <c r="K634" i="14"/>
  <c r="K452" i="14"/>
  <c r="K167" i="14"/>
  <c r="K691" i="14"/>
  <c r="J43" i="14"/>
  <c r="I43" i="14"/>
  <c r="K274" i="14"/>
  <c r="I971" i="14"/>
  <c r="J971" i="14"/>
  <c r="J1015" i="14"/>
  <c r="I1015" i="14"/>
  <c r="J944" i="14"/>
  <c r="I944" i="14"/>
  <c r="J869" i="14"/>
  <c r="I869" i="14"/>
  <c r="K502" i="14"/>
  <c r="K917" i="14"/>
  <c r="K1048" i="14"/>
  <c r="K761" i="14"/>
  <c r="K951" i="14"/>
  <c r="K867" i="14"/>
  <c r="K1008" i="14"/>
  <c r="K746" i="14"/>
  <c r="K793" i="14"/>
  <c r="K549" i="14"/>
  <c r="K460" i="14"/>
  <c r="K240" i="14"/>
  <c r="K383" i="14"/>
  <c r="K356" i="14"/>
  <c r="K323" i="14"/>
  <c r="K58" i="14"/>
  <c r="K1092" i="14"/>
  <c r="J438" i="14"/>
  <c r="I438" i="14"/>
  <c r="K322" i="14"/>
  <c r="K841" i="14"/>
  <c r="K155" i="14"/>
  <c r="K53" i="14"/>
  <c r="K674" i="14"/>
  <c r="I231" i="14"/>
  <c r="J231" i="14"/>
  <c r="K485" i="14"/>
  <c r="K54" i="14"/>
  <c r="K866" i="14"/>
  <c r="J680" i="14"/>
  <c r="I680" i="14"/>
  <c r="J403" i="14"/>
  <c r="I403" i="14"/>
  <c r="J333" i="14"/>
  <c r="I333" i="14"/>
  <c r="J821" i="14"/>
  <c r="I821" i="14"/>
  <c r="J219" i="14"/>
  <c r="I219" i="14"/>
  <c r="I559" i="14"/>
  <c r="J559" i="14"/>
  <c r="K146" i="14"/>
  <c r="I1004" i="14"/>
  <c r="K1004" i="14" s="1"/>
  <c r="I1138" i="14"/>
  <c r="K1138" i="14" s="1"/>
  <c r="K1126" i="14"/>
  <c r="K942" i="14"/>
  <c r="K858" i="14"/>
  <c r="K780" i="14"/>
  <c r="K709" i="14"/>
  <c r="K728" i="14"/>
  <c r="K603" i="14"/>
  <c r="K530" i="14"/>
  <c r="K435" i="14"/>
  <c r="K108" i="14"/>
  <c r="K1038" i="14"/>
  <c r="K932" i="14"/>
  <c r="K631" i="14"/>
  <c r="K1063" i="14"/>
  <c r="K501" i="14"/>
  <c r="K808" i="14"/>
  <c r="K1137" i="14"/>
  <c r="K512" i="14"/>
  <c r="K168" i="14"/>
  <c r="I811" i="14"/>
  <c r="J811" i="14"/>
  <c r="I668" i="14"/>
  <c r="J668" i="14"/>
  <c r="J600" i="14"/>
  <c r="I600" i="14"/>
  <c r="J491" i="14"/>
  <c r="I491" i="14"/>
  <c r="I604" i="14"/>
  <c r="J604" i="14"/>
  <c r="I296" i="14"/>
  <c r="J296" i="14"/>
  <c r="K13" i="14"/>
  <c r="I455" i="14"/>
  <c r="J455" i="14"/>
  <c r="I75" i="14"/>
  <c r="J75" i="14"/>
  <c r="I170" i="14"/>
  <c r="J170" i="14"/>
  <c r="I1136" i="14"/>
  <c r="J1136" i="14"/>
  <c r="J993" i="14"/>
  <c r="I993" i="14"/>
  <c r="K1077" i="14"/>
  <c r="K968" i="14"/>
  <c r="K960" i="14"/>
  <c r="K782" i="14"/>
  <c r="K1016" i="14"/>
  <c r="K1205" i="14"/>
  <c r="K995" i="14"/>
  <c r="K783" i="14"/>
  <c r="K912" i="14"/>
  <c r="I712" i="14"/>
  <c r="J712" i="14"/>
  <c r="J572" i="14"/>
  <c r="I572" i="14"/>
  <c r="K652" i="14"/>
  <c r="J468" i="14"/>
  <c r="I468" i="14"/>
  <c r="K656" i="14"/>
  <c r="K415" i="14"/>
  <c r="K367" i="14"/>
  <c r="K190" i="14"/>
  <c r="J217" i="14"/>
  <c r="I217" i="14"/>
  <c r="K249" i="14"/>
  <c r="K689" i="14"/>
  <c r="K215" i="14"/>
  <c r="K41" i="14"/>
  <c r="K137" i="14"/>
  <c r="J984" i="14"/>
  <c r="I984" i="14"/>
  <c r="I1017" i="14"/>
  <c r="J1017" i="14"/>
  <c r="K954" i="14"/>
  <c r="I751" i="14"/>
  <c r="J751" i="14"/>
  <c r="K757" i="14"/>
  <c r="I747" i="14"/>
  <c r="J747" i="14"/>
  <c r="J579" i="14"/>
  <c r="I579" i="14"/>
  <c r="I570" i="14"/>
  <c r="J570" i="14"/>
  <c r="J417" i="14"/>
  <c r="I417" i="14"/>
  <c r="I321" i="14"/>
  <c r="J321" i="14"/>
  <c r="I407" i="14"/>
  <c r="J407" i="14"/>
  <c r="J191" i="14"/>
  <c r="I191" i="14"/>
  <c r="K242" i="14"/>
  <c r="K818" i="14"/>
  <c r="I442" i="14"/>
  <c r="J442" i="14"/>
  <c r="K251" i="14"/>
  <c r="K179" i="14"/>
  <c r="I65" i="14"/>
  <c r="J65" i="14"/>
  <c r="I17" i="14"/>
  <c r="J17" i="14"/>
  <c r="K59" i="14"/>
  <c r="K1123" i="14"/>
  <c r="K1049" i="14"/>
  <c r="I963" i="14"/>
  <c r="J963" i="14"/>
  <c r="K1001" i="14"/>
  <c r="K986" i="14"/>
  <c r="K1148" i="14"/>
  <c r="K813" i="14"/>
  <c r="K1022" i="14"/>
  <c r="J758" i="14"/>
  <c r="I758" i="14"/>
  <c r="K955" i="14"/>
  <c r="I781" i="14"/>
  <c r="J781" i="14"/>
  <c r="K744" i="14"/>
  <c r="K658" i="14"/>
  <c r="K629" i="14"/>
  <c r="J391" i="14"/>
  <c r="I391" i="14"/>
  <c r="I657" i="14"/>
  <c r="J657" i="14"/>
  <c r="K498" i="14"/>
  <c r="K354" i="14"/>
  <c r="K330" i="14"/>
  <c r="K581" i="14"/>
  <c r="K306" i="14"/>
  <c r="K715" i="14"/>
  <c r="I357" i="14"/>
  <c r="J357" i="14"/>
  <c r="J243" i="14"/>
  <c r="I243" i="14"/>
  <c r="K724" i="14"/>
  <c r="J252" i="14"/>
  <c r="I252" i="14"/>
  <c r="K16" i="14"/>
  <c r="I1066" i="14"/>
  <c r="J1066" i="14"/>
  <c r="I825" i="14"/>
  <c r="J825" i="14"/>
  <c r="I612" i="14"/>
  <c r="J612" i="14"/>
  <c r="I561" i="14"/>
  <c r="J561" i="14"/>
  <c r="J229" i="14"/>
  <c r="I229" i="14"/>
  <c r="I331" i="14"/>
  <c r="J331" i="14"/>
  <c r="I537" i="14"/>
  <c r="J537" i="14"/>
  <c r="I101" i="14"/>
  <c r="J101" i="14"/>
  <c r="I1104" i="14"/>
  <c r="J1104" i="14"/>
  <c r="K1112" i="14"/>
  <c r="K1007" i="14"/>
  <c r="I1050" i="14"/>
  <c r="J1050" i="14"/>
  <c r="K1192" i="14"/>
  <c r="K832" i="14"/>
  <c r="K823" i="14"/>
  <c r="K790" i="14"/>
  <c r="K933" i="14"/>
  <c r="K737" i="14"/>
  <c r="I659" i="14"/>
  <c r="J659" i="14"/>
  <c r="I636" i="14"/>
  <c r="J636" i="14"/>
  <c r="K623" i="14"/>
  <c r="J771" i="14"/>
  <c r="I771" i="14"/>
  <c r="I620" i="14"/>
  <c r="J620" i="14"/>
  <c r="J547" i="14"/>
  <c r="I547" i="14"/>
  <c r="K547" i="14" s="1"/>
  <c r="J591" i="14"/>
  <c r="I591" i="14"/>
  <c r="K489" i="14"/>
  <c r="K510" i="14"/>
  <c r="I371" i="14"/>
  <c r="J371" i="14"/>
  <c r="K288" i="14"/>
  <c r="I716" i="14"/>
  <c r="J716" i="14"/>
  <c r="K480" i="14"/>
  <c r="K364" i="14"/>
  <c r="I135" i="14"/>
  <c r="J135" i="14"/>
  <c r="K50" i="14"/>
  <c r="K250" i="14"/>
  <c r="K100" i="14"/>
  <c r="J521" i="14"/>
  <c r="I521" i="14"/>
  <c r="I666" i="14"/>
  <c r="J666" i="14"/>
  <c r="J203" i="14"/>
  <c r="I203" i="14"/>
  <c r="J261" i="14"/>
  <c r="I261" i="14"/>
  <c r="K261" i="14" s="1"/>
  <c r="K1080" i="14"/>
  <c r="K1135" i="14"/>
  <c r="K992" i="14"/>
  <c r="K1043" i="14"/>
  <c r="K962" i="14"/>
  <c r="K1113" i="14"/>
  <c r="K891" i="14"/>
  <c r="K796" i="14"/>
  <c r="K773" i="14"/>
  <c r="K920" i="14"/>
  <c r="K837" i="14"/>
  <c r="I738" i="14"/>
  <c r="J738" i="14"/>
  <c r="K711" i="14"/>
  <c r="K641" i="14"/>
  <c r="J624" i="14"/>
  <c r="I624" i="14"/>
  <c r="J500" i="14"/>
  <c r="I500" i="14"/>
  <c r="K500" i="14" s="1"/>
  <c r="J347" i="14"/>
  <c r="I347" i="14"/>
  <c r="K457" i="14"/>
  <c r="I381" i="14"/>
  <c r="J381" i="14"/>
  <c r="K370" i="14"/>
  <c r="J195" i="14"/>
  <c r="I195" i="14"/>
  <c r="K195" i="14" s="1"/>
  <c r="K241" i="14"/>
  <c r="I145" i="14"/>
  <c r="J145" i="14"/>
  <c r="K134" i="14"/>
  <c r="K276" i="14"/>
  <c r="K310" i="14" l="1"/>
  <c r="K583" i="14"/>
  <c r="K391" i="14"/>
  <c r="K758" i="14"/>
  <c r="K579" i="14"/>
  <c r="K600" i="14"/>
  <c r="K821" i="14"/>
  <c r="K296" i="14"/>
  <c r="K145" i="14"/>
  <c r="K243" i="14"/>
  <c r="K417" i="14"/>
  <c r="K403" i="14"/>
  <c r="K429" i="14"/>
  <c r="K359" i="14"/>
  <c r="K1104" i="14"/>
  <c r="K1066" i="14"/>
  <c r="K357" i="14"/>
  <c r="K657" i="14"/>
  <c r="K65" i="14"/>
  <c r="K570" i="14"/>
  <c r="K944" i="14"/>
  <c r="K984" i="14"/>
  <c r="K572" i="14"/>
  <c r="K333" i="14"/>
  <c r="K438" i="14"/>
  <c r="K620" i="14"/>
  <c r="K170" i="14"/>
  <c r="K771" i="14"/>
  <c r="I1206" i="14"/>
  <c r="K559" i="14"/>
  <c r="K869" i="14"/>
  <c r="K738" i="14"/>
  <c r="K371" i="14"/>
  <c r="K231" i="14"/>
  <c r="K971" i="14"/>
  <c r="K191" i="14"/>
  <c r="K219" i="14"/>
  <c r="K680" i="14"/>
  <c r="K43" i="14"/>
  <c r="K61" i="14"/>
  <c r="K963" i="14"/>
  <c r="K455" i="14"/>
  <c r="K252" i="14"/>
  <c r="K217" i="14"/>
  <c r="K1015" i="14"/>
  <c r="K614" i="14"/>
  <c r="K272" i="14"/>
  <c r="K381" i="14"/>
  <c r="K716" i="14"/>
  <c r="K636" i="14"/>
  <c r="K101" i="14"/>
  <c r="K561" i="14"/>
  <c r="K407" i="14"/>
  <c r="K1017" i="14"/>
  <c r="K1136" i="14"/>
  <c r="K347" i="14"/>
  <c r="K203" i="14"/>
  <c r="K659" i="14"/>
  <c r="K1050" i="14"/>
  <c r="K537" i="14"/>
  <c r="K612" i="14"/>
  <c r="K442" i="14"/>
  <c r="K321" i="14"/>
  <c r="K747" i="14"/>
  <c r="J1206" i="14"/>
  <c r="K668" i="14"/>
  <c r="K135" i="14"/>
  <c r="K331" i="14"/>
  <c r="K825" i="14"/>
  <c r="K17" i="14"/>
  <c r="K712" i="14"/>
  <c r="K666" i="14"/>
  <c r="K229" i="14"/>
  <c r="K781" i="14"/>
  <c r="K751" i="14"/>
  <c r="K75" i="14"/>
  <c r="K604" i="14"/>
  <c r="K811" i="14"/>
  <c r="K624" i="14"/>
  <c r="K521" i="14"/>
  <c r="K591" i="14"/>
  <c r="K468" i="14"/>
  <c r="K993" i="14"/>
  <c r="K491" i="14"/>
  <c r="I1207" i="14" l="1"/>
  <c r="K1206" i="14"/>
  <c r="J1207" i="14"/>
  <c r="K1207" i="14" l="1"/>
  <c r="J7" i="13" l="1"/>
  <c r="H7" i="13"/>
  <c r="J8" i="13"/>
  <c r="H8" i="13"/>
  <c r="P24" i="13"/>
  <c r="P25" i="13"/>
  <c r="P23" i="13"/>
  <c r="L34" i="13"/>
  <c r="K32" i="13"/>
  <c r="K30" i="13"/>
  <c r="L30" i="13" s="1"/>
  <c r="K29" i="13"/>
  <c r="L29" i="13" s="1"/>
  <c r="K28" i="13"/>
  <c r="L28" i="13" s="1"/>
  <c r="K27" i="13"/>
  <c r="L27" i="13" s="1"/>
  <c r="K25" i="13"/>
  <c r="L25" i="13" s="1"/>
  <c r="K24" i="13"/>
  <c r="L24" i="13" s="1"/>
  <c r="K23" i="13"/>
  <c r="L23" i="13" s="1"/>
  <c r="K21" i="13"/>
  <c r="L21" i="13" s="1"/>
  <c r="K22" i="13"/>
  <c r="L22" i="13" s="1"/>
  <c r="K20" i="13"/>
  <c r="L20" i="13" s="1"/>
  <c r="K19" i="13"/>
  <c r="L19" i="13" s="1"/>
  <c r="K13" i="13"/>
  <c r="L13" i="13" s="1"/>
  <c r="K14" i="13"/>
  <c r="L14" i="13" s="1"/>
  <c r="G32" i="13"/>
  <c r="I32" i="13"/>
  <c r="I17" i="13"/>
  <c r="G17" i="13"/>
  <c r="I11" i="13"/>
  <c r="G11" i="13"/>
  <c r="I10" i="13"/>
  <c r="G10" i="13"/>
  <c r="G7" i="13"/>
  <c r="G8" i="13" s="1"/>
  <c r="G9" i="13" s="1"/>
  <c r="I7" i="13"/>
  <c r="I8" i="13" s="1"/>
  <c r="I9" i="13" s="1"/>
  <c r="L32" i="13" l="1"/>
  <c r="F36" i="11" l="1"/>
  <c r="D36" i="11"/>
  <c r="F35" i="11"/>
  <c r="D35" i="11"/>
  <c r="F34" i="11"/>
  <c r="D34" i="11"/>
  <c r="F33" i="11"/>
  <c r="D33" i="11"/>
  <c r="F32" i="11"/>
  <c r="D32" i="11"/>
  <c r="F31" i="11"/>
  <c r="D31" i="11"/>
  <c r="F30" i="11"/>
  <c r="D30" i="11"/>
  <c r="F29" i="11"/>
  <c r="D29" i="11"/>
  <c r="F28" i="11"/>
  <c r="D28" i="11"/>
  <c r="F27" i="11"/>
  <c r="D27" i="11"/>
  <c r="F26" i="11"/>
  <c r="D26" i="11"/>
  <c r="F25" i="11"/>
  <c r="D25" i="11"/>
  <c r="F24" i="11"/>
  <c r="D24" i="11"/>
  <c r="F23" i="11"/>
  <c r="D23" i="11"/>
  <c r="F22" i="11"/>
  <c r="D22" i="11"/>
  <c r="F21" i="11"/>
  <c r="D21" i="11"/>
  <c r="F20" i="11"/>
  <c r="D20" i="11"/>
  <c r="F19" i="11"/>
  <c r="D19" i="11"/>
  <c r="F18" i="11"/>
  <c r="D18" i="11"/>
  <c r="F17" i="11"/>
  <c r="D17" i="11"/>
  <c r="F16" i="11"/>
  <c r="D16" i="11"/>
  <c r="F15" i="11"/>
  <c r="D15" i="11"/>
  <c r="F14" i="11"/>
  <c r="D14" i="11"/>
  <c r="F13" i="11"/>
  <c r="D13" i="11"/>
  <c r="F12" i="11"/>
  <c r="D12" i="11"/>
  <c r="F11" i="11"/>
  <c r="D11" i="11"/>
  <c r="F10" i="11"/>
  <c r="D10" i="11"/>
  <c r="F9" i="11"/>
  <c r="D9" i="11"/>
  <c r="D353" i="8"/>
  <c r="D349" i="8"/>
  <c r="D342" i="8"/>
  <c r="D341" i="8"/>
  <c r="D339" i="8"/>
  <c r="D330" i="8"/>
  <c r="D324" i="8"/>
  <c r="D316" i="8"/>
  <c r="D315" i="8"/>
  <c r="D313" i="8"/>
  <c r="D304" i="8"/>
  <c r="D298" i="8"/>
  <c r="D289" i="8"/>
  <c r="D288" i="8"/>
  <c r="D286" i="8"/>
  <c r="D277" i="8"/>
  <c r="D267" i="8"/>
  <c r="D266" i="8"/>
  <c r="D255" i="8"/>
  <c r="D253" i="8"/>
  <c r="D244" i="8"/>
  <c r="D243" i="8"/>
  <c r="D232" i="8"/>
  <c r="D231" i="8"/>
  <c r="D230" i="8"/>
  <c r="D229" i="8"/>
  <c r="D227" i="8"/>
  <c r="D226" i="8"/>
  <c r="D225" i="8"/>
  <c r="D224" i="8"/>
  <c r="D223" i="8"/>
  <c r="D222" i="8"/>
  <c r="D221" i="8"/>
  <c r="D220" i="8"/>
  <c r="D218" i="8"/>
  <c r="D214" i="8"/>
  <c r="D207" i="8"/>
  <c r="D206" i="8"/>
  <c r="D197" i="8"/>
  <c r="D195" i="8"/>
  <c r="D189" i="8"/>
  <c r="D179" i="8"/>
  <c r="D178" i="8"/>
  <c r="D176" i="8"/>
  <c r="D169" i="8"/>
  <c r="D167" i="8"/>
  <c r="D161" i="8"/>
  <c r="D151" i="8"/>
  <c r="D150" i="8"/>
  <c r="D148" i="8"/>
  <c r="D141" i="8"/>
  <c r="D139" i="8"/>
  <c r="D133" i="8"/>
  <c r="D123" i="8"/>
  <c r="D122" i="8"/>
  <c r="D120" i="8"/>
  <c r="D113" i="8"/>
  <c r="D111" i="8"/>
  <c r="D105" i="8"/>
  <c r="D94" i="8"/>
  <c r="D93" i="8"/>
  <c r="D91" i="8"/>
  <c r="D84" i="8"/>
  <c r="D82" i="8"/>
  <c r="D81" i="8"/>
  <c r="D80" i="8"/>
  <c r="D79" i="8"/>
  <c r="D78" i="8"/>
  <c r="D77" i="8"/>
  <c r="D76" i="8"/>
  <c r="D75" i="8"/>
  <c r="D74" i="8"/>
  <c r="D73" i="8"/>
  <c r="D72" i="8"/>
  <c r="D71" i="8"/>
  <c r="D70" i="8"/>
  <c r="D69" i="8"/>
  <c r="D68" i="8"/>
  <c r="D66" i="8"/>
  <c r="D55" i="8"/>
  <c r="D54" i="8"/>
  <c r="D49" i="8"/>
  <c r="D47" i="8"/>
  <c r="D46" i="8"/>
  <c r="D45" i="8"/>
  <c r="D44" i="8"/>
  <c r="D43" i="8"/>
  <c r="D42" i="8"/>
  <c r="D41" i="8"/>
  <c r="D26" i="8"/>
  <c r="D25" i="8"/>
  <c r="D21" i="8"/>
  <c r="D19" i="8"/>
  <c r="D18" i="8"/>
  <c r="D17" i="8"/>
  <c r="D16" i="8"/>
  <c r="D15" i="8"/>
  <c r="D14" i="8"/>
  <c r="D13" i="8"/>
</calcChain>
</file>

<file path=xl/sharedStrings.xml><?xml version="1.0" encoding="utf-8"?>
<sst xmlns="http://schemas.openxmlformats.org/spreadsheetml/2006/main" count="4441" uniqueCount="1496">
  <si>
    <t>Наименование</t>
  </si>
  <si>
    <t>Ед. изм.</t>
  </si>
  <si>
    <t>Кол-во</t>
  </si>
  <si>
    <t>Ведомость объемов работ</t>
  </si>
  <si>
    <t>Цена за единицу, руб.</t>
  </si>
  <si>
    <t>Общая стоимость, руб.</t>
  </si>
  <si>
    <t>Примечания (ссылка на листы проектной/рабочей документации)</t>
  </si>
  <si>
    <t>(в т.ч. НДС 20%)</t>
  </si>
  <si>
    <t>Материалы</t>
  </si>
  <si>
    <t>СМР</t>
  </si>
  <si>
    <t>Итого</t>
  </si>
  <si>
    <t>№ 
п/п</t>
  </si>
  <si>
    <t>Приложение № 2</t>
  </si>
  <si>
    <t>к Договору подряда №</t>
  </si>
  <si>
    <t>к Дополнительному соглашению №</t>
  </si>
  <si>
    <t>высота</t>
  </si>
  <si>
    <t>на устройство наружных сетей водопровода, бытовой канализации и водостока в районе корпуса К-5  на объекте: «Реконструкция объекта незавершённого строительства Дома творчества в гостиничный комплекс с апартаментами по адресу: Республика Крым г. Алушта, ул. Западная 4, II-III очереди строительства». II очередь строительства, включающая в себя: Комплекс апартаментов гостиничного типа (корпусы 4,6) с помещениями общественного и технического назначения и подземной автостоянкой. Комплекс апартаментов гостиничного типа (корпус 5) с помещениями общественного и технического назначения</t>
  </si>
  <si>
    <t>Устройство участка трубопровода от ввода В1-1.5 до колодца ВК3</t>
  </si>
  <si>
    <t>Разработка грунта траншеи механизированным способом</t>
  </si>
  <si>
    <t>Доработка грунта вручную</t>
  </si>
  <si>
    <t>Устройство бетонной подготовки толщиной 70мм, бетон В7,5</t>
  </si>
  <si>
    <t>расстояние</t>
  </si>
  <si>
    <t>уклон</t>
  </si>
  <si>
    <t>длина</t>
  </si>
  <si>
    <t>Устройство гравийно-щебёночной подготовки толщиной 150мм, шириной 450мм (втрамбовать в грунт)</t>
  </si>
  <si>
    <t>м2</t>
  </si>
  <si>
    <t>м3</t>
  </si>
  <si>
    <t>м</t>
  </si>
  <si>
    <t>Устройство монолитного ж.б. основания</t>
  </si>
  <si>
    <t>Бетон В15</t>
  </si>
  <si>
    <t>Арматурная сетка С1</t>
  </si>
  <si>
    <t>кг</t>
  </si>
  <si>
    <t>шт.</t>
  </si>
  <si>
    <t>Разработка грунта механизированным способом</t>
  </si>
  <si>
    <t>Монтаж колодца ВГ-20 согласно требований альбома 2201-88 МОСИНЖПРОЕКТ</t>
  </si>
  <si>
    <t>колодец водогазопроводный ВГ-20</t>
  </si>
  <si>
    <t>Гильза стальная ∅300 L=250мм</t>
  </si>
  <si>
    <t>Устройство трубопровода ∅150мм</t>
  </si>
  <si>
    <t>Труба напорна из полиэтилена ПЭ100 марки SDR13,6-160х11,8 ГОСТ 18599-2001 Труба питьевая "Полипластик"</t>
  </si>
  <si>
    <r>
      <t>Обратная засыпка траншеи местным грунтом с повышенной степенью уплотнения К</t>
    </r>
    <r>
      <rPr>
        <vertAlign val="subscript"/>
        <sz val="12"/>
        <color rgb="FF000000"/>
        <rFont val="Times New Roman"/>
        <family val="1"/>
        <charset val="204"/>
      </rPr>
      <t>сот</t>
    </r>
    <r>
      <rPr>
        <sz val="12"/>
        <color rgb="FF000000"/>
        <rFont val="Times New Roman"/>
        <family val="1"/>
        <charset val="204"/>
      </rPr>
      <t>&gt;=0,93</t>
    </r>
  </si>
  <si>
    <t>Устройство закладных гильз в стенках колодца с заделкой</t>
  </si>
  <si>
    <t>бетонный упор СК 2110-88</t>
  </si>
  <si>
    <t>Задвижка чугунная с обрезиненым клином фланцевая ∅150 -1.6-150 "Hawle"</t>
  </si>
  <si>
    <t>тройник стальной фланцевый ТФ 200х150 Б ГОСТ 5525-88 с устройством опорного бетонного столбика</t>
  </si>
  <si>
    <t>Втулка под фланец ПЭ 100 SDR 13,6 ∅160х9,5 ТУ 6-19-213.83 "Икапласт"</t>
  </si>
  <si>
    <t>Втулка под фланец ПЭ 100 SDR 13,6 ∅225х13,4 ТУ 6-19-213.83 "Икапласт"</t>
  </si>
  <si>
    <t>Фланец стальной плоский свободный (1,0 МПа) ∅200 "Икапласт"</t>
  </si>
  <si>
    <t>Фланец стальной плоский свободный (1,0 МПа) ∅150 "Икапласт"</t>
  </si>
  <si>
    <r>
      <t>Обратная засыпка местным грунтом с повышенной степенью уплотнения К</t>
    </r>
    <r>
      <rPr>
        <vertAlign val="subscript"/>
        <sz val="12"/>
        <color rgb="FF000000"/>
        <rFont val="Times New Roman"/>
        <family val="1"/>
        <charset val="204"/>
      </rPr>
      <t>сот</t>
    </r>
    <r>
      <rPr>
        <sz val="12"/>
        <color rgb="FF000000"/>
        <rFont val="Times New Roman"/>
        <family val="1"/>
        <charset val="204"/>
      </rPr>
      <t>&gt;=0,93</t>
    </r>
  </si>
  <si>
    <t>Устройство участка трубопровода от ввода В2-1.5 в К-5 до колодца ВК1п</t>
  </si>
  <si>
    <t>Устройство трубопровода ∅150мм (две параллельно)</t>
  </si>
  <si>
    <t>Устройство колодца ВК1п</t>
  </si>
  <si>
    <t>Устройство колодца ВКН-41А из сборных ж.б. элементов на ЦПР М100 (альбом 2; ПП 16-21; АОА МосПроект)</t>
  </si>
  <si>
    <t>Монтаж оборудования в колодце</t>
  </si>
  <si>
    <t>тройник стальной фланцевый ТФ 200х200 Б ГОСТ 5525-88 с устройством опорного бетонного столбика</t>
  </si>
  <si>
    <t>Задвижка чугунная с обрезиненым клином фланцевая ∅200 -1.6-200 "Hawle"</t>
  </si>
  <si>
    <t>Устройство опорных бетонных столбиков
250х150х250мм</t>
  </si>
  <si>
    <t>переход 200х150 ПЭ100</t>
  </si>
  <si>
    <t>Устройство участка трубопровода от выпуска К1.1-4.5 Ø100 мм (отм вып. 59.15 (-0,85)), выпуска  К3-2.5 Ø100 мм (отм. вып. 59.10 (-0,90)), выпуска К3-1.5 Ø100 мм (отм. 59.10 (-0,90)) выпуска К1.1-3.5 Ø100 (отм. 59.10 (-0,90)) до колодца К1 существоющего</t>
  </si>
  <si>
    <t>Устройство гравийно-щебёночной подготовки толщиной 150мм, шириной 450мм, 480мм, 650 мм  (втрамбовать в грунт)</t>
  </si>
  <si>
    <r>
      <t xml:space="preserve">Труба ВЧШГ </t>
    </r>
    <r>
      <rPr>
        <i/>
        <sz val="12"/>
        <color rgb="FF000000"/>
        <rFont val="Calibri"/>
        <family val="2"/>
        <charset val="204"/>
      </rPr>
      <t>Ø</t>
    </r>
    <r>
      <rPr>
        <i/>
        <sz val="12"/>
        <color rgb="FF000000"/>
        <rFont val="Times New Roman"/>
        <family val="1"/>
        <charset val="204"/>
      </rPr>
      <t>100 мм</t>
    </r>
  </si>
  <si>
    <t>Устройство трубопровода ∅100мм (две паралельно)</t>
  </si>
  <si>
    <t>Устройство трубопровода ∅200мм</t>
  </si>
  <si>
    <t>Труба DN200 Корсис ПРО SN16 ТУ 22.21.21-001-73011750-2018 Корсис "Полипластик"</t>
  </si>
  <si>
    <t>Устройство трубопровода ∅400мм</t>
  </si>
  <si>
    <t>Труба DN400 Корсис ПРО SN16 ТУ 22.21.21-001-73011750-2018 Корсис "Полипластик"</t>
  </si>
  <si>
    <t>Устройство колодца К1.16.1</t>
  </si>
  <si>
    <t>Уплотнение грунта основания</t>
  </si>
  <si>
    <t>Устройство бетонной подготовки толщиной 100 мм, бетон В7,5</t>
  </si>
  <si>
    <t>Монтаж плиты днища КЦД-20 на цементно-песчаный раствор М100 толщиной 20 мм</t>
  </si>
  <si>
    <t>Устройство гидроизоляции днища колодца - шткукатурной асфальтовой из горячего асфальтового раствора толщиной 10 мм по огрунтовке разжиженным битумом</t>
  </si>
  <si>
    <t>Плита днища  КЦД-20</t>
  </si>
  <si>
    <t>Цементн-опесчаный раствор М100</t>
  </si>
  <si>
    <t>проверить</t>
  </si>
  <si>
    <t>Устройство лотковой части колодца из монолитного железобетона М200 с затиркой и железнением повержности лотка</t>
  </si>
  <si>
    <t>Бетон М200</t>
  </si>
  <si>
    <t>Кольцо стеновое КЦ-20-9</t>
  </si>
  <si>
    <t>Кольцо стеновое КЦ-20-6</t>
  </si>
  <si>
    <t>Монтаж колец стеновых КЦ на цементно-песчаный раствор М100 толщиной 10 мм</t>
  </si>
  <si>
    <t>Плита перекрытия КЦП-1-20-1</t>
  </si>
  <si>
    <t>Кольцо стеновое КЦ-7-3</t>
  </si>
  <si>
    <t>Кольцо стеновое КЦ-7-1,5</t>
  </si>
  <si>
    <t>по серии 1,5 нет</t>
  </si>
  <si>
    <t>по серии 1 нет</t>
  </si>
  <si>
    <t>Кольцо опорное КЦО-1</t>
  </si>
  <si>
    <t>Монтаж плиты перекрытия КЦП на цементно-песчаный раствор М100 толщиной 10 мм</t>
  </si>
  <si>
    <t>Монтаж кольца опорного КЦО на цементно-песчанный раствор М100 толщиной 10 мм</t>
  </si>
  <si>
    <t>Монтаж люка тип Л</t>
  </si>
  <si>
    <t>Люк типа Л</t>
  </si>
  <si>
    <t>определить технология и расход</t>
  </si>
  <si>
    <t>Устройство вертикальной  и горизонтальной обмазочной гидроизоляции стен и плиты перекрытия колодца в два слоя "Пенетрон" с применением в узлах Пенекрит, "Ватерплаг", Пенеплаг, ленты "Пенебанд С" согласно типовым узлам ф-мы Технониколь</t>
  </si>
  <si>
    <t>Монтаж стремянки 902-09-22.84 -КЖИ.С1-10 L=3600 мм</t>
  </si>
  <si>
    <t xml:space="preserve">Стремянка 902-09-22.84 -КЖИ.С1-10 L=3600 мм </t>
  </si>
  <si>
    <t>Монтаж ходовых скоб МН-1</t>
  </si>
  <si>
    <t>Стальная скоба из арматуры А240 Ø16 мм</t>
  </si>
  <si>
    <t>Заделка труб в местах прохода через стенки колодца</t>
  </si>
  <si>
    <r>
      <t>Обратная засыпка пазух котлована местным грунтом с повышенной степенью уплотнения К</t>
    </r>
    <r>
      <rPr>
        <vertAlign val="subscript"/>
        <sz val="12"/>
        <color rgb="FF000000"/>
        <rFont val="Times New Roman"/>
        <family val="1"/>
        <charset val="204"/>
      </rPr>
      <t>сот</t>
    </r>
    <r>
      <rPr>
        <sz val="12"/>
        <color rgb="FF000000"/>
        <rFont val="Times New Roman"/>
        <family val="1"/>
        <charset val="204"/>
      </rPr>
      <t>&gt;=0,93</t>
    </r>
  </si>
  <si>
    <t>Устройство колодца К1.16</t>
  </si>
  <si>
    <t>Кольцо стеновое КЦ-7-1</t>
  </si>
  <si>
    <t>Монтаж стремянки 902-09-22.84 -КЖИ.С1-12 L=4200 мм</t>
  </si>
  <si>
    <t>Устройство колодца К1.17</t>
  </si>
  <si>
    <t>Цементно-песчаный раствор М100</t>
  </si>
  <si>
    <t>Монтаж стремянки 902-09-22.84 -КЖИ.С1-07 L=2700 мм</t>
  </si>
  <si>
    <t xml:space="preserve">Стремянка 902-09-22.84 -КЖИ.С1-12 L=4200 мм </t>
  </si>
  <si>
    <t xml:space="preserve">Стремянка 902-09-22.84 -КЖИ.С1-07 L=2700 мм </t>
  </si>
  <si>
    <t>Устройство колодца К1.18</t>
  </si>
  <si>
    <t>Устройство колодца К1.18.1</t>
  </si>
  <si>
    <t>Монтаж плиты днища КЦД-15 на цементно-песчаный раствор М100 толщиной 20 мм</t>
  </si>
  <si>
    <t>Плита днища  КЦД-15</t>
  </si>
  <si>
    <t>Кольцо стеновое КЦ-15-9</t>
  </si>
  <si>
    <t>Кольцо стеновое КЦ-15-6</t>
  </si>
  <si>
    <t>Плита перекрытия КЦП-1-15-2</t>
  </si>
  <si>
    <t>компл.</t>
  </si>
  <si>
    <t>Монтаж стремянки 902-09-22.84 -КЖИ.С1-02 L=1200 мм</t>
  </si>
  <si>
    <t xml:space="preserve">Стремянка 902-09-22.84 -КЖИ.С1-02 L=1200 мм </t>
  </si>
  <si>
    <t>Устройство участка сетей водоснабжения В1 (наружные)</t>
  </si>
  <si>
    <t>Устройство участка сетей водоснабжения В2 (наружные)</t>
  </si>
  <si>
    <t>Устройство участка сетей водоотведения (канализация) К1 (наружные)</t>
  </si>
  <si>
    <t>Устройство участка сетей водоотведения (водосток) К2 (наружные)</t>
  </si>
  <si>
    <t>Устройство участка трубопровода от Д26, Д33 и К2.50 до К2 сущ.</t>
  </si>
  <si>
    <t>Устройство гравийно-щебёночной подготовки толщиной 150мм, шириной 650 мм, 1050 мм  (втрамбовать в грунт)</t>
  </si>
  <si>
    <t>Труба DN400 Корсис ПРО SN16 ТУ 22.21.21-001-73011750-2018 Корсис "Полипластик</t>
  </si>
  <si>
    <t>Труба DN800 Корсис ПРО SN16 ТУ 22.21.21-001-73011750-2018 Корсис "Полипластик"</t>
  </si>
  <si>
    <t>Устройство трубопровода ∅800мм</t>
  </si>
  <si>
    <t>Устройство колодца Д26</t>
  </si>
  <si>
    <t>нет в проекте</t>
  </si>
  <si>
    <t>Монтаж плиты днища КЦД-7 на цементно-песчаный раствор М100 толщиной 20 мм</t>
  </si>
  <si>
    <t>Плита днища  КЦД-7</t>
  </si>
  <si>
    <t>Кольцо стеновое КЦ-7-9</t>
  </si>
  <si>
    <t>Кольцо стеновое КЦ-7-9б</t>
  </si>
  <si>
    <t>Плита перекрытия КЦП-2-7</t>
  </si>
  <si>
    <t>Набивка лотка бетоном В15</t>
  </si>
  <si>
    <t>Монтаж дождеприемника марки ДБ</t>
  </si>
  <si>
    <t>Дождеприемник ДБ</t>
  </si>
  <si>
    <t>Устройство колодца Д33</t>
  </si>
  <si>
    <t>не требуется</t>
  </si>
  <si>
    <t>Устройство колодца К2.50</t>
  </si>
  <si>
    <t>Плита перекрытия КЦП-1-20-2</t>
  </si>
  <si>
    <t>Монтаж стремянки 902-09-22.84 -КЖИ.С1-08 L=3000 мм</t>
  </si>
  <si>
    <t xml:space="preserve">Стремянка 902-09-22.84 -КЖИ.С1-08 L=3000 мм </t>
  </si>
  <si>
    <t>Устройство колодца К2.51</t>
  </si>
  <si>
    <t>Плита ОП1-К в комплекте с люком тип Т</t>
  </si>
  <si>
    <t>Монтаж плиты ОП1-К в комплекте с люком тип Т на цементно-песчанный раствор М100 толщиной 10 мм</t>
  </si>
  <si>
    <t>Монтаж стремянки 902-09-22.84 -КЖИ.С1-03 L=1500 мм</t>
  </si>
  <si>
    <t xml:space="preserve">Стремянка 902-09-22.84 -КЖИ.С1-03 L=1500 мм </t>
  </si>
  <si>
    <t>Устройство колодца К2.52</t>
  </si>
  <si>
    <r>
      <t xml:space="preserve">Устройство колодца </t>
    </r>
    <r>
      <rPr>
        <b/>
        <sz val="12"/>
        <color rgb="FFFF0000"/>
        <rFont val="Times New Roman"/>
        <family val="1"/>
        <charset val="204"/>
      </rPr>
      <t>ВК3</t>
    </r>
  </si>
  <si>
    <t>увычисть объмы колодцев</t>
  </si>
  <si>
    <t xml:space="preserve"> </t>
  </si>
  <si>
    <t>Разработка грунта в отвал для устройства траншеи</t>
  </si>
  <si>
    <t>Огрунтовка днища колодца праймером ТЕХНОНИКОЛЬ №01</t>
  </si>
  <si>
    <t>Устройство обмазочной гидроизоляции днища колодца битумно полимерной мастикой Технониколь №21 в 2 слоя</t>
  </si>
  <si>
    <r>
      <t>Обратная засыпка траншеи местным грунтом  из отвала с повышенной степенью уплотнения К</t>
    </r>
    <r>
      <rPr>
        <vertAlign val="subscript"/>
        <sz val="12"/>
        <color rgb="FF000000"/>
        <rFont val="Times New Roman"/>
        <family val="1"/>
        <charset val="204"/>
      </rPr>
      <t>сот</t>
    </r>
    <r>
      <rPr>
        <sz val="12"/>
        <color rgb="FF000000"/>
        <rFont val="Times New Roman"/>
        <family val="1"/>
        <charset val="204"/>
      </rPr>
      <t>&gt;=0,93</t>
    </r>
  </si>
  <si>
    <t>Устройство отверстий с последующей заделкой в местах прохода труб через стенки колодца</t>
  </si>
  <si>
    <r>
      <t>Обратная засыпка пазух котлована местным грунтом из отвала с повышенной степенью уплотнения К</t>
    </r>
    <r>
      <rPr>
        <vertAlign val="subscript"/>
        <sz val="12"/>
        <color rgb="FF000000"/>
        <rFont val="Times New Roman"/>
        <family val="1"/>
        <charset val="204"/>
      </rPr>
      <t>сот</t>
    </r>
    <r>
      <rPr>
        <sz val="12"/>
        <color rgb="FF000000"/>
        <rFont val="Times New Roman"/>
        <family val="1"/>
        <charset val="204"/>
      </rPr>
      <t>&gt;=0,93</t>
    </r>
  </si>
  <si>
    <t>Плита перекрытия КЦП-1-15-1</t>
  </si>
  <si>
    <t>Огрунтовка стен и плиты перекрытия колодца праймером ТЕХНОНИКОЛЬ №01</t>
  </si>
  <si>
    <t>Устройство обмазочной гидроизоляции стен и плиты перекрытия колодца битумно полимерной мастикой Технониколь №21 в 2 слоя</t>
  </si>
  <si>
    <t>Бетон В7,5</t>
  </si>
  <si>
    <t>Устройство лотковой части колодца из монолитного бетона М200 с затиркой и железнением повержности лотка</t>
  </si>
  <si>
    <t>Устройство насыпи под основание трубопровода с послойным уплотнением</t>
  </si>
  <si>
    <t>Уплотнене грунта основания трубопровода</t>
  </si>
  <si>
    <t>Устройство трубопровода</t>
  </si>
  <si>
    <t>Труба Корсис   DN/DO200  Корсис ПРО SN16 ТУ 22.21.21-001-73011750-2018</t>
  </si>
  <si>
    <t>Кольцо стеновое К-7-1,5</t>
  </si>
  <si>
    <t>Кольцо стеновое К-7-3</t>
  </si>
  <si>
    <t xml:space="preserve">Люк тип "Л" </t>
  </si>
  <si>
    <t>Кольцо стеновое К-7-1</t>
  </si>
  <si>
    <t>КЦО-1</t>
  </si>
  <si>
    <t>Устройство участка трубопровода Ø400 мм  от колодца К2.3 до колодца К2.4</t>
  </si>
  <si>
    <t>Труба Корсис   DN/DO400  Корсис ПРО SN16 ТУ 22.21.21-001-73011750-2018</t>
  </si>
  <si>
    <t>Устройство участка трубопровода Ø400 мм  от колодца К2.4 до колодца К2.5</t>
  </si>
  <si>
    <t>Устройство участка трубопровода Ø400 мм  от колодца К2.5 до колодца К2.6</t>
  </si>
  <si>
    <t>Устройство участка трубопровода Ø400 мм  от колодца К2.6 до колодца К2.9</t>
  </si>
  <si>
    <t>Устройство участка трубопровода Ø400 мм  от колодца К2.9 до колодца К2.10</t>
  </si>
  <si>
    <t>Устройство участка трубопровода Ø400 мм  от колодца К2.10 до колодца К2.11</t>
  </si>
  <si>
    <t>Устройство участка трубопровода Ø400 мм  от колодца К2.11 до колодца К2.12</t>
  </si>
  <si>
    <t>Устройство участка трубопровода Ø400 мм  от колодца К2.12 до колодца К2.13</t>
  </si>
  <si>
    <t>Устройство участка трубопровода Ø400 мм  от колодца К2.13 до колодца К2.14</t>
  </si>
  <si>
    <t>Устройство участка трубопровода Ø400 мм  от колодца К2.14 до колодца К2.15</t>
  </si>
  <si>
    <t>Устройство участка трубопровода Ø400 мм  от колодца К2.15 до колодца К2.16</t>
  </si>
  <si>
    <t>Устройство участка трубопровода Ø400 мм  от колодца К2.16 до колодца К2.17</t>
  </si>
  <si>
    <t>Устройство участка трубопровода Ø400 мм  от колодца К2.17 до колодца К2.18</t>
  </si>
  <si>
    <t>Устройство участка трубопровода Ø400 мм  от колодца К2.18 до колодца К2.19</t>
  </si>
  <si>
    <t>Устройство участка трубопровода Ø400 мм  от колодца К2.19 до колодца К2.20</t>
  </si>
  <si>
    <t>Устройство участка трубопровода Ø400 мм  от колодца К2.20 до колодца К2.21</t>
  </si>
  <si>
    <t>Устройство участка трубопровода Ø400 мм  от колодца К2.21 до колодца К2.22</t>
  </si>
  <si>
    <t>Устройство участка трубопровода Ø400 мм  от колодца К2.22 до колодца К2.30</t>
  </si>
  <si>
    <t>Устройство участка трубопровода Ø400 мм  от колодца К2.30 до колодца К2.31</t>
  </si>
  <si>
    <t>Устройство участка трубопровода Ø400 мм  от колодца К2.31 до колодца К2.32</t>
  </si>
  <si>
    <t>Устройство участка трубопровода Ø400 мм  от колодца К2.32 до колодца К2.33</t>
  </si>
  <si>
    <t>Устройство участка трубопровода Ø400 мм  от колодца К2.33 до колодца К2.34</t>
  </si>
  <si>
    <t>Устройство участка трубопровода Ø400 мм  от колодца К2.34 до колодца К2.35</t>
  </si>
  <si>
    <t>Устройство участка трубопровода Ø400 мм  от колодца К2.35 до колодца К2.36</t>
  </si>
  <si>
    <t>Устройство участка трубопровода Ø400 мм  от колодца К2.36 до колодца К2.37</t>
  </si>
  <si>
    <t>Устройство участка трубопровода Ø400 мм  от колодца К2.37 до колодца К2.39</t>
  </si>
  <si>
    <t>Устройство участка трубопровода Ø400 мм  от колодца К2.39 до колодца К2.40</t>
  </si>
  <si>
    <t>Устройство участка трубопровода Ø400 мм  от колодца К2.40 до колодца К2.43</t>
  </si>
  <si>
    <t>Устройство участка трубопровода Ø400 мм  от колодца К2.43 до колодца К2.44</t>
  </si>
  <si>
    <t>Устройство участка трубопровода Ø400 мм  от колодца К2.44 до колодца К2.46</t>
  </si>
  <si>
    <t>Устройство участка трубопровода Ø400 мм  от колодца К2.46 до колодца К2.47</t>
  </si>
  <si>
    <t>Устройство участка трубопровода Ø400 мм  от колодца К2.47 до колодца К2.48</t>
  </si>
  <si>
    <t>Устройство участка трубопровода Ø400 мм  от колодца К2.48 до колодца К2.49</t>
  </si>
  <si>
    <t>Устройство участка трубопровода Ø400 мм  от колодца К2.49 до колодца К2.50</t>
  </si>
  <si>
    <t>Устройство участка трубопровода Ø400 мм  от колодца К2.50 до колодца К2.51</t>
  </si>
  <si>
    <t>Устройство участка трубопровода Ø400 мм  от колодца К2.51 до колодца К2.52</t>
  </si>
  <si>
    <t>Устройство участка трубопровода Ø400 мм  от колодца К2.52 до существующего колодца</t>
  </si>
  <si>
    <t>Устройство участка трубопровода Ø150 мм  от выпуска К2-1П до колодца К2-8</t>
  </si>
  <si>
    <t>Устройство насыпи местным грунтом  из отвала с повышенной степенью уплотнения Ксот&gt;=0,93</t>
  </si>
  <si>
    <t>Устройство участка трубопровода Ø200 мм  от колодца К2.8 до колодца К2.7</t>
  </si>
  <si>
    <t>Устройство участка трубопровода Ø200 мм  от колодца К2.7 до колодца К2.6</t>
  </si>
  <si>
    <t>Устройство участка трубопровода Ø150 мм  от выпуска К2-2П до колодца К2.28</t>
  </si>
  <si>
    <r>
      <t xml:space="preserve">Труба ВЧШГ </t>
    </r>
    <r>
      <rPr>
        <sz val="12"/>
        <color rgb="FF000000"/>
        <rFont val="Times New Roman"/>
        <family val="1"/>
        <charset val="204"/>
      </rPr>
      <t>Ø</t>
    </r>
    <r>
      <rPr>
        <i/>
        <sz val="13.8"/>
        <color rgb="FF000000"/>
        <rFont val="Times New Roman"/>
        <family val="1"/>
        <charset val="204"/>
      </rPr>
      <t>150</t>
    </r>
  </si>
  <si>
    <t>Устройство участка трубопровода Ø200 мм  от колодца К2.28 до колодца К2.27.1</t>
  </si>
  <si>
    <t>Устройство участка трубопровода Ø400 мм  от колодца К2.27.1 до колодца К2.27</t>
  </si>
  <si>
    <t>Устройство участка трубопровода Ø400 мм  от колодца К2.27 до колодца К2.26</t>
  </si>
  <si>
    <t>Устройство участка трубопровода Ø400 мм  от колодца К2.26 до колодца К2.25</t>
  </si>
  <si>
    <t>Устройство участка трубопровода Ø400 мм  от колодца К2.25 до колодца К2.24</t>
  </si>
  <si>
    <t>Устройство участка трубопровода Ø400 мм  от колодца К2.24 до колодца К2.23</t>
  </si>
  <si>
    <t>Устройство участка трубопровода Ø400 мм  от колодца К2.23 до колодца К2.22</t>
  </si>
  <si>
    <t>Устройство участка трубопровода Ø100 мм  от выпуска К2-1.6 до колодца К2.39.1</t>
  </si>
  <si>
    <r>
      <t xml:space="preserve">Труба ВЧШГ </t>
    </r>
    <r>
      <rPr>
        <sz val="12"/>
        <color rgb="FF000000"/>
        <rFont val="Times New Roman"/>
        <family val="1"/>
        <charset val="204"/>
      </rPr>
      <t>Ø</t>
    </r>
    <r>
      <rPr>
        <i/>
        <sz val="13.8"/>
        <color rgb="FF000000"/>
        <rFont val="Times New Roman"/>
        <family val="1"/>
        <charset val="204"/>
      </rPr>
      <t>100</t>
    </r>
  </si>
  <si>
    <t>Устройство участка трубопровода Ø200 мм  от колодца К2.39.1 до колодца К2.39</t>
  </si>
  <si>
    <t>Устройство участка трубопровода Ø100 мм  от выпуска К2-1.5 до колодца К2.43.2</t>
  </si>
  <si>
    <t>Устройство участка трубопровода Ø200 мм  от колодца К2.43.2 до колодца К2.43.1</t>
  </si>
  <si>
    <t>Устройство участка трубопровода Ø400 мм  от колодца К2.43.1 до колодца К2.43</t>
  </si>
  <si>
    <t>Устройство участка трубопровода Ø100 мм  от выпуска К2-1.4 до колодца К2.56</t>
  </si>
  <si>
    <t>Устройство участка трубопровода Ø200 мм  от колодца К2.56 до колодца К2.55</t>
  </si>
  <si>
    <t>Устройство участка трубопровода Ø400 мм  от колодца К2.55 до колодца К2.54</t>
  </si>
  <si>
    <t>Устройство участка трубопровода Ø200 мм  от выпуска К2-3П до колодца К2.61</t>
  </si>
  <si>
    <t>Устройство участка трубопровода Ø400 мм  от колодца К2.61 до колодца К2.60</t>
  </si>
  <si>
    <t>Устройство участка трубопровода Ø400 мм  от колодца К2.60 до колодца К2.59</t>
  </si>
  <si>
    <t>Устройство участка трубопровода Ø400 мм  от колодца К2.59 до колодца К2.58</t>
  </si>
  <si>
    <t>Устройство участка трубопровода Ø400 мм  от колодца К2.58 до колодца К2.57</t>
  </si>
  <si>
    <t>Устройство участка трубопровода Ø400 мм  от колодца К2.57 до колодца К2.54</t>
  </si>
  <si>
    <t>Устройство участка трубопровода Ø400 мм  от колодца К2.54 до колодца К2.53</t>
  </si>
  <si>
    <t>Устройство участка трубопровода Ø400 мм  от колодца К2.53 до колодца К2.48</t>
  </si>
  <si>
    <r>
      <t xml:space="preserve">ВЧШГ </t>
    </r>
    <r>
      <rPr>
        <sz val="12"/>
        <color rgb="FF000000"/>
        <rFont val="Times New Roman"/>
        <family val="1"/>
        <charset val="204"/>
      </rPr>
      <t>Ø</t>
    </r>
    <r>
      <rPr>
        <i/>
        <sz val="10.199999999999999"/>
        <color rgb="FF000000"/>
        <rFont val="Times New Roman"/>
        <family val="1"/>
        <charset val="204"/>
      </rPr>
      <t>100мм</t>
    </r>
  </si>
  <si>
    <t>Устройство участка трубопровода Ø100 мм  от выпуска К2-2РЧВ до колодца К2.58</t>
  </si>
  <si>
    <t>Устройство участка трубопровода Ø200 мм  от выпуска К2-1РЧВ до колодца К2.62</t>
  </si>
  <si>
    <r>
      <t xml:space="preserve">ВЧШГ </t>
    </r>
    <r>
      <rPr>
        <sz val="12"/>
        <color rgb="FF000000"/>
        <rFont val="Times New Roman"/>
        <family val="1"/>
        <charset val="204"/>
      </rPr>
      <t>Ø</t>
    </r>
    <r>
      <rPr>
        <i/>
        <sz val="10.199999999999999"/>
        <color rgb="FF000000"/>
        <rFont val="Times New Roman"/>
        <family val="1"/>
        <charset val="204"/>
      </rPr>
      <t>200мм</t>
    </r>
  </si>
  <si>
    <t>Устройство участка трубопровода Ø400 мм  от колодца К2.62 до колодца К2.60</t>
  </si>
  <si>
    <t>Устройство участка трубопровода Ø400 мм  от существующего колодца К2-сущ. до колодца К2.64</t>
  </si>
  <si>
    <t>Устройство участка трубопровода Ø400 мм  от колодца К2.1.1 до колодца К2.1</t>
  </si>
  <si>
    <t>Устройство участка трубопровода Ø400 мм  от колодца К2.29 до колодца К2.28</t>
  </si>
  <si>
    <t>Устройство участка трубопровода Ø400 мм от колодца К2.38 до колодца К2.37</t>
  </si>
  <si>
    <t>Устройство участка трубопровода Ø400 мм  от  дождеприёмного колодца Д25 до колодца К2.38</t>
  </si>
  <si>
    <t>Устройство участка трубопровода Ø400 мм  от  дождеприёмного колодца Д3 до колодца К2.2</t>
  </si>
  <si>
    <t>Устройство участка трубопровода Ø400 мм  от  дождеприёмного колодца Д5 до колодца К2.4</t>
  </si>
  <si>
    <t>Устройство участка трубопровода Ø400 мм  от  дождеприёмного колодца Д7 до колодца К2.5</t>
  </si>
  <si>
    <t>Устройство участка трубопровода Ø400 мм  от  дождеприёмного колодца Д19 до колодца К2.27</t>
  </si>
  <si>
    <t>Устройство участка трубопровода Ø400 мм  от  дождеприёмного колодца Д20 до колодца К2.29</t>
  </si>
  <si>
    <t>Устройство участка трубопровода Ø400 мм  от  дождеприёмного колодца Д22 до колодца К2.31</t>
  </si>
  <si>
    <t>Устройство участка трубопровода Ø400 мм  от  дождеприёмного колодца Д23 до колодца К2.32</t>
  </si>
  <si>
    <t>Устройство участка трубопровода Ø400 мм  от  дождеприёмного колодца Д24 до колодца К2.34</t>
  </si>
  <si>
    <t>Устройство участка трубопровода Ø400 мм от дождеприёмного колодца Д29 до колодца К2.43.1</t>
  </si>
  <si>
    <t>Устройство участка трубопровода Ø400 мм от дождеприёмного колодца Д30 до колодца К2.45</t>
  </si>
  <si>
    <t>Устройство участка трубопровода Ø400 мм от  колодца К2.45 до колодца К2.44</t>
  </si>
  <si>
    <t>Устройство участка трубопровода Ø400 мм от дождеприёмного колодца Д34 до колодца К2.54</t>
  </si>
  <si>
    <t>Устройство участка трубопровода Ø400 мм от дождеприёмного колодца Д35 до колодца К2.55</t>
  </si>
  <si>
    <t>Устройство участка трубопровода Ø400 мм от дождеприёмного колодца Д37 до колодца К2.61</t>
  </si>
  <si>
    <t>Устройство участка трубопровода Ø400 мм от дождеприёмного колодца Д38 до колодца К2.63</t>
  </si>
  <si>
    <t>Устройство участка трубопровода Ø400 мм  от  колодца К2.64 до колодца К2.63</t>
  </si>
  <si>
    <t>Устройство участка трубопровода Ø400 мм  от  колодца К2.63 до колодца К2.62</t>
  </si>
  <si>
    <t>Устройство участка трубопровода Ø400 мм от дождеприёмного колодца Д28 до колодца К2.41</t>
  </si>
  <si>
    <t>Устройство участка трубопровода Ø400 мм  от колодца К2.41 до колодца К2.40</t>
  </si>
  <si>
    <t>Устройство участка трубопровода Ø400 мм от дождеприёмного колодца Д27 до колодца К2.42</t>
  </si>
  <si>
    <t>Устройство участка трубопровода Ø400 мм  от колодца К2.42 до колодца К2.41</t>
  </si>
  <si>
    <t>Устройство участка трубопровода Ø400 мм от дождеприёмного колодца Д26 до колодца К2.51</t>
  </si>
  <si>
    <t>1</t>
  </si>
  <si>
    <t>3</t>
  </si>
  <si>
    <t>5</t>
  </si>
  <si>
    <t>2</t>
  </si>
  <si>
    <t>20</t>
  </si>
  <si>
    <t>100</t>
  </si>
  <si>
    <t>200</t>
  </si>
  <si>
    <t>10</t>
  </si>
  <si>
    <t>7</t>
  </si>
  <si>
    <t>6</t>
  </si>
  <si>
    <t>8</t>
  </si>
  <si>
    <t>9</t>
  </si>
  <si>
    <t>11</t>
  </si>
  <si>
    <t>12</t>
  </si>
  <si>
    <t>13</t>
  </si>
  <si>
    <t>14</t>
  </si>
  <si>
    <t>16</t>
  </si>
  <si>
    <t>19</t>
  </si>
  <si>
    <t>23</t>
  </si>
  <si>
    <t>24</t>
  </si>
  <si>
    <t>25</t>
  </si>
  <si>
    <t>26</t>
  </si>
  <si>
    <t>27</t>
  </si>
  <si>
    <t>28</t>
  </si>
  <si>
    <t>29</t>
  </si>
  <si>
    <t>30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</si>
  <si>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</si>
  <si>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</si>
  <si>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</si>
  <si>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</si>
  <si>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</si>
  <si>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</si>
  <si>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</si>
  <si>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</si>
  <si>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</si>
  <si>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</si>
  <si>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</si>
  <si>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</si>
  <si>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</si>
  <si>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</si>
  <si>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</si>
  <si>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</si>
  <si>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</si>
  <si>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</si>
  <si>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</si>
  <si>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</si>
  <si>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</si>
  <si>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</si>
  <si>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</si>
  <si>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</si>
  <si>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</si>
  <si>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</si>
  <si>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</si>
  <si>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</si>
  <si>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</si>
  <si>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</si>
  <si>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</si>
  <si>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</si>
  <si>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</si>
  <si>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</si>
  <si>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</si>
  <si>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</si>
  <si>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</si>
  <si>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</si>
  <si>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</si>
  <si>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</si>
  <si>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</si>
  <si>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</si>
  <si>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</si>
  <si>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</si>
  <si>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</si>
  <si>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</si>
  <si>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</si>
  <si>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</si>
  <si>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</si>
  <si>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</si>
  <si>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</si>
  <si>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</si>
  <si>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</si>
  <si>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</si>
  <si>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</si>
  <si>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</si>
  <si>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</si>
  <si>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</si>
  <si>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</si>
  <si>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</si>
  <si>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</si>
  <si>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</si>
  <si>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</si>
  <si>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</si>
  <si>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</si>
  <si>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</si>
  <si>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</si>
  <si>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</si>
  <si>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</si>
  <si>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</si>
  <si>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</si>
  <si>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</si>
  <si>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</si>
  <si>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</si>
  <si>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</si>
  <si>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</si>
  <si>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</si>
  <si>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</si>
  <si>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</si>
  <si>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</si>
  <si>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</si>
  <si>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</si>
  <si>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</si>
  <si>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</si>
  <si>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</si>
  <si>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</si>
  <si>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</si>
  <si>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</si>
  <si>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</si>
  <si>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</si>
  <si>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</si>
  <si>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</si>
  <si>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</si>
  <si>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</si>
  <si>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</si>
  <si>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</si>
  <si>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</si>
  <si>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</si>
  <si>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</si>
  <si>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</si>
  <si>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</si>
  <si>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</si>
  <si>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</si>
  <si>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</si>
  <si>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</si>
  <si>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</si>
  <si>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</si>
  <si>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</si>
  <si>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</si>
  <si>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</si>
  <si>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</si>
  <si>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</si>
  <si>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</si>
  <si>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</si>
  <si>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</si>
  <si>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</si>
  <si>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</si>
  <si>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</si>
  <si>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</si>
  <si>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</si>
  <si>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</si>
  <si>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</si>
  <si>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</si>
  <si>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</si>
  <si>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</si>
  <si>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</si>
  <si>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</si>
  <si>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</si>
  <si>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</si>
  <si>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</si>
  <si>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</si>
  <si>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</si>
  <si>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</si>
  <si>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</si>
  <si>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</si>
  <si>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</si>
  <si>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</si>
  <si>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</si>
  <si>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</si>
  <si>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</si>
  <si>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</si>
  <si>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</si>
  <si>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</si>
  <si>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</si>
  <si>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</si>
  <si>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</si>
  <si>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</si>
  <si>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</si>
  <si>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</si>
  <si>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</si>
  <si>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</si>
  <si>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</si>
  <si>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</si>
  <si>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</si>
  <si>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</si>
  <si>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</si>
  <si>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</si>
  <si>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</si>
  <si>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</si>
  <si>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</si>
  <si>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</si>
  <si>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</si>
  <si>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</si>
  <si>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</si>
  <si>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</si>
  <si>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</si>
  <si>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</si>
  <si>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</si>
  <si>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</si>
  <si>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</si>
  <si>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</si>
  <si>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</si>
  <si>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</si>
  <si>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</si>
  <si>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</si>
  <si>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</si>
  <si>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</si>
  <si>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</si>
  <si>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</si>
  <si>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</si>
  <si>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</si>
  <si>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</si>
  <si>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</si>
  <si>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</si>
  <si>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</si>
  <si>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</si>
  <si>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</si>
  <si>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</si>
  <si>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</si>
  <si>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</si>
  <si>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</si>
  <si>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</si>
  <si>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</si>
  <si>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</si>
  <si>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</si>
  <si>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</si>
  <si>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</si>
  <si>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</si>
  <si>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</si>
  <si>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</si>
  <si>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</si>
  <si>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</si>
  <si>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</si>
  <si>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</si>
  <si>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</si>
  <si>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</si>
  <si>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</si>
  <si>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</si>
  <si>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</si>
  <si>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</si>
  <si>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</si>
  <si>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259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</si>
  <si>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</si>
  <si>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</si>
  <si>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</si>
  <si>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</si>
  <si>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</si>
  <si>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</si>
  <si>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</si>
  <si>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</si>
  <si>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</si>
  <si>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</si>
  <si>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</si>
  <si>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271</t>
  </si>
  <si>
    <t>272</t>
  </si>
  <si>
    <t>273</t>
  </si>
  <si>
    <t>274</t>
  </si>
  <si>
    <t>275</t>
  </si>
  <si>
    <t>276</t>
  </si>
  <si>
    <t>277</t>
  </si>
  <si>
    <t>278</t>
  </si>
  <si>
    <t>279</t>
  </si>
  <si>
    <t>280</t>
  </si>
  <si>
    <t>281</t>
  </si>
  <si>
    <t>282</t>
  </si>
  <si>
    <t>283</t>
  </si>
  <si>
    <t>284</t>
  </si>
  <si>
    <t>285</t>
  </si>
  <si>
    <t>286</t>
  </si>
  <si>
    <t>287</t>
  </si>
  <si>
    <t>288</t>
  </si>
  <si>
    <t>289</t>
  </si>
  <si>
    <t>290</t>
  </si>
  <si>
    <t>291</t>
  </si>
  <si>
    <t>292</t>
  </si>
  <si>
    <t>293</t>
  </si>
  <si>
    <t>294</t>
  </si>
  <si>
    <t>295</t>
  </si>
  <si>
    <t>296</t>
  </si>
  <si>
    <t>297</t>
  </si>
  <si>
    <t>298</t>
  </si>
  <si>
    <t>299</t>
  </si>
  <si>
    <t>300</t>
  </si>
  <si>
    <t>301</t>
  </si>
  <si>
    <t>302</t>
  </si>
  <si>
    <t>303</t>
  </si>
  <si>
    <t>304</t>
  </si>
  <si>
    <t>305</t>
  </si>
  <si>
    <t>306</t>
  </si>
  <si>
    <t>307</t>
  </si>
  <si>
    <t>308</t>
  </si>
  <si>
    <t>309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</si>
  <si>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</si>
  <si>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</si>
  <si>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</si>
  <si>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</si>
  <si>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</si>
  <si>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</si>
  <si>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</si>
  <si>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</si>
  <si>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</si>
  <si>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</si>
  <si>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320</t>
  </si>
  <si>
    <t>321</t>
  </si>
  <si>
    <t>322</t>
  </si>
  <si>
    <t>323</t>
  </si>
  <si>
    <t>324</t>
  </si>
  <si>
    <t>325</t>
  </si>
  <si>
    <t>326</t>
  </si>
  <si>
    <t>327</t>
  </si>
  <si>
    <t>328</t>
  </si>
  <si>
    <t>329</t>
  </si>
  <si>
    <t>330</t>
  </si>
  <si>
    <t>331</t>
  </si>
  <si>
    <t>332</t>
  </si>
  <si>
    <t>333</t>
  </si>
  <si>
    <t>334</t>
  </si>
  <si>
    <t>335</t>
  </si>
  <si>
    <t>336</t>
  </si>
  <si>
    <t>337</t>
  </si>
  <si>
    <t>338</t>
  </si>
  <si>
    <t>339</t>
  </si>
  <si>
    <t>340</t>
  </si>
  <si>
    <t>341</t>
  </si>
  <si>
    <t>342</t>
  </si>
  <si>
    <t>343</t>
  </si>
  <si>
    <t>344</t>
  </si>
  <si>
    <t>345</t>
  </si>
  <si>
    <t>346</t>
  </si>
  <si>
    <t>347</t>
  </si>
  <si>
    <t>348</t>
  </si>
  <si>
    <t>349</t>
  </si>
  <si>
    <t>350</t>
  </si>
  <si>
    <t>351</t>
  </si>
  <si>
    <t>352</t>
  </si>
  <si>
    <t>353</t>
  </si>
  <si>
    <t>354</t>
  </si>
  <si>
    <t>355</t>
  </si>
  <si>
    <t>356</t>
  </si>
  <si>
    <t>357</t>
  </si>
  <si>
    <t>358</t>
  </si>
  <si>
    <t>359</t>
  </si>
  <si>
    <t>360</t>
  </si>
  <si>
    <t>361</t>
  </si>
  <si>
    <t>362</t>
  </si>
  <si>
    <t>363</t>
  </si>
  <si>
    <t>364</t>
  </si>
  <si>
    <t>365</t>
  </si>
  <si>
    <t>366</t>
  </si>
  <si>
    <t>367</t>
  </si>
  <si>
    <t>368</t>
  </si>
  <si>
    <t>369</t>
  </si>
  <si>
    <t>370</t>
  </si>
  <si>
    <t>371</t>
  </si>
  <si>
    <t>372</t>
  </si>
  <si>
    <t>373</t>
  </si>
  <si>
    <t>374</t>
  </si>
  <si>
    <t>375</t>
  </si>
  <si>
    <t>376</t>
  </si>
  <si>
    <t>377</t>
  </si>
  <si>
    <t>378</t>
  </si>
  <si>
    <t>379</t>
  </si>
  <si>
    <t>380</t>
  </si>
  <si>
    <t>381</t>
  </si>
  <si>
    <t>382</t>
  </si>
  <si>
    <t>383</t>
  </si>
  <si>
    <t>384</t>
  </si>
  <si>
    <t>385</t>
  </si>
  <si>
    <t>386</t>
  </si>
  <si>
    <t>387</t>
  </si>
  <si>
    <t>388</t>
  </si>
  <si>
    <t>389</t>
  </si>
  <si>
    <t>390</t>
  </si>
  <si>
    <t>391</t>
  </si>
  <si>
    <t>392</t>
  </si>
  <si>
    <t>393</t>
  </si>
  <si>
    <t>394</t>
  </si>
  <si>
    <t>395</t>
  </si>
  <si>
    <t>396</t>
  </si>
  <si>
    <t>397</t>
  </si>
  <si>
    <t>398</t>
  </si>
  <si>
    <t>399</t>
  </si>
  <si>
    <t>400</t>
  </si>
  <si>
    <t>401</t>
  </si>
  <si>
    <t>402</t>
  </si>
  <si>
    <t>403</t>
  </si>
  <si>
    <t>404</t>
  </si>
  <si>
    <t>405</t>
  </si>
  <si>
    <t>406</t>
  </si>
  <si>
    <t>407</t>
  </si>
  <si>
    <t>408</t>
  </si>
  <si>
    <t>409</t>
  </si>
  <si>
    <t>410</t>
  </si>
  <si>
    <t>411</t>
  </si>
  <si>
    <t>412</t>
  </si>
  <si>
    <t>413</t>
  </si>
  <si>
    <t>414</t>
  </si>
  <si>
    <t>415</t>
  </si>
  <si>
    <t>416</t>
  </si>
  <si>
    <t>417</t>
  </si>
  <si>
    <t>418</t>
  </si>
  <si>
    <t>419</t>
  </si>
  <si>
    <t>420</t>
  </si>
  <si>
    <t>421</t>
  </si>
  <si>
    <t>422</t>
  </si>
  <si>
    <t>423</t>
  </si>
  <si>
    <t>424</t>
  </si>
  <si>
    <t>425</t>
  </si>
  <si>
    <t>426</t>
  </si>
  <si>
    <t>427</t>
  </si>
  <si>
    <t>428</t>
  </si>
  <si>
    <t>429</t>
  </si>
  <si>
    <t>430</t>
  </si>
  <si>
    <t>431</t>
  </si>
  <si>
    <t>432</t>
  </si>
  <si>
    <t>433</t>
  </si>
  <si>
    <t>434</t>
  </si>
  <si>
    <t>435</t>
  </si>
  <si>
    <t>436</t>
  </si>
  <si>
    <t>437</t>
  </si>
  <si>
    <t>438</t>
  </si>
  <si>
    <t>439</t>
  </si>
  <si>
    <t>440</t>
  </si>
  <si>
    <t>441</t>
  </si>
  <si>
    <t>442</t>
  </si>
  <si>
    <t>443</t>
  </si>
  <si>
    <t>444</t>
  </si>
  <si>
    <t>445</t>
  </si>
  <si>
    <t>446</t>
  </si>
  <si>
    <t>447</t>
  </si>
  <si>
    <t>448</t>
  </si>
  <si>
    <t>449</t>
  </si>
  <si>
    <t>450</t>
  </si>
  <si>
    <t>451</t>
  </si>
  <si>
    <t>452</t>
  </si>
  <si>
    <t>453</t>
  </si>
  <si>
    <t>454</t>
  </si>
  <si>
    <t>455</t>
  </si>
  <si>
    <t>456</t>
  </si>
  <si>
    <t>457</t>
  </si>
  <si>
    <t>458</t>
  </si>
  <si>
    <t>459</t>
  </si>
  <si>
    <t>460</t>
  </si>
  <si>
    <t>461</t>
  </si>
  <si>
    <t>462</t>
  </si>
  <si>
    <t>463</t>
  </si>
  <si>
    <t>464</t>
  </si>
  <si>
    <t>465</t>
  </si>
  <si>
    <t>466</t>
  </si>
  <si>
    <t>467</t>
  </si>
  <si>
    <t>468</t>
  </si>
  <si>
    <t>469</t>
  </si>
  <si>
    <t>470</t>
  </si>
  <si>
    <t>471</t>
  </si>
  <si>
    <t>472</t>
  </si>
  <si>
    <t>473</t>
  </si>
  <si>
    <t>474</t>
  </si>
  <si>
    <t>475</t>
  </si>
  <si>
    <t>476</t>
  </si>
  <si>
    <t>477</t>
  </si>
  <si>
    <t>478</t>
  </si>
  <si>
    <t>479</t>
  </si>
  <si>
    <t>480</t>
  </si>
  <si>
    <t>481</t>
  </si>
  <si>
    <t>482</t>
  </si>
  <si>
    <t>483</t>
  </si>
  <si>
    <t>484</t>
  </si>
  <si>
    <t>485</t>
  </si>
  <si>
    <t>486</t>
  </si>
  <si>
    <t>487</t>
  </si>
  <si>
    <t>488</t>
  </si>
  <si>
    <t>489</t>
  </si>
  <si>
    <t>490</t>
  </si>
  <si>
    <t>491</t>
  </si>
  <si>
    <t>492</t>
  </si>
  <si>
    <t>493</t>
  </si>
  <si>
    <t>494</t>
  </si>
  <si>
    <t>495</t>
  </si>
  <si>
    <t>496</t>
  </si>
  <si>
    <t>497</t>
  </si>
  <si>
    <t>498</t>
  </si>
  <si>
    <t>499</t>
  </si>
  <si>
    <t>500</t>
  </si>
  <si>
    <t>501</t>
  </si>
  <si>
    <t>502</t>
  </si>
  <si>
    <t>503</t>
  </si>
  <si>
    <t>504</t>
  </si>
  <si>
    <t>505</t>
  </si>
  <si>
    <t>506</t>
  </si>
  <si>
    <t>507</t>
  </si>
  <si>
    <t>508</t>
  </si>
  <si>
    <t>509</t>
  </si>
  <si>
    <t>510</t>
  </si>
  <si>
    <t>511</t>
  </si>
  <si>
    <t>512</t>
  </si>
  <si>
    <t>513</t>
  </si>
  <si>
    <t>514</t>
  </si>
  <si>
    <t>515</t>
  </si>
  <si>
    <t>516</t>
  </si>
  <si>
    <t>517</t>
  </si>
  <si>
    <t>518</t>
  </si>
  <si>
    <t>519</t>
  </si>
  <si>
    <t>520</t>
  </si>
  <si>
    <t>521</t>
  </si>
  <si>
    <t>522</t>
  </si>
  <si>
    <t>523</t>
  </si>
  <si>
    <t>524</t>
  </si>
  <si>
    <t>525</t>
  </si>
  <si>
    <t>526</t>
  </si>
  <si>
    <t>527</t>
  </si>
  <si>
    <t>528</t>
  </si>
  <si>
    <t>529</t>
  </si>
  <si>
    <t>530</t>
  </si>
  <si>
    <t>531</t>
  </si>
  <si>
    <t>532</t>
  </si>
  <si>
    <t>533</t>
  </si>
  <si>
    <t>534</t>
  </si>
  <si>
    <t>535</t>
  </si>
  <si>
    <t>536</t>
  </si>
  <si>
    <t>537</t>
  </si>
  <si>
    <t>538</t>
  </si>
  <si>
    <t>539</t>
  </si>
  <si>
    <t>540</t>
  </si>
  <si>
    <t>541</t>
  </si>
  <si>
    <t>542</t>
  </si>
  <si>
    <t>543</t>
  </si>
  <si>
    <t>544</t>
  </si>
  <si>
    <t>545</t>
  </si>
  <si>
    <t>546</t>
  </si>
  <si>
    <t>547</t>
  </si>
  <si>
    <t>548</t>
  </si>
  <si>
    <t>549</t>
  </si>
  <si>
    <t>550</t>
  </si>
  <si>
    <t>551</t>
  </si>
  <si>
    <t>552</t>
  </si>
  <si>
    <t>553</t>
  </si>
  <si>
    <t>554</t>
  </si>
  <si>
    <t>555</t>
  </si>
  <si>
    <t>556</t>
  </si>
  <si>
    <t>557</t>
  </si>
  <si>
    <t>558</t>
  </si>
  <si>
    <t>559</t>
  </si>
  <si>
    <t>560</t>
  </si>
  <si>
    <t>561</t>
  </si>
  <si>
    <t>562</t>
  </si>
  <si>
    <t>563</t>
  </si>
  <si>
    <t>564</t>
  </si>
  <si>
    <t>565</t>
  </si>
  <si>
    <t>566</t>
  </si>
  <si>
    <t>567</t>
  </si>
  <si>
    <t>568</t>
  </si>
  <si>
    <t>569</t>
  </si>
  <si>
    <t>570</t>
  </si>
  <si>
    <t>571</t>
  </si>
  <si>
    <t>572</t>
  </si>
  <si>
    <t>573</t>
  </si>
  <si>
    <t>574</t>
  </si>
  <si>
    <t>575</t>
  </si>
  <si>
    <t>576</t>
  </si>
  <si>
    <t>577</t>
  </si>
  <si>
    <t>578</t>
  </si>
  <si>
    <t>579</t>
  </si>
  <si>
    <t>580</t>
  </si>
  <si>
    <t>581</t>
  </si>
  <si>
    <t>582</t>
  </si>
  <si>
    <t>583</t>
  </si>
  <si>
    <t>584</t>
  </si>
  <si>
    <t>585</t>
  </si>
  <si>
    <t>586</t>
  </si>
  <si>
    <t>587</t>
  </si>
  <si>
    <t>588</t>
  </si>
  <si>
    <t>589</t>
  </si>
  <si>
    <t>590</t>
  </si>
  <si>
    <t>591</t>
  </si>
  <si>
    <t>592</t>
  </si>
  <si>
    <t>593</t>
  </si>
  <si>
    <t>594</t>
  </si>
  <si>
    <t>595</t>
  </si>
  <si>
    <t>596</t>
  </si>
  <si>
    <t>597</t>
  </si>
  <si>
    <t>598</t>
  </si>
  <si>
    <t>599</t>
  </si>
  <si>
    <t>600</t>
  </si>
  <si>
    <t>601</t>
  </si>
  <si>
    <t>602</t>
  </si>
  <si>
    <t>603</t>
  </si>
  <si>
    <t>604</t>
  </si>
  <si>
    <t>605</t>
  </si>
  <si>
    <t>606</t>
  </si>
  <si>
    <t>607</t>
  </si>
  <si>
    <t>608</t>
  </si>
  <si>
    <t>609</t>
  </si>
  <si>
    <t>610</t>
  </si>
  <si>
    <t>611</t>
  </si>
  <si>
    <t>612</t>
  </si>
  <si>
    <t>613</t>
  </si>
  <si>
    <t>614</t>
  </si>
  <si>
    <t>615</t>
  </si>
  <si>
    <t>616</t>
  </si>
  <si>
    <t>617</t>
  </si>
  <si>
    <t>618</t>
  </si>
  <si>
    <t>619</t>
  </si>
  <si>
    <t>620</t>
  </si>
  <si>
    <t>621</t>
  </si>
  <si>
    <t>622</t>
  </si>
  <si>
    <t>623</t>
  </si>
  <si>
    <t>624</t>
  </si>
  <si>
    <t>625</t>
  </si>
  <si>
    <t>626</t>
  </si>
  <si>
    <t>627</t>
  </si>
  <si>
    <t>628</t>
  </si>
  <si>
    <t>629</t>
  </si>
  <si>
    <t>630</t>
  </si>
  <si>
    <t>631</t>
  </si>
  <si>
    <t>632</t>
  </si>
  <si>
    <t>633</t>
  </si>
  <si>
    <t>634</t>
  </si>
  <si>
    <t>635</t>
  </si>
  <si>
    <t>636</t>
  </si>
  <si>
    <t>637</t>
  </si>
  <si>
    <t>638</t>
  </si>
  <si>
    <t>639</t>
  </si>
  <si>
    <t>640</t>
  </si>
  <si>
    <t>641</t>
  </si>
  <si>
    <t>642</t>
  </si>
  <si>
    <t>643</t>
  </si>
  <si>
    <t>644</t>
  </si>
  <si>
    <t>645</t>
  </si>
  <si>
    <t>646</t>
  </si>
  <si>
    <t>647</t>
  </si>
  <si>
    <t>648</t>
  </si>
  <si>
    <t>649</t>
  </si>
  <si>
    <t>650</t>
  </si>
  <si>
    <t>651</t>
  </si>
  <si>
    <t>652</t>
  </si>
  <si>
    <t>653</t>
  </si>
  <si>
    <t>654</t>
  </si>
  <si>
    <t>655</t>
  </si>
  <si>
    <t>656</t>
  </si>
  <si>
    <t>657</t>
  </si>
  <si>
    <t>658</t>
  </si>
  <si>
    <t>659</t>
  </si>
  <si>
    <t>660</t>
  </si>
  <si>
    <t>661</t>
  </si>
  <si>
    <t>662</t>
  </si>
  <si>
    <t>663</t>
  </si>
  <si>
    <t>664</t>
  </si>
  <si>
    <t>665</t>
  </si>
  <si>
    <t>666</t>
  </si>
  <si>
    <t>667</t>
  </si>
  <si>
    <t>668</t>
  </si>
  <si>
    <t>669</t>
  </si>
  <si>
    <t>670</t>
  </si>
  <si>
    <t>671</t>
  </si>
  <si>
    <t>672</t>
  </si>
  <si>
    <t>673</t>
  </si>
  <si>
    <t>674</t>
  </si>
  <si>
    <t>675</t>
  </si>
  <si>
    <t>676</t>
  </si>
  <si>
    <t>677</t>
  </si>
  <si>
    <t>678</t>
  </si>
  <si>
    <t>679</t>
  </si>
  <si>
    <t>680</t>
  </si>
  <si>
    <t>681</t>
  </si>
  <si>
    <t>682</t>
  </si>
  <si>
    <t>683</t>
  </si>
  <si>
    <t>684</t>
  </si>
  <si>
    <t>685</t>
  </si>
  <si>
    <t>686</t>
  </si>
  <si>
    <t>687</t>
  </si>
  <si>
    <t>688</t>
  </si>
  <si>
    <t>689</t>
  </si>
  <si>
    <t>690</t>
  </si>
  <si>
    <t>691</t>
  </si>
  <si>
    <t>692</t>
  </si>
  <si>
    <t>693</t>
  </si>
  <si>
    <t>694</t>
  </si>
  <si>
    <t>695</t>
  </si>
  <si>
    <t>696</t>
  </si>
  <si>
    <t>697</t>
  </si>
  <si>
    <t>698</t>
  </si>
  <si>
    <t>699</t>
  </si>
  <si>
    <t>700</t>
  </si>
  <si>
    <t>701</t>
  </si>
  <si>
    <t>702</t>
  </si>
  <si>
    <t>703</t>
  </si>
  <si>
    <t>704</t>
  </si>
  <si>
    <t>705</t>
  </si>
  <si>
    <t>706</t>
  </si>
  <si>
    <t>707</t>
  </si>
  <si>
    <t>708</t>
  </si>
  <si>
    <t>709</t>
  </si>
  <si>
    <t>710</t>
  </si>
  <si>
    <t>711</t>
  </si>
  <si>
    <t>712</t>
  </si>
  <si>
    <t>713</t>
  </si>
  <si>
    <t>714</t>
  </si>
  <si>
    <t>715</t>
  </si>
  <si>
    <t>716</t>
  </si>
  <si>
    <t>717</t>
  </si>
  <si>
    <t>718</t>
  </si>
  <si>
    <t>719</t>
  </si>
  <si>
    <t>720</t>
  </si>
  <si>
    <t>721</t>
  </si>
  <si>
    <t>722</t>
  </si>
  <si>
    <t>723</t>
  </si>
  <si>
    <t>724</t>
  </si>
  <si>
    <t>725</t>
  </si>
  <si>
    <t>726</t>
  </si>
  <si>
    <t>727</t>
  </si>
  <si>
    <t>728</t>
  </si>
  <si>
    <t>729</t>
  </si>
  <si>
    <t>730</t>
  </si>
  <si>
    <t>731</t>
  </si>
  <si>
    <t>732</t>
  </si>
  <si>
    <t>733</t>
  </si>
  <si>
    <t>734</t>
  </si>
  <si>
    <t>735</t>
  </si>
  <si>
    <t>736</t>
  </si>
  <si>
    <t>737</t>
  </si>
  <si>
    <t>738</t>
  </si>
  <si>
    <t>739</t>
  </si>
  <si>
    <t>740</t>
  </si>
  <si>
    <t>741</t>
  </si>
  <si>
    <t>742</t>
  </si>
  <si>
    <t>743</t>
  </si>
  <si>
    <t>744</t>
  </si>
  <si>
    <t>745</t>
  </si>
  <si>
    <t>746</t>
  </si>
  <si>
    <t>747</t>
  </si>
  <si>
    <t>748</t>
  </si>
  <si>
    <t>749</t>
  </si>
  <si>
    <t>750</t>
  </si>
  <si>
    <t>751</t>
  </si>
  <si>
    <t>752</t>
  </si>
  <si>
    <t>753</t>
  </si>
  <si>
    <t>754</t>
  </si>
  <si>
    <t>755</t>
  </si>
  <si>
    <t>756</t>
  </si>
  <si>
    <t>757</t>
  </si>
  <si>
    <t>758</t>
  </si>
  <si>
    <t>759</t>
  </si>
  <si>
    <t>760</t>
  </si>
  <si>
    <t>761</t>
  </si>
  <si>
    <t>762</t>
  </si>
  <si>
    <t>763</t>
  </si>
  <si>
    <t>764</t>
  </si>
  <si>
    <t>765</t>
  </si>
  <si>
    <t>766</t>
  </si>
  <si>
    <t>767</t>
  </si>
  <si>
    <t>768</t>
  </si>
  <si>
    <t>769</t>
  </si>
  <si>
    <t>770</t>
  </si>
  <si>
    <t>771</t>
  </si>
  <si>
    <t>772</t>
  </si>
  <si>
    <t>773</t>
  </si>
  <si>
    <t>774</t>
  </si>
  <si>
    <t>775</t>
  </si>
  <si>
    <t>776</t>
  </si>
  <si>
    <t>777</t>
  </si>
  <si>
    <t>778</t>
  </si>
  <si>
    <t>779</t>
  </si>
  <si>
    <t>780</t>
  </si>
  <si>
    <t>781</t>
  </si>
  <si>
    <t>782</t>
  </si>
  <si>
    <t>783</t>
  </si>
  <si>
    <t>784</t>
  </si>
  <si>
    <t>785</t>
  </si>
  <si>
    <t>786</t>
  </si>
  <si>
    <t>787</t>
  </si>
  <si>
    <t>788</t>
  </si>
  <si>
    <t>789</t>
  </si>
  <si>
    <t>790</t>
  </si>
  <si>
    <t>791</t>
  </si>
  <si>
    <t>792</t>
  </si>
  <si>
    <t>793</t>
  </si>
  <si>
    <t>794</t>
  </si>
  <si>
    <t>795</t>
  </si>
  <si>
    <t>796</t>
  </si>
  <si>
    <t>797</t>
  </si>
  <si>
    <t>798</t>
  </si>
  <si>
    <t>799</t>
  </si>
  <si>
    <t>800</t>
  </si>
  <si>
    <t>801</t>
  </si>
  <si>
    <t>802</t>
  </si>
  <si>
    <t>803</t>
  </si>
  <si>
    <t>804</t>
  </si>
  <si>
    <t>805</t>
  </si>
  <si>
    <t>806</t>
  </si>
  <si>
    <t>807</t>
  </si>
  <si>
    <t>808</t>
  </si>
  <si>
    <t>809</t>
  </si>
  <si>
    <t>810</t>
  </si>
  <si>
    <t>811</t>
  </si>
  <si>
    <t>812</t>
  </si>
  <si>
    <t>813</t>
  </si>
  <si>
    <t>814</t>
  </si>
  <si>
    <t>815</t>
  </si>
  <si>
    <t>816</t>
  </si>
  <si>
    <t>817</t>
  </si>
  <si>
    <t>818</t>
  </si>
  <si>
    <t>819</t>
  </si>
  <si>
    <t>820</t>
  </si>
  <si>
    <t>821</t>
  </si>
  <si>
    <t>822</t>
  </si>
  <si>
    <t>823</t>
  </si>
  <si>
    <t>824</t>
  </si>
  <si>
    <t>825</t>
  </si>
  <si>
    <t>826</t>
  </si>
  <si>
    <t>827</t>
  </si>
  <si>
    <t>828</t>
  </si>
  <si>
    <t>829</t>
  </si>
  <si>
    <t>830</t>
  </si>
  <si>
    <t>831</t>
  </si>
  <si>
    <t>832</t>
  </si>
  <si>
    <t>833</t>
  </si>
  <si>
    <t>834</t>
  </si>
  <si>
    <t>835</t>
  </si>
  <si>
    <t>836</t>
  </si>
  <si>
    <t>837</t>
  </si>
  <si>
    <t>838</t>
  </si>
  <si>
    <t>839</t>
  </si>
  <si>
    <t>840</t>
  </si>
  <si>
    <t>841</t>
  </si>
  <si>
    <t>842</t>
  </si>
  <si>
    <t>843</t>
  </si>
  <si>
    <t>844</t>
  </si>
  <si>
    <t>845</t>
  </si>
  <si>
    <t>846</t>
  </si>
  <si>
    <t>847</t>
  </si>
  <si>
    <t>848</t>
  </si>
  <si>
    <t>849</t>
  </si>
  <si>
    <t>850</t>
  </si>
  <si>
    <t>851</t>
  </si>
  <si>
    <t>852</t>
  </si>
  <si>
    <t>853</t>
  </si>
  <si>
    <t>854</t>
  </si>
  <si>
    <t>855</t>
  </si>
  <si>
    <t>856</t>
  </si>
  <si>
    <t>857</t>
  </si>
  <si>
    <t>858</t>
  </si>
  <si>
    <t>859</t>
  </si>
  <si>
    <t>860</t>
  </si>
  <si>
    <t>861</t>
  </si>
  <si>
    <t>862</t>
  </si>
  <si>
    <t>863</t>
  </si>
  <si>
    <t>864</t>
  </si>
  <si>
    <t>865</t>
  </si>
  <si>
    <t>866</t>
  </si>
  <si>
    <t>867</t>
  </si>
  <si>
    <t>868</t>
  </si>
  <si>
    <t>869</t>
  </si>
  <si>
    <t>870</t>
  </si>
  <si>
    <t>871</t>
  </si>
  <si>
    <t>872</t>
  </si>
  <si>
    <t>873</t>
  </si>
  <si>
    <t>874</t>
  </si>
  <si>
    <t>875</t>
  </si>
  <si>
    <t>876</t>
  </si>
  <si>
    <t>877</t>
  </si>
  <si>
    <t>878</t>
  </si>
  <si>
    <t>879</t>
  </si>
  <si>
    <t>880</t>
  </si>
  <si>
    <t>881</t>
  </si>
  <si>
    <t>882</t>
  </si>
  <si>
    <t>883</t>
  </si>
  <si>
    <t>884</t>
  </si>
  <si>
    <t>885</t>
  </si>
  <si>
    <t>886</t>
  </si>
  <si>
    <t>887</t>
  </si>
  <si>
    <t>888</t>
  </si>
  <si>
    <t>889</t>
  </si>
  <si>
    <t>890</t>
  </si>
  <si>
    <t>891</t>
  </si>
  <si>
    <t>892</t>
  </si>
  <si>
    <t>893</t>
  </si>
  <si>
    <t>894</t>
  </si>
  <si>
    <t>895</t>
  </si>
  <si>
    <t>896</t>
  </si>
  <si>
    <t>897</t>
  </si>
  <si>
    <t>898</t>
  </si>
  <si>
    <t>899</t>
  </si>
  <si>
    <t>900</t>
  </si>
  <si>
    <t>901</t>
  </si>
  <si>
    <t>902</t>
  </si>
  <si>
    <t>903</t>
  </si>
  <si>
    <t>904</t>
  </si>
  <si>
    <t>905</t>
  </si>
  <si>
    <t>906</t>
  </si>
  <si>
    <t>907</t>
  </si>
  <si>
    <t>908</t>
  </si>
  <si>
    <t>909</t>
  </si>
  <si>
    <t>910</t>
  </si>
  <si>
    <t>911</t>
  </si>
  <si>
    <t>912</t>
  </si>
  <si>
    <t>913</t>
  </si>
  <si>
    <t>914</t>
  </si>
  <si>
    <t>915</t>
  </si>
  <si>
    <t>916</t>
  </si>
  <si>
    <t>917</t>
  </si>
  <si>
    <t>918</t>
  </si>
  <si>
    <t>919</t>
  </si>
  <si>
    <t>920</t>
  </si>
  <si>
    <t>921</t>
  </si>
  <si>
    <t>922</t>
  </si>
  <si>
    <t>923</t>
  </si>
  <si>
    <t>924</t>
  </si>
  <si>
    <t>925</t>
  </si>
  <si>
    <t>926</t>
  </si>
  <si>
    <t>927</t>
  </si>
  <si>
    <t>928</t>
  </si>
  <si>
    <t>929</t>
  </si>
  <si>
    <t>930</t>
  </si>
  <si>
    <t>931</t>
  </si>
  <si>
    <t>932</t>
  </si>
  <si>
    <t>933</t>
  </si>
  <si>
    <t>934</t>
  </si>
  <si>
    <t>935</t>
  </si>
  <si>
    <t>936</t>
  </si>
  <si>
    <t>937</t>
  </si>
  <si>
    <t>938</t>
  </si>
  <si>
    <t>939</t>
  </si>
  <si>
    <t>940</t>
  </si>
  <si>
    <t>941</t>
  </si>
  <si>
    <t>942</t>
  </si>
  <si>
    <t>943</t>
  </si>
  <si>
    <t>944</t>
  </si>
  <si>
    <t>945</t>
  </si>
  <si>
    <t>946</t>
  </si>
  <si>
    <t>947</t>
  </si>
  <si>
    <t>948</t>
  </si>
  <si>
    <t>949</t>
  </si>
  <si>
    <t>950</t>
  </si>
  <si>
    <t>951</t>
  </si>
  <si>
    <t>952</t>
  </si>
  <si>
    <t>953</t>
  </si>
  <si>
    <t>954</t>
  </si>
  <si>
    <t>955</t>
  </si>
  <si>
    <t>956</t>
  </si>
  <si>
    <t>957</t>
  </si>
  <si>
    <t>958</t>
  </si>
  <si>
    <t>959</t>
  </si>
  <si>
    <t>960</t>
  </si>
  <si>
    <t>961</t>
  </si>
  <si>
    <t>962</t>
  </si>
  <si>
    <t>963</t>
  </si>
  <si>
    <t>964</t>
  </si>
  <si>
    <t>965</t>
  </si>
  <si>
    <t>966</t>
  </si>
  <si>
    <t>967</t>
  </si>
  <si>
    <t>968</t>
  </si>
  <si>
    <t>969</t>
  </si>
  <si>
    <t>970</t>
  </si>
  <si>
    <t>971</t>
  </si>
  <si>
    <t>972</t>
  </si>
  <si>
    <t>973</t>
  </si>
  <si>
    <t>974</t>
  </si>
  <si>
    <t>975</t>
  </si>
  <si>
    <t>976</t>
  </si>
  <si>
    <t>977</t>
  </si>
  <si>
    <t>978</t>
  </si>
  <si>
    <t>979</t>
  </si>
  <si>
    <t>980</t>
  </si>
  <si>
    <t>981</t>
  </si>
  <si>
    <t>982</t>
  </si>
  <si>
    <t>983</t>
  </si>
  <si>
    <t>984</t>
  </si>
  <si>
    <t>985</t>
  </si>
  <si>
    <t>986</t>
  </si>
  <si>
    <t>987</t>
  </si>
  <si>
    <t>988</t>
  </si>
  <si>
    <t>989</t>
  </si>
  <si>
    <t>990</t>
  </si>
  <si>
    <t>991</t>
  </si>
  <si>
    <t>992</t>
  </si>
  <si>
    <t>993</t>
  </si>
  <si>
    <t>994</t>
  </si>
  <si>
    <t>995</t>
  </si>
  <si>
    <t>996</t>
  </si>
  <si>
    <t>997</t>
  </si>
  <si>
    <t>998</t>
  </si>
  <si>
    <t>999</t>
  </si>
  <si>
    <t>1000</t>
  </si>
  <si>
    <t>1001</t>
  </si>
  <si>
    <t>1002</t>
  </si>
  <si>
    <t>1003</t>
  </si>
  <si>
    <t>1004</t>
  </si>
  <si>
    <t>1005</t>
  </si>
  <si>
    <t>1006</t>
  </si>
  <si>
    <t>1007</t>
  </si>
  <si>
    <t>1008</t>
  </si>
  <si>
    <t>1009</t>
  </si>
  <si>
    <t>1010</t>
  </si>
  <si>
    <t>1011</t>
  </si>
  <si>
    <t>1012</t>
  </si>
  <si>
    <t>1013</t>
  </si>
  <si>
    <t>1014</t>
  </si>
  <si>
    <t>1015</t>
  </si>
  <si>
    <t>1016</t>
  </si>
  <si>
    <t>1017</t>
  </si>
  <si>
    <t>1018</t>
  </si>
  <si>
    <t>1019</t>
  </si>
  <si>
    <t>1020</t>
  </si>
  <si>
    <t>1021</t>
  </si>
  <si>
    <t>1022</t>
  </si>
  <si>
    <t>1023</t>
  </si>
  <si>
    <t>1024</t>
  </si>
  <si>
    <t>1025</t>
  </si>
  <si>
    <t>1026</t>
  </si>
  <si>
    <t>1027</t>
  </si>
  <si>
    <t>1028</t>
  </si>
  <si>
    <t>1029</t>
  </si>
  <si>
    <t>1030</t>
  </si>
  <si>
    <t>1031</t>
  </si>
  <si>
    <t>1032</t>
  </si>
  <si>
    <t>1033</t>
  </si>
  <si>
    <t>1034</t>
  </si>
  <si>
    <t>1035</t>
  </si>
  <si>
    <t>1036</t>
  </si>
  <si>
    <t>1037</t>
  </si>
  <si>
    <t>1038</t>
  </si>
  <si>
    <t>1039</t>
  </si>
  <si>
    <t>1040</t>
  </si>
  <si>
    <t>1041</t>
  </si>
  <si>
    <t>1042</t>
  </si>
  <si>
    <t>1043</t>
  </si>
  <si>
    <t>1044</t>
  </si>
  <si>
    <t>1045</t>
  </si>
  <si>
    <t>1046</t>
  </si>
  <si>
    <t>1047</t>
  </si>
  <si>
    <t>1048</t>
  </si>
  <si>
    <t>1049</t>
  </si>
  <si>
    <t>1050</t>
  </si>
  <si>
    <t>1051</t>
  </si>
  <si>
    <t>1052</t>
  </si>
  <si>
    <t>1053</t>
  </si>
  <si>
    <t>1054</t>
  </si>
  <si>
    <t>1055</t>
  </si>
  <si>
    <t>1056</t>
  </si>
  <si>
    <t>1057</t>
  </si>
  <si>
    <t>1058</t>
  </si>
  <si>
    <t>1059</t>
  </si>
  <si>
    <t>1060</t>
  </si>
  <si>
    <t>1061</t>
  </si>
  <si>
    <t>1062</t>
  </si>
  <si>
    <t>1063</t>
  </si>
  <si>
    <t>1064</t>
  </si>
  <si>
    <t>1065</t>
  </si>
  <si>
    <t>1066</t>
  </si>
  <si>
    <t>1067</t>
  </si>
  <si>
    <t>1068</t>
  </si>
  <si>
    <t>1069</t>
  </si>
  <si>
    <t>1070</t>
  </si>
  <si>
    <t>1071</t>
  </si>
  <si>
    <t>1072</t>
  </si>
  <si>
    <t>1073</t>
  </si>
  <si>
    <t>1074</t>
  </si>
  <si>
    <t>1075</t>
  </si>
  <si>
    <t>1076</t>
  </si>
  <si>
    <t>1077</t>
  </si>
  <si>
    <t>1078</t>
  </si>
  <si>
    <t>1079</t>
  </si>
  <si>
    <t>1080</t>
  </si>
  <si>
    <t>1081</t>
  </si>
  <si>
    <t>1082</t>
  </si>
  <si>
    <t>1083</t>
  </si>
  <si>
    <t>1084</t>
  </si>
  <si>
    <t>1085</t>
  </si>
  <si>
    <t>1086</t>
  </si>
  <si>
    <t>1087</t>
  </si>
  <si>
    <t>1088</t>
  </si>
  <si>
    <t>1089</t>
  </si>
  <si>
    <t>1090</t>
  </si>
  <si>
    <t>1091</t>
  </si>
  <si>
    <t>1092</t>
  </si>
  <si>
    <t>1093</t>
  </si>
  <si>
    <t>1094</t>
  </si>
  <si>
    <t>1095</t>
  </si>
  <si>
    <t>1096</t>
  </si>
  <si>
    <t>1097</t>
  </si>
  <si>
    <t>1098</t>
  </si>
  <si>
    <t>1099</t>
  </si>
  <si>
    <t>1100</t>
  </si>
  <si>
    <t>1101</t>
  </si>
  <si>
    <t>1102</t>
  </si>
  <si>
    <t>1103</t>
  </si>
  <si>
    <t>1104</t>
  </si>
  <si>
    <t>1105</t>
  </si>
  <si>
    <t>1106</t>
  </si>
  <si>
    <t>1107</t>
  </si>
  <si>
    <t>1108</t>
  </si>
  <si>
    <t>1109</t>
  </si>
  <si>
    <t>1110</t>
  </si>
  <si>
    <t>1111</t>
  </si>
  <si>
    <t>1112</t>
  </si>
  <si>
    <t>1113</t>
  </si>
  <si>
    <t>1114</t>
  </si>
  <si>
    <t>1115</t>
  </si>
  <si>
    <t>1116</t>
  </si>
  <si>
    <t>1117</t>
  </si>
  <si>
    <t>1118</t>
  </si>
  <si>
    <t>1119</t>
  </si>
  <si>
    <t>1120</t>
  </si>
  <si>
    <t>1121</t>
  </si>
  <si>
    <t>1122</t>
  </si>
  <si>
    <t>1123</t>
  </si>
  <si>
    <t>1124</t>
  </si>
  <si>
    <t>1125</t>
  </si>
  <si>
    <t>1126</t>
  </si>
  <si>
    <t>1127</t>
  </si>
  <si>
    <t>1128</t>
  </si>
  <si>
    <t>1129</t>
  </si>
  <si>
    <t>1130</t>
  </si>
  <si>
    <t>1131</t>
  </si>
  <si>
    <t>1132</t>
  </si>
  <si>
    <t>1133</t>
  </si>
  <si>
    <t>1134</t>
  </si>
  <si>
    <t>1135</t>
  </si>
  <si>
    <t>1136</t>
  </si>
  <si>
    <t>1137</t>
  </si>
  <si>
    <t>1138</t>
  </si>
  <si>
    <t>1139</t>
  </si>
  <si>
    <t>1140</t>
  </si>
  <si>
    <t>1141</t>
  </si>
  <si>
    <t>1142</t>
  </si>
  <si>
    <t>1143</t>
  </si>
  <si>
    <t>1144</t>
  </si>
  <si>
    <t>1145</t>
  </si>
  <si>
    <t>1146</t>
  </si>
  <si>
    <t>1147</t>
  </si>
  <si>
    <t>1148</t>
  </si>
  <si>
    <t>1149</t>
  </si>
  <si>
    <t>1150</t>
  </si>
  <si>
    <t>1151</t>
  </si>
  <si>
    <t>1152</t>
  </si>
  <si>
    <t>1153</t>
  </si>
  <si>
    <t>1154</t>
  </si>
  <si>
    <t>1155</t>
  </si>
  <si>
    <t>1156</t>
  </si>
  <si>
    <t>1157</t>
  </si>
  <si>
    <t>1158</t>
  </si>
  <si>
    <t>1159</t>
  </si>
  <si>
    <t>1160</t>
  </si>
  <si>
    <t>1161</t>
  </si>
  <si>
    <t>1162</t>
  </si>
  <si>
    <t>1163</t>
  </si>
  <si>
    <t>1164</t>
  </si>
  <si>
    <t>1165</t>
  </si>
  <si>
    <t>1166</t>
  </si>
  <si>
    <t>1167</t>
  </si>
  <si>
    <t>1168</t>
  </si>
  <si>
    <t>1169</t>
  </si>
  <si>
    <t>1170</t>
  </si>
  <si>
    <t>1171</t>
  </si>
  <si>
    <t>1172</t>
  </si>
  <si>
    <t>1173</t>
  </si>
  <si>
    <t>1174</t>
  </si>
  <si>
    <t>1175</t>
  </si>
  <si>
    <t>1176</t>
  </si>
  <si>
    <t>1177</t>
  </si>
  <si>
    <t>1178</t>
  </si>
  <si>
    <t>1179</t>
  </si>
  <si>
    <t>1180</t>
  </si>
  <si>
    <t>1181</t>
  </si>
  <si>
    <t>1182</t>
  </si>
  <si>
    <t>1183</t>
  </si>
  <si>
    <t>1184</t>
  </si>
  <si>
    <t>1185</t>
  </si>
  <si>
    <t>1186</t>
  </si>
  <si>
    <t>1187</t>
  </si>
  <si>
    <t>1188</t>
  </si>
  <si>
    <t>1189</t>
  </si>
  <si>
    <t>1190</t>
  </si>
  <si>
    <t>1191</t>
  </si>
  <si>
    <t>1192</t>
  </si>
  <si>
    <t>1193</t>
  </si>
  <si>
    <t>1194</t>
  </si>
  <si>
    <t>1195</t>
  </si>
  <si>
    <t>Монтаж плиты днища КЦД на цементно-песчаный раствор М100 толщиной 20 мм</t>
  </si>
  <si>
    <t>ОП1-К в комплекте с люком тип "Т"</t>
  </si>
  <si>
    <t>диаметр</t>
  </si>
  <si>
    <t>водосточных колодцев 2000мм и 1500мм</t>
  </si>
  <si>
    <t>площадь элемента</t>
  </si>
  <si>
    <t>Монтаж стремянки 902-09-22.84 -КЖИ.С1</t>
  </si>
  <si>
    <t>Стремянка 902-09-22.84 -КЖИ.С1-07</t>
  </si>
  <si>
    <t>Стремянка 902-09-22.84 -КЖИ.С1-01</t>
  </si>
  <si>
    <t>Стремянка 902-09-22.84 -КЖИ.С1-02</t>
  </si>
  <si>
    <t>Стремянка 902-09-22.84 -КЖИ.С1-04</t>
  </si>
  <si>
    <t>Стремянка 902-09-22.84 -КЖИ.С1-05</t>
  </si>
  <si>
    <t>Стремянка 902-09-22.84 -КЖИ.С1-06</t>
  </si>
  <si>
    <t>Стремянка 902-09-22.84 -КЖИ.С1-08</t>
  </si>
  <si>
    <t>Монтаж опорной плиты на цементно-песчаный раствор М100 толщиной 10 мм</t>
  </si>
  <si>
    <t>18</t>
  </si>
  <si>
    <t>21</t>
  </si>
  <si>
    <t>22</t>
  </si>
  <si>
    <t>31</t>
  </si>
  <si>
    <t>32</t>
  </si>
  <si>
    <t>33</t>
  </si>
  <si>
    <t>68</t>
  </si>
  <si>
    <t>81</t>
  </si>
  <si>
    <t>82</t>
  </si>
  <si>
    <t>83</t>
  </si>
  <si>
    <t>84</t>
  </si>
  <si>
    <t>115</t>
  </si>
  <si>
    <t>160</t>
  </si>
  <si>
    <t>173</t>
  </si>
  <si>
    <t>174</t>
  </si>
  <si>
    <t>175</t>
  </si>
  <si>
    <t>176</t>
  </si>
  <si>
    <t>249</t>
  </si>
  <si>
    <t>Дождеприёмник марки ДБ</t>
  </si>
  <si>
    <t>Устройство участка сетей водоотведения (ливневой канализация) К2 (наружные)</t>
  </si>
  <si>
    <t>Устройство участка трубопровода Ø400 мм  от  дождеприёмного колодца Д39 до колодца К2.1.1</t>
  </si>
  <si>
    <t>Устройство щебёночной подготовки толщиной 150мм, шириной 650 мм  (втрамбовать в грунт)</t>
  </si>
  <si>
    <t>Устройство врезки в существующий колодец с заделкой отверстий</t>
  </si>
  <si>
    <t>Устройство участка трубопровода Ø400 мм  от колодца К2.1 до колодца К2.2</t>
  </si>
  <si>
    <t>Устройство участка трубопровода Ø400 мм от дождеприёмного колодца Д32 до колодца К2.47</t>
  </si>
  <si>
    <t>Устройство участка трубопровода Ø400 мм от дождеприёмного колодца Д36 до колодца К2.57</t>
  </si>
  <si>
    <t>Устройство участка трубопровода Ø400 мм от колодца К2.2 до колодца К2.3</t>
  </si>
  <si>
    <t>Устройство участка трубопровода Ø400 мм  от  дождеприёмного колодца Д21 до колодца К2.23</t>
  </si>
  <si>
    <r>
      <t>Устройство водосточных колодцев</t>
    </r>
    <r>
      <rPr>
        <sz val="12"/>
        <color rgb="FF000000"/>
        <rFont val="Times New Roman"/>
        <family val="1"/>
        <charset val="204"/>
      </rPr>
      <t xml:space="preserve"> 2000 мм (37шт.) и 1500мм  (36шт.)  и дождеприёмных колодцев 700мм</t>
    </r>
    <r>
      <rPr>
        <b/>
        <sz val="12"/>
        <color rgb="FF000000"/>
        <rFont val="Times New Roman"/>
        <family val="1"/>
        <charset val="204"/>
      </rPr>
      <t xml:space="preserve"> </t>
    </r>
    <r>
      <rPr>
        <sz val="12"/>
        <color rgb="FF000000"/>
        <rFont val="Times New Roman"/>
        <family val="1"/>
        <charset val="204"/>
      </rPr>
      <t>(22шт.)</t>
    </r>
  </si>
  <si>
    <t>сверление отверстия</t>
  </si>
  <si>
    <t>монтаж гильзы стальной 426х7мм</t>
  </si>
  <si>
    <t>заделка отверстий</t>
  </si>
  <si>
    <t>Погрузка, вывоз грунта</t>
  </si>
  <si>
    <t>4</t>
  </si>
  <si>
    <t>15</t>
  </si>
  <si>
    <t>17</t>
  </si>
  <si>
    <t>в том числе НДС</t>
  </si>
  <si>
    <r>
      <t xml:space="preserve">Труба    ВЧШГ </t>
    </r>
    <r>
      <rPr>
        <sz val="12"/>
        <color rgb="FF000000"/>
        <rFont val="Times New Roman"/>
        <family val="1"/>
        <charset val="204"/>
      </rPr>
      <t>Ø</t>
    </r>
    <r>
      <rPr>
        <i/>
        <sz val="13.8"/>
        <color rgb="FF000000"/>
        <rFont val="Times New Roman"/>
        <family val="1"/>
        <charset val="204"/>
      </rPr>
      <t>150</t>
    </r>
  </si>
  <si>
    <r>
      <t>на устройство наружных сетей водоснабжения и водоотведения (</t>
    </r>
    <r>
      <rPr>
        <b/>
        <sz val="12"/>
        <color theme="1"/>
        <rFont val="Times New Roman"/>
        <family val="1"/>
        <charset val="204"/>
      </rPr>
      <t>ливневая канализация К2</t>
    </r>
    <r>
      <rPr>
        <sz val="12"/>
        <color theme="1"/>
        <rFont val="Times New Roman"/>
        <family val="1"/>
        <charset val="204"/>
      </rPr>
      <t>) на объекте: «Реконструкция объекта незавершённого строительства Дома творчества в гостиничный комплекс с апартаментами по адресу: Республика Крым г. Алушта, ул. Западная 4, II-III очереди строительства». II очередь строительства, включающая в себя: Комплекс апартаментов гостиничного типа (корпусы 4,6) с помещениями общественного и технического назначения и подземной автостоянкой. Комплекс апартаментов гостиничного типа (корпус 5) с помещениями общественного и технического назначения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</si>
</sst>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vertAlign val="subscript"/>
      <sz val="12"/>
      <color rgb="FF00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i/>
      <sz val="12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i/>
      <sz val="13.8"/>
      <color rgb="FF000000"/>
      <name val="Times New Roman"/>
      <family val="1"/>
      <charset val="204"/>
    </font>
    <font>
      <i/>
      <sz val="10.199999999999999"/>
      <color rgb="FF000000"/>
      <name val="Times New Roman"/>
      <family val="1"/>
      <charset val="204"/>
    </font>
    <font>
      <b/>
      <i/>
      <sz val="10"/>
      <color rgb="FF000000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sz val="12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5" fillId="0" borderId="1" xfId="0" applyFont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 wrapText="1"/>
    </xf>
    <xf numFmtId="4" fontId="3" fillId="0" borderId="0" xfId="0" applyNumberFormat="1" applyFont="1" applyFill="1" applyBorder="1" applyAlignment="1">
      <alignment horizontal="center" vertical="center"/>
    </xf>
    <xf numFmtId="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49" fontId="3" fillId="0" borderId="0" xfId="0" applyNumberFormat="1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8" fillId="0" borderId="1" xfId="0" applyFont="1" applyFill="1" applyBorder="1" applyAlignment="1">
      <alignment horizontal="right" vertical="center" wrapText="1"/>
    </xf>
    <xf numFmtId="0" fontId="5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2" fontId="3" fillId="0" borderId="0" xfId="0" applyNumberFormat="1" applyFont="1" applyAlignment="1">
      <alignment horizontal="center" vertical="center"/>
    </xf>
    <xf numFmtId="2" fontId="7" fillId="0" borderId="1" xfId="0" applyNumberFormat="1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2" fontId="7" fillId="3" borderId="1" xfId="0" applyNumberFormat="1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/>
    </xf>
    <xf numFmtId="0" fontId="8" fillId="0" borderId="2" xfId="0" applyFont="1" applyFill="1" applyBorder="1" applyAlignment="1">
      <alignment horizontal="right" vertical="center" wrapText="1"/>
    </xf>
    <xf numFmtId="0" fontId="8" fillId="3" borderId="1" xfId="0" applyFont="1" applyFill="1" applyBorder="1" applyAlignment="1">
      <alignment horizontal="right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center" vertical="center"/>
    </xf>
    <xf numFmtId="0" fontId="5" fillId="4" borderId="2" xfId="0" applyFont="1" applyFill="1" applyBorder="1" applyAlignment="1">
      <alignment horizontal="left" vertical="center" wrapText="1"/>
    </xf>
    <xf numFmtId="4" fontId="3" fillId="0" borderId="4" xfId="0" applyNumberFormat="1" applyFont="1" applyFill="1" applyBorder="1" applyAlignment="1">
      <alignment horizontal="center" vertical="center" wrapText="1"/>
    </xf>
    <xf numFmtId="4" fontId="3" fillId="0" borderId="4" xfId="0" applyNumberFormat="1" applyFont="1" applyFill="1" applyBorder="1" applyAlignment="1">
      <alignment horizontal="center" vertical="center"/>
    </xf>
    <xf numFmtId="2" fontId="7" fillId="0" borderId="1" xfId="0" applyNumberFormat="1" applyFont="1" applyFill="1" applyBorder="1" applyAlignment="1">
      <alignment horizontal="center" vertical="center" wrapText="1"/>
    </xf>
    <xf numFmtId="2" fontId="7" fillId="0" borderId="4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 wrapText="1"/>
    </xf>
    <xf numFmtId="2" fontId="6" fillId="3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7" fillId="3" borderId="2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/>
    </xf>
    <xf numFmtId="2" fontId="7" fillId="3" borderId="4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2" fontId="7" fillId="5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4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17" fillId="0" borderId="1" xfId="0" applyNumberFormat="1" applyFont="1" applyBorder="1" applyAlignment="1">
      <alignment horizontal="center" vertical="center" wrapText="1"/>
    </xf>
    <xf numFmtId="49" fontId="18" fillId="0" borderId="0" xfId="0" applyNumberFormat="1" applyFont="1" applyAlignment="1">
      <alignment horizontal="center" vertical="center"/>
    </xf>
    <xf numFmtId="0" fontId="1" fillId="0" borderId="0" xfId="0" applyFont="1"/>
    <xf numFmtId="0" fontId="0" fillId="0" borderId="0" xfId="0" applyAlignment="1">
      <alignment wrapText="1"/>
    </xf>
    <xf numFmtId="0" fontId="14" fillId="0" borderId="3" xfId="0" applyFont="1" applyBorder="1" applyAlignment="1">
      <alignment vertical="center"/>
    </xf>
    <xf numFmtId="0" fontId="10" fillId="0" borderId="2" xfId="0" applyFont="1" applyFill="1" applyBorder="1" applyAlignment="1">
      <alignment horizontal="right" vertical="center" wrapText="1"/>
    </xf>
    <xf numFmtId="0" fontId="3" fillId="0" borderId="1" xfId="0" applyFont="1" applyBorder="1" applyAlignment="1">
      <alignment horizontal="left" vertical="center" wrapText="1"/>
    </xf>
    <xf numFmtId="2" fontId="3" fillId="0" borderId="1" xfId="0" applyNumberFormat="1" applyFont="1" applyBorder="1" applyAlignment="1">
      <alignment horizontal="center" vertical="center"/>
    </xf>
    <xf numFmtId="4" fontId="6" fillId="0" borderId="1" xfId="0" applyNumberFormat="1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center" wrapText="1"/>
    </xf>
    <xf numFmtId="4" fontId="3" fillId="0" borderId="0" xfId="0" applyNumberFormat="1" applyFont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4" fontId="7" fillId="0" borderId="4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 wrapText="1"/>
    </xf>
    <xf numFmtId="4" fontId="7" fillId="2" borderId="1" xfId="0" applyNumberFormat="1" applyFont="1" applyFill="1" applyBorder="1" applyAlignment="1">
      <alignment horizontal="center" vertical="center" wrapText="1"/>
    </xf>
    <xf numFmtId="4" fontId="3" fillId="0" borderId="5" xfId="0" applyNumberFormat="1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4" fontId="6" fillId="0" borderId="1" xfId="0" applyNumberFormat="1" applyFont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4" fontId="7" fillId="2" borderId="4" xfId="0" applyNumberFormat="1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4" fontId="7" fillId="6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4" fontId="19" fillId="2" borderId="1" xfId="0" applyNumberFormat="1" applyFont="1" applyFill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3" fillId="0" borderId="3" xfId="0" applyFont="1" applyBorder="1" applyAlignment="1">
      <alignment vertical="center" wrapText="1"/>
    </xf>
    <xf numFmtId="4" fontId="5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2466B9-D86E-4F44-8E6A-DCE49DD8BDE5}">
  <sheetPr>
    <pageSetUpPr fitToPage="1"/>
  </sheetPr>
  <dimension ref="A1:O1207"/>
  <sheetViews>
    <sheetView tabSelected="1" view="pageBreakPreview" zoomScale="90" zoomScaleNormal="90" zoomScaleSheetLayoutView="90" workbookViewId="0">
      <selection activeCell="M1194" sqref="M1194"/>
    </sheetView>
  </sheetViews>
  <sheetFormatPr defaultColWidth="8.88671875" defaultRowHeight="15.6" x14ac:dyDescent="0.3"/>
  <cols>
    <col min="1" max="1" width="7.5546875" style="7" customWidth="1"/>
    <col min="2" max="2" width="7.5546875" style="6" customWidth="1"/>
    <col min="3" max="3" width="64.6640625" style="13" customWidth="1"/>
    <col min="4" max="4" width="9.33203125" style="7" customWidth="1"/>
    <col min="5" max="5" width="12" style="28" customWidth="1"/>
    <col min="6" max="6" width="13.5546875" style="12" bestFit="1" customWidth="1"/>
    <col min="7" max="8" width="12" style="12" customWidth="1"/>
    <col min="9" max="9" width="14.33203125" style="76" customWidth="1"/>
    <col min="10" max="10" width="13.88671875" style="12" customWidth="1"/>
    <col min="11" max="11" width="16.33203125" style="12" customWidth="1"/>
    <col min="12" max="12" width="31.33203125" style="7" customWidth="1"/>
    <col min="13" max="13" width="8.88671875" style="7"/>
    <col min="14" max="14" width="19.6640625" style="7" customWidth="1"/>
    <col min="15" max="15" width="13.109375" style="7" customWidth="1"/>
    <col min="16" max="16384" width="8.88671875" style="7"/>
  </cols>
  <sheetData>
    <row r="1" spans="2:15" x14ac:dyDescent="0.3">
      <c r="L1" s="102" t="s">
        <v>12</v>
      </c>
    </row>
    <row r="2" spans="2:15" x14ac:dyDescent="0.3">
      <c r="K2" s="104"/>
      <c r="L2" s="104" t="s">
        <v>14</v>
      </c>
    </row>
    <row r="3" spans="2:15" x14ac:dyDescent="0.3">
      <c r="K3" s="107" t="s">
        <v>13</v>
      </c>
      <c r="L3" s="107"/>
    </row>
    <row r="5" spans="2:15" x14ac:dyDescent="0.3">
      <c r="B5" s="108" t="s">
        <v>3</v>
      </c>
      <c r="C5" s="108"/>
      <c r="D5" s="108"/>
      <c r="E5" s="108"/>
      <c r="F5" s="108"/>
      <c r="G5" s="108"/>
      <c r="H5" s="108"/>
      <c r="I5" s="108"/>
      <c r="J5" s="108"/>
      <c r="K5" s="108"/>
      <c r="L5" s="108"/>
    </row>
    <row r="6" spans="2:15" ht="62.25" customHeight="1" x14ac:dyDescent="0.3">
      <c r="B6" s="109" t="s">
        <v>1495</v>
      </c>
      <c r="C6" s="109"/>
      <c r="D6" s="109"/>
      <c r="E6" s="109"/>
      <c r="F6" s="109"/>
      <c r="G6" s="109"/>
      <c r="H6" s="109"/>
      <c r="I6" s="109"/>
      <c r="J6" s="109"/>
      <c r="K6" s="109"/>
      <c r="L6" s="105"/>
    </row>
    <row r="7" spans="2:15" x14ac:dyDescent="0.3">
      <c r="B7" s="110" t="s">
        <v>11</v>
      </c>
      <c r="C7" s="111" t="s">
        <v>0</v>
      </c>
      <c r="D7" s="112" t="s">
        <v>1</v>
      </c>
      <c r="E7" s="113" t="s">
        <v>2</v>
      </c>
      <c r="F7" s="106" t="s">
        <v>4</v>
      </c>
      <c r="G7" s="106"/>
      <c r="H7" s="106"/>
      <c r="I7" s="106" t="s">
        <v>5</v>
      </c>
      <c r="J7" s="106"/>
      <c r="K7" s="106"/>
      <c r="L7" s="114" t="s">
        <v>6</v>
      </c>
    </row>
    <row r="8" spans="2:15" x14ac:dyDescent="0.3">
      <c r="B8" s="110"/>
      <c r="C8" s="111"/>
      <c r="D8" s="112"/>
      <c r="E8" s="113"/>
      <c r="F8" s="106" t="s">
        <v>7</v>
      </c>
      <c r="G8" s="106"/>
      <c r="H8" s="106"/>
      <c r="I8" s="106" t="s">
        <v>7</v>
      </c>
      <c r="J8" s="106"/>
      <c r="K8" s="106"/>
      <c r="L8" s="114"/>
    </row>
    <row r="9" spans="2:15" x14ac:dyDescent="0.3">
      <c r="B9" s="110"/>
      <c r="C9" s="111"/>
      <c r="D9" s="112"/>
      <c r="E9" s="113"/>
      <c r="F9" s="100" t="s">
        <v>8</v>
      </c>
      <c r="G9" s="100" t="s">
        <v>9</v>
      </c>
      <c r="H9" s="100" t="s">
        <v>10</v>
      </c>
      <c r="I9" s="100" t="s">
        <v>8</v>
      </c>
      <c r="J9" s="100" t="s">
        <v>9</v>
      </c>
      <c r="K9" s="100" t="s">
        <v>10</v>
      </c>
      <c r="L9" s="114"/>
    </row>
    <row r="10" spans="2:15" s="66" customFormat="1" ht="13.8" x14ac:dyDescent="0.3">
      <c r="B10" s="65">
        <v>1</v>
      </c>
      <c r="C10" s="65">
        <v>2</v>
      </c>
      <c r="D10" s="65">
        <v>3</v>
      </c>
      <c r="E10" s="65">
        <v>4</v>
      </c>
      <c r="F10" s="65" t="s">
        <v>271</v>
      </c>
      <c r="G10" s="65" t="s">
        <v>278</v>
      </c>
      <c r="H10" s="65" t="s">
        <v>277</v>
      </c>
      <c r="I10" s="65" t="s">
        <v>279</v>
      </c>
      <c r="J10" s="65" t="s">
        <v>280</v>
      </c>
      <c r="K10" s="65" t="s">
        <v>276</v>
      </c>
      <c r="L10" s="65" t="s">
        <v>281</v>
      </c>
    </row>
    <row r="11" spans="2:15" s="50" customFormat="1" ht="31.2" x14ac:dyDescent="0.3">
      <c r="B11" s="64" t="s">
        <v>269</v>
      </c>
      <c r="C11" s="56" t="s">
        <v>1476</v>
      </c>
      <c r="D11" s="61"/>
      <c r="E11" s="46"/>
      <c r="F11" s="77"/>
      <c r="G11" s="77"/>
      <c r="H11" s="78"/>
      <c r="I11" s="78"/>
      <c r="J11" s="78"/>
      <c r="K11" s="78"/>
      <c r="L11" s="62"/>
    </row>
    <row r="12" spans="2:15" s="50" customFormat="1" ht="31.2" x14ac:dyDescent="0.3">
      <c r="B12" s="87" t="s">
        <v>272</v>
      </c>
      <c r="C12" s="23" t="s">
        <v>169</v>
      </c>
      <c r="D12" s="88" t="s">
        <v>27</v>
      </c>
      <c r="E12" s="75">
        <v>5.6</v>
      </c>
      <c r="F12" s="82"/>
      <c r="G12" s="82"/>
      <c r="H12" s="90"/>
      <c r="I12" s="90"/>
      <c r="J12" s="90"/>
      <c r="K12" s="90"/>
      <c r="L12" s="62"/>
    </row>
    <row r="13" spans="2:15" x14ac:dyDescent="0.3">
      <c r="B13" s="64" t="s">
        <v>270</v>
      </c>
      <c r="C13" s="25" t="s">
        <v>149</v>
      </c>
      <c r="D13" s="31" t="s">
        <v>26</v>
      </c>
      <c r="E13" s="46">
        <f>0.49+0.01</f>
        <v>0.5</v>
      </c>
      <c r="F13" s="77"/>
      <c r="G13" s="74">
        <v>300</v>
      </c>
      <c r="H13" s="74">
        <f>F13+G13</f>
        <v>300</v>
      </c>
      <c r="I13" s="74">
        <f>ROUND(F13*E13,2)</f>
        <v>0</v>
      </c>
      <c r="J13" s="74">
        <f>ROUND(G13*E13,2)</f>
        <v>150</v>
      </c>
      <c r="K13" s="74">
        <f>I13+J13</f>
        <v>150</v>
      </c>
      <c r="L13" s="103"/>
      <c r="O13" s="12"/>
    </row>
    <row r="14" spans="2:15" x14ac:dyDescent="0.3">
      <c r="B14" s="64" t="s">
        <v>1490</v>
      </c>
      <c r="C14" s="25" t="s">
        <v>161</v>
      </c>
      <c r="D14" s="31" t="s">
        <v>25</v>
      </c>
      <c r="E14" s="46">
        <f>0.96*E12</f>
        <v>5.3759999999999994</v>
      </c>
      <c r="F14" s="77"/>
      <c r="G14" s="74"/>
      <c r="H14" s="74">
        <f t="shared" ref="H14:H77" si="0">F14+G14</f>
        <v>0</v>
      </c>
      <c r="I14" s="74">
        <f t="shared" ref="I14:I22" si="1">ROUND(F14*E14,2)</f>
        <v>0</v>
      </c>
      <c r="J14" s="74">
        <f t="shared" ref="J14:J22" si="2">ROUND(G14*E14,2)</f>
        <v>0</v>
      </c>
      <c r="K14" s="74">
        <f t="shared" ref="K14:K77" si="3">I14+J14</f>
        <v>0</v>
      </c>
      <c r="L14" s="103"/>
      <c r="O14" s="12"/>
    </row>
    <row r="15" spans="2:15" ht="31.2" x14ac:dyDescent="0.3">
      <c r="B15" s="64" t="s">
        <v>271</v>
      </c>
      <c r="C15" s="25" t="s">
        <v>1478</v>
      </c>
      <c r="D15" s="31" t="s">
        <v>25</v>
      </c>
      <c r="E15" s="46">
        <f>0.65*E12</f>
        <v>3.6399999999999997</v>
      </c>
      <c r="F15" s="73">
        <f>1973*0.15</f>
        <v>295.95</v>
      </c>
      <c r="G15" s="74">
        <f>1500*0.15</f>
        <v>225</v>
      </c>
      <c r="H15" s="74">
        <f t="shared" si="0"/>
        <v>520.95000000000005</v>
      </c>
      <c r="I15" s="74">
        <f t="shared" si="1"/>
        <v>1077.26</v>
      </c>
      <c r="J15" s="74">
        <f t="shared" si="2"/>
        <v>819</v>
      </c>
      <c r="K15" s="74">
        <f t="shared" si="3"/>
        <v>1896.26</v>
      </c>
      <c r="L15" s="103"/>
      <c r="O15" s="12"/>
    </row>
    <row r="16" spans="2:15" x14ac:dyDescent="0.3">
      <c r="B16" s="64" t="s">
        <v>278</v>
      </c>
      <c r="C16" s="25" t="s">
        <v>20</v>
      </c>
      <c r="D16" s="31" t="s">
        <v>26</v>
      </c>
      <c r="E16" s="46">
        <f>0.46/10*E12</f>
        <v>0.2576</v>
      </c>
      <c r="F16" s="73"/>
      <c r="G16" s="74">
        <v>5860</v>
      </c>
      <c r="H16" s="74">
        <f t="shared" si="0"/>
        <v>5860</v>
      </c>
      <c r="I16" s="74">
        <f t="shared" si="1"/>
        <v>0</v>
      </c>
      <c r="J16" s="74">
        <f t="shared" si="2"/>
        <v>1509.54</v>
      </c>
      <c r="K16" s="74">
        <f t="shared" si="3"/>
        <v>1509.54</v>
      </c>
      <c r="L16" s="103"/>
      <c r="O16" s="12"/>
    </row>
    <row r="17" spans="2:15" x14ac:dyDescent="0.3">
      <c r="B17" s="64" t="s">
        <v>277</v>
      </c>
      <c r="C17" s="32" t="s">
        <v>158</v>
      </c>
      <c r="D17" s="31" t="s">
        <v>26</v>
      </c>
      <c r="E17" s="46">
        <f>E16*1.02</f>
        <v>0.26275199999999999</v>
      </c>
      <c r="F17" s="73">
        <v>6700</v>
      </c>
      <c r="G17" s="74"/>
      <c r="H17" s="74">
        <f t="shared" si="0"/>
        <v>6700</v>
      </c>
      <c r="I17" s="74">
        <f t="shared" si="1"/>
        <v>1760.44</v>
      </c>
      <c r="J17" s="74">
        <f t="shared" si="2"/>
        <v>0</v>
      </c>
      <c r="K17" s="74">
        <f t="shared" si="3"/>
        <v>1760.44</v>
      </c>
      <c r="L17" s="103"/>
      <c r="O17" s="12"/>
    </row>
    <row r="18" spans="2:15" x14ac:dyDescent="0.3">
      <c r="B18" s="64" t="s">
        <v>279</v>
      </c>
      <c r="C18" s="25" t="s">
        <v>28</v>
      </c>
      <c r="D18" s="31" t="s">
        <v>26</v>
      </c>
      <c r="E18" s="46">
        <f>0.65/10*E12</f>
        <v>0.36399999999999999</v>
      </c>
      <c r="F18" s="73"/>
      <c r="G18" s="74">
        <v>5860</v>
      </c>
      <c r="H18" s="74">
        <f t="shared" si="0"/>
        <v>5860</v>
      </c>
      <c r="I18" s="74">
        <f t="shared" si="1"/>
        <v>0</v>
      </c>
      <c r="J18" s="74">
        <f t="shared" si="2"/>
        <v>2133.04</v>
      </c>
      <c r="K18" s="74">
        <f t="shared" si="3"/>
        <v>2133.04</v>
      </c>
      <c r="L18" s="103"/>
      <c r="O18" s="12"/>
    </row>
    <row r="19" spans="2:15" x14ac:dyDescent="0.3">
      <c r="B19" s="64" t="s">
        <v>280</v>
      </c>
      <c r="C19" s="32" t="s">
        <v>29</v>
      </c>
      <c r="D19" s="31" t="s">
        <v>26</v>
      </c>
      <c r="E19" s="46">
        <f>E18*1.02</f>
        <v>0.37128</v>
      </c>
      <c r="F19" s="73">
        <v>7100</v>
      </c>
      <c r="G19" s="74"/>
      <c r="H19" s="74">
        <f t="shared" si="0"/>
        <v>7100</v>
      </c>
      <c r="I19" s="74">
        <f t="shared" si="1"/>
        <v>2636.09</v>
      </c>
      <c r="J19" s="74">
        <f t="shared" si="2"/>
        <v>0</v>
      </c>
      <c r="K19" s="74">
        <f t="shared" si="3"/>
        <v>2636.09</v>
      </c>
      <c r="L19" s="103"/>
      <c r="O19" s="12"/>
    </row>
    <row r="20" spans="2:15" x14ac:dyDescent="0.3">
      <c r="B20" s="64" t="s">
        <v>276</v>
      </c>
      <c r="C20" s="25" t="s">
        <v>162</v>
      </c>
      <c r="D20" s="31" t="s">
        <v>27</v>
      </c>
      <c r="E20" s="46">
        <v>5.6</v>
      </c>
      <c r="F20" s="77"/>
      <c r="G20" s="74">
        <v>2928</v>
      </c>
      <c r="H20" s="74">
        <f t="shared" si="0"/>
        <v>2928</v>
      </c>
      <c r="I20" s="74">
        <f t="shared" si="1"/>
        <v>0</v>
      </c>
      <c r="J20" s="74">
        <f t="shared" si="2"/>
        <v>16396.8</v>
      </c>
      <c r="K20" s="74">
        <f t="shared" si="3"/>
        <v>16396.8</v>
      </c>
      <c r="L20" s="103"/>
      <c r="O20" s="12"/>
    </row>
    <row r="21" spans="2:15" ht="31.2" x14ac:dyDescent="0.3">
      <c r="B21" s="64" t="s">
        <v>281</v>
      </c>
      <c r="C21" s="32" t="s">
        <v>170</v>
      </c>
      <c r="D21" s="31" t="s">
        <v>27</v>
      </c>
      <c r="E21" s="46">
        <f>E20*1.1</f>
        <v>6.16</v>
      </c>
      <c r="F21" s="77">
        <v>3225</v>
      </c>
      <c r="G21" s="74"/>
      <c r="H21" s="74">
        <f t="shared" si="0"/>
        <v>3225</v>
      </c>
      <c r="I21" s="74">
        <f t="shared" si="1"/>
        <v>19866</v>
      </c>
      <c r="J21" s="74">
        <f t="shared" si="2"/>
        <v>0</v>
      </c>
      <c r="K21" s="74">
        <f t="shared" si="3"/>
        <v>19866</v>
      </c>
      <c r="L21" s="103"/>
      <c r="O21" s="12"/>
    </row>
    <row r="22" spans="2:15" ht="33.6" x14ac:dyDescent="0.3">
      <c r="B22" s="64" t="s">
        <v>282</v>
      </c>
      <c r="C22" s="25" t="s">
        <v>152</v>
      </c>
      <c r="D22" s="3" t="s">
        <v>26</v>
      </c>
      <c r="E22" s="46">
        <v>11.03</v>
      </c>
      <c r="F22" s="77"/>
      <c r="G22" s="74">
        <v>439</v>
      </c>
      <c r="H22" s="74">
        <f t="shared" si="0"/>
        <v>439</v>
      </c>
      <c r="I22" s="74">
        <f t="shared" si="1"/>
        <v>0</v>
      </c>
      <c r="J22" s="74">
        <f t="shared" si="2"/>
        <v>4842.17</v>
      </c>
      <c r="K22" s="74">
        <f t="shared" si="3"/>
        <v>4842.17</v>
      </c>
      <c r="L22" s="103"/>
      <c r="O22" s="12"/>
    </row>
    <row r="23" spans="2:15" s="50" customFormat="1" ht="31.2" x14ac:dyDescent="0.3">
      <c r="B23" s="87" t="s">
        <v>283</v>
      </c>
      <c r="C23" s="23" t="s">
        <v>171</v>
      </c>
      <c r="D23" s="88" t="s">
        <v>27</v>
      </c>
      <c r="E23" s="75">
        <v>46.5</v>
      </c>
      <c r="F23" s="89"/>
      <c r="G23" s="82"/>
      <c r="H23" s="82"/>
      <c r="I23" s="82"/>
      <c r="J23" s="82"/>
      <c r="K23" s="82"/>
      <c r="L23" s="62"/>
      <c r="O23" s="12"/>
    </row>
    <row r="24" spans="2:15" ht="31.2" x14ac:dyDescent="0.3">
      <c r="B24" s="64" t="s">
        <v>284</v>
      </c>
      <c r="C24" s="25" t="s">
        <v>160</v>
      </c>
      <c r="D24" s="31" t="s">
        <v>26</v>
      </c>
      <c r="E24" s="46">
        <v>55.8</v>
      </c>
      <c r="F24" s="79">
        <v>1290</v>
      </c>
      <c r="G24" s="83">
        <v>300</v>
      </c>
      <c r="H24" s="74">
        <f t="shared" si="0"/>
        <v>1590</v>
      </c>
      <c r="I24" s="74">
        <f t="shared" ref="I24:I33" si="4">ROUND(F24*E24,2)</f>
        <v>71982</v>
      </c>
      <c r="J24" s="74">
        <f t="shared" ref="J24:J33" si="5">ROUND(G24*E24,2)</f>
        <v>16740</v>
      </c>
      <c r="K24" s="74">
        <f t="shared" si="3"/>
        <v>88722</v>
      </c>
      <c r="L24" s="103"/>
      <c r="O24" s="12"/>
    </row>
    <row r="25" spans="2:15" x14ac:dyDescent="0.3">
      <c r="B25" s="64" t="s">
        <v>1491</v>
      </c>
      <c r="C25" s="25" t="s">
        <v>161</v>
      </c>
      <c r="D25" s="31" t="s">
        <v>25</v>
      </c>
      <c r="E25" s="46">
        <f>0.96*E23</f>
        <v>44.64</v>
      </c>
      <c r="F25" s="79"/>
      <c r="G25" s="74"/>
      <c r="H25" s="74">
        <f t="shared" si="0"/>
        <v>0</v>
      </c>
      <c r="I25" s="74">
        <f t="shared" si="4"/>
        <v>0</v>
      </c>
      <c r="J25" s="74">
        <f t="shared" si="5"/>
        <v>0</v>
      </c>
      <c r="K25" s="74">
        <f t="shared" si="3"/>
        <v>0</v>
      </c>
      <c r="L25" s="103"/>
      <c r="O25" s="12"/>
    </row>
    <row r="26" spans="2:15" ht="31.2" x14ac:dyDescent="0.3">
      <c r="B26" s="64" t="s">
        <v>285</v>
      </c>
      <c r="C26" s="25" t="s">
        <v>1478</v>
      </c>
      <c r="D26" s="31" t="s">
        <v>25</v>
      </c>
      <c r="E26" s="46">
        <f>0.65*E23</f>
        <v>30.225000000000001</v>
      </c>
      <c r="F26" s="73">
        <f>1973*0.15</f>
        <v>295.95</v>
      </c>
      <c r="G26" s="74">
        <f>1500*0.15</f>
        <v>225</v>
      </c>
      <c r="H26" s="74">
        <f t="shared" si="0"/>
        <v>520.95000000000005</v>
      </c>
      <c r="I26" s="74">
        <f t="shared" si="4"/>
        <v>8945.09</v>
      </c>
      <c r="J26" s="74">
        <f t="shared" si="5"/>
        <v>6800.63</v>
      </c>
      <c r="K26" s="74">
        <f t="shared" si="3"/>
        <v>15745.720000000001</v>
      </c>
      <c r="L26" s="103"/>
      <c r="O26" s="12"/>
    </row>
    <row r="27" spans="2:15" x14ac:dyDescent="0.3">
      <c r="B27" s="64" t="s">
        <v>1492</v>
      </c>
      <c r="C27" s="25" t="s">
        <v>20</v>
      </c>
      <c r="D27" s="31" t="s">
        <v>26</v>
      </c>
      <c r="E27" s="46">
        <f>0.46/10*E23</f>
        <v>2.1389999999999998</v>
      </c>
      <c r="F27" s="73"/>
      <c r="G27" s="74">
        <v>5860</v>
      </c>
      <c r="H27" s="74">
        <f t="shared" si="0"/>
        <v>5860</v>
      </c>
      <c r="I27" s="74">
        <f t="shared" si="4"/>
        <v>0</v>
      </c>
      <c r="J27" s="74">
        <f t="shared" si="5"/>
        <v>12534.54</v>
      </c>
      <c r="K27" s="74">
        <f t="shared" si="3"/>
        <v>12534.54</v>
      </c>
      <c r="L27" s="103"/>
      <c r="O27" s="12"/>
    </row>
    <row r="28" spans="2:15" x14ac:dyDescent="0.3">
      <c r="B28" s="64" t="s">
        <v>1457</v>
      </c>
      <c r="C28" s="32" t="s">
        <v>158</v>
      </c>
      <c r="D28" s="31" t="s">
        <v>26</v>
      </c>
      <c r="E28" s="46">
        <f>E27*1.02</f>
        <v>2.1817799999999998</v>
      </c>
      <c r="F28" s="73">
        <v>6700</v>
      </c>
      <c r="G28" s="74"/>
      <c r="H28" s="74">
        <f t="shared" si="0"/>
        <v>6700</v>
      </c>
      <c r="I28" s="74">
        <f t="shared" si="4"/>
        <v>14617.93</v>
      </c>
      <c r="J28" s="74">
        <f t="shared" si="5"/>
        <v>0</v>
      </c>
      <c r="K28" s="74">
        <f t="shared" si="3"/>
        <v>14617.93</v>
      </c>
      <c r="L28" s="103"/>
      <c r="O28" s="12"/>
    </row>
    <row r="29" spans="2:15" x14ac:dyDescent="0.3">
      <c r="B29" s="64" t="s">
        <v>286</v>
      </c>
      <c r="C29" s="25" t="s">
        <v>28</v>
      </c>
      <c r="D29" s="31" t="s">
        <v>26</v>
      </c>
      <c r="E29" s="46">
        <f>0.65/10*E23</f>
        <v>3.0225</v>
      </c>
      <c r="F29" s="73"/>
      <c r="G29" s="74">
        <v>5860</v>
      </c>
      <c r="H29" s="74">
        <f t="shared" si="0"/>
        <v>5860</v>
      </c>
      <c r="I29" s="74">
        <f t="shared" si="4"/>
        <v>0</v>
      </c>
      <c r="J29" s="74">
        <f t="shared" si="5"/>
        <v>17711.849999999999</v>
      </c>
      <c r="K29" s="74">
        <f t="shared" si="3"/>
        <v>17711.849999999999</v>
      </c>
      <c r="L29" s="103"/>
      <c r="O29" s="12"/>
    </row>
    <row r="30" spans="2:15" x14ac:dyDescent="0.3">
      <c r="B30" s="64" t="s">
        <v>273</v>
      </c>
      <c r="C30" s="32" t="s">
        <v>29</v>
      </c>
      <c r="D30" s="31" t="s">
        <v>26</v>
      </c>
      <c r="E30" s="46">
        <f>E29*1.02</f>
        <v>3.0829499999999999</v>
      </c>
      <c r="F30" s="73">
        <v>7100</v>
      </c>
      <c r="G30" s="74"/>
      <c r="H30" s="74">
        <f t="shared" si="0"/>
        <v>7100</v>
      </c>
      <c r="I30" s="74">
        <f t="shared" si="4"/>
        <v>21888.95</v>
      </c>
      <c r="J30" s="74">
        <f t="shared" si="5"/>
        <v>0</v>
      </c>
      <c r="K30" s="74">
        <f t="shared" si="3"/>
        <v>21888.95</v>
      </c>
      <c r="L30" s="103"/>
      <c r="O30" s="12"/>
    </row>
    <row r="31" spans="2:15" x14ac:dyDescent="0.3">
      <c r="B31" s="64" t="s">
        <v>1458</v>
      </c>
      <c r="C31" s="25" t="s">
        <v>162</v>
      </c>
      <c r="D31" s="31" t="s">
        <v>27</v>
      </c>
      <c r="E31" s="46">
        <f>E23</f>
        <v>46.5</v>
      </c>
      <c r="F31" s="77"/>
      <c r="G31" s="74">
        <v>2928</v>
      </c>
      <c r="H31" s="74">
        <f t="shared" si="0"/>
        <v>2928</v>
      </c>
      <c r="I31" s="74">
        <f t="shared" si="4"/>
        <v>0</v>
      </c>
      <c r="J31" s="74">
        <f t="shared" si="5"/>
        <v>136152</v>
      </c>
      <c r="K31" s="74">
        <f t="shared" si="3"/>
        <v>136152</v>
      </c>
      <c r="L31" s="103"/>
      <c r="O31" s="12"/>
    </row>
    <row r="32" spans="2:15" ht="31.2" x14ac:dyDescent="0.3">
      <c r="B32" s="64" t="s">
        <v>1459</v>
      </c>
      <c r="C32" s="32" t="s">
        <v>163</v>
      </c>
      <c r="D32" s="31" t="s">
        <v>27</v>
      </c>
      <c r="E32" s="46">
        <f>E31*1.1</f>
        <v>51.150000000000006</v>
      </c>
      <c r="F32" s="77">
        <v>855</v>
      </c>
      <c r="G32" s="74"/>
      <c r="H32" s="74">
        <f t="shared" si="0"/>
        <v>855</v>
      </c>
      <c r="I32" s="74">
        <f t="shared" si="4"/>
        <v>43733.25</v>
      </c>
      <c r="J32" s="74">
        <f t="shared" si="5"/>
        <v>0</v>
      </c>
      <c r="K32" s="74">
        <f t="shared" si="3"/>
        <v>43733.25</v>
      </c>
      <c r="L32" s="103"/>
      <c r="O32" s="12"/>
    </row>
    <row r="33" spans="2:15" ht="33.6" x14ac:dyDescent="0.3">
      <c r="B33" s="64" t="s">
        <v>287</v>
      </c>
      <c r="C33" s="25" t="s">
        <v>152</v>
      </c>
      <c r="D33" s="3" t="s">
        <v>26</v>
      </c>
      <c r="E33" s="46">
        <v>80.489999999999995</v>
      </c>
      <c r="F33" s="77"/>
      <c r="G33" s="74">
        <v>439</v>
      </c>
      <c r="H33" s="74">
        <f t="shared" si="0"/>
        <v>439</v>
      </c>
      <c r="I33" s="74">
        <f t="shared" si="4"/>
        <v>0</v>
      </c>
      <c r="J33" s="74">
        <f t="shared" si="5"/>
        <v>35335.11</v>
      </c>
      <c r="K33" s="74">
        <f t="shared" si="3"/>
        <v>35335.11</v>
      </c>
      <c r="L33" s="103"/>
      <c r="O33" s="12"/>
    </row>
    <row r="34" spans="2:15" s="50" customFormat="1" ht="31.2" x14ac:dyDescent="0.3">
      <c r="B34" s="87" t="s">
        <v>288</v>
      </c>
      <c r="C34" s="23" t="s">
        <v>172</v>
      </c>
      <c r="D34" s="88" t="s">
        <v>27</v>
      </c>
      <c r="E34" s="75">
        <v>9.1</v>
      </c>
      <c r="F34" s="82"/>
      <c r="G34" s="82"/>
      <c r="H34" s="82"/>
      <c r="I34" s="82"/>
      <c r="J34" s="82"/>
      <c r="K34" s="82"/>
      <c r="L34" s="62"/>
      <c r="O34" s="12"/>
    </row>
    <row r="35" spans="2:15" x14ac:dyDescent="0.3">
      <c r="B35" s="64" t="s">
        <v>289</v>
      </c>
      <c r="C35" s="25" t="s">
        <v>149</v>
      </c>
      <c r="D35" s="31" t="s">
        <v>26</v>
      </c>
      <c r="E35" s="46">
        <v>5.0599999999999996</v>
      </c>
      <c r="F35" s="77"/>
      <c r="G35" s="74">
        <v>300</v>
      </c>
      <c r="H35" s="74">
        <f t="shared" si="0"/>
        <v>300</v>
      </c>
      <c r="I35" s="74">
        <f t="shared" ref="I35:I44" si="6">ROUND(F35*E35,2)</f>
        <v>0</v>
      </c>
      <c r="J35" s="74">
        <f t="shared" ref="J35:J44" si="7">ROUND(G35*E35,2)</f>
        <v>1518</v>
      </c>
      <c r="K35" s="74">
        <f t="shared" si="3"/>
        <v>1518</v>
      </c>
      <c r="L35" s="103"/>
      <c r="O35" s="12"/>
    </row>
    <row r="36" spans="2:15" x14ac:dyDescent="0.3">
      <c r="B36" s="64" t="s">
        <v>290</v>
      </c>
      <c r="C36" s="25" t="s">
        <v>161</v>
      </c>
      <c r="D36" s="31" t="s">
        <v>25</v>
      </c>
      <c r="E36" s="46">
        <f>0.96*E34</f>
        <v>8.7359999999999989</v>
      </c>
      <c r="F36" s="77"/>
      <c r="G36" s="74"/>
      <c r="H36" s="74">
        <f t="shared" si="0"/>
        <v>0</v>
      </c>
      <c r="I36" s="74">
        <f t="shared" si="6"/>
        <v>0</v>
      </c>
      <c r="J36" s="74">
        <f t="shared" si="7"/>
        <v>0</v>
      </c>
      <c r="K36" s="74">
        <f t="shared" si="3"/>
        <v>0</v>
      </c>
      <c r="L36" s="103"/>
      <c r="O36" s="12"/>
    </row>
    <row r="37" spans="2:15" ht="31.2" x14ac:dyDescent="0.3">
      <c r="B37" s="64" t="s">
        <v>291</v>
      </c>
      <c r="C37" s="25" t="s">
        <v>1478</v>
      </c>
      <c r="D37" s="31" t="s">
        <v>25</v>
      </c>
      <c r="E37" s="46">
        <f>0.65*E34</f>
        <v>5.915</v>
      </c>
      <c r="F37" s="73">
        <f>1973*0.15</f>
        <v>295.95</v>
      </c>
      <c r="G37" s="74">
        <f>1500*0.15</f>
        <v>225</v>
      </c>
      <c r="H37" s="74">
        <f t="shared" si="0"/>
        <v>520.95000000000005</v>
      </c>
      <c r="I37" s="74">
        <f t="shared" si="6"/>
        <v>1750.54</v>
      </c>
      <c r="J37" s="74">
        <f t="shared" si="7"/>
        <v>1330.88</v>
      </c>
      <c r="K37" s="74">
        <f t="shared" si="3"/>
        <v>3081.42</v>
      </c>
      <c r="L37" s="103"/>
      <c r="O37" s="12"/>
    </row>
    <row r="38" spans="2:15" x14ac:dyDescent="0.3">
      <c r="B38" s="64" t="s">
        <v>292</v>
      </c>
      <c r="C38" s="25" t="s">
        <v>20</v>
      </c>
      <c r="D38" s="31" t="s">
        <v>26</v>
      </c>
      <c r="E38" s="46">
        <f>0.46/10*E34</f>
        <v>0.41859999999999997</v>
      </c>
      <c r="F38" s="73"/>
      <c r="G38" s="74">
        <v>5860</v>
      </c>
      <c r="H38" s="74">
        <f t="shared" si="0"/>
        <v>5860</v>
      </c>
      <c r="I38" s="74">
        <f t="shared" si="6"/>
        <v>0</v>
      </c>
      <c r="J38" s="74">
        <f t="shared" si="7"/>
        <v>2453</v>
      </c>
      <c r="K38" s="74">
        <f t="shared" si="3"/>
        <v>2453</v>
      </c>
      <c r="L38" s="103"/>
      <c r="O38" s="12"/>
    </row>
    <row r="39" spans="2:15" x14ac:dyDescent="0.3">
      <c r="B39" s="64" t="s">
        <v>293</v>
      </c>
      <c r="C39" s="32" t="s">
        <v>158</v>
      </c>
      <c r="D39" s="31" t="s">
        <v>26</v>
      </c>
      <c r="E39" s="46">
        <f>E38*1.02</f>
        <v>0.42697199999999996</v>
      </c>
      <c r="F39" s="73">
        <v>6700</v>
      </c>
      <c r="G39" s="74"/>
      <c r="H39" s="74">
        <f t="shared" si="0"/>
        <v>6700</v>
      </c>
      <c r="I39" s="74">
        <f t="shared" si="6"/>
        <v>2860.71</v>
      </c>
      <c r="J39" s="74">
        <f t="shared" si="7"/>
        <v>0</v>
      </c>
      <c r="K39" s="74">
        <f t="shared" si="3"/>
        <v>2860.71</v>
      </c>
      <c r="L39" s="103"/>
      <c r="O39" s="12"/>
    </row>
    <row r="40" spans="2:15" x14ac:dyDescent="0.3">
      <c r="B40" s="64" t="s">
        <v>294</v>
      </c>
      <c r="C40" s="25" t="s">
        <v>28</v>
      </c>
      <c r="D40" s="31" t="s">
        <v>26</v>
      </c>
      <c r="E40" s="46">
        <f>0.65/10*E34</f>
        <v>0.59150000000000003</v>
      </c>
      <c r="F40" s="73"/>
      <c r="G40" s="74">
        <v>5860</v>
      </c>
      <c r="H40" s="74">
        <f t="shared" si="0"/>
        <v>5860</v>
      </c>
      <c r="I40" s="74">
        <f t="shared" si="6"/>
        <v>0</v>
      </c>
      <c r="J40" s="74">
        <f t="shared" si="7"/>
        <v>3466.19</v>
      </c>
      <c r="K40" s="74">
        <f t="shared" si="3"/>
        <v>3466.19</v>
      </c>
      <c r="L40" s="103"/>
      <c r="O40" s="12"/>
    </row>
    <row r="41" spans="2:15" x14ac:dyDescent="0.3">
      <c r="B41" s="64" t="s">
        <v>1460</v>
      </c>
      <c r="C41" s="32" t="s">
        <v>29</v>
      </c>
      <c r="D41" s="31" t="s">
        <v>26</v>
      </c>
      <c r="E41" s="46">
        <f>E40*1.02</f>
        <v>0.60333000000000003</v>
      </c>
      <c r="F41" s="73">
        <v>7100</v>
      </c>
      <c r="G41" s="74"/>
      <c r="H41" s="74">
        <f t="shared" si="0"/>
        <v>7100</v>
      </c>
      <c r="I41" s="74">
        <f t="shared" si="6"/>
        <v>4283.6400000000003</v>
      </c>
      <c r="J41" s="74">
        <f t="shared" si="7"/>
        <v>0</v>
      </c>
      <c r="K41" s="74">
        <f t="shared" si="3"/>
        <v>4283.6400000000003</v>
      </c>
      <c r="L41" s="103"/>
      <c r="O41" s="12"/>
    </row>
    <row r="42" spans="2:15" x14ac:dyDescent="0.3">
      <c r="B42" s="64" t="s">
        <v>1461</v>
      </c>
      <c r="C42" s="25" t="s">
        <v>162</v>
      </c>
      <c r="D42" s="31" t="s">
        <v>27</v>
      </c>
      <c r="E42" s="46">
        <f>E34</f>
        <v>9.1</v>
      </c>
      <c r="F42" s="77"/>
      <c r="G42" s="74">
        <v>2928</v>
      </c>
      <c r="H42" s="74">
        <f t="shared" si="0"/>
        <v>2928</v>
      </c>
      <c r="I42" s="74">
        <f t="shared" si="6"/>
        <v>0</v>
      </c>
      <c r="J42" s="74">
        <f t="shared" si="7"/>
        <v>26644.799999999999</v>
      </c>
      <c r="K42" s="74">
        <f t="shared" si="3"/>
        <v>26644.799999999999</v>
      </c>
      <c r="L42" s="103"/>
      <c r="O42" s="12"/>
    </row>
    <row r="43" spans="2:15" ht="31.2" x14ac:dyDescent="0.3">
      <c r="B43" s="64" t="s">
        <v>1462</v>
      </c>
      <c r="C43" s="32" t="s">
        <v>163</v>
      </c>
      <c r="D43" s="31" t="s">
        <v>27</v>
      </c>
      <c r="E43" s="46">
        <f>E42*1.1</f>
        <v>10.01</v>
      </c>
      <c r="F43" s="77">
        <v>855</v>
      </c>
      <c r="G43" s="74"/>
      <c r="H43" s="74">
        <f t="shared" si="0"/>
        <v>855</v>
      </c>
      <c r="I43" s="74">
        <f t="shared" si="6"/>
        <v>8558.5499999999993</v>
      </c>
      <c r="J43" s="74">
        <f t="shared" si="7"/>
        <v>0</v>
      </c>
      <c r="K43" s="74">
        <f t="shared" si="3"/>
        <v>8558.5499999999993</v>
      </c>
      <c r="L43" s="103"/>
      <c r="O43" s="12"/>
    </row>
    <row r="44" spans="2:15" ht="33.6" x14ac:dyDescent="0.3">
      <c r="B44" s="64" t="s">
        <v>295</v>
      </c>
      <c r="C44" s="25" t="s">
        <v>152</v>
      </c>
      <c r="D44" s="3" t="s">
        <v>26</v>
      </c>
      <c r="E44" s="46">
        <v>23.5</v>
      </c>
      <c r="F44" s="77"/>
      <c r="G44" s="74">
        <v>439</v>
      </c>
      <c r="H44" s="74">
        <f t="shared" si="0"/>
        <v>439</v>
      </c>
      <c r="I44" s="74">
        <f t="shared" si="6"/>
        <v>0</v>
      </c>
      <c r="J44" s="74">
        <f t="shared" si="7"/>
        <v>10316.5</v>
      </c>
      <c r="K44" s="74">
        <f t="shared" si="3"/>
        <v>10316.5</v>
      </c>
      <c r="L44" s="103"/>
      <c r="O44" s="12"/>
    </row>
    <row r="45" spans="2:15" ht="31.2" x14ac:dyDescent="0.3">
      <c r="B45" s="87" t="s">
        <v>296</v>
      </c>
      <c r="C45" s="23" t="s">
        <v>173</v>
      </c>
      <c r="D45" s="88" t="s">
        <v>27</v>
      </c>
      <c r="E45" s="75">
        <v>5.7</v>
      </c>
      <c r="F45" s="82"/>
      <c r="G45" s="82"/>
      <c r="H45" s="82"/>
      <c r="I45" s="82"/>
      <c r="J45" s="82"/>
      <c r="K45" s="82"/>
      <c r="L45" s="103"/>
      <c r="O45" s="12"/>
    </row>
    <row r="46" spans="2:15" x14ac:dyDescent="0.3">
      <c r="B46" s="64" t="s">
        <v>297</v>
      </c>
      <c r="C46" s="25" t="s">
        <v>149</v>
      </c>
      <c r="D46" s="31" t="s">
        <v>26</v>
      </c>
      <c r="E46" s="46">
        <v>3.47</v>
      </c>
      <c r="F46" s="77"/>
      <c r="G46" s="74">
        <v>300</v>
      </c>
      <c r="H46" s="74">
        <f t="shared" si="0"/>
        <v>300</v>
      </c>
      <c r="I46" s="74">
        <f t="shared" ref="I46:I55" si="8">ROUND(F46*E46,2)</f>
        <v>0</v>
      </c>
      <c r="J46" s="74">
        <f t="shared" ref="J46:J55" si="9">ROUND(G46*E46,2)</f>
        <v>1041</v>
      </c>
      <c r="K46" s="74">
        <f t="shared" si="3"/>
        <v>1041</v>
      </c>
      <c r="L46" s="103"/>
      <c r="O46" s="12"/>
    </row>
    <row r="47" spans="2:15" x14ac:dyDescent="0.3">
      <c r="B47" s="64" t="s">
        <v>298</v>
      </c>
      <c r="C47" s="25" t="s">
        <v>161</v>
      </c>
      <c r="D47" s="31" t="s">
        <v>25</v>
      </c>
      <c r="E47" s="46">
        <f>0.96*E45</f>
        <v>5.4719999999999995</v>
      </c>
      <c r="F47" s="77"/>
      <c r="G47" s="74"/>
      <c r="H47" s="74">
        <f t="shared" si="0"/>
        <v>0</v>
      </c>
      <c r="I47" s="74">
        <f t="shared" si="8"/>
        <v>0</v>
      </c>
      <c r="J47" s="74">
        <f t="shared" si="9"/>
        <v>0</v>
      </c>
      <c r="K47" s="74">
        <f t="shared" si="3"/>
        <v>0</v>
      </c>
      <c r="L47" s="103"/>
      <c r="O47" s="12"/>
    </row>
    <row r="48" spans="2:15" ht="31.2" x14ac:dyDescent="0.3">
      <c r="B48" s="64" t="s">
        <v>299</v>
      </c>
      <c r="C48" s="25" t="s">
        <v>1478</v>
      </c>
      <c r="D48" s="31" t="s">
        <v>25</v>
      </c>
      <c r="E48" s="46">
        <f>0.65*E45</f>
        <v>3.7050000000000001</v>
      </c>
      <c r="F48" s="73">
        <f>1973*0.15</f>
        <v>295.95</v>
      </c>
      <c r="G48" s="74">
        <f>1500*0.15</f>
        <v>225</v>
      </c>
      <c r="H48" s="74">
        <f t="shared" si="0"/>
        <v>520.95000000000005</v>
      </c>
      <c r="I48" s="74">
        <f t="shared" si="8"/>
        <v>1096.49</v>
      </c>
      <c r="J48" s="74">
        <f t="shared" si="9"/>
        <v>833.63</v>
      </c>
      <c r="K48" s="74">
        <f t="shared" si="3"/>
        <v>1930.12</v>
      </c>
      <c r="L48" s="103"/>
      <c r="O48" s="12"/>
    </row>
    <row r="49" spans="2:15" x14ac:dyDescent="0.3">
      <c r="B49" s="64" t="s">
        <v>300</v>
      </c>
      <c r="C49" s="25" t="s">
        <v>20</v>
      </c>
      <c r="D49" s="31" t="s">
        <v>26</v>
      </c>
      <c r="E49" s="46">
        <f>0.46/10*E45</f>
        <v>0.26219999999999999</v>
      </c>
      <c r="F49" s="73"/>
      <c r="G49" s="74">
        <v>5860</v>
      </c>
      <c r="H49" s="74">
        <f t="shared" si="0"/>
        <v>5860</v>
      </c>
      <c r="I49" s="74">
        <f t="shared" si="8"/>
        <v>0</v>
      </c>
      <c r="J49" s="74">
        <f t="shared" si="9"/>
        <v>1536.49</v>
      </c>
      <c r="K49" s="74">
        <f t="shared" si="3"/>
        <v>1536.49</v>
      </c>
      <c r="L49" s="103"/>
      <c r="O49" s="12"/>
    </row>
    <row r="50" spans="2:15" x14ac:dyDescent="0.3">
      <c r="B50" s="64" t="s">
        <v>301</v>
      </c>
      <c r="C50" s="32" t="s">
        <v>158</v>
      </c>
      <c r="D50" s="31" t="s">
        <v>26</v>
      </c>
      <c r="E50" s="46">
        <f>E49*1.02</f>
        <v>0.26744400000000002</v>
      </c>
      <c r="F50" s="73">
        <v>6700</v>
      </c>
      <c r="G50" s="74"/>
      <c r="H50" s="74">
        <f t="shared" si="0"/>
        <v>6700</v>
      </c>
      <c r="I50" s="74">
        <f t="shared" si="8"/>
        <v>1791.87</v>
      </c>
      <c r="J50" s="74">
        <f t="shared" si="9"/>
        <v>0</v>
      </c>
      <c r="K50" s="74">
        <f t="shared" si="3"/>
        <v>1791.87</v>
      </c>
      <c r="L50" s="103"/>
      <c r="O50" s="12"/>
    </row>
    <row r="51" spans="2:15" x14ac:dyDescent="0.3">
      <c r="B51" s="64" t="s">
        <v>302</v>
      </c>
      <c r="C51" s="25" t="s">
        <v>28</v>
      </c>
      <c r="D51" s="31" t="s">
        <v>26</v>
      </c>
      <c r="E51" s="46">
        <f>0.65/10*E45</f>
        <v>0.37050000000000005</v>
      </c>
      <c r="F51" s="73"/>
      <c r="G51" s="74">
        <v>5860</v>
      </c>
      <c r="H51" s="74">
        <f t="shared" si="0"/>
        <v>5860</v>
      </c>
      <c r="I51" s="74">
        <f t="shared" si="8"/>
        <v>0</v>
      </c>
      <c r="J51" s="74">
        <f t="shared" si="9"/>
        <v>2171.13</v>
      </c>
      <c r="K51" s="74">
        <f t="shared" si="3"/>
        <v>2171.13</v>
      </c>
      <c r="L51" s="103"/>
      <c r="O51" s="12"/>
    </row>
    <row r="52" spans="2:15" x14ac:dyDescent="0.3">
      <c r="B52" s="64" t="s">
        <v>303</v>
      </c>
      <c r="C52" s="32" t="s">
        <v>29</v>
      </c>
      <c r="D52" s="31" t="s">
        <v>26</v>
      </c>
      <c r="E52" s="46">
        <f>E51*1.02</f>
        <v>0.37791000000000008</v>
      </c>
      <c r="F52" s="73">
        <v>7100</v>
      </c>
      <c r="G52" s="74"/>
      <c r="H52" s="74">
        <f t="shared" si="0"/>
        <v>7100</v>
      </c>
      <c r="I52" s="74">
        <f t="shared" si="8"/>
        <v>2683.16</v>
      </c>
      <c r="J52" s="74">
        <f t="shared" si="9"/>
        <v>0</v>
      </c>
      <c r="K52" s="74">
        <f t="shared" si="3"/>
        <v>2683.16</v>
      </c>
      <c r="L52" s="103"/>
      <c r="O52" s="12"/>
    </row>
    <row r="53" spans="2:15" x14ac:dyDescent="0.3">
      <c r="B53" s="64" t="s">
        <v>304</v>
      </c>
      <c r="C53" s="25" t="s">
        <v>162</v>
      </c>
      <c r="D53" s="31" t="s">
        <v>27</v>
      </c>
      <c r="E53" s="46">
        <f>E45</f>
        <v>5.7</v>
      </c>
      <c r="F53" s="77"/>
      <c r="G53" s="74">
        <v>2928</v>
      </c>
      <c r="H53" s="74">
        <f t="shared" si="0"/>
        <v>2928</v>
      </c>
      <c r="I53" s="74">
        <f t="shared" si="8"/>
        <v>0</v>
      </c>
      <c r="J53" s="74">
        <f t="shared" si="9"/>
        <v>16689.599999999999</v>
      </c>
      <c r="K53" s="74">
        <f t="shared" si="3"/>
        <v>16689.599999999999</v>
      </c>
      <c r="L53" s="103"/>
      <c r="O53" s="12"/>
    </row>
    <row r="54" spans="2:15" ht="31.2" x14ac:dyDescent="0.3">
      <c r="B54" s="64" t="s">
        <v>305</v>
      </c>
      <c r="C54" s="32" t="s">
        <v>163</v>
      </c>
      <c r="D54" s="31" t="s">
        <v>27</v>
      </c>
      <c r="E54" s="46">
        <f>E53*1.1</f>
        <v>6.2700000000000005</v>
      </c>
      <c r="F54" s="77">
        <v>855</v>
      </c>
      <c r="G54" s="74"/>
      <c r="H54" s="74">
        <f t="shared" si="0"/>
        <v>855</v>
      </c>
      <c r="I54" s="74">
        <f t="shared" si="8"/>
        <v>5360.85</v>
      </c>
      <c r="J54" s="74">
        <f t="shared" si="9"/>
        <v>0</v>
      </c>
      <c r="K54" s="74">
        <f t="shared" si="3"/>
        <v>5360.85</v>
      </c>
      <c r="L54" s="103"/>
      <c r="O54" s="12"/>
    </row>
    <row r="55" spans="2:15" ht="33.6" x14ac:dyDescent="0.3">
      <c r="B55" s="64" t="s">
        <v>306</v>
      </c>
      <c r="C55" s="25" t="s">
        <v>152</v>
      </c>
      <c r="D55" s="3" t="s">
        <v>26</v>
      </c>
      <c r="E55" s="46">
        <v>9.43</v>
      </c>
      <c r="F55" s="77"/>
      <c r="G55" s="74">
        <v>439</v>
      </c>
      <c r="H55" s="74">
        <f t="shared" si="0"/>
        <v>439</v>
      </c>
      <c r="I55" s="74">
        <f t="shared" si="8"/>
        <v>0</v>
      </c>
      <c r="J55" s="74">
        <f t="shared" si="9"/>
        <v>4139.7700000000004</v>
      </c>
      <c r="K55" s="74">
        <f t="shared" si="3"/>
        <v>4139.7700000000004</v>
      </c>
      <c r="L55" s="103"/>
      <c r="O55" s="12"/>
    </row>
    <row r="56" spans="2:15" ht="31.2" x14ac:dyDescent="0.3">
      <c r="B56" s="87" t="s">
        <v>307</v>
      </c>
      <c r="C56" s="23" t="s">
        <v>174</v>
      </c>
      <c r="D56" s="88" t="s">
        <v>27</v>
      </c>
      <c r="E56" s="75">
        <v>12.1</v>
      </c>
      <c r="F56" s="82"/>
      <c r="G56" s="82"/>
      <c r="H56" s="82"/>
      <c r="I56" s="82"/>
      <c r="J56" s="82"/>
      <c r="K56" s="82"/>
      <c r="L56" s="103"/>
      <c r="O56" s="12"/>
    </row>
    <row r="57" spans="2:15" x14ac:dyDescent="0.3">
      <c r="B57" s="64" t="s">
        <v>308</v>
      </c>
      <c r="C57" s="25" t="s">
        <v>149</v>
      </c>
      <c r="D57" s="31" t="s">
        <v>26</v>
      </c>
      <c r="E57" s="46">
        <v>21.98</v>
      </c>
      <c r="F57" s="77"/>
      <c r="G57" s="74">
        <v>300</v>
      </c>
      <c r="H57" s="74">
        <f t="shared" si="0"/>
        <v>300</v>
      </c>
      <c r="I57" s="74">
        <f t="shared" ref="I57:I66" si="10">ROUND(F57*E57,2)</f>
        <v>0</v>
      </c>
      <c r="J57" s="74">
        <f t="shared" ref="J57:J66" si="11">ROUND(G57*E57,2)</f>
        <v>6594</v>
      </c>
      <c r="K57" s="74">
        <f t="shared" si="3"/>
        <v>6594</v>
      </c>
      <c r="L57" s="103"/>
      <c r="O57" s="12"/>
    </row>
    <row r="58" spans="2:15" x14ac:dyDescent="0.3">
      <c r="B58" s="64" t="s">
        <v>309</v>
      </c>
      <c r="C58" s="25" t="s">
        <v>161</v>
      </c>
      <c r="D58" s="31" t="s">
        <v>25</v>
      </c>
      <c r="E58" s="46">
        <f>0.96*E56</f>
        <v>11.616</v>
      </c>
      <c r="F58" s="77"/>
      <c r="G58" s="74"/>
      <c r="H58" s="74">
        <f t="shared" si="0"/>
        <v>0</v>
      </c>
      <c r="I58" s="74">
        <f t="shared" si="10"/>
        <v>0</v>
      </c>
      <c r="J58" s="74">
        <f t="shared" si="11"/>
        <v>0</v>
      </c>
      <c r="K58" s="74">
        <f t="shared" si="3"/>
        <v>0</v>
      </c>
      <c r="L58" s="103"/>
      <c r="O58" s="12"/>
    </row>
    <row r="59" spans="2:15" ht="31.2" x14ac:dyDescent="0.3">
      <c r="B59" s="64" t="s">
        <v>310</v>
      </c>
      <c r="C59" s="25" t="s">
        <v>1478</v>
      </c>
      <c r="D59" s="31" t="s">
        <v>25</v>
      </c>
      <c r="E59" s="46">
        <f>0.65*E56</f>
        <v>7.8650000000000002</v>
      </c>
      <c r="F59" s="73">
        <f>1973*0.15</f>
        <v>295.95</v>
      </c>
      <c r="G59" s="74">
        <f>1500*0.15</f>
        <v>225</v>
      </c>
      <c r="H59" s="74">
        <f t="shared" si="0"/>
        <v>520.95000000000005</v>
      </c>
      <c r="I59" s="74">
        <f t="shared" si="10"/>
        <v>2327.65</v>
      </c>
      <c r="J59" s="74">
        <f t="shared" si="11"/>
        <v>1769.63</v>
      </c>
      <c r="K59" s="74">
        <f t="shared" si="3"/>
        <v>4097.2800000000007</v>
      </c>
      <c r="L59" s="103"/>
      <c r="O59" s="12"/>
    </row>
    <row r="60" spans="2:15" x14ac:dyDescent="0.3">
      <c r="B60" s="64" t="s">
        <v>311</v>
      </c>
      <c r="C60" s="25" t="s">
        <v>20</v>
      </c>
      <c r="D60" s="31" t="s">
        <v>26</v>
      </c>
      <c r="E60" s="46">
        <f>0.46/10*E56</f>
        <v>0.55659999999999998</v>
      </c>
      <c r="F60" s="73"/>
      <c r="G60" s="74">
        <v>5860</v>
      </c>
      <c r="H60" s="74">
        <f t="shared" si="0"/>
        <v>5860</v>
      </c>
      <c r="I60" s="74">
        <f t="shared" si="10"/>
        <v>0</v>
      </c>
      <c r="J60" s="74">
        <f t="shared" si="11"/>
        <v>3261.68</v>
      </c>
      <c r="K60" s="74">
        <f t="shared" si="3"/>
        <v>3261.68</v>
      </c>
      <c r="L60" s="103"/>
      <c r="O60" s="12"/>
    </row>
    <row r="61" spans="2:15" x14ac:dyDescent="0.3">
      <c r="B61" s="64" t="s">
        <v>312</v>
      </c>
      <c r="C61" s="32" t="s">
        <v>158</v>
      </c>
      <c r="D61" s="31" t="s">
        <v>26</v>
      </c>
      <c r="E61" s="46">
        <f>E60*1.02</f>
        <v>0.56773200000000001</v>
      </c>
      <c r="F61" s="73">
        <v>6700</v>
      </c>
      <c r="G61" s="74"/>
      <c r="H61" s="74">
        <f t="shared" si="0"/>
        <v>6700</v>
      </c>
      <c r="I61" s="74">
        <f t="shared" si="10"/>
        <v>3803.8</v>
      </c>
      <c r="J61" s="74">
        <f t="shared" si="11"/>
        <v>0</v>
      </c>
      <c r="K61" s="74">
        <f t="shared" si="3"/>
        <v>3803.8</v>
      </c>
      <c r="L61" s="103"/>
      <c r="O61" s="12"/>
    </row>
    <row r="62" spans="2:15" x14ac:dyDescent="0.3">
      <c r="B62" s="64" t="s">
        <v>313</v>
      </c>
      <c r="C62" s="25" t="s">
        <v>28</v>
      </c>
      <c r="D62" s="31" t="s">
        <v>26</v>
      </c>
      <c r="E62" s="46">
        <f>0.65/10*E56</f>
        <v>0.78649999999999998</v>
      </c>
      <c r="F62" s="73"/>
      <c r="G62" s="74">
        <v>5860</v>
      </c>
      <c r="H62" s="74">
        <f t="shared" si="0"/>
        <v>5860</v>
      </c>
      <c r="I62" s="74">
        <f t="shared" si="10"/>
        <v>0</v>
      </c>
      <c r="J62" s="74">
        <f t="shared" si="11"/>
        <v>4608.8900000000003</v>
      </c>
      <c r="K62" s="74">
        <f t="shared" si="3"/>
        <v>4608.8900000000003</v>
      </c>
      <c r="L62" s="103"/>
      <c r="O62" s="12"/>
    </row>
    <row r="63" spans="2:15" x14ac:dyDescent="0.3">
      <c r="B63" s="64" t="s">
        <v>314</v>
      </c>
      <c r="C63" s="32" t="s">
        <v>29</v>
      </c>
      <c r="D63" s="31" t="s">
        <v>26</v>
      </c>
      <c r="E63" s="46">
        <f>E62*1.02</f>
        <v>0.80223</v>
      </c>
      <c r="F63" s="73">
        <v>7100</v>
      </c>
      <c r="G63" s="74"/>
      <c r="H63" s="74">
        <f t="shared" si="0"/>
        <v>7100</v>
      </c>
      <c r="I63" s="74">
        <f t="shared" si="10"/>
        <v>5695.83</v>
      </c>
      <c r="J63" s="74">
        <f t="shared" si="11"/>
        <v>0</v>
      </c>
      <c r="K63" s="74">
        <f t="shared" si="3"/>
        <v>5695.83</v>
      </c>
      <c r="L63" s="103"/>
      <c r="O63" s="12"/>
    </row>
    <row r="64" spans="2:15" x14ac:dyDescent="0.3">
      <c r="B64" s="64" t="s">
        <v>315</v>
      </c>
      <c r="C64" s="25" t="s">
        <v>162</v>
      </c>
      <c r="D64" s="31" t="s">
        <v>27</v>
      </c>
      <c r="E64" s="46">
        <f>E56</f>
        <v>12.1</v>
      </c>
      <c r="F64" s="77"/>
      <c r="G64" s="74">
        <v>2928</v>
      </c>
      <c r="H64" s="74">
        <f t="shared" si="0"/>
        <v>2928</v>
      </c>
      <c r="I64" s="74">
        <f t="shared" si="10"/>
        <v>0</v>
      </c>
      <c r="J64" s="74">
        <f t="shared" si="11"/>
        <v>35428.800000000003</v>
      </c>
      <c r="K64" s="74">
        <f t="shared" si="3"/>
        <v>35428.800000000003</v>
      </c>
      <c r="L64" s="103"/>
      <c r="O64" s="12"/>
    </row>
    <row r="65" spans="2:15" ht="31.2" x14ac:dyDescent="0.3">
      <c r="B65" s="64" t="s">
        <v>316</v>
      </c>
      <c r="C65" s="32" t="s">
        <v>163</v>
      </c>
      <c r="D65" s="31" t="s">
        <v>27</v>
      </c>
      <c r="E65" s="46">
        <f>E64*1.1</f>
        <v>13.31</v>
      </c>
      <c r="F65" s="77">
        <v>855</v>
      </c>
      <c r="G65" s="74"/>
      <c r="H65" s="74">
        <f t="shared" si="0"/>
        <v>855</v>
      </c>
      <c r="I65" s="74">
        <f t="shared" si="10"/>
        <v>11380.05</v>
      </c>
      <c r="J65" s="74">
        <f t="shared" si="11"/>
        <v>0</v>
      </c>
      <c r="K65" s="74">
        <f t="shared" si="3"/>
        <v>11380.05</v>
      </c>
      <c r="L65" s="103"/>
      <c r="O65" s="12"/>
    </row>
    <row r="66" spans="2:15" ht="33.6" x14ac:dyDescent="0.3">
      <c r="B66" s="64" t="s">
        <v>317</v>
      </c>
      <c r="C66" s="25" t="s">
        <v>152</v>
      </c>
      <c r="D66" s="3" t="s">
        <v>26</v>
      </c>
      <c r="E66" s="46">
        <v>14.63</v>
      </c>
      <c r="F66" s="77"/>
      <c r="G66" s="74">
        <v>439</v>
      </c>
      <c r="H66" s="74">
        <f t="shared" si="0"/>
        <v>439</v>
      </c>
      <c r="I66" s="74">
        <f t="shared" si="10"/>
        <v>0</v>
      </c>
      <c r="J66" s="74">
        <f t="shared" si="11"/>
        <v>6422.57</v>
      </c>
      <c r="K66" s="74">
        <f t="shared" si="3"/>
        <v>6422.57</v>
      </c>
      <c r="L66" s="103"/>
      <c r="O66" s="12"/>
    </row>
    <row r="67" spans="2:15" ht="31.2" x14ac:dyDescent="0.3">
      <c r="B67" s="87" t="s">
        <v>318</v>
      </c>
      <c r="C67" s="23" t="s">
        <v>175</v>
      </c>
      <c r="D67" s="88" t="s">
        <v>27</v>
      </c>
      <c r="E67" s="75">
        <v>6.1</v>
      </c>
      <c r="F67" s="82"/>
      <c r="G67" s="82"/>
      <c r="H67" s="82"/>
      <c r="I67" s="82"/>
      <c r="J67" s="82"/>
      <c r="K67" s="82"/>
      <c r="L67" s="103"/>
      <c r="O67" s="12"/>
    </row>
    <row r="68" spans="2:15" x14ac:dyDescent="0.3">
      <c r="B68" s="64" t="s">
        <v>319</v>
      </c>
      <c r="C68" s="25" t="s">
        <v>149</v>
      </c>
      <c r="D68" s="31" t="s">
        <v>26</v>
      </c>
      <c r="E68" s="46">
        <v>76.2</v>
      </c>
      <c r="F68" s="77"/>
      <c r="G68" s="74">
        <v>300</v>
      </c>
      <c r="H68" s="74">
        <f t="shared" si="0"/>
        <v>300</v>
      </c>
      <c r="I68" s="74">
        <f t="shared" ref="I68:I78" si="12">ROUND(F68*E68,2)</f>
        <v>0</v>
      </c>
      <c r="J68" s="74">
        <f t="shared" ref="J68:J78" si="13">ROUND(G68*E68,2)</f>
        <v>22860</v>
      </c>
      <c r="K68" s="74">
        <f t="shared" si="3"/>
        <v>22860</v>
      </c>
      <c r="L68" s="103"/>
      <c r="O68" s="12"/>
    </row>
    <row r="69" spans="2:15" x14ac:dyDescent="0.3">
      <c r="B69" s="64" t="s">
        <v>320</v>
      </c>
      <c r="C69" s="25" t="s">
        <v>19</v>
      </c>
      <c r="D69" s="31" t="s">
        <v>26</v>
      </c>
      <c r="E69" s="46">
        <f>E68*0.03</f>
        <v>2.286</v>
      </c>
      <c r="F69" s="77"/>
      <c r="G69" s="74">
        <v>1500</v>
      </c>
      <c r="H69" s="74">
        <f t="shared" si="0"/>
        <v>1500</v>
      </c>
      <c r="I69" s="74">
        <f t="shared" si="12"/>
        <v>0</v>
      </c>
      <c r="J69" s="74">
        <f t="shared" si="13"/>
        <v>3429</v>
      </c>
      <c r="K69" s="74">
        <f t="shared" si="3"/>
        <v>3429</v>
      </c>
      <c r="L69" s="103"/>
      <c r="O69" s="12"/>
    </row>
    <row r="70" spans="2:15" x14ac:dyDescent="0.3">
      <c r="B70" s="64" t="s">
        <v>321</v>
      </c>
      <c r="C70" s="25" t="s">
        <v>161</v>
      </c>
      <c r="D70" s="31" t="s">
        <v>25</v>
      </c>
      <c r="E70" s="46">
        <f>0.96*E67</f>
        <v>5.8559999999999999</v>
      </c>
      <c r="F70" s="73"/>
      <c r="G70" s="74"/>
      <c r="H70" s="74">
        <f t="shared" si="0"/>
        <v>0</v>
      </c>
      <c r="I70" s="74">
        <f t="shared" si="12"/>
        <v>0</v>
      </c>
      <c r="J70" s="74">
        <f t="shared" si="13"/>
        <v>0</v>
      </c>
      <c r="K70" s="74">
        <f t="shared" si="3"/>
        <v>0</v>
      </c>
      <c r="L70" s="103"/>
      <c r="O70" s="12"/>
    </row>
    <row r="71" spans="2:15" ht="31.2" x14ac:dyDescent="0.3">
      <c r="B71" s="64" t="s">
        <v>322</v>
      </c>
      <c r="C71" s="25" t="s">
        <v>1478</v>
      </c>
      <c r="D71" s="31" t="s">
        <v>25</v>
      </c>
      <c r="E71" s="46">
        <f>0.65*E67</f>
        <v>3.9649999999999999</v>
      </c>
      <c r="F71" s="73">
        <f>1973*0.15</f>
        <v>295.95</v>
      </c>
      <c r="G71" s="74">
        <f>1500*0.15</f>
        <v>225</v>
      </c>
      <c r="H71" s="74">
        <f t="shared" si="0"/>
        <v>520.95000000000005</v>
      </c>
      <c r="I71" s="74">
        <f t="shared" si="12"/>
        <v>1173.44</v>
      </c>
      <c r="J71" s="74">
        <f t="shared" si="13"/>
        <v>892.13</v>
      </c>
      <c r="K71" s="74">
        <f t="shared" si="3"/>
        <v>2065.5700000000002</v>
      </c>
      <c r="L71" s="103"/>
      <c r="O71" s="12"/>
    </row>
    <row r="72" spans="2:15" x14ac:dyDescent="0.3">
      <c r="B72" s="64" t="s">
        <v>323</v>
      </c>
      <c r="C72" s="25" t="s">
        <v>20</v>
      </c>
      <c r="D72" s="31" t="s">
        <v>26</v>
      </c>
      <c r="E72" s="46">
        <f>0.46/10*E67</f>
        <v>0.28059999999999996</v>
      </c>
      <c r="F72" s="73"/>
      <c r="G72" s="74">
        <v>5860</v>
      </c>
      <c r="H72" s="74">
        <f t="shared" si="0"/>
        <v>5860</v>
      </c>
      <c r="I72" s="74">
        <f t="shared" si="12"/>
        <v>0</v>
      </c>
      <c r="J72" s="74">
        <f t="shared" si="13"/>
        <v>1644.32</v>
      </c>
      <c r="K72" s="74">
        <f t="shared" si="3"/>
        <v>1644.32</v>
      </c>
      <c r="L72" s="103"/>
      <c r="O72" s="12"/>
    </row>
    <row r="73" spans="2:15" x14ac:dyDescent="0.3">
      <c r="B73" s="64" t="s">
        <v>324</v>
      </c>
      <c r="C73" s="32" t="s">
        <v>158</v>
      </c>
      <c r="D73" s="31" t="s">
        <v>26</v>
      </c>
      <c r="E73" s="46">
        <f>E72*1.02</f>
        <v>0.28621199999999997</v>
      </c>
      <c r="F73" s="73">
        <v>6700</v>
      </c>
      <c r="G73" s="74"/>
      <c r="H73" s="74">
        <f t="shared" si="0"/>
        <v>6700</v>
      </c>
      <c r="I73" s="74">
        <f t="shared" si="12"/>
        <v>1917.62</v>
      </c>
      <c r="J73" s="74">
        <f t="shared" si="13"/>
        <v>0</v>
      </c>
      <c r="K73" s="74">
        <f t="shared" si="3"/>
        <v>1917.62</v>
      </c>
      <c r="L73" s="103"/>
      <c r="O73" s="12"/>
    </row>
    <row r="74" spans="2:15" x14ac:dyDescent="0.3">
      <c r="B74" s="64" t="s">
        <v>325</v>
      </c>
      <c r="C74" s="25" t="s">
        <v>28</v>
      </c>
      <c r="D74" s="31" t="s">
        <v>26</v>
      </c>
      <c r="E74" s="46">
        <f>0.65/10*E67</f>
        <v>0.39649999999999996</v>
      </c>
      <c r="F74" s="73"/>
      <c r="G74" s="74">
        <v>5860</v>
      </c>
      <c r="H74" s="74">
        <f t="shared" si="0"/>
        <v>5860</v>
      </c>
      <c r="I74" s="74">
        <f t="shared" si="12"/>
        <v>0</v>
      </c>
      <c r="J74" s="74">
        <f t="shared" si="13"/>
        <v>2323.4899999999998</v>
      </c>
      <c r="K74" s="74">
        <f t="shared" si="3"/>
        <v>2323.4899999999998</v>
      </c>
      <c r="L74" s="103"/>
      <c r="O74" s="12"/>
    </row>
    <row r="75" spans="2:15" x14ac:dyDescent="0.3">
      <c r="B75" s="64" t="s">
        <v>326</v>
      </c>
      <c r="C75" s="32" t="s">
        <v>29</v>
      </c>
      <c r="D75" s="31" t="s">
        <v>26</v>
      </c>
      <c r="E75" s="46">
        <f>E74*1.02</f>
        <v>0.40442999999999996</v>
      </c>
      <c r="F75" s="73">
        <v>7100</v>
      </c>
      <c r="G75" s="74"/>
      <c r="H75" s="74">
        <f t="shared" si="0"/>
        <v>7100</v>
      </c>
      <c r="I75" s="74">
        <f t="shared" si="12"/>
        <v>2871.45</v>
      </c>
      <c r="J75" s="74">
        <f t="shared" si="13"/>
        <v>0</v>
      </c>
      <c r="K75" s="74">
        <f t="shared" si="3"/>
        <v>2871.45</v>
      </c>
      <c r="L75" s="103"/>
      <c r="O75" s="12"/>
    </row>
    <row r="76" spans="2:15" x14ac:dyDescent="0.3">
      <c r="B76" s="64" t="s">
        <v>327</v>
      </c>
      <c r="C76" s="25" t="s">
        <v>162</v>
      </c>
      <c r="D76" s="31" t="s">
        <v>27</v>
      </c>
      <c r="E76" s="46">
        <f>E67</f>
        <v>6.1</v>
      </c>
      <c r="F76" s="77"/>
      <c r="G76" s="74">
        <v>2928</v>
      </c>
      <c r="H76" s="74">
        <f t="shared" si="0"/>
        <v>2928</v>
      </c>
      <c r="I76" s="74">
        <f t="shared" si="12"/>
        <v>0</v>
      </c>
      <c r="J76" s="74">
        <f t="shared" si="13"/>
        <v>17860.8</v>
      </c>
      <c r="K76" s="74">
        <f t="shared" si="3"/>
        <v>17860.8</v>
      </c>
      <c r="L76" s="103"/>
      <c r="O76" s="12"/>
    </row>
    <row r="77" spans="2:15" ht="31.2" x14ac:dyDescent="0.3">
      <c r="B77" s="64" t="s">
        <v>328</v>
      </c>
      <c r="C77" s="32" t="s">
        <v>163</v>
      </c>
      <c r="D77" s="31" t="s">
        <v>27</v>
      </c>
      <c r="E77" s="46">
        <f>E76*1.1</f>
        <v>6.71</v>
      </c>
      <c r="F77" s="77">
        <v>855</v>
      </c>
      <c r="G77" s="74"/>
      <c r="H77" s="74">
        <f t="shared" si="0"/>
        <v>855</v>
      </c>
      <c r="I77" s="74">
        <f t="shared" si="12"/>
        <v>5737.05</v>
      </c>
      <c r="J77" s="74">
        <f t="shared" si="13"/>
        <v>0</v>
      </c>
      <c r="K77" s="74">
        <f t="shared" si="3"/>
        <v>5737.05</v>
      </c>
      <c r="L77" s="103"/>
      <c r="O77" s="12"/>
    </row>
    <row r="78" spans="2:15" ht="33.6" x14ac:dyDescent="0.3">
      <c r="B78" s="64" t="s">
        <v>1463</v>
      </c>
      <c r="C78" s="25" t="s">
        <v>152</v>
      </c>
      <c r="D78" s="3" t="s">
        <v>26</v>
      </c>
      <c r="E78" s="5">
        <v>44.78</v>
      </c>
      <c r="F78" s="77"/>
      <c r="G78" s="74">
        <v>439</v>
      </c>
      <c r="H78" s="74">
        <f t="shared" ref="H78:H141" si="14">F78+G78</f>
        <v>439</v>
      </c>
      <c r="I78" s="74">
        <f t="shared" si="12"/>
        <v>0</v>
      </c>
      <c r="J78" s="74">
        <f t="shared" si="13"/>
        <v>19658.419999999998</v>
      </c>
      <c r="K78" s="74">
        <f t="shared" ref="K78:K141" si="15">I78+J78</f>
        <v>19658.419999999998</v>
      </c>
      <c r="L78" s="103"/>
      <c r="O78" s="12"/>
    </row>
    <row r="79" spans="2:15" ht="31.2" x14ac:dyDescent="0.3">
      <c r="B79" s="87" t="s">
        <v>329</v>
      </c>
      <c r="C79" s="23" t="s">
        <v>176</v>
      </c>
      <c r="D79" s="88" t="s">
        <v>27</v>
      </c>
      <c r="E79" s="91">
        <v>2</v>
      </c>
      <c r="F79" s="82"/>
      <c r="G79" s="82"/>
      <c r="H79" s="82"/>
      <c r="I79" s="82"/>
      <c r="J79" s="82"/>
      <c r="K79" s="82"/>
      <c r="L79" s="103"/>
      <c r="O79" s="12"/>
    </row>
    <row r="80" spans="2:15" x14ac:dyDescent="0.3">
      <c r="B80" s="64" t="s">
        <v>330</v>
      </c>
      <c r="C80" s="25" t="s">
        <v>149</v>
      </c>
      <c r="D80" s="31" t="s">
        <v>26</v>
      </c>
      <c r="E80" s="46">
        <v>305.56</v>
      </c>
      <c r="F80" s="77"/>
      <c r="G80" s="74">
        <v>300</v>
      </c>
      <c r="H80" s="74">
        <f t="shared" si="14"/>
        <v>300</v>
      </c>
      <c r="I80" s="74">
        <f t="shared" ref="I80:I90" si="16">ROUND(F80*E80,2)</f>
        <v>0</v>
      </c>
      <c r="J80" s="74">
        <f t="shared" ref="J80:J90" si="17">ROUND(G80*E80,2)</f>
        <v>91668</v>
      </c>
      <c r="K80" s="74">
        <f t="shared" si="15"/>
        <v>91668</v>
      </c>
      <c r="L80" s="103"/>
      <c r="O80" s="12"/>
    </row>
    <row r="81" spans="2:15" x14ac:dyDescent="0.3">
      <c r="B81" s="64" t="s">
        <v>331</v>
      </c>
      <c r="C81" s="25" t="s">
        <v>19</v>
      </c>
      <c r="D81" s="31" t="s">
        <v>26</v>
      </c>
      <c r="E81" s="46">
        <f>E80*0.03</f>
        <v>9.1668000000000003</v>
      </c>
      <c r="F81" s="77"/>
      <c r="G81" s="74">
        <v>1500</v>
      </c>
      <c r="H81" s="74">
        <f t="shared" si="14"/>
        <v>1500</v>
      </c>
      <c r="I81" s="74">
        <f t="shared" si="16"/>
        <v>0</v>
      </c>
      <c r="J81" s="74">
        <f t="shared" si="17"/>
        <v>13750.2</v>
      </c>
      <c r="K81" s="74">
        <f t="shared" si="15"/>
        <v>13750.2</v>
      </c>
      <c r="L81" s="103"/>
      <c r="O81" s="12"/>
    </row>
    <row r="82" spans="2:15" x14ac:dyDescent="0.3">
      <c r="B82" s="64" t="s">
        <v>332</v>
      </c>
      <c r="C82" s="25" t="s">
        <v>161</v>
      </c>
      <c r="D82" s="31" t="s">
        <v>25</v>
      </c>
      <c r="E82" s="46">
        <f>0.96*E79</f>
        <v>1.92</v>
      </c>
      <c r="F82" s="73"/>
      <c r="G82" s="74"/>
      <c r="H82" s="74">
        <f t="shared" si="14"/>
        <v>0</v>
      </c>
      <c r="I82" s="74">
        <f t="shared" si="16"/>
        <v>0</v>
      </c>
      <c r="J82" s="74">
        <f t="shared" si="17"/>
        <v>0</v>
      </c>
      <c r="K82" s="74">
        <f t="shared" si="15"/>
        <v>0</v>
      </c>
      <c r="L82" s="103"/>
      <c r="O82" s="12"/>
    </row>
    <row r="83" spans="2:15" ht="31.2" x14ac:dyDescent="0.3">
      <c r="B83" s="64" t="s">
        <v>333</v>
      </c>
      <c r="C83" s="25" t="s">
        <v>1478</v>
      </c>
      <c r="D83" s="31" t="s">
        <v>25</v>
      </c>
      <c r="E83" s="46">
        <f>0.65*E79</f>
        <v>1.3</v>
      </c>
      <c r="F83" s="73">
        <f>1973*0.15</f>
        <v>295.95</v>
      </c>
      <c r="G83" s="74">
        <f>1500*0.15</f>
        <v>225</v>
      </c>
      <c r="H83" s="74">
        <f t="shared" si="14"/>
        <v>520.95000000000005</v>
      </c>
      <c r="I83" s="74">
        <f t="shared" si="16"/>
        <v>384.74</v>
      </c>
      <c r="J83" s="74">
        <f t="shared" si="17"/>
        <v>292.5</v>
      </c>
      <c r="K83" s="74">
        <f t="shared" si="15"/>
        <v>677.24</v>
      </c>
      <c r="L83" s="103"/>
      <c r="O83" s="12"/>
    </row>
    <row r="84" spans="2:15" x14ac:dyDescent="0.3">
      <c r="B84" s="64" t="s">
        <v>334</v>
      </c>
      <c r="C84" s="25" t="s">
        <v>20</v>
      </c>
      <c r="D84" s="31" t="s">
        <v>26</v>
      </c>
      <c r="E84" s="46">
        <f>0.46/10*E79</f>
        <v>9.1999999999999998E-2</v>
      </c>
      <c r="F84" s="73"/>
      <c r="G84" s="74">
        <v>5860</v>
      </c>
      <c r="H84" s="74">
        <f t="shared" si="14"/>
        <v>5860</v>
      </c>
      <c r="I84" s="74">
        <f t="shared" si="16"/>
        <v>0</v>
      </c>
      <c r="J84" s="74">
        <f t="shared" si="17"/>
        <v>539.12</v>
      </c>
      <c r="K84" s="74">
        <f t="shared" si="15"/>
        <v>539.12</v>
      </c>
      <c r="L84" s="103"/>
      <c r="O84" s="12"/>
    </row>
    <row r="85" spans="2:15" x14ac:dyDescent="0.3">
      <c r="B85" s="64" t="s">
        <v>335</v>
      </c>
      <c r="C85" s="32" t="s">
        <v>158</v>
      </c>
      <c r="D85" s="31" t="s">
        <v>26</v>
      </c>
      <c r="E85" s="46">
        <f>E84*1.02</f>
        <v>9.3840000000000007E-2</v>
      </c>
      <c r="F85" s="73">
        <v>6700</v>
      </c>
      <c r="G85" s="74"/>
      <c r="H85" s="74">
        <f t="shared" si="14"/>
        <v>6700</v>
      </c>
      <c r="I85" s="74">
        <f t="shared" si="16"/>
        <v>628.73</v>
      </c>
      <c r="J85" s="74">
        <f t="shared" si="17"/>
        <v>0</v>
      </c>
      <c r="K85" s="74">
        <f t="shared" si="15"/>
        <v>628.73</v>
      </c>
      <c r="L85" s="103"/>
      <c r="O85" s="12"/>
    </row>
    <row r="86" spans="2:15" x14ac:dyDescent="0.3">
      <c r="B86" s="64" t="s">
        <v>336</v>
      </c>
      <c r="C86" s="25" t="s">
        <v>28</v>
      </c>
      <c r="D86" s="31" t="s">
        <v>26</v>
      </c>
      <c r="E86" s="46">
        <f>0.65/10*E79</f>
        <v>0.13</v>
      </c>
      <c r="F86" s="73"/>
      <c r="G86" s="74">
        <v>5860</v>
      </c>
      <c r="H86" s="74">
        <f t="shared" si="14"/>
        <v>5860</v>
      </c>
      <c r="I86" s="74">
        <f t="shared" si="16"/>
        <v>0</v>
      </c>
      <c r="J86" s="74">
        <f t="shared" si="17"/>
        <v>761.8</v>
      </c>
      <c r="K86" s="74">
        <f t="shared" si="15"/>
        <v>761.8</v>
      </c>
      <c r="L86" s="103"/>
      <c r="O86" s="12"/>
    </row>
    <row r="87" spans="2:15" x14ac:dyDescent="0.3">
      <c r="B87" s="64" t="s">
        <v>337</v>
      </c>
      <c r="C87" s="32" t="s">
        <v>29</v>
      </c>
      <c r="D87" s="31" t="s">
        <v>26</v>
      </c>
      <c r="E87" s="46">
        <f>E86*1.02</f>
        <v>0.1326</v>
      </c>
      <c r="F87" s="73">
        <v>7100</v>
      </c>
      <c r="G87" s="74"/>
      <c r="H87" s="74">
        <f t="shared" si="14"/>
        <v>7100</v>
      </c>
      <c r="I87" s="74">
        <f t="shared" si="16"/>
        <v>941.46</v>
      </c>
      <c r="J87" s="74">
        <f t="shared" si="17"/>
        <v>0</v>
      </c>
      <c r="K87" s="74">
        <f t="shared" si="15"/>
        <v>941.46</v>
      </c>
      <c r="L87" s="103"/>
      <c r="O87" s="12"/>
    </row>
    <row r="88" spans="2:15" x14ac:dyDescent="0.3">
      <c r="B88" s="64" t="s">
        <v>338</v>
      </c>
      <c r="C88" s="25" t="s">
        <v>162</v>
      </c>
      <c r="D88" s="31" t="s">
        <v>27</v>
      </c>
      <c r="E88" s="46">
        <f>E79</f>
        <v>2</v>
      </c>
      <c r="F88" s="77"/>
      <c r="G88" s="74">
        <v>2928</v>
      </c>
      <c r="H88" s="74">
        <f t="shared" si="14"/>
        <v>2928</v>
      </c>
      <c r="I88" s="74">
        <f t="shared" si="16"/>
        <v>0</v>
      </c>
      <c r="J88" s="74">
        <f t="shared" si="17"/>
        <v>5856</v>
      </c>
      <c r="K88" s="74">
        <f t="shared" si="15"/>
        <v>5856</v>
      </c>
      <c r="L88" s="103"/>
      <c r="O88" s="12"/>
    </row>
    <row r="89" spans="2:15" ht="31.2" x14ac:dyDescent="0.3">
      <c r="B89" s="64" t="s">
        <v>339</v>
      </c>
      <c r="C89" s="32" t="s">
        <v>163</v>
      </c>
      <c r="D89" s="31" t="s">
        <v>27</v>
      </c>
      <c r="E89" s="46">
        <f>E88*1.1</f>
        <v>2.2000000000000002</v>
      </c>
      <c r="F89" s="77">
        <v>855</v>
      </c>
      <c r="G89" s="74"/>
      <c r="H89" s="74">
        <f t="shared" si="14"/>
        <v>855</v>
      </c>
      <c r="I89" s="74">
        <f t="shared" si="16"/>
        <v>1881</v>
      </c>
      <c r="J89" s="74">
        <f t="shared" si="17"/>
        <v>0</v>
      </c>
      <c r="K89" s="74">
        <f t="shared" si="15"/>
        <v>1881</v>
      </c>
      <c r="L89" s="103"/>
      <c r="O89" s="12"/>
    </row>
    <row r="90" spans="2:15" ht="33.6" x14ac:dyDescent="0.3">
      <c r="B90" s="64" t="s">
        <v>340</v>
      </c>
      <c r="C90" s="25" t="s">
        <v>152</v>
      </c>
      <c r="D90" s="3" t="s">
        <v>26</v>
      </c>
      <c r="E90" s="7">
        <v>114.8</v>
      </c>
      <c r="F90" s="77"/>
      <c r="G90" s="74">
        <v>439</v>
      </c>
      <c r="H90" s="74">
        <f t="shared" si="14"/>
        <v>439</v>
      </c>
      <c r="I90" s="74">
        <f t="shared" si="16"/>
        <v>0</v>
      </c>
      <c r="J90" s="74">
        <f t="shared" si="17"/>
        <v>50397.2</v>
      </c>
      <c r="K90" s="74">
        <f t="shared" si="15"/>
        <v>50397.2</v>
      </c>
      <c r="L90" s="103"/>
      <c r="O90" s="12"/>
    </row>
    <row r="91" spans="2:15" ht="31.2" x14ac:dyDescent="0.3">
      <c r="B91" s="87" t="s">
        <v>1464</v>
      </c>
      <c r="C91" s="23" t="s">
        <v>177</v>
      </c>
      <c r="D91" s="88" t="s">
        <v>27</v>
      </c>
      <c r="E91" s="75">
        <v>11.4</v>
      </c>
      <c r="F91" s="82"/>
      <c r="G91" s="82"/>
      <c r="H91" s="82"/>
      <c r="I91" s="82"/>
      <c r="J91" s="82"/>
      <c r="K91" s="82"/>
      <c r="L91" s="103"/>
      <c r="O91" s="12"/>
    </row>
    <row r="92" spans="2:15" x14ac:dyDescent="0.3">
      <c r="B92" s="64" t="s">
        <v>1465</v>
      </c>
      <c r="C92" s="25" t="s">
        <v>149</v>
      </c>
      <c r="D92" s="31" t="s">
        <v>26</v>
      </c>
      <c r="E92" s="46">
        <v>135.82</v>
      </c>
      <c r="F92" s="77"/>
      <c r="G92" s="74">
        <v>300</v>
      </c>
      <c r="H92" s="74">
        <f t="shared" si="14"/>
        <v>300</v>
      </c>
      <c r="I92" s="74">
        <f t="shared" ref="I92:I102" si="18">ROUND(F92*E92,2)</f>
        <v>0</v>
      </c>
      <c r="J92" s="74">
        <f t="shared" ref="J92:J102" si="19">ROUND(G92*E92,2)</f>
        <v>40746</v>
      </c>
      <c r="K92" s="74">
        <f t="shared" si="15"/>
        <v>40746</v>
      </c>
      <c r="L92" s="103"/>
      <c r="O92" s="12"/>
    </row>
    <row r="93" spans="2:15" x14ac:dyDescent="0.3">
      <c r="B93" s="64" t="s">
        <v>1466</v>
      </c>
      <c r="C93" s="25" t="s">
        <v>19</v>
      </c>
      <c r="D93" s="31" t="s">
        <v>26</v>
      </c>
      <c r="E93" s="46">
        <f>E92*0.03</f>
        <v>4.0745999999999993</v>
      </c>
      <c r="F93" s="77"/>
      <c r="G93" s="74">
        <v>1500</v>
      </c>
      <c r="H93" s="74">
        <f t="shared" si="14"/>
        <v>1500</v>
      </c>
      <c r="I93" s="74">
        <f t="shared" si="18"/>
        <v>0</v>
      </c>
      <c r="J93" s="74">
        <f t="shared" si="19"/>
        <v>6111.9</v>
      </c>
      <c r="K93" s="74">
        <f t="shared" si="15"/>
        <v>6111.9</v>
      </c>
      <c r="L93" s="103"/>
      <c r="O93" s="12"/>
    </row>
    <row r="94" spans="2:15" x14ac:dyDescent="0.3">
      <c r="B94" s="64" t="s">
        <v>1467</v>
      </c>
      <c r="C94" s="25" t="s">
        <v>161</v>
      </c>
      <c r="D94" s="31" t="s">
        <v>25</v>
      </c>
      <c r="E94" s="46">
        <f>0.96*E91</f>
        <v>10.943999999999999</v>
      </c>
      <c r="F94" s="73"/>
      <c r="G94" s="74"/>
      <c r="H94" s="74">
        <f t="shared" si="14"/>
        <v>0</v>
      </c>
      <c r="I94" s="74">
        <f t="shared" si="18"/>
        <v>0</v>
      </c>
      <c r="J94" s="74">
        <f t="shared" si="19"/>
        <v>0</v>
      </c>
      <c r="K94" s="74">
        <f t="shared" si="15"/>
        <v>0</v>
      </c>
      <c r="L94" s="103"/>
      <c r="O94" s="12"/>
    </row>
    <row r="95" spans="2:15" ht="31.2" x14ac:dyDescent="0.3">
      <c r="B95" s="64" t="s">
        <v>341</v>
      </c>
      <c r="C95" s="25" t="s">
        <v>1478</v>
      </c>
      <c r="D95" s="31" t="s">
        <v>25</v>
      </c>
      <c r="E95" s="46">
        <f>0.65*E91</f>
        <v>7.41</v>
      </c>
      <c r="F95" s="73">
        <f>1973*0.15</f>
        <v>295.95</v>
      </c>
      <c r="G95" s="74">
        <f>1500*0.15</f>
        <v>225</v>
      </c>
      <c r="H95" s="74">
        <f t="shared" si="14"/>
        <v>520.95000000000005</v>
      </c>
      <c r="I95" s="74">
        <f t="shared" si="18"/>
        <v>2192.9899999999998</v>
      </c>
      <c r="J95" s="74">
        <f t="shared" si="19"/>
        <v>1667.25</v>
      </c>
      <c r="K95" s="74">
        <f t="shared" si="15"/>
        <v>3860.24</v>
      </c>
      <c r="L95" s="103"/>
      <c r="O95" s="12"/>
    </row>
    <row r="96" spans="2:15" x14ac:dyDescent="0.3">
      <c r="B96" s="64" t="s">
        <v>342</v>
      </c>
      <c r="C96" s="25" t="s">
        <v>20</v>
      </c>
      <c r="D96" s="31" t="s">
        <v>26</v>
      </c>
      <c r="E96" s="46">
        <f>0.46/10*E91</f>
        <v>0.52439999999999998</v>
      </c>
      <c r="F96" s="73"/>
      <c r="G96" s="74">
        <v>5860</v>
      </c>
      <c r="H96" s="74">
        <f t="shared" si="14"/>
        <v>5860</v>
      </c>
      <c r="I96" s="74">
        <f t="shared" si="18"/>
        <v>0</v>
      </c>
      <c r="J96" s="74">
        <f t="shared" si="19"/>
        <v>3072.98</v>
      </c>
      <c r="K96" s="74">
        <f t="shared" si="15"/>
        <v>3072.98</v>
      </c>
      <c r="L96" s="103"/>
      <c r="O96" s="12"/>
    </row>
    <row r="97" spans="2:15" x14ac:dyDescent="0.3">
      <c r="B97" s="64" t="s">
        <v>343</v>
      </c>
      <c r="C97" s="32" t="s">
        <v>158</v>
      </c>
      <c r="D97" s="31" t="s">
        <v>26</v>
      </c>
      <c r="E97" s="46">
        <f>E96*1.02</f>
        <v>0.53488800000000003</v>
      </c>
      <c r="F97" s="73">
        <v>6700</v>
      </c>
      <c r="G97" s="74"/>
      <c r="H97" s="74">
        <f t="shared" si="14"/>
        <v>6700</v>
      </c>
      <c r="I97" s="74">
        <f t="shared" si="18"/>
        <v>3583.75</v>
      </c>
      <c r="J97" s="74">
        <f t="shared" si="19"/>
        <v>0</v>
      </c>
      <c r="K97" s="74">
        <f t="shared" si="15"/>
        <v>3583.75</v>
      </c>
      <c r="L97" s="103"/>
      <c r="O97" s="12"/>
    </row>
    <row r="98" spans="2:15" x14ac:dyDescent="0.3">
      <c r="B98" s="64" t="s">
        <v>344</v>
      </c>
      <c r="C98" s="25" t="s">
        <v>28</v>
      </c>
      <c r="D98" s="31" t="s">
        <v>26</v>
      </c>
      <c r="E98" s="46">
        <f>0.65/10*E91</f>
        <v>0.7410000000000001</v>
      </c>
      <c r="F98" s="73"/>
      <c r="G98" s="74">
        <v>5860</v>
      </c>
      <c r="H98" s="74">
        <f t="shared" si="14"/>
        <v>5860</v>
      </c>
      <c r="I98" s="74">
        <f t="shared" si="18"/>
        <v>0</v>
      </c>
      <c r="J98" s="74">
        <f t="shared" si="19"/>
        <v>4342.26</v>
      </c>
      <c r="K98" s="74">
        <f t="shared" si="15"/>
        <v>4342.26</v>
      </c>
      <c r="L98" s="103"/>
      <c r="O98" s="12"/>
    </row>
    <row r="99" spans="2:15" x14ac:dyDescent="0.3">
      <c r="B99" s="64" t="s">
        <v>345</v>
      </c>
      <c r="C99" s="32" t="s">
        <v>29</v>
      </c>
      <c r="D99" s="31" t="s">
        <v>26</v>
      </c>
      <c r="E99" s="46">
        <f>E98*1.02</f>
        <v>0.75582000000000016</v>
      </c>
      <c r="F99" s="73">
        <v>7100</v>
      </c>
      <c r="G99" s="74"/>
      <c r="H99" s="74">
        <f t="shared" si="14"/>
        <v>7100</v>
      </c>
      <c r="I99" s="74">
        <f t="shared" si="18"/>
        <v>5366.32</v>
      </c>
      <c r="J99" s="74">
        <f t="shared" si="19"/>
        <v>0</v>
      </c>
      <c r="K99" s="74">
        <f t="shared" si="15"/>
        <v>5366.32</v>
      </c>
      <c r="L99" s="103"/>
      <c r="O99" s="12"/>
    </row>
    <row r="100" spans="2:15" x14ac:dyDescent="0.3">
      <c r="B100" s="64" t="s">
        <v>346</v>
      </c>
      <c r="C100" s="25" t="s">
        <v>162</v>
      </c>
      <c r="D100" s="31" t="s">
        <v>27</v>
      </c>
      <c r="E100" s="46">
        <f>E91</f>
        <v>11.4</v>
      </c>
      <c r="F100" s="77"/>
      <c r="G100" s="74">
        <v>2928</v>
      </c>
      <c r="H100" s="74">
        <f t="shared" si="14"/>
        <v>2928</v>
      </c>
      <c r="I100" s="74">
        <f t="shared" si="18"/>
        <v>0</v>
      </c>
      <c r="J100" s="74">
        <f t="shared" si="19"/>
        <v>33379.199999999997</v>
      </c>
      <c r="K100" s="74">
        <f t="shared" si="15"/>
        <v>33379.199999999997</v>
      </c>
      <c r="L100" s="103"/>
      <c r="O100" s="12"/>
    </row>
    <row r="101" spans="2:15" ht="31.2" x14ac:dyDescent="0.3">
      <c r="B101" s="64" t="s">
        <v>347</v>
      </c>
      <c r="C101" s="32" t="s">
        <v>163</v>
      </c>
      <c r="D101" s="31" t="s">
        <v>27</v>
      </c>
      <c r="E101" s="46">
        <f>E100*1.1</f>
        <v>12.540000000000001</v>
      </c>
      <c r="F101" s="77">
        <v>855</v>
      </c>
      <c r="G101" s="74"/>
      <c r="H101" s="74">
        <f t="shared" si="14"/>
        <v>855</v>
      </c>
      <c r="I101" s="74">
        <f t="shared" si="18"/>
        <v>10721.7</v>
      </c>
      <c r="J101" s="74">
        <f t="shared" si="19"/>
        <v>0</v>
      </c>
      <c r="K101" s="74">
        <f t="shared" si="15"/>
        <v>10721.7</v>
      </c>
      <c r="L101" s="103"/>
      <c r="O101" s="12"/>
    </row>
    <row r="102" spans="2:15" ht="33.6" x14ac:dyDescent="0.3">
      <c r="B102" s="64" t="s">
        <v>348</v>
      </c>
      <c r="C102" s="25" t="s">
        <v>152</v>
      </c>
      <c r="D102" s="3" t="s">
        <v>26</v>
      </c>
      <c r="E102" s="7">
        <v>36.619999999999997</v>
      </c>
      <c r="F102" s="77"/>
      <c r="G102" s="74">
        <v>439</v>
      </c>
      <c r="H102" s="74">
        <f t="shared" si="14"/>
        <v>439</v>
      </c>
      <c r="I102" s="74">
        <f t="shared" si="18"/>
        <v>0</v>
      </c>
      <c r="J102" s="74">
        <f t="shared" si="19"/>
        <v>16076.18</v>
      </c>
      <c r="K102" s="74">
        <f t="shared" si="15"/>
        <v>16076.18</v>
      </c>
      <c r="L102" s="103"/>
      <c r="O102" s="12"/>
    </row>
    <row r="103" spans="2:15" ht="31.2" x14ac:dyDescent="0.3">
      <c r="B103" s="87" t="s">
        <v>349</v>
      </c>
      <c r="C103" s="23" t="s">
        <v>178</v>
      </c>
      <c r="D103" s="88" t="s">
        <v>27</v>
      </c>
      <c r="E103" s="75">
        <v>6.7</v>
      </c>
      <c r="F103" s="82"/>
      <c r="G103" s="82"/>
      <c r="H103" s="82"/>
      <c r="I103" s="82"/>
      <c r="J103" s="82"/>
      <c r="K103" s="82"/>
      <c r="L103" s="103"/>
      <c r="O103" s="12"/>
    </row>
    <row r="104" spans="2:15" x14ac:dyDescent="0.3">
      <c r="B104" s="64" t="s">
        <v>350</v>
      </c>
      <c r="C104" s="25" t="s">
        <v>149</v>
      </c>
      <c r="D104" s="31" t="s">
        <v>26</v>
      </c>
      <c r="E104" s="46">
        <v>44.25</v>
      </c>
      <c r="F104" s="77"/>
      <c r="G104" s="74">
        <v>300</v>
      </c>
      <c r="H104" s="74">
        <f t="shared" si="14"/>
        <v>300</v>
      </c>
      <c r="I104" s="74">
        <f t="shared" ref="I104:I114" si="20">ROUND(F104*E104,2)</f>
        <v>0</v>
      </c>
      <c r="J104" s="74">
        <f t="shared" ref="J104:J114" si="21">ROUND(G104*E104,2)</f>
        <v>13275</v>
      </c>
      <c r="K104" s="74">
        <f t="shared" si="15"/>
        <v>13275</v>
      </c>
      <c r="L104" s="103"/>
      <c r="O104" s="12"/>
    </row>
    <row r="105" spans="2:15" x14ac:dyDescent="0.3">
      <c r="B105" s="64" t="s">
        <v>351</v>
      </c>
      <c r="C105" s="25" t="s">
        <v>19</v>
      </c>
      <c r="D105" s="31" t="s">
        <v>26</v>
      </c>
      <c r="E105" s="46">
        <f>E104*0.03</f>
        <v>1.3274999999999999</v>
      </c>
      <c r="F105" s="77"/>
      <c r="G105" s="74">
        <v>1500</v>
      </c>
      <c r="H105" s="74">
        <f t="shared" si="14"/>
        <v>1500</v>
      </c>
      <c r="I105" s="74">
        <f t="shared" si="20"/>
        <v>0</v>
      </c>
      <c r="J105" s="74">
        <f t="shared" si="21"/>
        <v>1991.25</v>
      </c>
      <c r="K105" s="74">
        <f t="shared" si="15"/>
        <v>1991.25</v>
      </c>
      <c r="L105" s="103"/>
      <c r="O105" s="12"/>
    </row>
    <row r="106" spans="2:15" x14ac:dyDescent="0.3">
      <c r="B106" s="64" t="s">
        <v>352</v>
      </c>
      <c r="C106" s="25" t="s">
        <v>161</v>
      </c>
      <c r="D106" s="31" t="s">
        <v>25</v>
      </c>
      <c r="E106" s="46">
        <f>0.96*E103</f>
        <v>6.4319999999999995</v>
      </c>
      <c r="F106" s="73"/>
      <c r="G106" s="74"/>
      <c r="H106" s="74">
        <f t="shared" si="14"/>
        <v>0</v>
      </c>
      <c r="I106" s="74">
        <f t="shared" si="20"/>
        <v>0</v>
      </c>
      <c r="J106" s="74">
        <f t="shared" si="21"/>
        <v>0</v>
      </c>
      <c r="K106" s="74">
        <f t="shared" si="15"/>
        <v>0</v>
      </c>
      <c r="L106" s="103"/>
      <c r="O106" s="12"/>
    </row>
    <row r="107" spans="2:15" ht="31.2" x14ac:dyDescent="0.3">
      <c r="B107" s="64" t="s">
        <v>353</v>
      </c>
      <c r="C107" s="25" t="s">
        <v>1478</v>
      </c>
      <c r="D107" s="31" t="s">
        <v>25</v>
      </c>
      <c r="E107" s="46">
        <f>0.65*E103</f>
        <v>4.3550000000000004</v>
      </c>
      <c r="F107" s="73">
        <f>1973*0.15</f>
        <v>295.95</v>
      </c>
      <c r="G107" s="74">
        <f>1500*0.15</f>
        <v>225</v>
      </c>
      <c r="H107" s="74">
        <f t="shared" si="14"/>
        <v>520.95000000000005</v>
      </c>
      <c r="I107" s="74">
        <f t="shared" si="20"/>
        <v>1288.8599999999999</v>
      </c>
      <c r="J107" s="74">
        <f t="shared" si="21"/>
        <v>979.88</v>
      </c>
      <c r="K107" s="74">
        <f t="shared" si="15"/>
        <v>2268.7399999999998</v>
      </c>
      <c r="L107" s="103"/>
      <c r="O107" s="12"/>
    </row>
    <row r="108" spans="2:15" x14ac:dyDescent="0.3">
      <c r="B108" s="64" t="s">
        <v>354</v>
      </c>
      <c r="C108" s="25" t="s">
        <v>20</v>
      </c>
      <c r="D108" s="31" t="s">
        <v>26</v>
      </c>
      <c r="E108" s="46">
        <f>0.46/10*E103</f>
        <v>0.30820000000000003</v>
      </c>
      <c r="F108" s="73"/>
      <c r="G108" s="74">
        <v>5860</v>
      </c>
      <c r="H108" s="74">
        <f t="shared" si="14"/>
        <v>5860</v>
      </c>
      <c r="I108" s="74">
        <f t="shared" si="20"/>
        <v>0</v>
      </c>
      <c r="J108" s="74">
        <f t="shared" si="21"/>
        <v>1806.05</v>
      </c>
      <c r="K108" s="74">
        <f t="shared" si="15"/>
        <v>1806.05</v>
      </c>
      <c r="L108" s="103"/>
      <c r="O108" s="12"/>
    </row>
    <row r="109" spans="2:15" x14ac:dyDescent="0.3">
      <c r="B109" s="64" t="s">
        <v>355</v>
      </c>
      <c r="C109" s="32" t="s">
        <v>158</v>
      </c>
      <c r="D109" s="31" t="s">
        <v>26</v>
      </c>
      <c r="E109" s="46">
        <f>E108*1.02</f>
        <v>0.31436400000000003</v>
      </c>
      <c r="F109" s="73">
        <v>6700</v>
      </c>
      <c r="G109" s="74"/>
      <c r="H109" s="74">
        <f t="shared" si="14"/>
        <v>6700</v>
      </c>
      <c r="I109" s="74">
        <f t="shared" si="20"/>
        <v>2106.2399999999998</v>
      </c>
      <c r="J109" s="74">
        <f t="shared" si="21"/>
        <v>0</v>
      </c>
      <c r="K109" s="74">
        <f t="shared" si="15"/>
        <v>2106.2399999999998</v>
      </c>
      <c r="L109" s="103"/>
      <c r="O109" s="12"/>
    </row>
    <row r="110" spans="2:15" x14ac:dyDescent="0.3">
      <c r="B110" s="64" t="s">
        <v>274</v>
      </c>
      <c r="C110" s="25" t="s">
        <v>28</v>
      </c>
      <c r="D110" s="31" t="s">
        <v>26</v>
      </c>
      <c r="E110" s="46">
        <f>0.65/10*E103</f>
        <v>0.43550000000000005</v>
      </c>
      <c r="F110" s="73"/>
      <c r="G110" s="74">
        <v>5860</v>
      </c>
      <c r="H110" s="74">
        <f t="shared" si="14"/>
        <v>5860</v>
      </c>
      <c r="I110" s="74">
        <f t="shared" si="20"/>
        <v>0</v>
      </c>
      <c r="J110" s="74">
        <f t="shared" si="21"/>
        <v>2552.0300000000002</v>
      </c>
      <c r="K110" s="74">
        <f t="shared" si="15"/>
        <v>2552.0300000000002</v>
      </c>
      <c r="L110" s="103"/>
      <c r="O110" s="12"/>
    </row>
    <row r="111" spans="2:15" x14ac:dyDescent="0.3">
      <c r="B111" s="64" t="s">
        <v>356</v>
      </c>
      <c r="C111" s="32" t="s">
        <v>29</v>
      </c>
      <c r="D111" s="31" t="s">
        <v>26</v>
      </c>
      <c r="E111" s="46">
        <f>E110*1.02</f>
        <v>0.44421000000000005</v>
      </c>
      <c r="F111" s="73">
        <v>7100</v>
      </c>
      <c r="G111" s="74"/>
      <c r="H111" s="74">
        <f t="shared" si="14"/>
        <v>7100</v>
      </c>
      <c r="I111" s="74">
        <f t="shared" si="20"/>
        <v>3153.89</v>
      </c>
      <c r="J111" s="74">
        <f t="shared" si="21"/>
        <v>0</v>
      </c>
      <c r="K111" s="74">
        <f t="shared" si="15"/>
        <v>3153.89</v>
      </c>
      <c r="L111" s="103"/>
      <c r="O111" s="12"/>
    </row>
    <row r="112" spans="2:15" x14ac:dyDescent="0.3">
      <c r="B112" s="64" t="s">
        <v>357</v>
      </c>
      <c r="C112" s="25" t="s">
        <v>162</v>
      </c>
      <c r="D112" s="31" t="s">
        <v>27</v>
      </c>
      <c r="E112" s="46">
        <f>E103</f>
        <v>6.7</v>
      </c>
      <c r="F112" s="77"/>
      <c r="G112" s="74">
        <v>2928</v>
      </c>
      <c r="H112" s="74">
        <f t="shared" si="14"/>
        <v>2928</v>
      </c>
      <c r="I112" s="74">
        <f t="shared" si="20"/>
        <v>0</v>
      </c>
      <c r="J112" s="74">
        <f t="shared" si="21"/>
        <v>19617.599999999999</v>
      </c>
      <c r="K112" s="74">
        <f t="shared" si="15"/>
        <v>19617.599999999999</v>
      </c>
      <c r="L112" s="103"/>
      <c r="O112" s="12"/>
    </row>
    <row r="113" spans="2:15" ht="31.2" x14ac:dyDescent="0.3">
      <c r="B113" s="64" t="s">
        <v>358</v>
      </c>
      <c r="C113" s="32" t="s">
        <v>163</v>
      </c>
      <c r="D113" s="31" t="s">
        <v>27</v>
      </c>
      <c r="E113" s="46">
        <f>E112*1.1</f>
        <v>7.370000000000001</v>
      </c>
      <c r="F113" s="77">
        <v>855</v>
      </c>
      <c r="G113" s="74"/>
      <c r="H113" s="74">
        <f t="shared" si="14"/>
        <v>855</v>
      </c>
      <c r="I113" s="74">
        <f t="shared" si="20"/>
        <v>6301.35</v>
      </c>
      <c r="J113" s="74">
        <f t="shared" si="21"/>
        <v>0</v>
      </c>
      <c r="K113" s="74">
        <f t="shared" si="15"/>
        <v>6301.35</v>
      </c>
      <c r="L113" s="103"/>
      <c r="O113" s="12"/>
    </row>
    <row r="114" spans="2:15" ht="33.6" x14ac:dyDescent="0.3">
      <c r="B114" s="64" t="s">
        <v>359</v>
      </c>
      <c r="C114" s="25" t="s">
        <v>152</v>
      </c>
      <c r="D114" s="3" t="s">
        <v>26</v>
      </c>
      <c r="E114" s="7">
        <v>11.96</v>
      </c>
      <c r="F114" s="77"/>
      <c r="G114" s="74">
        <v>439</v>
      </c>
      <c r="H114" s="74">
        <f t="shared" si="14"/>
        <v>439</v>
      </c>
      <c r="I114" s="74">
        <f t="shared" si="20"/>
        <v>0</v>
      </c>
      <c r="J114" s="74">
        <f t="shared" si="21"/>
        <v>5250.44</v>
      </c>
      <c r="K114" s="74">
        <f t="shared" si="15"/>
        <v>5250.44</v>
      </c>
      <c r="L114" s="103"/>
      <c r="O114" s="12"/>
    </row>
    <row r="115" spans="2:15" ht="31.2" x14ac:dyDescent="0.3">
      <c r="B115" s="87" t="s">
        <v>360</v>
      </c>
      <c r="C115" s="23" t="s">
        <v>179</v>
      </c>
      <c r="D115" s="88" t="s">
        <v>27</v>
      </c>
      <c r="E115" s="75">
        <v>20.6</v>
      </c>
      <c r="F115" s="82"/>
      <c r="G115" s="82"/>
      <c r="H115" s="82"/>
      <c r="I115" s="82"/>
      <c r="J115" s="82"/>
      <c r="K115" s="82"/>
      <c r="L115" s="103"/>
      <c r="O115" s="12"/>
    </row>
    <row r="116" spans="2:15" x14ac:dyDescent="0.3">
      <c r="B116" s="64" t="s">
        <v>361</v>
      </c>
      <c r="C116" s="25" t="s">
        <v>149</v>
      </c>
      <c r="D116" s="31" t="s">
        <v>26</v>
      </c>
      <c r="E116" s="46">
        <v>168.66</v>
      </c>
      <c r="F116" s="77"/>
      <c r="G116" s="74">
        <v>300</v>
      </c>
      <c r="H116" s="74">
        <f t="shared" si="14"/>
        <v>300</v>
      </c>
      <c r="I116" s="74">
        <f t="shared" ref="I116:I126" si="22">ROUND(F116*E116,2)</f>
        <v>0</v>
      </c>
      <c r="J116" s="74">
        <f t="shared" ref="J116:J126" si="23">ROUND(G116*E116,2)</f>
        <v>50598</v>
      </c>
      <c r="K116" s="74">
        <f t="shared" si="15"/>
        <v>50598</v>
      </c>
      <c r="L116" s="103"/>
      <c r="O116" s="12"/>
    </row>
    <row r="117" spans="2:15" x14ac:dyDescent="0.3">
      <c r="B117" s="64" t="s">
        <v>362</v>
      </c>
      <c r="C117" s="25" t="s">
        <v>19</v>
      </c>
      <c r="D117" s="31" t="s">
        <v>26</v>
      </c>
      <c r="E117" s="46">
        <f>E116*0.03</f>
        <v>5.0598000000000001</v>
      </c>
      <c r="F117" s="77"/>
      <c r="G117" s="74">
        <v>1500</v>
      </c>
      <c r="H117" s="74">
        <f t="shared" si="14"/>
        <v>1500</v>
      </c>
      <c r="I117" s="74">
        <f t="shared" si="22"/>
        <v>0</v>
      </c>
      <c r="J117" s="74">
        <f t="shared" si="23"/>
        <v>7589.7</v>
      </c>
      <c r="K117" s="74">
        <f t="shared" si="15"/>
        <v>7589.7</v>
      </c>
      <c r="L117" s="103"/>
      <c r="O117" s="12"/>
    </row>
    <row r="118" spans="2:15" x14ac:dyDescent="0.3">
      <c r="B118" s="64" t="s">
        <v>363</v>
      </c>
      <c r="C118" s="25" t="s">
        <v>161</v>
      </c>
      <c r="D118" s="31" t="s">
        <v>25</v>
      </c>
      <c r="E118" s="46">
        <f>0.96*E115</f>
        <v>19.776</v>
      </c>
      <c r="F118" s="73"/>
      <c r="G118" s="74"/>
      <c r="H118" s="74">
        <f t="shared" si="14"/>
        <v>0</v>
      </c>
      <c r="I118" s="74">
        <f t="shared" si="22"/>
        <v>0</v>
      </c>
      <c r="J118" s="74">
        <f t="shared" si="23"/>
        <v>0</v>
      </c>
      <c r="K118" s="74">
        <f t="shared" si="15"/>
        <v>0</v>
      </c>
      <c r="L118" s="103"/>
      <c r="O118" s="12"/>
    </row>
    <row r="119" spans="2:15" ht="31.2" x14ac:dyDescent="0.3">
      <c r="B119" s="64" t="s">
        <v>364</v>
      </c>
      <c r="C119" s="25" t="s">
        <v>1478</v>
      </c>
      <c r="D119" s="31" t="s">
        <v>25</v>
      </c>
      <c r="E119" s="46">
        <f>0.65*E115</f>
        <v>13.39</v>
      </c>
      <c r="F119" s="73">
        <f>1973*0.15</f>
        <v>295.95</v>
      </c>
      <c r="G119" s="74">
        <f>1500*0.15</f>
        <v>225</v>
      </c>
      <c r="H119" s="74">
        <f t="shared" si="14"/>
        <v>520.95000000000005</v>
      </c>
      <c r="I119" s="74">
        <f t="shared" si="22"/>
        <v>3962.77</v>
      </c>
      <c r="J119" s="74">
        <f t="shared" si="23"/>
        <v>3012.75</v>
      </c>
      <c r="K119" s="74">
        <f t="shared" si="15"/>
        <v>6975.52</v>
      </c>
      <c r="L119" s="103"/>
      <c r="O119" s="12"/>
    </row>
    <row r="120" spans="2:15" x14ac:dyDescent="0.3">
      <c r="B120" s="64" t="s">
        <v>365</v>
      </c>
      <c r="C120" s="25" t="s">
        <v>20</v>
      </c>
      <c r="D120" s="31" t="s">
        <v>26</v>
      </c>
      <c r="E120" s="46">
        <f>0.46/10*E115</f>
        <v>0.9476</v>
      </c>
      <c r="F120" s="73"/>
      <c r="G120" s="74">
        <v>5860</v>
      </c>
      <c r="H120" s="74">
        <f t="shared" si="14"/>
        <v>5860</v>
      </c>
      <c r="I120" s="74">
        <f t="shared" si="22"/>
        <v>0</v>
      </c>
      <c r="J120" s="74">
        <f t="shared" si="23"/>
        <v>5552.94</v>
      </c>
      <c r="K120" s="74">
        <f t="shared" si="15"/>
        <v>5552.94</v>
      </c>
      <c r="L120" s="103"/>
      <c r="O120" s="12"/>
    </row>
    <row r="121" spans="2:15" x14ac:dyDescent="0.3">
      <c r="B121" s="64" t="s">
        <v>366</v>
      </c>
      <c r="C121" s="32" t="s">
        <v>158</v>
      </c>
      <c r="D121" s="31" t="s">
        <v>26</v>
      </c>
      <c r="E121" s="46">
        <f>E120*1.02</f>
        <v>0.96655199999999997</v>
      </c>
      <c r="F121" s="73">
        <v>6700</v>
      </c>
      <c r="G121" s="74"/>
      <c r="H121" s="74">
        <f t="shared" si="14"/>
        <v>6700</v>
      </c>
      <c r="I121" s="74">
        <f t="shared" si="22"/>
        <v>6475.9</v>
      </c>
      <c r="J121" s="74">
        <f t="shared" si="23"/>
        <v>0</v>
      </c>
      <c r="K121" s="74">
        <f t="shared" si="15"/>
        <v>6475.9</v>
      </c>
      <c r="L121" s="103"/>
      <c r="O121" s="12"/>
    </row>
    <row r="122" spans="2:15" x14ac:dyDescent="0.3">
      <c r="B122" s="64" t="s">
        <v>367</v>
      </c>
      <c r="C122" s="25" t="s">
        <v>28</v>
      </c>
      <c r="D122" s="31" t="s">
        <v>26</v>
      </c>
      <c r="E122" s="46">
        <f>0.65/10*E115</f>
        <v>1.3390000000000002</v>
      </c>
      <c r="F122" s="73"/>
      <c r="G122" s="74">
        <v>5860</v>
      </c>
      <c r="H122" s="74">
        <f t="shared" si="14"/>
        <v>5860</v>
      </c>
      <c r="I122" s="74">
        <f t="shared" si="22"/>
        <v>0</v>
      </c>
      <c r="J122" s="74">
        <f t="shared" si="23"/>
        <v>7846.54</v>
      </c>
      <c r="K122" s="74">
        <f t="shared" si="15"/>
        <v>7846.54</v>
      </c>
      <c r="L122" s="103"/>
      <c r="O122" s="12"/>
    </row>
    <row r="123" spans="2:15" x14ac:dyDescent="0.3">
      <c r="B123" s="64" t="s">
        <v>368</v>
      </c>
      <c r="C123" s="32" t="s">
        <v>29</v>
      </c>
      <c r="D123" s="31" t="s">
        <v>26</v>
      </c>
      <c r="E123" s="46">
        <f>E122*1.02</f>
        <v>1.3657800000000002</v>
      </c>
      <c r="F123" s="73">
        <v>7100</v>
      </c>
      <c r="G123" s="74"/>
      <c r="H123" s="74">
        <f t="shared" si="14"/>
        <v>7100</v>
      </c>
      <c r="I123" s="74">
        <f t="shared" si="22"/>
        <v>9697.0400000000009</v>
      </c>
      <c r="J123" s="74">
        <f t="shared" si="23"/>
        <v>0</v>
      </c>
      <c r="K123" s="74">
        <f t="shared" si="15"/>
        <v>9697.0400000000009</v>
      </c>
      <c r="L123" s="103"/>
      <c r="O123" s="12"/>
    </row>
    <row r="124" spans="2:15" x14ac:dyDescent="0.3">
      <c r="B124" s="64" t="s">
        <v>369</v>
      </c>
      <c r="C124" s="25" t="s">
        <v>162</v>
      </c>
      <c r="D124" s="31" t="s">
        <v>27</v>
      </c>
      <c r="E124" s="46">
        <f>E115</f>
        <v>20.6</v>
      </c>
      <c r="F124" s="77"/>
      <c r="G124" s="74">
        <v>2928</v>
      </c>
      <c r="H124" s="74">
        <f t="shared" si="14"/>
        <v>2928</v>
      </c>
      <c r="I124" s="74">
        <f t="shared" si="22"/>
        <v>0</v>
      </c>
      <c r="J124" s="74">
        <f t="shared" si="23"/>
        <v>60316.800000000003</v>
      </c>
      <c r="K124" s="74">
        <f t="shared" si="15"/>
        <v>60316.800000000003</v>
      </c>
      <c r="L124" s="103"/>
      <c r="O124" s="12"/>
    </row>
    <row r="125" spans="2:15" ht="31.2" x14ac:dyDescent="0.3">
      <c r="B125" s="64" t="s">
        <v>1468</v>
      </c>
      <c r="C125" s="32" t="s">
        <v>163</v>
      </c>
      <c r="D125" s="31" t="s">
        <v>27</v>
      </c>
      <c r="E125" s="46">
        <f>E124*1.1</f>
        <v>22.660000000000004</v>
      </c>
      <c r="F125" s="77">
        <v>855</v>
      </c>
      <c r="G125" s="74"/>
      <c r="H125" s="74">
        <f t="shared" si="14"/>
        <v>855</v>
      </c>
      <c r="I125" s="74">
        <f t="shared" si="22"/>
        <v>19374.3</v>
      </c>
      <c r="J125" s="74">
        <f t="shared" si="23"/>
        <v>0</v>
      </c>
      <c r="K125" s="74">
        <f t="shared" si="15"/>
        <v>19374.3</v>
      </c>
      <c r="L125" s="103"/>
      <c r="O125" s="12"/>
    </row>
    <row r="126" spans="2:15" ht="33.6" x14ac:dyDescent="0.3">
      <c r="B126" s="64" t="s">
        <v>370</v>
      </c>
      <c r="C126" s="25" t="s">
        <v>152</v>
      </c>
      <c r="D126" s="3" t="s">
        <v>26</v>
      </c>
      <c r="E126" s="7">
        <v>37.4</v>
      </c>
      <c r="F126" s="77"/>
      <c r="G126" s="74">
        <v>439</v>
      </c>
      <c r="H126" s="74">
        <f t="shared" si="14"/>
        <v>439</v>
      </c>
      <c r="I126" s="74">
        <f t="shared" si="22"/>
        <v>0</v>
      </c>
      <c r="J126" s="74">
        <f t="shared" si="23"/>
        <v>16418.599999999999</v>
      </c>
      <c r="K126" s="74">
        <f t="shared" si="15"/>
        <v>16418.599999999999</v>
      </c>
      <c r="L126" s="103"/>
      <c r="O126" s="12"/>
    </row>
    <row r="127" spans="2:15" ht="31.2" x14ac:dyDescent="0.3">
      <c r="B127" s="87" t="s">
        <v>371</v>
      </c>
      <c r="C127" s="23" t="s">
        <v>180</v>
      </c>
      <c r="D127" s="88" t="s">
        <v>27</v>
      </c>
      <c r="E127" s="75">
        <v>5.7</v>
      </c>
      <c r="F127" s="82"/>
      <c r="G127" s="82"/>
      <c r="H127" s="82"/>
      <c r="I127" s="82"/>
      <c r="J127" s="82"/>
      <c r="K127" s="82"/>
      <c r="L127" s="103"/>
      <c r="O127" s="12"/>
    </row>
    <row r="128" spans="2:15" x14ac:dyDescent="0.3">
      <c r="B128" s="64" t="s">
        <v>372</v>
      </c>
      <c r="C128" s="25" t="s">
        <v>149</v>
      </c>
      <c r="D128" s="31" t="s">
        <v>26</v>
      </c>
      <c r="E128" s="46">
        <v>32.81</v>
      </c>
      <c r="F128" s="77"/>
      <c r="G128" s="74">
        <v>300</v>
      </c>
      <c r="H128" s="74">
        <f t="shared" si="14"/>
        <v>300</v>
      </c>
      <c r="I128" s="74">
        <f t="shared" ref="I128:I138" si="24">ROUND(F128*E128,2)</f>
        <v>0</v>
      </c>
      <c r="J128" s="74">
        <f t="shared" ref="J128:J138" si="25">ROUND(G128*E128,2)</f>
        <v>9843</v>
      </c>
      <c r="K128" s="74">
        <f t="shared" si="15"/>
        <v>9843</v>
      </c>
      <c r="L128" s="103"/>
      <c r="O128" s="12"/>
    </row>
    <row r="129" spans="2:15" x14ac:dyDescent="0.3">
      <c r="B129" s="64" t="s">
        <v>373</v>
      </c>
      <c r="C129" s="25" t="s">
        <v>19</v>
      </c>
      <c r="D129" s="31" t="s">
        <v>26</v>
      </c>
      <c r="E129" s="46">
        <f>E128*0.03</f>
        <v>0.98430000000000006</v>
      </c>
      <c r="F129" s="77"/>
      <c r="G129" s="74">
        <v>1500</v>
      </c>
      <c r="H129" s="74">
        <f t="shared" si="14"/>
        <v>1500</v>
      </c>
      <c r="I129" s="74">
        <f t="shared" si="24"/>
        <v>0</v>
      </c>
      <c r="J129" s="74">
        <f t="shared" si="25"/>
        <v>1476.45</v>
      </c>
      <c r="K129" s="74">
        <f t="shared" si="15"/>
        <v>1476.45</v>
      </c>
      <c r="L129" s="103"/>
      <c r="O129" s="12"/>
    </row>
    <row r="130" spans="2:15" x14ac:dyDescent="0.3">
      <c r="B130" s="64" t="s">
        <v>374</v>
      </c>
      <c r="C130" s="25" t="s">
        <v>161</v>
      </c>
      <c r="D130" s="31" t="s">
        <v>25</v>
      </c>
      <c r="E130" s="46">
        <f>0.96*E127</f>
        <v>5.4719999999999995</v>
      </c>
      <c r="F130" s="73"/>
      <c r="G130" s="74"/>
      <c r="H130" s="74">
        <f t="shared" si="14"/>
        <v>0</v>
      </c>
      <c r="I130" s="74">
        <f t="shared" si="24"/>
        <v>0</v>
      </c>
      <c r="J130" s="74">
        <f t="shared" si="25"/>
        <v>0</v>
      </c>
      <c r="K130" s="74">
        <f t="shared" si="15"/>
        <v>0</v>
      </c>
      <c r="L130" s="103"/>
      <c r="O130" s="12"/>
    </row>
    <row r="131" spans="2:15" ht="31.2" x14ac:dyDescent="0.3">
      <c r="B131" s="64" t="s">
        <v>375</v>
      </c>
      <c r="C131" s="25" t="s">
        <v>1478</v>
      </c>
      <c r="D131" s="31" t="s">
        <v>25</v>
      </c>
      <c r="E131" s="46">
        <f>0.65*E127</f>
        <v>3.7050000000000001</v>
      </c>
      <c r="F131" s="73">
        <f>1973*0.15</f>
        <v>295.95</v>
      </c>
      <c r="G131" s="74">
        <f>1500*0.15</f>
        <v>225</v>
      </c>
      <c r="H131" s="74">
        <f t="shared" si="14"/>
        <v>520.95000000000005</v>
      </c>
      <c r="I131" s="74">
        <f t="shared" si="24"/>
        <v>1096.49</v>
      </c>
      <c r="J131" s="74">
        <f t="shared" si="25"/>
        <v>833.63</v>
      </c>
      <c r="K131" s="74">
        <f t="shared" si="15"/>
        <v>1930.12</v>
      </c>
      <c r="L131" s="103"/>
      <c r="O131" s="12"/>
    </row>
    <row r="132" spans="2:15" x14ac:dyDescent="0.3">
      <c r="B132" s="64" t="s">
        <v>376</v>
      </c>
      <c r="C132" s="25" t="s">
        <v>20</v>
      </c>
      <c r="D132" s="31" t="s">
        <v>26</v>
      </c>
      <c r="E132" s="46">
        <f>0.46/10*E127</f>
        <v>0.26219999999999999</v>
      </c>
      <c r="F132" s="73"/>
      <c r="G132" s="74">
        <v>5860</v>
      </c>
      <c r="H132" s="74">
        <f t="shared" si="14"/>
        <v>5860</v>
      </c>
      <c r="I132" s="74">
        <f t="shared" si="24"/>
        <v>0</v>
      </c>
      <c r="J132" s="74">
        <f t="shared" si="25"/>
        <v>1536.49</v>
      </c>
      <c r="K132" s="74">
        <f t="shared" si="15"/>
        <v>1536.49</v>
      </c>
      <c r="L132" s="103"/>
      <c r="O132" s="12"/>
    </row>
    <row r="133" spans="2:15" x14ac:dyDescent="0.3">
      <c r="B133" s="64" t="s">
        <v>377</v>
      </c>
      <c r="C133" s="32" t="s">
        <v>158</v>
      </c>
      <c r="D133" s="31" t="s">
        <v>26</v>
      </c>
      <c r="E133" s="46">
        <f>E132*1.02</f>
        <v>0.26744400000000002</v>
      </c>
      <c r="F133" s="73">
        <v>6700</v>
      </c>
      <c r="G133" s="74"/>
      <c r="H133" s="74">
        <f t="shared" si="14"/>
        <v>6700</v>
      </c>
      <c r="I133" s="74">
        <f t="shared" si="24"/>
        <v>1791.87</v>
      </c>
      <c r="J133" s="74">
        <f t="shared" si="25"/>
        <v>0</v>
      </c>
      <c r="K133" s="74">
        <f t="shared" si="15"/>
        <v>1791.87</v>
      </c>
      <c r="L133" s="103"/>
      <c r="O133" s="12"/>
    </row>
    <row r="134" spans="2:15" x14ac:dyDescent="0.3">
      <c r="B134" s="64" t="s">
        <v>378</v>
      </c>
      <c r="C134" s="25" t="s">
        <v>28</v>
      </c>
      <c r="D134" s="31" t="s">
        <v>26</v>
      </c>
      <c r="E134" s="46">
        <f>0.65/10*E127</f>
        <v>0.37050000000000005</v>
      </c>
      <c r="F134" s="73"/>
      <c r="G134" s="74">
        <v>5860</v>
      </c>
      <c r="H134" s="74">
        <f t="shared" si="14"/>
        <v>5860</v>
      </c>
      <c r="I134" s="74">
        <f t="shared" si="24"/>
        <v>0</v>
      </c>
      <c r="J134" s="74">
        <f t="shared" si="25"/>
        <v>2171.13</v>
      </c>
      <c r="K134" s="74">
        <f t="shared" si="15"/>
        <v>2171.13</v>
      </c>
      <c r="L134" s="103"/>
      <c r="O134" s="12"/>
    </row>
    <row r="135" spans="2:15" x14ac:dyDescent="0.3">
      <c r="B135" s="64" t="s">
        <v>379</v>
      </c>
      <c r="C135" s="32" t="s">
        <v>29</v>
      </c>
      <c r="D135" s="31" t="s">
        <v>26</v>
      </c>
      <c r="E135" s="46">
        <f>E134*1.02</f>
        <v>0.37791000000000008</v>
      </c>
      <c r="F135" s="73">
        <v>7100</v>
      </c>
      <c r="G135" s="74"/>
      <c r="H135" s="74">
        <f t="shared" si="14"/>
        <v>7100</v>
      </c>
      <c r="I135" s="74">
        <f t="shared" si="24"/>
        <v>2683.16</v>
      </c>
      <c r="J135" s="74">
        <f t="shared" si="25"/>
        <v>0</v>
      </c>
      <c r="K135" s="74">
        <f t="shared" si="15"/>
        <v>2683.16</v>
      </c>
      <c r="L135" s="103"/>
      <c r="O135" s="12"/>
    </row>
    <row r="136" spans="2:15" x14ac:dyDescent="0.3">
      <c r="B136" s="64" t="s">
        <v>380</v>
      </c>
      <c r="C136" s="25" t="s">
        <v>162</v>
      </c>
      <c r="D136" s="31" t="s">
        <v>27</v>
      </c>
      <c r="E136" s="46">
        <f>E127</f>
        <v>5.7</v>
      </c>
      <c r="F136" s="77"/>
      <c r="G136" s="74">
        <v>2928</v>
      </c>
      <c r="H136" s="74">
        <f t="shared" si="14"/>
        <v>2928</v>
      </c>
      <c r="I136" s="74">
        <f t="shared" si="24"/>
        <v>0</v>
      </c>
      <c r="J136" s="74">
        <f t="shared" si="25"/>
        <v>16689.599999999999</v>
      </c>
      <c r="K136" s="74">
        <f t="shared" si="15"/>
        <v>16689.599999999999</v>
      </c>
      <c r="L136" s="103"/>
      <c r="O136" s="12"/>
    </row>
    <row r="137" spans="2:15" ht="31.2" x14ac:dyDescent="0.3">
      <c r="B137" s="64" t="s">
        <v>381</v>
      </c>
      <c r="C137" s="32" t="s">
        <v>163</v>
      </c>
      <c r="D137" s="31" t="s">
        <v>27</v>
      </c>
      <c r="E137" s="46">
        <f>E136*1.1</f>
        <v>6.2700000000000005</v>
      </c>
      <c r="F137" s="77">
        <v>855</v>
      </c>
      <c r="G137" s="74"/>
      <c r="H137" s="74">
        <f t="shared" si="14"/>
        <v>855</v>
      </c>
      <c r="I137" s="74">
        <f t="shared" si="24"/>
        <v>5360.85</v>
      </c>
      <c r="J137" s="74">
        <f t="shared" si="25"/>
        <v>0</v>
      </c>
      <c r="K137" s="74">
        <f t="shared" si="15"/>
        <v>5360.85</v>
      </c>
      <c r="L137" s="103"/>
      <c r="O137" s="12"/>
    </row>
    <row r="138" spans="2:15" ht="33.6" x14ac:dyDescent="0.3">
      <c r="B138" s="64" t="s">
        <v>382</v>
      </c>
      <c r="C138" s="25" t="s">
        <v>152</v>
      </c>
      <c r="D138" s="3" t="s">
        <v>26</v>
      </c>
      <c r="E138" s="7">
        <v>7.34</v>
      </c>
      <c r="F138" s="77"/>
      <c r="G138" s="74">
        <v>439</v>
      </c>
      <c r="H138" s="74">
        <f t="shared" si="14"/>
        <v>439</v>
      </c>
      <c r="I138" s="74">
        <f t="shared" si="24"/>
        <v>0</v>
      </c>
      <c r="J138" s="74">
        <f t="shared" si="25"/>
        <v>3222.26</v>
      </c>
      <c r="K138" s="74">
        <f t="shared" si="15"/>
        <v>3222.26</v>
      </c>
      <c r="L138" s="103"/>
      <c r="O138" s="12"/>
    </row>
    <row r="139" spans="2:15" ht="31.2" x14ac:dyDescent="0.3">
      <c r="B139" s="87" t="s">
        <v>383</v>
      </c>
      <c r="C139" s="23" t="s">
        <v>181</v>
      </c>
      <c r="D139" s="88" t="s">
        <v>27</v>
      </c>
      <c r="E139" s="75">
        <v>10.199999999999999</v>
      </c>
      <c r="F139" s="82"/>
      <c r="G139" s="82"/>
      <c r="H139" s="82"/>
      <c r="I139" s="82"/>
      <c r="J139" s="82"/>
      <c r="K139" s="82"/>
      <c r="L139" s="103"/>
      <c r="O139" s="12"/>
    </row>
    <row r="140" spans="2:15" x14ac:dyDescent="0.3">
      <c r="B140" s="64" t="s">
        <v>384</v>
      </c>
      <c r="C140" s="25" t="s">
        <v>149</v>
      </c>
      <c r="D140" s="31" t="s">
        <v>26</v>
      </c>
      <c r="E140" s="46">
        <v>64.959999999999994</v>
      </c>
      <c r="F140" s="77"/>
      <c r="G140" s="74">
        <v>300</v>
      </c>
      <c r="H140" s="74">
        <f t="shared" si="14"/>
        <v>300</v>
      </c>
      <c r="I140" s="74">
        <f t="shared" ref="I140:I150" si="26">ROUND(F140*E140,2)</f>
        <v>0</v>
      </c>
      <c r="J140" s="74">
        <f t="shared" ref="J140:J150" si="27">ROUND(G140*E140,2)</f>
        <v>19488</v>
      </c>
      <c r="K140" s="74">
        <f t="shared" si="15"/>
        <v>19488</v>
      </c>
      <c r="L140" s="103"/>
      <c r="O140" s="12"/>
    </row>
    <row r="141" spans="2:15" x14ac:dyDescent="0.3">
      <c r="B141" s="64" t="s">
        <v>385</v>
      </c>
      <c r="C141" s="25" t="s">
        <v>19</v>
      </c>
      <c r="D141" s="31" t="s">
        <v>26</v>
      </c>
      <c r="E141" s="46">
        <f>E140*0.03</f>
        <v>1.9487999999999996</v>
      </c>
      <c r="F141" s="77"/>
      <c r="G141" s="74">
        <v>1500</v>
      </c>
      <c r="H141" s="74">
        <f t="shared" si="14"/>
        <v>1500</v>
      </c>
      <c r="I141" s="74">
        <f t="shared" si="26"/>
        <v>0</v>
      </c>
      <c r="J141" s="74">
        <f t="shared" si="27"/>
        <v>2923.2</v>
      </c>
      <c r="K141" s="74">
        <f t="shared" si="15"/>
        <v>2923.2</v>
      </c>
      <c r="L141" s="103"/>
      <c r="O141" s="12"/>
    </row>
    <row r="142" spans="2:15" x14ac:dyDescent="0.3">
      <c r="B142" s="64" t="s">
        <v>386</v>
      </c>
      <c r="C142" s="25" t="s">
        <v>161</v>
      </c>
      <c r="D142" s="31" t="s">
        <v>25</v>
      </c>
      <c r="E142" s="46">
        <f>0.96*E139</f>
        <v>9.7919999999999998</v>
      </c>
      <c r="F142" s="73"/>
      <c r="G142" s="74"/>
      <c r="H142" s="74">
        <f t="shared" ref="H142:H205" si="28">F142+G142</f>
        <v>0</v>
      </c>
      <c r="I142" s="74">
        <f t="shared" si="26"/>
        <v>0</v>
      </c>
      <c r="J142" s="74">
        <f t="shared" si="27"/>
        <v>0</v>
      </c>
      <c r="K142" s="74">
        <f t="shared" ref="K142:K205" si="29">I142+J142</f>
        <v>0</v>
      </c>
      <c r="L142" s="103"/>
      <c r="O142" s="12"/>
    </row>
    <row r="143" spans="2:15" ht="31.2" x14ac:dyDescent="0.3">
      <c r="B143" s="64" t="s">
        <v>387</v>
      </c>
      <c r="C143" s="25" t="s">
        <v>1478</v>
      </c>
      <c r="D143" s="31" t="s">
        <v>25</v>
      </c>
      <c r="E143" s="46">
        <f>0.65*E139</f>
        <v>6.63</v>
      </c>
      <c r="F143" s="73">
        <f>1973*0.15</f>
        <v>295.95</v>
      </c>
      <c r="G143" s="74">
        <f>1500*0.15</f>
        <v>225</v>
      </c>
      <c r="H143" s="74">
        <f t="shared" si="28"/>
        <v>520.95000000000005</v>
      </c>
      <c r="I143" s="74">
        <f t="shared" si="26"/>
        <v>1962.15</v>
      </c>
      <c r="J143" s="74">
        <f t="shared" si="27"/>
        <v>1491.75</v>
      </c>
      <c r="K143" s="74">
        <f t="shared" si="29"/>
        <v>3453.9</v>
      </c>
      <c r="L143" s="103"/>
      <c r="O143" s="12"/>
    </row>
    <row r="144" spans="2:15" x14ac:dyDescent="0.3">
      <c r="B144" s="64" t="s">
        <v>388</v>
      </c>
      <c r="C144" s="25" t="s">
        <v>20</v>
      </c>
      <c r="D144" s="31" t="s">
        <v>26</v>
      </c>
      <c r="E144" s="46">
        <f>0.46/10*E139</f>
        <v>0.46919999999999995</v>
      </c>
      <c r="F144" s="73"/>
      <c r="G144" s="74">
        <v>5860</v>
      </c>
      <c r="H144" s="74">
        <f t="shared" si="28"/>
        <v>5860</v>
      </c>
      <c r="I144" s="74">
        <f t="shared" si="26"/>
        <v>0</v>
      </c>
      <c r="J144" s="74">
        <f t="shared" si="27"/>
        <v>2749.51</v>
      </c>
      <c r="K144" s="74">
        <f t="shared" si="29"/>
        <v>2749.51</v>
      </c>
      <c r="L144" s="103"/>
      <c r="O144" s="12"/>
    </row>
    <row r="145" spans="2:15" x14ac:dyDescent="0.3">
      <c r="B145" s="64" t="s">
        <v>389</v>
      </c>
      <c r="C145" s="32" t="s">
        <v>158</v>
      </c>
      <c r="D145" s="31" t="s">
        <v>26</v>
      </c>
      <c r="E145" s="46">
        <f>E144*1.02</f>
        <v>0.47858399999999995</v>
      </c>
      <c r="F145" s="73">
        <v>6700</v>
      </c>
      <c r="G145" s="74"/>
      <c r="H145" s="74">
        <f t="shared" si="28"/>
        <v>6700</v>
      </c>
      <c r="I145" s="74">
        <f t="shared" si="26"/>
        <v>3206.51</v>
      </c>
      <c r="J145" s="74">
        <f t="shared" si="27"/>
        <v>0</v>
      </c>
      <c r="K145" s="74">
        <f t="shared" si="29"/>
        <v>3206.51</v>
      </c>
      <c r="L145" s="103"/>
      <c r="O145" s="12"/>
    </row>
    <row r="146" spans="2:15" x14ac:dyDescent="0.3">
      <c r="B146" s="64" t="s">
        <v>390</v>
      </c>
      <c r="C146" s="25" t="s">
        <v>28</v>
      </c>
      <c r="D146" s="31" t="s">
        <v>26</v>
      </c>
      <c r="E146" s="46">
        <f>0.65/10*E139</f>
        <v>0.66299999999999992</v>
      </c>
      <c r="F146" s="73"/>
      <c r="G146" s="74">
        <v>5860</v>
      </c>
      <c r="H146" s="74">
        <f t="shared" si="28"/>
        <v>5860</v>
      </c>
      <c r="I146" s="74">
        <f t="shared" si="26"/>
        <v>0</v>
      </c>
      <c r="J146" s="74">
        <f t="shared" si="27"/>
        <v>3885.18</v>
      </c>
      <c r="K146" s="74">
        <f t="shared" si="29"/>
        <v>3885.18</v>
      </c>
      <c r="L146" s="103"/>
      <c r="O146" s="12"/>
    </row>
    <row r="147" spans="2:15" x14ac:dyDescent="0.3">
      <c r="B147" s="64" t="s">
        <v>391</v>
      </c>
      <c r="C147" s="32" t="s">
        <v>29</v>
      </c>
      <c r="D147" s="31" t="s">
        <v>26</v>
      </c>
      <c r="E147" s="46">
        <f>E146*1.02</f>
        <v>0.67625999999999997</v>
      </c>
      <c r="F147" s="73">
        <v>7100</v>
      </c>
      <c r="G147" s="74"/>
      <c r="H147" s="74">
        <f t="shared" si="28"/>
        <v>7100</v>
      </c>
      <c r="I147" s="74">
        <f t="shared" si="26"/>
        <v>4801.45</v>
      </c>
      <c r="J147" s="74">
        <f t="shared" si="27"/>
        <v>0</v>
      </c>
      <c r="K147" s="74">
        <f t="shared" si="29"/>
        <v>4801.45</v>
      </c>
      <c r="L147" s="103"/>
      <c r="O147" s="12"/>
    </row>
    <row r="148" spans="2:15" x14ac:dyDescent="0.3">
      <c r="B148" s="64" t="s">
        <v>392</v>
      </c>
      <c r="C148" s="25" t="s">
        <v>162</v>
      </c>
      <c r="D148" s="31" t="s">
        <v>27</v>
      </c>
      <c r="E148" s="46">
        <f>E139</f>
        <v>10.199999999999999</v>
      </c>
      <c r="F148" s="77"/>
      <c r="G148" s="74">
        <v>2928</v>
      </c>
      <c r="H148" s="74">
        <f t="shared" si="28"/>
        <v>2928</v>
      </c>
      <c r="I148" s="74">
        <f t="shared" si="26"/>
        <v>0</v>
      </c>
      <c r="J148" s="74">
        <f t="shared" si="27"/>
        <v>29865.599999999999</v>
      </c>
      <c r="K148" s="74">
        <f t="shared" si="29"/>
        <v>29865.599999999999</v>
      </c>
      <c r="L148" s="103"/>
      <c r="O148" s="12"/>
    </row>
    <row r="149" spans="2:15" ht="31.2" x14ac:dyDescent="0.3">
      <c r="B149" s="64" t="s">
        <v>393</v>
      </c>
      <c r="C149" s="32" t="s">
        <v>163</v>
      </c>
      <c r="D149" s="31" t="s">
        <v>27</v>
      </c>
      <c r="E149" s="46">
        <f>E148*1.1</f>
        <v>11.22</v>
      </c>
      <c r="F149" s="77">
        <v>855</v>
      </c>
      <c r="G149" s="74"/>
      <c r="H149" s="74">
        <f t="shared" si="28"/>
        <v>855</v>
      </c>
      <c r="I149" s="74">
        <f t="shared" si="26"/>
        <v>9593.1</v>
      </c>
      <c r="J149" s="74">
        <f t="shared" si="27"/>
        <v>0</v>
      </c>
      <c r="K149" s="74">
        <f t="shared" si="29"/>
        <v>9593.1</v>
      </c>
      <c r="L149" s="103"/>
      <c r="O149" s="12"/>
    </row>
    <row r="150" spans="2:15" ht="33.6" x14ac:dyDescent="0.3">
      <c r="B150" s="64" t="s">
        <v>394</v>
      </c>
      <c r="C150" s="25" t="s">
        <v>152</v>
      </c>
      <c r="D150" s="3" t="s">
        <v>26</v>
      </c>
      <c r="E150" s="7">
        <v>20.21</v>
      </c>
      <c r="F150" s="77"/>
      <c r="G150" s="74">
        <v>439</v>
      </c>
      <c r="H150" s="74">
        <f t="shared" si="28"/>
        <v>439</v>
      </c>
      <c r="I150" s="74">
        <f t="shared" si="26"/>
        <v>0</v>
      </c>
      <c r="J150" s="74">
        <f t="shared" si="27"/>
        <v>8872.19</v>
      </c>
      <c r="K150" s="74">
        <f t="shared" si="29"/>
        <v>8872.19</v>
      </c>
      <c r="L150" s="103"/>
      <c r="O150" s="12"/>
    </row>
    <row r="151" spans="2:15" ht="31.2" x14ac:dyDescent="0.3">
      <c r="B151" s="87" t="s">
        <v>395</v>
      </c>
      <c r="C151" s="23" t="s">
        <v>182</v>
      </c>
      <c r="D151" s="88" t="s">
        <v>27</v>
      </c>
      <c r="E151" s="75">
        <v>3.9</v>
      </c>
      <c r="F151" s="82"/>
      <c r="G151" s="82"/>
      <c r="H151" s="82"/>
      <c r="I151" s="82"/>
      <c r="J151" s="82"/>
      <c r="K151" s="82"/>
      <c r="L151" s="103"/>
      <c r="O151" s="12"/>
    </row>
    <row r="152" spans="2:15" x14ac:dyDescent="0.3">
      <c r="B152" s="64" t="s">
        <v>396</v>
      </c>
      <c r="C152" s="25" t="s">
        <v>149</v>
      </c>
      <c r="D152" s="31" t="s">
        <v>26</v>
      </c>
      <c r="E152" s="46">
        <v>18.3</v>
      </c>
      <c r="F152" s="77"/>
      <c r="G152" s="74">
        <v>300</v>
      </c>
      <c r="H152" s="74">
        <f t="shared" si="28"/>
        <v>300</v>
      </c>
      <c r="I152" s="74">
        <f t="shared" ref="I152:I161" si="30">ROUND(F152*E152,2)</f>
        <v>0</v>
      </c>
      <c r="J152" s="74">
        <f t="shared" ref="J152:J161" si="31">ROUND(G152*E152,2)</f>
        <v>5490</v>
      </c>
      <c r="K152" s="74">
        <f t="shared" si="29"/>
        <v>5490</v>
      </c>
      <c r="L152" s="103"/>
      <c r="O152" s="12"/>
    </row>
    <row r="153" spans="2:15" x14ac:dyDescent="0.3">
      <c r="B153" s="64" t="s">
        <v>397</v>
      </c>
      <c r="C153" s="25" t="s">
        <v>161</v>
      </c>
      <c r="D153" s="31" t="s">
        <v>25</v>
      </c>
      <c r="E153" s="46">
        <f>0.96*E151</f>
        <v>3.7439999999999998</v>
      </c>
      <c r="F153" s="77"/>
      <c r="G153" s="74"/>
      <c r="H153" s="74">
        <f t="shared" si="28"/>
        <v>0</v>
      </c>
      <c r="I153" s="74">
        <f t="shared" si="30"/>
        <v>0</v>
      </c>
      <c r="J153" s="74">
        <f t="shared" si="31"/>
        <v>0</v>
      </c>
      <c r="K153" s="74">
        <f t="shared" si="29"/>
        <v>0</v>
      </c>
      <c r="L153" s="103"/>
      <c r="O153" s="12"/>
    </row>
    <row r="154" spans="2:15" ht="31.2" x14ac:dyDescent="0.3">
      <c r="B154" s="64" t="s">
        <v>398</v>
      </c>
      <c r="C154" s="25" t="s">
        <v>1478</v>
      </c>
      <c r="D154" s="31" t="s">
        <v>25</v>
      </c>
      <c r="E154" s="46">
        <f>0.65*E151</f>
        <v>2.5350000000000001</v>
      </c>
      <c r="F154" s="73">
        <f>1973*0.15</f>
        <v>295.95</v>
      </c>
      <c r="G154" s="74">
        <f>1500*0.15</f>
        <v>225</v>
      </c>
      <c r="H154" s="74">
        <f t="shared" si="28"/>
        <v>520.95000000000005</v>
      </c>
      <c r="I154" s="74">
        <f t="shared" si="30"/>
        <v>750.23</v>
      </c>
      <c r="J154" s="74">
        <f t="shared" si="31"/>
        <v>570.38</v>
      </c>
      <c r="K154" s="74">
        <f t="shared" si="29"/>
        <v>1320.6100000000001</v>
      </c>
      <c r="L154" s="103"/>
      <c r="O154" s="12"/>
    </row>
    <row r="155" spans="2:15" x14ac:dyDescent="0.3">
      <c r="B155" s="64" t="s">
        <v>399</v>
      </c>
      <c r="C155" s="25" t="s">
        <v>20</v>
      </c>
      <c r="D155" s="31" t="s">
        <v>26</v>
      </c>
      <c r="E155" s="46">
        <f>0.46/10*E151</f>
        <v>0.1794</v>
      </c>
      <c r="F155" s="73"/>
      <c r="G155" s="74">
        <v>5860</v>
      </c>
      <c r="H155" s="74">
        <f t="shared" si="28"/>
        <v>5860</v>
      </c>
      <c r="I155" s="74">
        <f t="shared" si="30"/>
        <v>0</v>
      </c>
      <c r="J155" s="74">
        <f t="shared" si="31"/>
        <v>1051.28</v>
      </c>
      <c r="K155" s="74">
        <f t="shared" si="29"/>
        <v>1051.28</v>
      </c>
      <c r="L155" s="103"/>
      <c r="O155" s="12"/>
    </row>
    <row r="156" spans="2:15" x14ac:dyDescent="0.3">
      <c r="B156" s="64" t="s">
        <v>400</v>
      </c>
      <c r="C156" s="32" t="s">
        <v>158</v>
      </c>
      <c r="D156" s="31" t="s">
        <v>26</v>
      </c>
      <c r="E156" s="46">
        <f>E155*1.02</f>
        <v>0.18298800000000001</v>
      </c>
      <c r="F156" s="73">
        <v>6700</v>
      </c>
      <c r="G156" s="74"/>
      <c r="H156" s="74">
        <f t="shared" si="28"/>
        <v>6700</v>
      </c>
      <c r="I156" s="74">
        <f t="shared" si="30"/>
        <v>1226.02</v>
      </c>
      <c r="J156" s="74">
        <f t="shared" si="31"/>
        <v>0</v>
      </c>
      <c r="K156" s="74">
        <f t="shared" si="29"/>
        <v>1226.02</v>
      </c>
      <c r="L156" s="103"/>
      <c r="O156" s="12"/>
    </row>
    <row r="157" spans="2:15" x14ac:dyDescent="0.3">
      <c r="B157" s="64" t="s">
        <v>401</v>
      </c>
      <c r="C157" s="25" t="s">
        <v>28</v>
      </c>
      <c r="D157" s="31" t="s">
        <v>26</v>
      </c>
      <c r="E157" s="46">
        <f>0.65/10*E151</f>
        <v>0.2535</v>
      </c>
      <c r="F157" s="73"/>
      <c r="G157" s="74">
        <v>5860</v>
      </c>
      <c r="H157" s="74">
        <f t="shared" si="28"/>
        <v>5860</v>
      </c>
      <c r="I157" s="74">
        <f t="shared" si="30"/>
        <v>0</v>
      </c>
      <c r="J157" s="74">
        <f t="shared" si="31"/>
        <v>1485.51</v>
      </c>
      <c r="K157" s="74">
        <f t="shared" si="29"/>
        <v>1485.51</v>
      </c>
      <c r="L157" s="103"/>
      <c r="O157" s="12"/>
    </row>
    <row r="158" spans="2:15" x14ac:dyDescent="0.3">
      <c r="B158" s="64" t="s">
        <v>402</v>
      </c>
      <c r="C158" s="32" t="s">
        <v>29</v>
      </c>
      <c r="D158" s="31" t="s">
        <v>26</v>
      </c>
      <c r="E158" s="46">
        <f>E157*1.02</f>
        <v>0.25857000000000002</v>
      </c>
      <c r="F158" s="73">
        <v>7100</v>
      </c>
      <c r="G158" s="74"/>
      <c r="H158" s="74">
        <f t="shared" si="28"/>
        <v>7100</v>
      </c>
      <c r="I158" s="74">
        <f t="shared" si="30"/>
        <v>1835.85</v>
      </c>
      <c r="J158" s="74">
        <f t="shared" si="31"/>
        <v>0</v>
      </c>
      <c r="K158" s="74">
        <f t="shared" si="29"/>
        <v>1835.85</v>
      </c>
      <c r="L158" s="103"/>
      <c r="O158" s="12"/>
    </row>
    <row r="159" spans="2:15" x14ac:dyDescent="0.3">
      <c r="B159" s="64" t="s">
        <v>403</v>
      </c>
      <c r="C159" s="25" t="s">
        <v>162</v>
      </c>
      <c r="D159" s="31" t="s">
        <v>27</v>
      </c>
      <c r="E159" s="46">
        <f>E151</f>
        <v>3.9</v>
      </c>
      <c r="F159" s="77"/>
      <c r="G159" s="74">
        <v>2928</v>
      </c>
      <c r="H159" s="74">
        <f t="shared" si="28"/>
        <v>2928</v>
      </c>
      <c r="I159" s="74">
        <f t="shared" si="30"/>
        <v>0</v>
      </c>
      <c r="J159" s="74">
        <f t="shared" si="31"/>
        <v>11419.2</v>
      </c>
      <c r="K159" s="74">
        <f t="shared" si="29"/>
        <v>11419.2</v>
      </c>
      <c r="L159" s="103"/>
      <c r="O159" s="12"/>
    </row>
    <row r="160" spans="2:15" ht="31.2" x14ac:dyDescent="0.3">
      <c r="B160" s="64" t="s">
        <v>404</v>
      </c>
      <c r="C160" s="32" t="s">
        <v>163</v>
      </c>
      <c r="D160" s="31" t="s">
        <v>27</v>
      </c>
      <c r="E160" s="46">
        <f>E159*1.1</f>
        <v>4.29</v>
      </c>
      <c r="F160" s="77">
        <v>855</v>
      </c>
      <c r="G160" s="74"/>
      <c r="H160" s="74">
        <f t="shared" si="28"/>
        <v>855</v>
      </c>
      <c r="I160" s="74">
        <f t="shared" si="30"/>
        <v>3667.95</v>
      </c>
      <c r="J160" s="74">
        <f t="shared" si="31"/>
        <v>0</v>
      </c>
      <c r="K160" s="74">
        <f t="shared" si="29"/>
        <v>3667.95</v>
      </c>
      <c r="L160" s="103"/>
      <c r="O160" s="12"/>
    </row>
    <row r="161" spans="2:15" ht="33.6" x14ac:dyDescent="0.3">
      <c r="B161" s="64" t="s">
        <v>405</v>
      </c>
      <c r="C161" s="25" t="s">
        <v>152</v>
      </c>
      <c r="D161" s="3" t="s">
        <v>26</v>
      </c>
      <c r="E161" s="7">
        <v>5.81</v>
      </c>
      <c r="F161" s="77"/>
      <c r="G161" s="74">
        <v>439</v>
      </c>
      <c r="H161" s="74">
        <f t="shared" si="28"/>
        <v>439</v>
      </c>
      <c r="I161" s="74">
        <f t="shared" si="30"/>
        <v>0</v>
      </c>
      <c r="J161" s="74">
        <f t="shared" si="31"/>
        <v>2550.59</v>
      </c>
      <c r="K161" s="74">
        <f t="shared" si="29"/>
        <v>2550.59</v>
      </c>
      <c r="L161" s="103"/>
      <c r="O161" s="12"/>
    </row>
    <row r="162" spans="2:15" ht="31.2" x14ac:dyDescent="0.3">
      <c r="B162" s="87" t="s">
        <v>406</v>
      </c>
      <c r="C162" s="23" t="s">
        <v>183</v>
      </c>
      <c r="D162" s="88" t="s">
        <v>27</v>
      </c>
      <c r="E162" s="75">
        <v>13.8</v>
      </c>
      <c r="F162" s="82"/>
      <c r="G162" s="82"/>
      <c r="H162" s="82"/>
      <c r="I162" s="82"/>
      <c r="J162" s="82"/>
      <c r="K162" s="82"/>
      <c r="L162" s="103"/>
      <c r="O162" s="12"/>
    </row>
    <row r="163" spans="2:15" x14ac:dyDescent="0.3">
      <c r="B163" s="64" t="s">
        <v>407</v>
      </c>
      <c r="C163" s="25" t="s">
        <v>149</v>
      </c>
      <c r="D163" s="31" t="s">
        <v>26</v>
      </c>
      <c r="E163" s="46">
        <v>90.43</v>
      </c>
      <c r="F163" s="77"/>
      <c r="G163" s="74">
        <v>300</v>
      </c>
      <c r="H163" s="74">
        <f t="shared" si="28"/>
        <v>300</v>
      </c>
      <c r="I163" s="74">
        <f t="shared" ref="I163:I173" si="32">ROUND(F163*E163,2)</f>
        <v>0</v>
      </c>
      <c r="J163" s="74">
        <f t="shared" ref="J163:J173" si="33">ROUND(G163*E163,2)</f>
        <v>27129</v>
      </c>
      <c r="K163" s="74">
        <f t="shared" si="29"/>
        <v>27129</v>
      </c>
      <c r="L163" s="103"/>
      <c r="O163" s="12"/>
    </row>
    <row r="164" spans="2:15" x14ac:dyDescent="0.3">
      <c r="B164" s="64" t="s">
        <v>408</v>
      </c>
      <c r="C164" s="25" t="s">
        <v>19</v>
      </c>
      <c r="D164" s="31" t="s">
        <v>26</v>
      </c>
      <c r="E164" s="46">
        <f>E163*0.03</f>
        <v>2.7129000000000003</v>
      </c>
      <c r="F164" s="77"/>
      <c r="G164" s="74">
        <v>1500</v>
      </c>
      <c r="H164" s="74">
        <f t="shared" si="28"/>
        <v>1500</v>
      </c>
      <c r="I164" s="74">
        <f t="shared" si="32"/>
        <v>0</v>
      </c>
      <c r="J164" s="74">
        <f t="shared" si="33"/>
        <v>4069.35</v>
      </c>
      <c r="K164" s="74">
        <f t="shared" si="29"/>
        <v>4069.35</v>
      </c>
      <c r="L164" s="103"/>
      <c r="O164" s="12"/>
    </row>
    <row r="165" spans="2:15" x14ac:dyDescent="0.3">
      <c r="B165" s="64" t="s">
        <v>409</v>
      </c>
      <c r="C165" s="25" t="s">
        <v>161</v>
      </c>
      <c r="D165" s="31" t="s">
        <v>25</v>
      </c>
      <c r="E165" s="46">
        <f>0.96*E162</f>
        <v>13.247999999999999</v>
      </c>
      <c r="F165" s="73"/>
      <c r="G165" s="74"/>
      <c r="H165" s="74">
        <f t="shared" si="28"/>
        <v>0</v>
      </c>
      <c r="I165" s="74">
        <f t="shared" si="32"/>
        <v>0</v>
      </c>
      <c r="J165" s="74">
        <f t="shared" si="33"/>
        <v>0</v>
      </c>
      <c r="K165" s="74">
        <f t="shared" si="29"/>
        <v>0</v>
      </c>
      <c r="L165" s="103"/>
      <c r="O165" s="12"/>
    </row>
    <row r="166" spans="2:15" ht="31.2" x14ac:dyDescent="0.3">
      <c r="B166" s="64" t="s">
        <v>410</v>
      </c>
      <c r="C166" s="25" t="s">
        <v>1478</v>
      </c>
      <c r="D166" s="31" t="s">
        <v>25</v>
      </c>
      <c r="E166" s="46">
        <f>0.65*E162</f>
        <v>8.9700000000000006</v>
      </c>
      <c r="F166" s="73">
        <f>1973*0.15</f>
        <v>295.95</v>
      </c>
      <c r="G166" s="74">
        <f>1500*0.15</f>
        <v>225</v>
      </c>
      <c r="H166" s="74">
        <f t="shared" si="28"/>
        <v>520.95000000000005</v>
      </c>
      <c r="I166" s="74">
        <f t="shared" si="32"/>
        <v>2654.67</v>
      </c>
      <c r="J166" s="74">
        <f t="shared" si="33"/>
        <v>2018.25</v>
      </c>
      <c r="K166" s="74">
        <f t="shared" si="29"/>
        <v>4672.92</v>
      </c>
      <c r="L166" s="103"/>
      <c r="O166" s="12"/>
    </row>
    <row r="167" spans="2:15" x14ac:dyDescent="0.3">
      <c r="B167" s="64" t="s">
        <v>411</v>
      </c>
      <c r="C167" s="25" t="s">
        <v>20</v>
      </c>
      <c r="D167" s="31" t="s">
        <v>26</v>
      </c>
      <c r="E167" s="46">
        <f>0.46/10*E162</f>
        <v>0.63480000000000003</v>
      </c>
      <c r="F167" s="73"/>
      <c r="G167" s="74">
        <v>5860</v>
      </c>
      <c r="H167" s="74">
        <f t="shared" si="28"/>
        <v>5860</v>
      </c>
      <c r="I167" s="74">
        <f t="shared" si="32"/>
        <v>0</v>
      </c>
      <c r="J167" s="74">
        <f t="shared" si="33"/>
        <v>3719.93</v>
      </c>
      <c r="K167" s="74">
        <f t="shared" si="29"/>
        <v>3719.93</v>
      </c>
      <c r="L167" s="103"/>
      <c r="O167" s="12"/>
    </row>
    <row r="168" spans="2:15" x14ac:dyDescent="0.3">
      <c r="B168" s="64" t="s">
        <v>412</v>
      </c>
      <c r="C168" s="32" t="s">
        <v>158</v>
      </c>
      <c r="D168" s="31" t="s">
        <v>26</v>
      </c>
      <c r="E168" s="46">
        <f>E167*1.02</f>
        <v>0.64749600000000007</v>
      </c>
      <c r="F168" s="73">
        <v>6700</v>
      </c>
      <c r="G168" s="74"/>
      <c r="H168" s="74">
        <f t="shared" si="28"/>
        <v>6700</v>
      </c>
      <c r="I168" s="74">
        <f t="shared" si="32"/>
        <v>4338.22</v>
      </c>
      <c r="J168" s="74">
        <f t="shared" si="33"/>
        <v>0</v>
      </c>
      <c r="K168" s="74">
        <f t="shared" si="29"/>
        <v>4338.22</v>
      </c>
      <c r="L168" s="103"/>
      <c r="O168" s="12"/>
    </row>
    <row r="169" spans="2:15" x14ac:dyDescent="0.3">
      <c r="B169" s="64" t="s">
        <v>413</v>
      </c>
      <c r="C169" s="25" t="s">
        <v>28</v>
      </c>
      <c r="D169" s="31" t="s">
        <v>26</v>
      </c>
      <c r="E169" s="46">
        <f>0.65/10*E162</f>
        <v>0.89700000000000013</v>
      </c>
      <c r="F169" s="73"/>
      <c r="G169" s="74">
        <v>5860</v>
      </c>
      <c r="H169" s="74">
        <f t="shared" si="28"/>
        <v>5860</v>
      </c>
      <c r="I169" s="74">
        <f t="shared" si="32"/>
        <v>0</v>
      </c>
      <c r="J169" s="74">
        <f t="shared" si="33"/>
        <v>5256.42</v>
      </c>
      <c r="K169" s="74">
        <f t="shared" si="29"/>
        <v>5256.42</v>
      </c>
      <c r="L169" s="103"/>
      <c r="O169" s="12"/>
    </row>
    <row r="170" spans="2:15" x14ac:dyDescent="0.3">
      <c r="B170" s="64" t="s">
        <v>1469</v>
      </c>
      <c r="C170" s="32" t="s">
        <v>29</v>
      </c>
      <c r="D170" s="31" t="s">
        <v>26</v>
      </c>
      <c r="E170" s="46">
        <f>E169*1.02</f>
        <v>0.9149400000000002</v>
      </c>
      <c r="F170" s="73">
        <v>7100</v>
      </c>
      <c r="G170" s="74"/>
      <c r="H170" s="74">
        <f t="shared" si="28"/>
        <v>7100</v>
      </c>
      <c r="I170" s="74">
        <f t="shared" si="32"/>
        <v>6496.07</v>
      </c>
      <c r="J170" s="74">
        <f t="shared" si="33"/>
        <v>0</v>
      </c>
      <c r="K170" s="74">
        <f t="shared" si="29"/>
        <v>6496.07</v>
      </c>
      <c r="L170" s="103"/>
      <c r="O170" s="12"/>
    </row>
    <row r="171" spans="2:15" x14ac:dyDescent="0.3">
      <c r="B171" s="64" t="s">
        <v>414</v>
      </c>
      <c r="C171" s="25" t="s">
        <v>162</v>
      </c>
      <c r="D171" s="31" t="s">
        <v>27</v>
      </c>
      <c r="E171" s="46">
        <f>E162</f>
        <v>13.8</v>
      </c>
      <c r="F171" s="77"/>
      <c r="G171" s="74">
        <v>2928</v>
      </c>
      <c r="H171" s="74">
        <f t="shared" si="28"/>
        <v>2928</v>
      </c>
      <c r="I171" s="74">
        <f t="shared" si="32"/>
        <v>0</v>
      </c>
      <c r="J171" s="74">
        <f t="shared" si="33"/>
        <v>40406.400000000001</v>
      </c>
      <c r="K171" s="74">
        <f t="shared" si="29"/>
        <v>40406.400000000001</v>
      </c>
      <c r="L171" s="103"/>
      <c r="O171" s="12"/>
    </row>
    <row r="172" spans="2:15" ht="31.2" x14ac:dyDescent="0.3">
      <c r="B172" s="64" t="s">
        <v>415</v>
      </c>
      <c r="C172" s="32" t="s">
        <v>163</v>
      </c>
      <c r="D172" s="31" t="s">
        <v>27</v>
      </c>
      <c r="E172" s="46">
        <f>E171*1.1</f>
        <v>15.180000000000001</v>
      </c>
      <c r="F172" s="77">
        <v>855</v>
      </c>
      <c r="G172" s="74"/>
      <c r="H172" s="74">
        <f t="shared" si="28"/>
        <v>855</v>
      </c>
      <c r="I172" s="74">
        <f t="shared" si="32"/>
        <v>12978.9</v>
      </c>
      <c r="J172" s="74">
        <f t="shared" si="33"/>
        <v>0</v>
      </c>
      <c r="K172" s="74">
        <f t="shared" si="29"/>
        <v>12978.9</v>
      </c>
      <c r="L172" s="103"/>
      <c r="O172" s="12"/>
    </row>
    <row r="173" spans="2:15" ht="33.6" x14ac:dyDescent="0.3">
      <c r="B173" s="64" t="s">
        <v>416</v>
      </c>
      <c r="C173" s="25" t="s">
        <v>152</v>
      </c>
      <c r="D173" s="3" t="s">
        <v>26</v>
      </c>
      <c r="E173" s="7">
        <v>44.98</v>
      </c>
      <c r="F173" s="77"/>
      <c r="G173" s="74">
        <v>439</v>
      </c>
      <c r="H173" s="74">
        <f t="shared" si="28"/>
        <v>439</v>
      </c>
      <c r="I173" s="74">
        <f t="shared" si="32"/>
        <v>0</v>
      </c>
      <c r="J173" s="74">
        <f t="shared" si="33"/>
        <v>19746.22</v>
      </c>
      <c r="K173" s="74">
        <f t="shared" si="29"/>
        <v>19746.22</v>
      </c>
      <c r="L173" s="103"/>
      <c r="O173" s="12"/>
    </row>
    <row r="174" spans="2:15" ht="31.2" x14ac:dyDescent="0.3">
      <c r="B174" s="87" t="s">
        <v>417</v>
      </c>
      <c r="C174" s="23" t="s">
        <v>184</v>
      </c>
      <c r="D174" s="88" t="s">
        <v>27</v>
      </c>
      <c r="E174" s="75">
        <v>4.5999999999999996</v>
      </c>
      <c r="F174" s="82"/>
      <c r="G174" s="82"/>
      <c r="H174" s="82"/>
      <c r="I174" s="82"/>
      <c r="J174" s="82"/>
      <c r="K174" s="82"/>
      <c r="L174" s="103"/>
      <c r="O174" s="12"/>
    </row>
    <row r="175" spans="2:15" x14ac:dyDescent="0.3">
      <c r="B175" s="64" t="s">
        <v>418</v>
      </c>
      <c r="C175" s="25" t="s">
        <v>149</v>
      </c>
      <c r="D175" s="31" t="s">
        <v>26</v>
      </c>
      <c r="E175" s="46">
        <v>7.7</v>
      </c>
      <c r="F175" s="77"/>
      <c r="G175" s="74">
        <v>300</v>
      </c>
      <c r="H175" s="74">
        <f t="shared" si="28"/>
        <v>300</v>
      </c>
      <c r="I175" s="74">
        <f t="shared" ref="I175:I184" si="34">ROUND(F175*E175,2)</f>
        <v>0</v>
      </c>
      <c r="J175" s="74">
        <f t="shared" ref="J175:J184" si="35">ROUND(G175*E175,2)</f>
        <v>2310</v>
      </c>
      <c r="K175" s="74">
        <f t="shared" si="29"/>
        <v>2310</v>
      </c>
      <c r="L175" s="103"/>
      <c r="O175" s="12"/>
    </row>
    <row r="176" spans="2:15" x14ac:dyDescent="0.3">
      <c r="B176" s="64" t="s">
        <v>419</v>
      </c>
      <c r="C176" s="25" t="s">
        <v>161</v>
      </c>
      <c r="D176" s="31" t="s">
        <v>25</v>
      </c>
      <c r="E176" s="46">
        <f>0.96*E174</f>
        <v>4.4159999999999995</v>
      </c>
      <c r="F176" s="77"/>
      <c r="G176" s="74"/>
      <c r="H176" s="74">
        <f t="shared" si="28"/>
        <v>0</v>
      </c>
      <c r="I176" s="74">
        <f t="shared" si="34"/>
        <v>0</v>
      </c>
      <c r="J176" s="74">
        <f t="shared" si="35"/>
        <v>0</v>
      </c>
      <c r="K176" s="74">
        <f t="shared" si="29"/>
        <v>0</v>
      </c>
      <c r="L176" s="103"/>
      <c r="O176" s="12"/>
    </row>
    <row r="177" spans="2:15" ht="31.2" x14ac:dyDescent="0.3">
      <c r="B177" s="64" t="s">
        <v>420</v>
      </c>
      <c r="C177" s="25" t="s">
        <v>1478</v>
      </c>
      <c r="D177" s="31" t="s">
        <v>25</v>
      </c>
      <c r="E177" s="46">
        <f>0.65*E174</f>
        <v>2.9899999999999998</v>
      </c>
      <c r="F177" s="73">
        <f>1973*0.15</f>
        <v>295.95</v>
      </c>
      <c r="G177" s="74">
        <f>1500*0.15</f>
        <v>225</v>
      </c>
      <c r="H177" s="74">
        <f t="shared" si="28"/>
        <v>520.95000000000005</v>
      </c>
      <c r="I177" s="74">
        <f t="shared" si="34"/>
        <v>884.89</v>
      </c>
      <c r="J177" s="74">
        <f t="shared" si="35"/>
        <v>672.75</v>
      </c>
      <c r="K177" s="74">
        <f t="shared" si="29"/>
        <v>1557.6399999999999</v>
      </c>
      <c r="L177" s="103"/>
      <c r="O177" s="12"/>
    </row>
    <row r="178" spans="2:15" x14ac:dyDescent="0.3">
      <c r="B178" s="64" t="s">
        <v>421</v>
      </c>
      <c r="C178" s="25" t="s">
        <v>20</v>
      </c>
      <c r="D178" s="31" t="s">
        <v>26</v>
      </c>
      <c r="E178" s="46">
        <f>0.46/10*E174</f>
        <v>0.21159999999999998</v>
      </c>
      <c r="F178" s="73"/>
      <c r="G178" s="74">
        <v>5860</v>
      </c>
      <c r="H178" s="74">
        <f t="shared" si="28"/>
        <v>5860</v>
      </c>
      <c r="I178" s="74">
        <f t="shared" si="34"/>
        <v>0</v>
      </c>
      <c r="J178" s="74">
        <f t="shared" si="35"/>
        <v>1239.98</v>
      </c>
      <c r="K178" s="74">
        <f t="shared" si="29"/>
        <v>1239.98</v>
      </c>
      <c r="L178" s="103"/>
      <c r="O178" s="12"/>
    </row>
    <row r="179" spans="2:15" x14ac:dyDescent="0.3">
      <c r="B179" s="64" t="s">
        <v>422</v>
      </c>
      <c r="C179" s="32" t="s">
        <v>158</v>
      </c>
      <c r="D179" s="31" t="s">
        <v>26</v>
      </c>
      <c r="E179" s="46">
        <f>E178*1.02</f>
        <v>0.215832</v>
      </c>
      <c r="F179" s="73">
        <v>6700</v>
      </c>
      <c r="G179" s="74"/>
      <c r="H179" s="74">
        <f t="shared" si="28"/>
        <v>6700</v>
      </c>
      <c r="I179" s="74">
        <f t="shared" si="34"/>
        <v>1446.07</v>
      </c>
      <c r="J179" s="74">
        <f t="shared" si="35"/>
        <v>0</v>
      </c>
      <c r="K179" s="74">
        <f t="shared" si="29"/>
        <v>1446.07</v>
      </c>
      <c r="L179" s="103"/>
      <c r="O179" s="12"/>
    </row>
    <row r="180" spans="2:15" x14ac:dyDescent="0.3">
      <c r="B180" s="64" t="s">
        <v>423</v>
      </c>
      <c r="C180" s="25" t="s">
        <v>28</v>
      </c>
      <c r="D180" s="31" t="s">
        <v>26</v>
      </c>
      <c r="E180" s="46">
        <f>0.65/10*E174</f>
        <v>0.29899999999999999</v>
      </c>
      <c r="F180" s="73"/>
      <c r="G180" s="74">
        <v>5860</v>
      </c>
      <c r="H180" s="74">
        <f t="shared" si="28"/>
        <v>5860</v>
      </c>
      <c r="I180" s="74">
        <f t="shared" si="34"/>
        <v>0</v>
      </c>
      <c r="J180" s="74">
        <f t="shared" si="35"/>
        <v>1752.14</v>
      </c>
      <c r="K180" s="74">
        <f t="shared" si="29"/>
        <v>1752.14</v>
      </c>
      <c r="L180" s="103"/>
      <c r="O180" s="12"/>
    </row>
    <row r="181" spans="2:15" x14ac:dyDescent="0.3">
      <c r="B181" s="64" t="s">
        <v>424</v>
      </c>
      <c r="C181" s="32" t="s">
        <v>29</v>
      </c>
      <c r="D181" s="31" t="s">
        <v>26</v>
      </c>
      <c r="E181" s="46">
        <f>E180*1.02</f>
        <v>0.30497999999999997</v>
      </c>
      <c r="F181" s="73">
        <v>7100</v>
      </c>
      <c r="G181" s="74"/>
      <c r="H181" s="74">
        <f t="shared" si="28"/>
        <v>7100</v>
      </c>
      <c r="I181" s="74">
        <f t="shared" si="34"/>
        <v>2165.36</v>
      </c>
      <c r="J181" s="74">
        <f t="shared" si="35"/>
        <v>0</v>
      </c>
      <c r="K181" s="74">
        <f t="shared" si="29"/>
        <v>2165.36</v>
      </c>
      <c r="L181" s="103"/>
      <c r="O181" s="12"/>
    </row>
    <row r="182" spans="2:15" x14ac:dyDescent="0.3">
      <c r="B182" s="64" t="s">
        <v>425</v>
      </c>
      <c r="C182" s="25" t="s">
        <v>162</v>
      </c>
      <c r="D182" s="31" t="s">
        <v>27</v>
      </c>
      <c r="E182" s="46">
        <f>E174</f>
        <v>4.5999999999999996</v>
      </c>
      <c r="F182" s="77"/>
      <c r="G182" s="74">
        <v>2928</v>
      </c>
      <c r="H182" s="74">
        <f t="shared" si="28"/>
        <v>2928</v>
      </c>
      <c r="I182" s="74">
        <f t="shared" si="34"/>
        <v>0</v>
      </c>
      <c r="J182" s="74">
        <f t="shared" si="35"/>
        <v>13468.8</v>
      </c>
      <c r="K182" s="74">
        <f t="shared" si="29"/>
        <v>13468.8</v>
      </c>
      <c r="L182" s="103"/>
      <c r="O182" s="12"/>
    </row>
    <row r="183" spans="2:15" ht="31.2" x14ac:dyDescent="0.3">
      <c r="B183" s="64" t="s">
        <v>1470</v>
      </c>
      <c r="C183" s="32" t="s">
        <v>163</v>
      </c>
      <c r="D183" s="31" t="s">
        <v>27</v>
      </c>
      <c r="E183" s="46">
        <f>E182*1.1</f>
        <v>5.0599999999999996</v>
      </c>
      <c r="F183" s="77">
        <v>855</v>
      </c>
      <c r="G183" s="74"/>
      <c r="H183" s="74">
        <f t="shared" si="28"/>
        <v>855</v>
      </c>
      <c r="I183" s="74">
        <f t="shared" si="34"/>
        <v>4326.3</v>
      </c>
      <c r="J183" s="74">
        <f t="shared" si="35"/>
        <v>0</v>
      </c>
      <c r="K183" s="74">
        <f t="shared" si="29"/>
        <v>4326.3</v>
      </c>
      <c r="L183" s="103"/>
      <c r="O183" s="12"/>
    </row>
    <row r="184" spans="2:15" ht="33.6" x14ac:dyDescent="0.3">
      <c r="B184" s="64" t="s">
        <v>1471</v>
      </c>
      <c r="C184" s="25" t="s">
        <v>152</v>
      </c>
      <c r="D184" s="3" t="s">
        <v>26</v>
      </c>
      <c r="E184" s="7">
        <v>6.5</v>
      </c>
      <c r="F184" s="77"/>
      <c r="G184" s="74">
        <v>439</v>
      </c>
      <c r="H184" s="74">
        <f t="shared" si="28"/>
        <v>439</v>
      </c>
      <c r="I184" s="74">
        <f t="shared" si="34"/>
        <v>0</v>
      </c>
      <c r="J184" s="74">
        <f t="shared" si="35"/>
        <v>2853.5</v>
      </c>
      <c r="K184" s="74">
        <f t="shared" si="29"/>
        <v>2853.5</v>
      </c>
      <c r="L184" s="103"/>
      <c r="O184" s="12"/>
    </row>
    <row r="185" spans="2:15" ht="31.2" x14ac:dyDescent="0.3">
      <c r="B185" s="87" t="s">
        <v>1472</v>
      </c>
      <c r="C185" s="23" t="s">
        <v>185</v>
      </c>
      <c r="D185" s="88" t="s">
        <v>27</v>
      </c>
      <c r="E185" s="75">
        <v>22.3</v>
      </c>
      <c r="F185" s="82"/>
      <c r="G185" s="82"/>
      <c r="H185" s="82"/>
      <c r="I185" s="82"/>
      <c r="J185" s="82"/>
      <c r="K185" s="82"/>
      <c r="L185" s="103"/>
      <c r="O185" s="12"/>
    </row>
    <row r="186" spans="2:15" x14ac:dyDescent="0.3">
      <c r="B186" s="64" t="s">
        <v>1473</v>
      </c>
      <c r="C186" s="25" t="s">
        <v>149</v>
      </c>
      <c r="D186" s="31" t="s">
        <v>26</v>
      </c>
      <c r="E186" s="46">
        <v>206.85</v>
      </c>
      <c r="F186" s="77"/>
      <c r="G186" s="74">
        <v>300</v>
      </c>
      <c r="H186" s="74">
        <f t="shared" si="28"/>
        <v>300</v>
      </c>
      <c r="I186" s="74">
        <f t="shared" ref="I186:I196" si="36">ROUND(F186*E186,2)</f>
        <v>0</v>
      </c>
      <c r="J186" s="74">
        <f t="shared" ref="J186:J196" si="37">ROUND(G186*E186,2)</f>
        <v>62055</v>
      </c>
      <c r="K186" s="74">
        <f t="shared" si="29"/>
        <v>62055</v>
      </c>
      <c r="L186" s="103"/>
      <c r="O186" s="12"/>
    </row>
    <row r="187" spans="2:15" x14ac:dyDescent="0.3">
      <c r="B187" s="64" t="s">
        <v>426</v>
      </c>
      <c r="C187" s="25" t="s">
        <v>19</v>
      </c>
      <c r="D187" s="31" t="s">
        <v>26</v>
      </c>
      <c r="E187" s="46">
        <f>E186*0.03</f>
        <v>6.2054999999999998</v>
      </c>
      <c r="F187" s="77"/>
      <c r="G187" s="74">
        <v>1500</v>
      </c>
      <c r="H187" s="74">
        <f t="shared" si="28"/>
        <v>1500</v>
      </c>
      <c r="I187" s="74">
        <f t="shared" si="36"/>
        <v>0</v>
      </c>
      <c r="J187" s="74">
        <f t="shared" si="37"/>
        <v>9308.25</v>
      </c>
      <c r="K187" s="74">
        <f t="shared" si="29"/>
        <v>9308.25</v>
      </c>
      <c r="L187" s="103"/>
      <c r="O187" s="12"/>
    </row>
    <row r="188" spans="2:15" x14ac:dyDescent="0.3">
      <c r="B188" s="64" t="s">
        <v>427</v>
      </c>
      <c r="C188" s="25" t="s">
        <v>161</v>
      </c>
      <c r="D188" s="31" t="s">
        <v>25</v>
      </c>
      <c r="E188" s="46">
        <f>0.96*E185</f>
        <v>21.408000000000001</v>
      </c>
      <c r="F188" s="73"/>
      <c r="G188" s="74"/>
      <c r="H188" s="74">
        <f t="shared" si="28"/>
        <v>0</v>
      </c>
      <c r="I188" s="74">
        <f t="shared" si="36"/>
        <v>0</v>
      </c>
      <c r="J188" s="74">
        <f t="shared" si="37"/>
        <v>0</v>
      </c>
      <c r="K188" s="74">
        <f t="shared" si="29"/>
        <v>0</v>
      </c>
      <c r="L188" s="103"/>
      <c r="O188" s="12"/>
    </row>
    <row r="189" spans="2:15" ht="31.2" x14ac:dyDescent="0.3">
      <c r="B189" s="64" t="s">
        <v>428</v>
      </c>
      <c r="C189" s="25" t="s">
        <v>1478</v>
      </c>
      <c r="D189" s="31" t="s">
        <v>25</v>
      </c>
      <c r="E189" s="46">
        <f>0.65*E185</f>
        <v>14.495000000000001</v>
      </c>
      <c r="F189" s="73">
        <f>1973*0.15</f>
        <v>295.95</v>
      </c>
      <c r="G189" s="74">
        <f>1500*0.15</f>
        <v>225</v>
      </c>
      <c r="H189" s="74">
        <f t="shared" si="28"/>
        <v>520.95000000000005</v>
      </c>
      <c r="I189" s="74">
        <f t="shared" si="36"/>
        <v>4289.8</v>
      </c>
      <c r="J189" s="74">
        <f t="shared" si="37"/>
        <v>3261.38</v>
      </c>
      <c r="K189" s="74">
        <f t="shared" si="29"/>
        <v>7551.18</v>
      </c>
      <c r="L189" s="103"/>
      <c r="O189" s="12"/>
    </row>
    <row r="190" spans="2:15" x14ac:dyDescent="0.3">
      <c r="B190" s="64" t="s">
        <v>429</v>
      </c>
      <c r="C190" s="25" t="s">
        <v>20</v>
      </c>
      <c r="D190" s="31" t="s">
        <v>26</v>
      </c>
      <c r="E190" s="46">
        <f>0.46/10*E185</f>
        <v>1.0258</v>
      </c>
      <c r="F190" s="73"/>
      <c r="G190" s="74">
        <v>5860</v>
      </c>
      <c r="H190" s="74">
        <f t="shared" si="28"/>
        <v>5860</v>
      </c>
      <c r="I190" s="74">
        <f t="shared" si="36"/>
        <v>0</v>
      </c>
      <c r="J190" s="74">
        <f t="shared" si="37"/>
        <v>6011.19</v>
      </c>
      <c r="K190" s="74">
        <f t="shared" si="29"/>
        <v>6011.19</v>
      </c>
      <c r="L190" s="103"/>
      <c r="O190" s="12"/>
    </row>
    <row r="191" spans="2:15" x14ac:dyDescent="0.3">
      <c r="B191" s="64" t="s">
        <v>430</v>
      </c>
      <c r="C191" s="32" t="s">
        <v>158</v>
      </c>
      <c r="D191" s="31" t="s">
        <v>26</v>
      </c>
      <c r="E191" s="46">
        <f>E190*1.02</f>
        <v>1.046316</v>
      </c>
      <c r="F191" s="73">
        <v>6700</v>
      </c>
      <c r="G191" s="74"/>
      <c r="H191" s="74">
        <f t="shared" si="28"/>
        <v>6700</v>
      </c>
      <c r="I191" s="74">
        <f t="shared" si="36"/>
        <v>7010.32</v>
      </c>
      <c r="J191" s="74">
        <f t="shared" si="37"/>
        <v>0</v>
      </c>
      <c r="K191" s="74">
        <f t="shared" si="29"/>
        <v>7010.32</v>
      </c>
      <c r="L191" s="103"/>
      <c r="O191" s="12"/>
    </row>
    <row r="192" spans="2:15" x14ac:dyDescent="0.3">
      <c r="B192" s="64" t="s">
        <v>431</v>
      </c>
      <c r="C192" s="25" t="s">
        <v>28</v>
      </c>
      <c r="D192" s="31" t="s">
        <v>26</v>
      </c>
      <c r="E192" s="46">
        <f>0.65/10*E185</f>
        <v>1.4495</v>
      </c>
      <c r="F192" s="73"/>
      <c r="G192" s="74">
        <v>5860</v>
      </c>
      <c r="H192" s="74">
        <f t="shared" si="28"/>
        <v>5860</v>
      </c>
      <c r="I192" s="74">
        <f t="shared" si="36"/>
        <v>0</v>
      </c>
      <c r="J192" s="74">
        <f t="shared" si="37"/>
        <v>8494.07</v>
      </c>
      <c r="K192" s="74">
        <f t="shared" si="29"/>
        <v>8494.07</v>
      </c>
      <c r="L192" s="103"/>
      <c r="O192" s="12"/>
    </row>
    <row r="193" spans="2:15" x14ac:dyDescent="0.3">
      <c r="B193" s="64" t="s">
        <v>432</v>
      </c>
      <c r="C193" s="32" t="s">
        <v>29</v>
      </c>
      <c r="D193" s="31" t="s">
        <v>26</v>
      </c>
      <c r="E193" s="46">
        <f>E192*1.02</f>
        <v>1.4784900000000001</v>
      </c>
      <c r="F193" s="73">
        <v>7100</v>
      </c>
      <c r="G193" s="74"/>
      <c r="H193" s="74">
        <f t="shared" si="28"/>
        <v>7100</v>
      </c>
      <c r="I193" s="74">
        <f t="shared" si="36"/>
        <v>10497.28</v>
      </c>
      <c r="J193" s="74">
        <f t="shared" si="37"/>
        <v>0</v>
      </c>
      <c r="K193" s="74">
        <f t="shared" si="29"/>
        <v>10497.28</v>
      </c>
      <c r="L193" s="103"/>
      <c r="O193" s="12"/>
    </row>
    <row r="194" spans="2:15" x14ac:dyDescent="0.3">
      <c r="B194" s="64" t="s">
        <v>433</v>
      </c>
      <c r="C194" s="25" t="s">
        <v>162</v>
      </c>
      <c r="D194" s="31" t="s">
        <v>27</v>
      </c>
      <c r="E194" s="46">
        <f>E185</f>
        <v>22.3</v>
      </c>
      <c r="F194" s="77"/>
      <c r="G194" s="74">
        <v>2928</v>
      </c>
      <c r="H194" s="74">
        <f t="shared" si="28"/>
        <v>2928</v>
      </c>
      <c r="I194" s="74">
        <f t="shared" si="36"/>
        <v>0</v>
      </c>
      <c r="J194" s="74">
        <f t="shared" si="37"/>
        <v>65294.400000000001</v>
      </c>
      <c r="K194" s="74">
        <f t="shared" si="29"/>
        <v>65294.400000000001</v>
      </c>
      <c r="L194" s="103"/>
      <c r="O194" s="12"/>
    </row>
    <row r="195" spans="2:15" ht="31.2" x14ac:dyDescent="0.3">
      <c r="B195" s="64" t="s">
        <v>434</v>
      </c>
      <c r="C195" s="32" t="s">
        <v>163</v>
      </c>
      <c r="D195" s="31" t="s">
        <v>27</v>
      </c>
      <c r="E195" s="46">
        <f>E194*1.1</f>
        <v>24.53</v>
      </c>
      <c r="F195" s="77">
        <v>855</v>
      </c>
      <c r="G195" s="74"/>
      <c r="H195" s="74">
        <f t="shared" si="28"/>
        <v>855</v>
      </c>
      <c r="I195" s="74">
        <f t="shared" si="36"/>
        <v>20973.15</v>
      </c>
      <c r="J195" s="74">
        <f t="shared" si="37"/>
        <v>0</v>
      </c>
      <c r="K195" s="74">
        <f t="shared" si="29"/>
        <v>20973.15</v>
      </c>
      <c r="L195" s="103"/>
      <c r="O195" s="12"/>
    </row>
    <row r="196" spans="2:15" ht="33.6" x14ac:dyDescent="0.3">
      <c r="B196" s="64" t="s">
        <v>435</v>
      </c>
      <c r="C196" s="25" t="s">
        <v>152</v>
      </c>
      <c r="D196" s="3" t="s">
        <v>26</v>
      </c>
      <c r="E196" s="7">
        <v>113.29</v>
      </c>
      <c r="F196" s="77"/>
      <c r="G196" s="74">
        <v>439</v>
      </c>
      <c r="H196" s="74">
        <f t="shared" si="28"/>
        <v>439</v>
      </c>
      <c r="I196" s="74">
        <f t="shared" si="36"/>
        <v>0</v>
      </c>
      <c r="J196" s="74">
        <f t="shared" si="37"/>
        <v>49734.31</v>
      </c>
      <c r="K196" s="74">
        <f t="shared" si="29"/>
        <v>49734.31</v>
      </c>
      <c r="L196" s="103"/>
      <c r="O196" s="12"/>
    </row>
    <row r="197" spans="2:15" ht="31.2" x14ac:dyDescent="0.3">
      <c r="B197" s="87" t="s">
        <v>436</v>
      </c>
      <c r="C197" s="23" t="s">
        <v>186</v>
      </c>
      <c r="D197" s="88" t="s">
        <v>27</v>
      </c>
      <c r="E197" s="75">
        <v>13.3</v>
      </c>
      <c r="F197" s="82"/>
      <c r="G197" s="82"/>
      <c r="H197" s="82"/>
      <c r="I197" s="82"/>
      <c r="J197" s="82"/>
      <c r="K197" s="82"/>
      <c r="L197" s="103"/>
      <c r="O197" s="12"/>
    </row>
    <row r="198" spans="2:15" x14ac:dyDescent="0.3">
      <c r="B198" s="64" t="s">
        <v>437</v>
      </c>
      <c r="C198" s="25" t="s">
        <v>149</v>
      </c>
      <c r="D198" s="31" t="s">
        <v>26</v>
      </c>
      <c r="E198" s="46">
        <v>100.85</v>
      </c>
      <c r="F198" s="77"/>
      <c r="G198" s="74">
        <v>300</v>
      </c>
      <c r="H198" s="74">
        <f t="shared" si="28"/>
        <v>300</v>
      </c>
      <c r="I198" s="74">
        <f t="shared" ref="I198:I208" si="38">ROUND(F198*E198,2)</f>
        <v>0</v>
      </c>
      <c r="J198" s="74">
        <f t="shared" ref="J198:J208" si="39">ROUND(G198*E198,2)</f>
        <v>30255</v>
      </c>
      <c r="K198" s="74">
        <f t="shared" si="29"/>
        <v>30255</v>
      </c>
      <c r="L198" s="103"/>
      <c r="O198" s="12"/>
    </row>
    <row r="199" spans="2:15" x14ac:dyDescent="0.3">
      <c r="B199" s="64" t="s">
        <v>438</v>
      </c>
      <c r="C199" s="25" t="s">
        <v>19</v>
      </c>
      <c r="D199" s="31" t="s">
        <v>26</v>
      </c>
      <c r="E199" s="46">
        <f>E198*0.03</f>
        <v>3.0254999999999996</v>
      </c>
      <c r="F199" s="77"/>
      <c r="G199" s="74">
        <v>1500</v>
      </c>
      <c r="H199" s="74">
        <f t="shared" si="28"/>
        <v>1500</v>
      </c>
      <c r="I199" s="74">
        <f t="shared" si="38"/>
        <v>0</v>
      </c>
      <c r="J199" s="74">
        <f t="shared" si="39"/>
        <v>4538.25</v>
      </c>
      <c r="K199" s="74">
        <f t="shared" si="29"/>
        <v>4538.25</v>
      </c>
      <c r="L199" s="103"/>
      <c r="O199" s="12"/>
    </row>
    <row r="200" spans="2:15" x14ac:dyDescent="0.3">
      <c r="B200" s="64" t="s">
        <v>439</v>
      </c>
      <c r="C200" s="25" t="s">
        <v>161</v>
      </c>
      <c r="D200" s="31" t="s">
        <v>25</v>
      </c>
      <c r="E200" s="46">
        <f>0.96*E197</f>
        <v>12.768000000000001</v>
      </c>
      <c r="F200" s="73"/>
      <c r="G200" s="74"/>
      <c r="H200" s="74">
        <f t="shared" si="28"/>
        <v>0</v>
      </c>
      <c r="I200" s="74">
        <f t="shared" si="38"/>
        <v>0</v>
      </c>
      <c r="J200" s="74">
        <f t="shared" si="39"/>
        <v>0</v>
      </c>
      <c r="K200" s="74">
        <f t="shared" si="29"/>
        <v>0</v>
      </c>
      <c r="L200" s="103"/>
      <c r="O200" s="12"/>
    </row>
    <row r="201" spans="2:15" ht="31.2" x14ac:dyDescent="0.3">
      <c r="B201" s="64" t="s">
        <v>440</v>
      </c>
      <c r="C201" s="25" t="s">
        <v>1478</v>
      </c>
      <c r="D201" s="31" t="s">
        <v>25</v>
      </c>
      <c r="E201" s="46">
        <f>0.65*E197</f>
        <v>8.6450000000000014</v>
      </c>
      <c r="F201" s="73">
        <f>1973*0.15</f>
        <v>295.95</v>
      </c>
      <c r="G201" s="74">
        <f>1500*0.15</f>
        <v>225</v>
      </c>
      <c r="H201" s="74">
        <f t="shared" si="28"/>
        <v>520.95000000000005</v>
      </c>
      <c r="I201" s="74">
        <f t="shared" si="38"/>
        <v>2558.4899999999998</v>
      </c>
      <c r="J201" s="74">
        <f t="shared" si="39"/>
        <v>1945.13</v>
      </c>
      <c r="K201" s="74">
        <f t="shared" si="29"/>
        <v>4503.62</v>
      </c>
      <c r="L201" s="103"/>
      <c r="O201" s="12"/>
    </row>
    <row r="202" spans="2:15" x14ac:dyDescent="0.3">
      <c r="B202" s="64" t="s">
        <v>441</v>
      </c>
      <c r="C202" s="25" t="s">
        <v>20</v>
      </c>
      <c r="D202" s="31" t="s">
        <v>26</v>
      </c>
      <c r="E202" s="46">
        <f>0.46/10*E197</f>
        <v>0.61180000000000001</v>
      </c>
      <c r="F202" s="73"/>
      <c r="G202" s="74">
        <v>5860</v>
      </c>
      <c r="H202" s="74">
        <f t="shared" si="28"/>
        <v>5860</v>
      </c>
      <c r="I202" s="74">
        <f t="shared" si="38"/>
        <v>0</v>
      </c>
      <c r="J202" s="74">
        <f t="shared" si="39"/>
        <v>3585.15</v>
      </c>
      <c r="K202" s="74">
        <f t="shared" si="29"/>
        <v>3585.15</v>
      </c>
      <c r="L202" s="103"/>
      <c r="O202" s="12"/>
    </row>
    <row r="203" spans="2:15" x14ac:dyDescent="0.3">
      <c r="B203" s="64" t="s">
        <v>442</v>
      </c>
      <c r="C203" s="32" t="s">
        <v>158</v>
      </c>
      <c r="D203" s="31" t="s">
        <v>26</v>
      </c>
      <c r="E203" s="46">
        <f>E202*1.02</f>
        <v>0.62403600000000004</v>
      </c>
      <c r="F203" s="73">
        <v>6700</v>
      </c>
      <c r="G203" s="74"/>
      <c r="H203" s="74">
        <f t="shared" si="28"/>
        <v>6700</v>
      </c>
      <c r="I203" s="74">
        <f t="shared" si="38"/>
        <v>4181.04</v>
      </c>
      <c r="J203" s="74">
        <f t="shared" si="39"/>
        <v>0</v>
      </c>
      <c r="K203" s="74">
        <f t="shared" si="29"/>
        <v>4181.04</v>
      </c>
      <c r="L203" s="103"/>
      <c r="O203" s="12"/>
    </row>
    <row r="204" spans="2:15" x14ac:dyDescent="0.3">
      <c r="B204" s="64" t="s">
        <v>443</v>
      </c>
      <c r="C204" s="25" t="s">
        <v>28</v>
      </c>
      <c r="D204" s="31" t="s">
        <v>26</v>
      </c>
      <c r="E204" s="46">
        <f>0.65/10*E197</f>
        <v>0.86450000000000005</v>
      </c>
      <c r="F204" s="73"/>
      <c r="G204" s="74">
        <v>5860</v>
      </c>
      <c r="H204" s="74">
        <f t="shared" si="28"/>
        <v>5860</v>
      </c>
      <c r="I204" s="74">
        <f t="shared" si="38"/>
        <v>0</v>
      </c>
      <c r="J204" s="74">
        <f t="shared" si="39"/>
        <v>5065.97</v>
      </c>
      <c r="K204" s="74">
        <f t="shared" si="29"/>
        <v>5065.97</v>
      </c>
      <c r="L204" s="103"/>
      <c r="O204" s="12"/>
    </row>
    <row r="205" spans="2:15" x14ac:dyDescent="0.3">
      <c r="B205" s="64" t="s">
        <v>444</v>
      </c>
      <c r="C205" s="32" t="s">
        <v>29</v>
      </c>
      <c r="D205" s="31" t="s">
        <v>26</v>
      </c>
      <c r="E205" s="46">
        <f>E204*1.02</f>
        <v>0.88179000000000007</v>
      </c>
      <c r="F205" s="73">
        <v>7100</v>
      </c>
      <c r="G205" s="74"/>
      <c r="H205" s="74">
        <f t="shared" si="28"/>
        <v>7100</v>
      </c>
      <c r="I205" s="74">
        <f t="shared" si="38"/>
        <v>6260.71</v>
      </c>
      <c r="J205" s="74">
        <f t="shared" si="39"/>
        <v>0</v>
      </c>
      <c r="K205" s="74">
        <f t="shared" si="29"/>
        <v>6260.71</v>
      </c>
      <c r="L205" s="103"/>
      <c r="O205" s="12"/>
    </row>
    <row r="206" spans="2:15" x14ac:dyDescent="0.3">
      <c r="B206" s="64" t="s">
        <v>445</v>
      </c>
      <c r="C206" s="25" t="s">
        <v>162</v>
      </c>
      <c r="D206" s="31" t="s">
        <v>27</v>
      </c>
      <c r="E206" s="46">
        <f>E197</f>
        <v>13.3</v>
      </c>
      <c r="F206" s="77"/>
      <c r="G206" s="74">
        <v>2928</v>
      </c>
      <c r="H206" s="74">
        <f t="shared" ref="H206:H269" si="40">F206+G206</f>
        <v>2928</v>
      </c>
      <c r="I206" s="74">
        <f t="shared" si="38"/>
        <v>0</v>
      </c>
      <c r="J206" s="74">
        <f t="shared" si="39"/>
        <v>38942.400000000001</v>
      </c>
      <c r="K206" s="74">
        <f t="shared" ref="K206:K269" si="41">I206+J206</f>
        <v>38942.400000000001</v>
      </c>
      <c r="L206" s="103"/>
      <c r="O206" s="12"/>
    </row>
    <row r="207" spans="2:15" ht="31.2" x14ac:dyDescent="0.3">
      <c r="B207" s="64" t="s">
        <v>446</v>
      </c>
      <c r="C207" s="32" t="s">
        <v>163</v>
      </c>
      <c r="D207" s="31" t="s">
        <v>27</v>
      </c>
      <c r="E207" s="46">
        <f>E206*1.1</f>
        <v>14.630000000000003</v>
      </c>
      <c r="F207" s="77">
        <v>855</v>
      </c>
      <c r="G207" s="74"/>
      <c r="H207" s="74">
        <f t="shared" si="40"/>
        <v>855</v>
      </c>
      <c r="I207" s="74">
        <f t="shared" si="38"/>
        <v>12508.65</v>
      </c>
      <c r="J207" s="74">
        <f t="shared" si="39"/>
        <v>0</v>
      </c>
      <c r="K207" s="74">
        <f t="shared" si="41"/>
        <v>12508.65</v>
      </c>
      <c r="L207" s="103"/>
      <c r="O207" s="12"/>
    </row>
    <row r="208" spans="2:15" ht="33.6" x14ac:dyDescent="0.3">
      <c r="B208" s="64" t="s">
        <v>447</v>
      </c>
      <c r="C208" s="25" t="s">
        <v>152</v>
      </c>
      <c r="D208" s="3" t="s">
        <v>26</v>
      </c>
      <c r="E208" s="7">
        <v>30.05</v>
      </c>
      <c r="F208" s="77"/>
      <c r="G208" s="74">
        <v>439</v>
      </c>
      <c r="H208" s="74">
        <f t="shared" si="40"/>
        <v>439</v>
      </c>
      <c r="I208" s="74">
        <f t="shared" si="38"/>
        <v>0</v>
      </c>
      <c r="J208" s="74">
        <f t="shared" si="39"/>
        <v>13191.95</v>
      </c>
      <c r="K208" s="74">
        <f t="shared" si="41"/>
        <v>13191.95</v>
      </c>
      <c r="L208" s="103"/>
      <c r="O208" s="12"/>
    </row>
    <row r="209" spans="2:15" ht="31.2" x14ac:dyDescent="0.3">
      <c r="B209" s="87" t="s">
        <v>448</v>
      </c>
      <c r="C209" s="23" t="s">
        <v>187</v>
      </c>
      <c r="D209" s="88" t="s">
        <v>27</v>
      </c>
      <c r="E209" s="75">
        <v>13.1</v>
      </c>
      <c r="F209" s="82"/>
      <c r="G209" s="82"/>
      <c r="H209" s="82"/>
      <c r="I209" s="82"/>
      <c r="J209" s="82"/>
      <c r="K209" s="82"/>
      <c r="L209" s="103"/>
      <c r="O209" s="12"/>
    </row>
    <row r="210" spans="2:15" x14ac:dyDescent="0.3">
      <c r="B210" s="64" t="s">
        <v>275</v>
      </c>
      <c r="C210" s="25" t="s">
        <v>149</v>
      </c>
      <c r="D210" s="31" t="s">
        <v>26</v>
      </c>
      <c r="E210" s="46">
        <v>39.200000000000003</v>
      </c>
      <c r="F210" s="77"/>
      <c r="G210" s="74">
        <v>300</v>
      </c>
      <c r="H210" s="74">
        <f t="shared" si="40"/>
        <v>300</v>
      </c>
      <c r="I210" s="74">
        <f t="shared" ref="I210:I220" si="42">ROUND(F210*E210,2)</f>
        <v>0</v>
      </c>
      <c r="J210" s="74">
        <f t="shared" ref="J210:J220" si="43">ROUND(G210*E210,2)</f>
        <v>11760</v>
      </c>
      <c r="K210" s="74">
        <f t="shared" si="41"/>
        <v>11760</v>
      </c>
      <c r="L210" s="103"/>
      <c r="O210" s="12"/>
    </row>
    <row r="211" spans="2:15" x14ac:dyDescent="0.3">
      <c r="B211" s="64" t="s">
        <v>449</v>
      </c>
      <c r="C211" s="25" t="s">
        <v>19</v>
      </c>
      <c r="D211" s="31" t="s">
        <v>26</v>
      </c>
      <c r="E211" s="46">
        <f>E210*0.03</f>
        <v>1.1759999999999999</v>
      </c>
      <c r="F211" s="77"/>
      <c r="G211" s="74">
        <v>1500</v>
      </c>
      <c r="H211" s="74">
        <f t="shared" si="40"/>
        <v>1500</v>
      </c>
      <c r="I211" s="74">
        <f t="shared" si="42"/>
        <v>0</v>
      </c>
      <c r="J211" s="74">
        <f t="shared" si="43"/>
        <v>1764</v>
      </c>
      <c r="K211" s="74">
        <f t="shared" si="41"/>
        <v>1764</v>
      </c>
      <c r="L211" s="103"/>
      <c r="O211" s="12"/>
    </row>
    <row r="212" spans="2:15" x14ac:dyDescent="0.3">
      <c r="B212" s="64" t="s">
        <v>450</v>
      </c>
      <c r="C212" s="25" t="s">
        <v>161</v>
      </c>
      <c r="D212" s="31" t="s">
        <v>25</v>
      </c>
      <c r="E212" s="46">
        <f>0.96*E209</f>
        <v>12.575999999999999</v>
      </c>
      <c r="F212" s="73"/>
      <c r="G212" s="74"/>
      <c r="H212" s="74">
        <f t="shared" si="40"/>
        <v>0</v>
      </c>
      <c r="I212" s="74">
        <f t="shared" si="42"/>
        <v>0</v>
      </c>
      <c r="J212" s="74">
        <f t="shared" si="43"/>
        <v>0</v>
      </c>
      <c r="K212" s="74">
        <f t="shared" si="41"/>
        <v>0</v>
      </c>
      <c r="L212" s="103"/>
      <c r="O212" s="12"/>
    </row>
    <row r="213" spans="2:15" ht="31.2" x14ac:dyDescent="0.3">
      <c r="B213" s="64" t="s">
        <v>451</v>
      </c>
      <c r="C213" s="25" t="s">
        <v>1478</v>
      </c>
      <c r="D213" s="31" t="s">
        <v>25</v>
      </c>
      <c r="E213" s="46">
        <f>0.65*E209</f>
        <v>8.5150000000000006</v>
      </c>
      <c r="F213" s="73">
        <f>1973*0.15</f>
        <v>295.95</v>
      </c>
      <c r="G213" s="74">
        <f>1500*0.15</f>
        <v>225</v>
      </c>
      <c r="H213" s="74">
        <f t="shared" si="40"/>
        <v>520.95000000000005</v>
      </c>
      <c r="I213" s="74">
        <f t="shared" si="42"/>
        <v>2520.0100000000002</v>
      </c>
      <c r="J213" s="74">
        <f t="shared" si="43"/>
        <v>1915.88</v>
      </c>
      <c r="K213" s="74">
        <f t="shared" si="41"/>
        <v>4435.8900000000003</v>
      </c>
      <c r="L213" s="103"/>
      <c r="O213" s="12"/>
    </row>
    <row r="214" spans="2:15" x14ac:dyDescent="0.3">
      <c r="B214" s="64" t="s">
        <v>452</v>
      </c>
      <c r="C214" s="25" t="s">
        <v>20</v>
      </c>
      <c r="D214" s="31" t="s">
        <v>26</v>
      </c>
      <c r="E214" s="46">
        <f>0.46/10*E209</f>
        <v>0.60260000000000002</v>
      </c>
      <c r="F214" s="73"/>
      <c r="G214" s="74">
        <v>5860</v>
      </c>
      <c r="H214" s="74">
        <f t="shared" si="40"/>
        <v>5860</v>
      </c>
      <c r="I214" s="74">
        <f t="shared" si="42"/>
        <v>0</v>
      </c>
      <c r="J214" s="74">
        <f t="shared" si="43"/>
        <v>3531.24</v>
      </c>
      <c r="K214" s="74">
        <f t="shared" si="41"/>
        <v>3531.24</v>
      </c>
      <c r="L214" s="103"/>
      <c r="O214" s="12"/>
    </row>
    <row r="215" spans="2:15" x14ac:dyDescent="0.3">
      <c r="B215" s="64" t="s">
        <v>453</v>
      </c>
      <c r="C215" s="32" t="s">
        <v>158</v>
      </c>
      <c r="D215" s="31" t="s">
        <v>26</v>
      </c>
      <c r="E215" s="46">
        <f>E214*1.02</f>
        <v>0.61465200000000009</v>
      </c>
      <c r="F215" s="73">
        <v>6700</v>
      </c>
      <c r="G215" s="74"/>
      <c r="H215" s="74">
        <f t="shared" si="40"/>
        <v>6700</v>
      </c>
      <c r="I215" s="74">
        <f t="shared" si="42"/>
        <v>4118.17</v>
      </c>
      <c r="J215" s="74">
        <f t="shared" si="43"/>
        <v>0</v>
      </c>
      <c r="K215" s="74">
        <f t="shared" si="41"/>
        <v>4118.17</v>
      </c>
      <c r="L215" s="103"/>
      <c r="O215" s="12"/>
    </row>
    <row r="216" spans="2:15" x14ac:dyDescent="0.3">
      <c r="B216" s="64" t="s">
        <v>454</v>
      </c>
      <c r="C216" s="25" t="s">
        <v>28</v>
      </c>
      <c r="D216" s="31" t="s">
        <v>26</v>
      </c>
      <c r="E216" s="46">
        <f>0.65/10*E209</f>
        <v>0.85150000000000003</v>
      </c>
      <c r="F216" s="73"/>
      <c r="G216" s="74">
        <v>5860</v>
      </c>
      <c r="H216" s="74">
        <f t="shared" si="40"/>
        <v>5860</v>
      </c>
      <c r="I216" s="74">
        <f t="shared" si="42"/>
        <v>0</v>
      </c>
      <c r="J216" s="74">
        <f t="shared" si="43"/>
        <v>4989.79</v>
      </c>
      <c r="K216" s="74">
        <f t="shared" si="41"/>
        <v>4989.79</v>
      </c>
      <c r="L216" s="103"/>
      <c r="O216" s="12"/>
    </row>
    <row r="217" spans="2:15" x14ac:dyDescent="0.3">
      <c r="B217" s="64" t="s">
        <v>455</v>
      </c>
      <c r="C217" s="32" t="s">
        <v>29</v>
      </c>
      <c r="D217" s="31" t="s">
        <v>26</v>
      </c>
      <c r="E217" s="46">
        <f>E216*1.02</f>
        <v>0.86853000000000002</v>
      </c>
      <c r="F217" s="73">
        <v>7100</v>
      </c>
      <c r="G217" s="74"/>
      <c r="H217" s="74">
        <f t="shared" si="40"/>
        <v>7100</v>
      </c>
      <c r="I217" s="74">
        <f t="shared" si="42"/>
        <v>6166.56</v>
      </c>
      <c r="J217" s="74">
        <f t="shared" si="43"/>
        <v>0</v>
      </c>
      <c r="K217" s="74">
        <f t="shared" si="41"/>
        <v>6166.56</v>
      </c>
      <c r="L217" s="103"/>
      <c r="O217" s="12"/>
    </row>
    <row r="218" spans="2:15" x14ac:dyDescent="0.3">
      <c r="B218" s="64" t="s">
        <v>456</v>
      </c>
      <c r="C218" s="25" t="s">
        <v>162</v>
      </c>
      <c r="D218" s="31" t="s">
        <v>27</v>
      </c>
      <c r="E218" s="46">
        <f>E209</f>
        <v>13.1</v>
      </c>
      <c r="F218" s="77"/>
      <c r="G218" s="74">
        <v>2928</v>
      </c>
      <c r="H218" s="74">
        <f t="shared" si="40"/>
        <v>2928</v>
      </c>
      <c r="I218" s="74">
        <f t="shared" si="42"/>
        <v>0</v>
      </c>
      <c r="J218" s="74">
        <f t="shared" si="43"/>
        <v>38356.800000000003</v>
      </c>
      <c r="K218" s="74">
        <f t="shared" si="41"/>
        <v>38356.800000000003</v>
      </c>
      <c r="L218" s="103"/>
      <c r="O218" s="12"/>
    </row>
    <row r="219" spans="2:15" ht="31.2" x14ac:dyDescent="0.3">
      <c r="B219" s="64" t="s">
        <v>457</v>
      </c>
      <c r="C219" s="32" t="s">
        <v>163</v>
      </c>
      <c r="D219" s="31" t="s">
        <v>27</v>
      </c>
      <c r="E219" s="46">
        <f>E218*1.1</f>
        <v>14.41</v>
      </c>
      <c r="F219" s="77">
        <v>855</v>
      </c>
      <c r="G219" s="74"/>
      <c r="H219" s="74">
        <f t="shared" si="40"/>
        <v>855</v>
      </c>
      <c r="I219" s="74">
        <f t="shared" si="42"/>
        <v>12320.55</v>
      </c>
      <c r="J219" s="74">
        <f t="shared" si="43"/>
        <v>0</v>
      </c>
      <c r="K219" s="74">
        <f t="shared" si="41"/>
        <v>12320.55</v>
      </c>
      <c r="L219" s="103"/>
      <c r="O219" s="12"/>
    </row>
    <row r="220" spans="2:15" ht="33.6" x14ac:dyDescent="0.3">
      <c r="B220" s="64" t="s">
        <v>458</v>
      </c>
      <c r="C220" s="25" t="s">
        <v>152</v>
      </c>
      <c r="D220" s="3" t="s">
        <v>26</v>
      </c>
      <c r="E220" s="7">
        <v>12.86</v>
      </c>
      <c r="F220" s="77"/>
      <c r="G220" s="74">
        <v>439</v>
      </c>
      <c r="H220" s="74">
        <f t="shared" si="40"/>
        <v>439</v>
      </c>
      <c r="I220" s="74">
        <f t="shared" si="42"/>
        <v>0</v>
      </c>
      <c r="J220" s="74">
        <f t="shared" si="43"/>
        <v>5645.54</v>
      </c>
      <c r="K220" s="74">
        <f t="shared" si="41"/>
        <v>5645.54</v>
      </c>
      <c r="L220" s="103"/>
      <c r="O220" s="12"/>
    </row>
    <row r="221" spans="2:15" ht="31.2" x14ac:dyDescent="0.3">
      <c r="B221" s="87" t="s">
        <v>459</v>
      </c>
      <c r="C221" s="23" t="s">
        <v>188</v>
      </c>
      <c r="D221" s="88" t="s">
        <v>27</v>
      </c>
      <c r="E221" s="75">
        <v>24.4</v>
      </c>
      <c r="F221" s="82"/>
      <c r="G221" s="82"/>
      <c r="H221" s="82"/>
      <c r="I221" s="82"/>
      <c r="J221" s="82"/>
      <c r="K221" s="82"/>
      <c r="L221" s="103"/>
      <c r="O221" s="12"/>
    </row>
    <row r="222" spans="2:15" x14ac:dyDescent="0.3">
      <c r="B222" s="64" t="s">
        <v>460</v>
      </c>
      <c r="C222" s="25" t="s">
        <v>149</v>
      </c>
      <c r="D222" s="31" t="s">
        <v>26</v>
      </c>
      <c r="E222" s="46">
        <v>32.89</v>
      </c>
      <c r="F222" s="77"/>
      <c r="G222" s="74">
        <v>300</v>
      </c>
      <c r="H222" s="74">
        <f t="shared" si="40"/>
        <v>300</v>
      </c>
      <c r="I222" s="74">
        <f t="shared" ref="I222:I232" si="44">ROUND(F222*E222,2)</f>
        <v>0</v>
      </c>
      <c r="J222" s="74">
        <f t="shared" ref="J222:J232" si="45">ROUND(G222*E222,2)</f>
        <v>9867</v>
      </c>
      <c r="K222" s="74">
        <f t="shared" si="41"/>
        <v>9867</v>
      </c>
      <c r="L222" s="103"/>
      <c r="O222" s="12"/>
    </row>
    <row r="223" spans="2:15" x14ac:dyDescent="0.3">
      <c r="B223" s="64" t="s">
        <v>461</v>
      </c>
      <c r="C223" s="25" t="s">
        <v>19</v>
      </c>
      <c r="D223" s="31" t="s">
        <v>26</v>
      </c>
      <c r="E223" s="46">
        <f>E222*0.03</f>
        <v>0.98670000000000002</v>
      </c>
      <c r="F223" s="77"/>
      <c r="G223" s="74">
        <v>1500</v>
      </c>
      <c r="H223" s="74">
        <f t="shared" si="40"/>
        <v>1500</v>
      </c>
      <c r="I223" s="74">
        <f t="shared" si="44"/>
        <v>0</v>
      </c>
      <c r="J223" s="74">
        <f t="shared" si="45"/>
        <v>1480.05</v>
      </c>
      <c r="K223" s="74">
        <f t="shared" si="41"/>
        <v>1480.05</v>
      </c>
      <c r="L223" s="103"/>
      <c r="O223" s="12"/>
    </row>
    <row r="224" spans="2:15" x14ac:dyDescent="0.3">
      <c r="B224" s="64" t="s">
        <v>462</v>
      </c>
      <c r="C224" s="25" t="s">
        <v>161</v>
      </c>
      <c r="D224" s="31" t="s">
        <v>25</v>
      </c>
      <c r="E224" s="46">
        <f>0.96*E221</f>
        <v>23.423999999999999</v>
      </c>
      <c r="F224" s="73"/>
      <c r="G224" s="74"/>
      <c r="H224" s="74">
        <f t="shared" si="40"/>
        <v>0</v>
      </c>
      <c r="I224" s="74">
        <f t="shared" si="44"/>
        <v>0</v>
      </c>
      <c r="J224" s="74">
        <f t="shared" si="45"/>
        <v>0</v>
      </c>
      <c r="K224" s="74">
        <f t="shared" si="41"/>
        <v>0</v>
      </c>
      <c r="L224" s="103"/>
      <c r="O224" s="12"/>
    </row>
    <row r="225" spans="2:15" ht="31.2" x14ac:dyDescent="0.3">
      <c r="B225" s="64" t="s">
        <v>463</v>
      </c>
      <c r="C225" s="25" t="s">
        <v>1478</v>
      </c>
      <c r="D225" s="31" t="s">
        <v>25</v>
      </c>
      <c r="E225" s="46">
        <f>0.65*E221</f>
        <v>15.86</v>
      </c>
      <c r="F225" s="73">
        <f>1973*0.15</f>
        <v>295.95</v>
      </c>
      <c r="G225" s="74">
        <f>1500*0.15</f>
        <v>225</v>
      </c>
      <c r="H225" s="74">
        <f t="shared" si="40"/>
        <v>520.95000000000005</v>
      </c>
      <c r="I225" s="74">
        <f t="shared" si="44"/>
        <v>4693.7700000000004</v>
      </c>
      <c r="J225" s="74">
        <f t="shared" si="45"/>
        <v>3568.5</v>
      </c>
      <c r="K225" s="74">
        <f t="shared" si="41"/>
        <v>8262.27</v>
      </c>
      <c r="L225" s="103"/>
      <c r="O225" s="12"/>
    </row>
    <row r="226" spans="2:15" x14ac:dyDescent="0.3">
      <c r="B226" s="64" t="s">
        <v>464</v>
      </c>
      <c r="C226" s="25" t="s">
        <v>20</v>
      </c>
      <c r="D226" s="31" t="s">
        <v>26</v>
      </c>
      <c r="E226" s="46">
        <f>0.46/10*E221</f>
        <v>1.1223999999999998</v>
      </c>
      <c r="F226" s="73"/>
      <c r="G226" s="74">
        <v>5860</v>
      </c>
      <c r="H226" s="74">
        <f t="shared" si="40"/>
        <v>5860</v>
      </c>
      <c r="I226" s="74">
        <f t="shared" si="44"/>
        <v>0</v>
      </c>
      <c r="J226" s="74">
        <f t="shared" si="45"/>
        <v>6577.26</v>
      </c>
      <c r="K226" s="74">
        <f t="shared" si="41"/>
        <v>6577.26</v>
      </c>
      <c r="L226" s="103"/>
      <c r="O226" s="12"/>
    </row>
    <row r="227" spans="2:15" x14ac:dyDescent="0.3">
      <c r="B227" s="64" t="s">
        <v>465</v>
      </c>
      <c r="C227" s="32" t="s">
        <v>158</v>
      </c>
      <c r="D227" s="31" t="s">
        <v>26</v>
      </c>
      <c r="E227" s="46">
        <f>E226*1.02</f>
        <v>1.1448479999999999</v>
      </c>
      <c r="F227" s="73">
        <v>6700</v>
      </c>
      <c r="G227" s="74"/>
      <c r="H227" s="74">
        <f t="shared" si="40"/>
        <v>6700</v>
      </c>
      <c r="I227" s="74">
        <f t="shared" si="44"/>
        <v>7670.48</v>
      </c>
      <c r="J227" s="74">
        <f t="shared" si="45"/>
        <v>0</v>
      </c>
      <c r="K227" s="74">
        <f t="shared" si="41"/>
        <v>7670.48</v>
      </c>
      <c r="L227" s="103"/>
      <c r="O227" s="12"/>
    </row>
    <row r="228" spans="2:15" x14ac:dyDescent="0.3">
      <c r="B228" s="64" t="s">
        <v>466</v>
      </c>
      <c r="C228" s="25" t="s">
        <v>28</v>
      </c>
      <c r="D228" s="31" t="s">
        <v>26</v>
      </c>
      <c r="E228" s="46">
        <f>0.65/10*E221</f>
        <v>1.5859999999999999</v>
      </c>
      <c r="F228" s="73"/>
      <c r="G228" s="74">
        <v>5860</v>
      </c>
      <c r="H228" s="74">
        <f t="shared" si="40"/>
        <v>5860</v>
      </c>
      <c r="I228" s="74">
        <f t="shared" si="44"/>
        <v>0</v>
      </c>
      <c r="J228" s="74">
        <f t="shared" si="45"/>
        <v>9293.9599999999991</v>
      </c>
      <c r="K228" s="74">
        <f t="shared" si="41"/>
        <v>9293.9599999999991</v>
      </c>
      <c r="L228" s="103"/>
      <c r="O228" s="12"/>
    </row>
    <row r="229" spans="2:15" x14ac:dyDescent="0.3">
      <c r="B229" s="64" t="s">
        <v>467</v>
      </c>
      <c r="C229" s="32" t="s">
        <v>29</v>
      </c>
      <c r="D229" s="31" t="s">
        <v>26</v>
      </c>
      <c r="E229" s="46">
        <f>E228*1.02</f>
        <v>1.6177199999999998</v>
      </c>
      <c r="F229" s="73">
        <v>7100</v>
      </c>
      <c r="G229" s="74"/>
      <c r="H229" s="74">
        <f t="shared" si="40"/>
        <v>7100</v>
      </c>
      <c r="I229" s="74">
        <f t="shared" si="44"/>
        <v>11485.81</v>
      </c>
      <c r="J229" s="74">
        <f t="shared" si="45"/>
        <v>0</v>
      </c>
      <c r="K229" s="74">
        <f t="shared" si="41"/>
        <v>11485.81</v>
      </c>
      <c r="L229" s="103"/>
      <c r="O229" s="12"/>
    </row>
    <row r="230" spans="2:15" x14ac:dyDescent="0.3">
      <c r="B230" s="64" t="s">
        <v>468</v>
      </c>
      <c r="C230" s="25" t="s">
        <v>162</v>
      </c>
      <c r="D230" s="31" t="s">
        <v>27</v>
      </c>
      <c r="E230" s="46">
        <f>E221</f>
        <v>24.4</v>
      </c>
      <c r="F230" s="77"/>
      <c r="G230" s="74">
        <v>2928</v>
      </c>
      <c r="H230" s="74">
        <f t="shared" si="40"/>
        <v>2928</v>
      </c>
      <c r="I230" s="74">
        <f t="shared" si="44"/>
        <v>0</v>
      </c>
      <c r="J230" s="74">
        <f t="shared" si="45"/>
        <v>71443.199999999997</v>
      </c>
      <c r="K230" s="74">
        <f t="shared" si="41"/>
        <v>71443.199999999997</v>
      </c>
      <c r="L230" s="103"/>
      <c r="O230" s="12"/>
    </row>
    <row r="231" spans="2:15" ht="31.2" x14ac:dyDescent="0.3">
      <c r="B231" s="64" t="s">
        <v>469</v>
      </c>
      <c r="C231" s="32" t="s">
        <v>163</v>
      </c>
      <c r="D231" s="31" t="s">
        <v>27</v>
      </c>
      <c r="E231" s="46">
        <f>E230*1.1</f>
        <v>26.84</v>
      </c>
      <c r="F231" s="77">
        <v>855</v>
      </c>
      <c r="G231" s="74"/>
      <c r="H231" s="74">
        <f t="shared" si="40"/>
        <v>855</v>
      </c>
      <c r="I231" s="74">
        <f t="shared" si="44"/>
        <v>22948.2</v>
      </c>
      <c r="J231" s="74">
        <f t="shared" si="45"/>
        <v>0</v>
      </c>
      <c r="K231" s="74">
        <f t="shared" si="41"/>
        <v>22948.2</v>
      </c>
      <c r="L231" s="103"/>
      <c r="O231" s="12"/>
    </row>
    <row r="232" spans="2:15" ht="33.6" x14ac:dyDescent="0.3">
      <c r="B232" s="64" t="s">
        <v>470</v>
      </c>
      <c r="C232" s="25" t="s">
        <v>152</v>
      </c>
      <c r="D232" s="3" t="s">
        <v>26</v>
      </c>
      <c r="E232" s="7">
        <v>12.46</v>
      </c>
      <c r="F232" s="77"/>
      <c r="G232" s="74">
        <v>439</v>
      </c>
      <c r="H232" s="74">
        <f t="shared" si="40"/>
        <v>439</v>
      </c>
      <c r="I232" s="74">
        <f t="shared" si="44"/>
        <v>0</v>
      </c>
      <c r="J232" s="74">
        <f t="shared" si="45"/>
        <v>5469.94</v>
      </c>
      <c r="K232" s="74">
        <f t="shared" si="41"/>
        <v>5469.94</v>
      </c>
      <c r="L232" s="103"/>
      <c r="O232" s="12"/>
    </row>
    <row r="233" spans="2:15" ht="31.2" x14ac:dyDescent="0.3">
      <c r="B233" s="87" t="s">
        <v>471</v>
      </c>
      <c r="C233" s="23" t="s">
        <v>189</v>
      </c>
      <c r="D233" s="88" t="s">
        <v>27</v>
      </c>
      <c r="E233" s="75">
        <v>14.5</v>
      </c>
      <c r="F233" s="82"/>
      <c r="G233" s="82"/>
      <c r="H233" s="82"/>
      <c r="I233" s="82"/>
      <c r="J233" s="82"/>
      <c r="K233" s="82"/>
      <c r="L233" s="103"/>
      <c r="O233" s="12"/>
    </row>
    <row r="234" spans="2:15" x14ac:dyDescent="0.3">
      <c r="B234" s="64" t="s">
        <v>472</v>
      </c>
      <c r="C234" s="25" t="s">
        <v>149</v>
      </c>
      <c r="D234" s="31" t="s">
        <v>26</v>
      </c>
      <c r="E234" s="46">
        <v>33.68</v>
      </c>
      <c r="F234" s="77"/>
      <c r="G234" s="74">
        <v>300</v>
      </c>
      <c r="H234" s="74">
        <f t="shared" si="40"/>
        <v>300</v>
      </c>
      <c r="I234" s="74">
        <f t="shared" ref="I234:I244" si="46">ROUND(F234*E234,2)</f>
        <v>0</v>
      </c>
      <c r="J234" s="74">
        <f t="shared" ref="J234:J244" si="47">ROUND(G234*E234,2)</f>
        <v>10104</v>
      </c>
      <c r="K234" s="74">
        <f t="shared" si="41"/>
        <v>10104</v>
      </c>
      <c r="L234" s="103"/>
      <c r="O234" s="12"/>
    </row>
    <row r="235" spans="2:15" x14ac:dyDescent="0.3">
      <c r="B235" s="64" t="s">
        <v>473</v>
      </c>
      <c r="C235" s="25" t="s">
        <v>19</v>
      </c>
      <c r="D235" s="31" t="s">
        <v>26</v>
      </c>
      <c r="E235" s="46">
        <f>E234*0.03</f>
        <v>1.0104</v>
      </c>
      <c r="F235" s="77"/>
      <c r="G235" s="74">
        <v>1500</v>
      </c>
      <c r="H235" s="74">
        <f t="shared" si="40"/>
        <v>1500</v>
      </c>
      <c r="I235" s="74">
        <f t="shared" si="46"/>
        <v>0</v>
      </c>
      <c r="J235" s="74">
        <f t="shared" si="47"/>
        <v>1515.6</v>
      </c>
      <c r="K235" s="74">
        <f t="shared" si="41"/>
        <v>1515.6</v>
      </c>
      <c r="L235" s="103"/>
      <c r="O235" s="12"/>
    </row>
    <row r="236" spans="2:15" x14ac:dyDescent="0.3">
      <c r="B236" s="64" t="s">
        <v>474</v>
      </c>
      <c r="C236" s="25" t="s">
        <v>161</v>
      </c>
      <c r="D236" s="31" t="s">
        <v>25</v>
      </c>
      <c r="E236" s="46">
        <f>0.96*E233</f>
        <v>13.92</v>
      </c>
      <c r="F236" s="73"/>
      <c r="G236" s="74"/>
      <c r="H236" s="74">
        <f t="shared" si="40"/>
        <v>0</v>
      </c>
      <c r="I236" s="74">
        <f t="shared" si="46"/>
        <v>0</v>
      </c>
      <c r="J236" s="74">
        <f t="shared" si="47"/>
        <v>0</v>
      </c>
      <c r="K236" s="74">
        <f t="shared" si="41"/>
        <v>0</v>
      </c>
      <c r="L236" s="103"/>
      <c r="O236" s="12"/>
    </row>
    <row r="237" spans="2:15" ht="31.2" x14ac:dyDescent="0.3">
      <c r="B237" s="64" t="s">
        <v>475</v>
      </c>
      <c r="C237" s="25" t="s">
        <v>1478</v>
      </c>
      <c r="D237" s="31" t="s">
        <v>25</v>
      </c>
      <c r="E237" s="46">
        <f>0.65*E233</f>
        <v>9.4250000000000007</v>
      </c>
      <c r="F237" s="73">
        <f>1973*0.15</f>
        <v>295.95</v>
      </c>
      <c r="G237" s="74">
        <f>1500*0.15</f>
        <v>225</v>
      </c>
      <c r="H237" s="74">
        <f t="shared" si="40"/>
        <v>520.95000000000005</v>
      </c>
      <c r="I237" s="74">
        <f t="shared" si="46"/>
        <v>2789.33</v>
      </c>
      <c r="J237" s="74">
        <f t="shared" si="47"/>
        <v>2120.63</v>
      </c>
      <c r="K237" s="74">
        <f t="shared" si="41"/>
        <v>4909.96</v>
      </c>
      <c r="L237" s="103"/>
      <c r="O237" s="12"/>
    </row>
    <row r="238" spans="2:15" x14ac:dyDescent="0.3">
      <c r="B238" s="64" t="s">
        <v>476</v>
      </c>
      <c r="C238" s="25" t="s">
        <v>20</v>
      </c>
      <c r="D238" s="31" t="s">
        <v>26</v>
      </c>
      <c r="E238" s="46">
        <f>0.46/10*E233</f>
        <v>0.66700000000000004</v>
      </c>
      <c r="F238" s="73"/>
      <c r="G238" s="74">
        <v>5860</v>
      </c>
      <c r="H238" s="74">
        <f t="shared" si="40"/>
        <v>5860</v>
      </c>
      <c r="I238" s="74">
        <f t="shared" si="46"/>
        <v>0</v>
      </c>
      <c r="J238" s="74">
        <f t="shared" si="47"/>
        <v>3908.62</v>
      </c>
      <c r="K238" s="74">
        <f t="shared" si="41"/>
        <v>3908.62</v>
      </c>
      <c r="L238" s="103"/>
      <c r="O238" s="12"/>
    </row>
    <row r="239" spans="2:15" x14ac:dyDescent="0.3">
      <c r="B239" s="64" t="s">
        <v>477</v>
      </c>
      <c r="C239" s="32" t="s">
        <v>158</v>
      </c>
      <c r="D239" s="31" t="s">
        <v>26</v>
      </c>
      <c r="E239" s="46">
        <f>E238*1.02</f>
        <v>0.68034000000000006</v>
      </c>
      <c r="F239" s="73">
        <v>6700</v>
      </c>
      <c r="G239" s="74"/>
      <c r="H239" s="74">
        <f t="shared" si="40"/>
        <v>6700</v>
      </c>
      <c r="I239" s="74">
        <f t="shared" si="46"/>
        <v>4558.28</v>
      </c>
      <c r="J239" s="74">
        <f t="shared" si="47"/>
        <v>0</v>
      </c>
      <c r="K239" s="74">
        <f t="shared" si="41"/>
        <v>4558.28</v>
      </c>
      <c r="L239" s="103"/>
      <c r="O239" s="12"/>
    </row>
    <row r="240" spans="2:15" x14ac:dyDescent="0.3">
      <c r="B240" s="64" t="s">
        <v>478</v>
      </c>
      <c r="C240" s="25" t="s">
        <v>28</v>
      </c>
      <c r="D240" s="31" t="s">
        <v>26</v>
      </c>
      <c r="E240" s="46">
        <f>0.65/10*E233</f>
        <v>0.9425</v>
      </c>
      <c r="F240" s="73"/>
      <c r="G240" s="74">
        <v>5860</v>
      </c>
      <c r="H240" s="74">
        <f t="shared" si="40"/>
        <v>5860</v>
      </c>
      <c r="I240" s="74">
        <f t="shared" si="46"/>
        <v>0</v>
      </c>
      <c r="J240" s="74">
        <f t="shared" si="47"/>
        <v>5523.05</v>
      </c>
      <c r="K240" s="74">
        <f t="shared" si="41"/>
        <v>5523.05</v>
      </c>
      <c r="L240" s="103"/>
      <c r="O240" s="12"/>
    </row>
    <row r="241" spans="2:15" x14ac:dyDescent="0.3">
      <c r="B241" s="64" t="s">
        <v>479</v>
      </c>
      <c r="C241" s="32" t="s">
        <v>29</v>
      </c>
      <c r="D241" s="31" t="s">
        <v>26</v>
      </c>
      <c r="E241" s="46">
        <f>E240*1.02</f>
        <v>0.96135000000000004</v>
      </c>
      <c r="F241" s="73">
        <v>7100</v>
      </c>
      <c r="G241" s="74"/>
      <c r="H241" s="74">
        <f t="shared" si="40"/>
        <v>7100</v>
      </c>
      <c r="I241" s="74">
        <f t="shared" si="46"/>
        <v>6825.59</v>
      </c>
      <c r="J241" s="74">
        <f t="shared" si="47"/>
        <v>0</v>
      </c>
      <c r="K241" s="74">
        <f t="shared" si="41"/>
        <v>6825.59</v>
      </c>
      <c r="L241" s="103"/>
      <c r="O241" s="12"/>
    </row>
    <row r="242" spans="2:15" x14ac:dyDescent="0.3">
      <c r="B242" s="64" t="s">
        <v>480</v>
      </c>
      <c r="C242" s="25" t="s">
        <v>162</v>
      </c>
      <c r="D242" s="31" t="s">
        <v>27</v>
      </c>
      <c r="E242" s="46">
        <f>E233</f>
        <v>14.5</v>
      </c>
      <c r="F242" s="77"/>
      <c r="G242" s="74">
        <v>2928</v>
      </c>
      <c r="H242" s="74">
        <f t="shared" si="40"/>
        <v>2928</v>
      </c>
      <c r="I242" s="74">
        <f t="shared" si="46"/>
        <v>0</v>
      </c>
      <c r="J242" s="74">
        <f t="shared" si="47"/>
        <v>42456</v>
      </c>
      <c r="K242" s="74">
        <f t="shared" si="41"/>
        <v>42456</v>
      </c>
      <c r="L242" s="103"/>
      <c r="O242" s="12"/>
    </row>
    <row r="243" spans="2:15" ht="31.2" x14ac:dyDescent="0.3">
      <c r="B243" s="64" t="s">
        <v>481</v>
      </c>
      <c r="C243" s="32" t="s">
        <v>163</v>
      </c>
      <c r="D243" s="31" t="s">
        <v>27</v>
      </c>
      <c r="E243" s="46">
        <f>E242*1.1</f>
        <v>15.950000000000001</v>
      </c>
      <c r="F243" s="77">
        <v>855</v>
      </c>
      <c r="G243" s="74"/>
      <c r="H243" s="74">
        <f t="shared" si="40"/>
        <v>855</v>
      </c>
      <c r="I243" s="74">
        <f t="shared" si="46"/>
        <v>13637.25</v>
      </c>
      <c r="J243" s="74">
        <f t="shared" si="47"/>
        <v>0</v>
      </c>
      <c r="K243" s="74">
        <f t="shared" si="41"/>
        <v>13637.25</v>
      </c>
      <c r="L243" s="103"/>
      <c r="O243" s="12"/>
    </row>
    <row r="244" spans="2:15" ht="33.6" x14ac:dyDescent="0.3">
      <c r="B244" s="64" t="s">
        <v>482</v>
      </c>
      <c r="C244" s="25" t="s">
        <v>152</v>
      </c>
      <c r="D244" s="3" t="s">
        <v>26</v>
      </c>
      <c r="E244" s="7">
        <v>12.77</v>
      </c>
      <c r="F244" s="77"/>
      <c r="G244" s="74">
        <v>439</v>
      </c>
      <c r="H244" s="74">
        <f t="shared" si="40"/>
        <v>439</v>
      </c>
      <c r="I244" s="74">
        <f t="shared" si="46"/>
        <v>0</v>
      </c>
      <c r="J244" s="74">
        <f t="shared" si="47"/>
        <v>5606.03</v>
      </c>
      <c r="K244" s="74">
        <f t="shared" si="41"/>
        <v>5606.03</v>
      </c>
      <c r="L244" s="103"/>
      <c r="O244" s="12"/>
    </row>
    <row r="245" spans="2:15" ht="31.2" x14ac:dyDescent="0.3">
      <c r="B245" s="87" t="s">
        <v>483</v>
      </c>
      <c r="C245" s="23" t="s">
        <v>190</v>
      </c>
      <c r="D245" s="88" t="s">
        <v>27</v>
      </c>
      <c r="E245" s="75">
        <v>7.1</v>
      </c>
      <c r="F245" s="82"/>
      <c r="G245" s="82"/>
      <c r="H245" s="82"/>
      <c r="I245" s="82"/>
      <c r="J245" s="82"/>
      <c r="K245" s="82"/>
      <c r="L245" s="103"/>
      <c r="O245" s="12"/>
    </row>
    <row r="246" spans="2:15" x14ac:dyDescent="0.3">
      <c r="B246" s="64" t="s">
        <v>484</v>
      </c>
      <c r="C246" s="25" t="s">
        <v>149</v>
      </c>
      <c r="D246" s="31" t="s">
        <v>26</v>
      </c>
      <c r="E246" s="46">
        <v>24.1</v>
      </c>
      <c r="F246" s="77"/>
      <c r="G246" s="74">
        <v>300</v>
      </c>
      <c r="H246" s="74">
        <f t="shared" si="40"/>
        <v>300</v>
      </c>
      <c r="I246" s="74">
        <f t="shared" ref="I246:I255" si="48">ROUND(F246*E246,2)</f>
        <v>0</v>
      </c>
      <c r="J246" s="74">
        <f t="shared" ref="J246:J255" si="49">ROUND(G246*E246,2)</f>
        <v>7230</v>
      </c>
      <c r="K246" s="74">
        <f t="shared" si="41"/>
        <v>7230</v>
      </c>
      <c r="L246" s="103"/>
      <c r="O246" s="12"/>
    </row>
    <row r="247" spans="2:15" x14ac:dyDescent="0.3">
      <c r="B247" s="64" t="s">
        <v>485</v>
      </c>
      <c r="C247" s="25" t="s">
        <v>161</v>
      </c>
      <c r="D247" s="31" t="s">
        <v>25</v>
      </c>
      <c r="E247" s="46">
        <f>0.96*E245</f>
        <v>6.8159999999999998</v>
      </c>
      <c r="F247" s="77"/>
      <c r="G247" s="74"/>
      <c r="H247" s="74">
        <f t="shared" si="40"/>
        <v>0</v>
      </c>
      <c r="I247" s="74">
        <f t="shared" si="48"/>
        <v>0</v>
      </c>
      <c r="J247" s="74">
        <f t="shared" si="49"/>
        <v>0</v>
      </c>
      <c r="K247" s="74">
        <f t="shared" si="41"/>
        <v>0</v>
      </c>
      <c r="L247" s="103"/>
      <c r="O247" s="12"/>
    </row>
    <row r="248" spans="2:15" ht="31.2" x14ac:dyDescent="0.3">
      <c r="B248" s="64" t="s">
        <v>486</v>
      </c>
      <c r="C248" s="25" t="s">
        <v>1478</v>
      </c>
      <c r="D248" s="31" t="s">
        <v>25</v>
      </c>
      <c r="E248" s="46">
        <f>0.65*E245</f>
        <v>4.6150000000000002</v>
      </c>
      <c r="F248" s="73">
        <f>1973*0.15</f>
        <v>295.95</v>
      </c>
      <c r="G248" s="74">
        <f>1500*0.15</f>
        <v>225</v>
      </c>
      <c r="H248" s="74">
        <f t="shared" si="40"/>
        <v>520.95000000000005</v>
      </c>
      <c r="I248" s="74">
        <f t="shared" si="48"/>
        <v>1365.81</v>
      </c>
      <c r="J248" s="74">
        <f t="shared" si="49"/>
        <v>1038.3800000000001</v>
      </c>
      <c r="K248" s="74">
        <f t="shared" si="41"/>
        <v>2404.19</v>
      </c>
      <c r="L248" s="103"/>
      <c r="O248" s="12"/>
    </row>
    <row r="249" spans="2:15" x14ac:dyDescent="0.3">
      <c r="B249" s="64" t="s">
        <v>487</v>
      </c>
      <c r="C249" s="25" t="s">
        <v>20</v>
      </c>
      <c r="D249" s="31" t="s">
        <v>26</v>
      </c>
      <c r="E249" s="46">
        <f>0.46/10*E245</f>
        <v>0.3266</v>
      </c>
      <c r="F249" s="73"/>
      <c r="G249" s="74">
        <v>5860</v>
      </c>
      <c r="H249" s="74">
        <f t="shared" si="40"/>
        <v>5860</v>
      </c>
      <c r="I249" s="74">
        <f t="shared" si="48"/>
        <v>0</v>
      </c>
      <c r="J249" s="74">
        <f t="shared" si="49"/>
        <v>1913.88</v>
      </c>
      <c r="K249" s="74">
        <f t="shared" si="41"/>
        <v>1913.88</v>
      </c>
      <c r="L249" s="103"/>
      <c r="O249" s="12"/>
    </row>
    <row r="250" spans="2:15" x14ac:dyDescent="0.3">
      <c r="B250" s="64" t="s">
        <v>488</v>
      </c>
      <c r="C250" s="32" t="s">
        <v>158</v>
      </c>
      <c r="D250" s="31" t="s">
        <v>26</v>
      </c>
      <c r="E250" s="46">
        <f>E249*1.02</f>
        <v>0.33313199999999998</v>
      </c>
      <c r="F250" s="73">
        <v>6700</v>
      </c>
      <c r="G250" s="74"/>
      <c r="H250" s="74">
        <f t="shared" si="40"/>
        <v>6700</v>
      </c>
      <c r="I250" s="74">
        <f t="shared" si="48"/>
        <v>2231.98</v>
      </c>
      <c r="J250" s="74">
        <f t="shared" si="49"/>
        <v>0</v>
      </c>
      <c r="K250" s="74">
        <f t="shared" si="41"/>
        <v>2231.98</v>
      </c>
      <c r="L250" s="103"/>
      <c r="O250" s="12"/>
    </row>
    <row r="251" spans="2:15" x14ac:dyDescent="0.3">
      <c r="B251" s="64" t="s">
        <v>489</v>
      </c>
      <c r="C251" s="25" t="s">
        <v>28</v>
      </c>
      <c r="D251" s="31" t="s">
        <v>26</v>
      </c>
      <c r="E251" s="46">
        <f>0.65/10*E245</f>
        <v>0.46149999999999997</v>
      </c>
      <c r="F251" s="73"/>
      <c r="G251" s="74">
        <v>5860</v>
      </c>
      <c r="H251" s="74">
        <f t="shared" si="40"/>
        <v>5860</v>
      </c>
      <c r="I251" s="74">
        <f t="shared" si="48"/>
        <v>0</v>
      </c>
      <c r="J251" s="74">
        <f t="shared" si="49"/>
        <v>2704.39</v>
      </c>
      <c r="K251" s="74">
        <f t="shared" si="41"/>
        <v>2704.39</v>
      </c>
      <c r="L251" s="103"/>
      <c r="O251" s="12"/>
    </row>
    <row r="252" spans="2:15" x14ac:dyDescent="0.3">
      <c r="B252" s="64" t="s">
        <v>490</v>
      </c>
      <c r="C252" s="32" t="s">
        <v>29</v>
      </c>
      <c r="D252" s="31" t="s">
        <v>26</v>
      </c>
      <c r="E252" s="46">
        <f>E251*1.02</f>
        <v>0.47072999999999998</v>
      </c>
      <c r="F252" s="73">
        <v>7100</v>
      </c>
      <c r="G252" s="74"/>
      <c r="H252" s="74">
        <f t="shared" si="40"/>
        <v>7100</v>
      </c>
      <c r="I252" s="74">
        <f t="shared" si="48"/>
        <v>3342.18</v>
      </c>
      <c r="J252" s="74">
        <f t="shared" si="49"/>
        <v>0</v>
      </c>
      <c r="K252" s="74">
        <f t="shared" si="41"/>
        <v>3342.18</v>
      </c>
      <c r="L252" s="103"/>
      <c r="O252" s="12"/>
    </row>
    <row r="253" spans="2:15" x14ac:dyDescent="0.3">
      <c r="B253" s="64" t="s">
        <v>491</v>
      </c>
      <c r="C253" s="25" t="s">
        <v>162</v>
      </c>
      <c r="D253" s="31" t="s">
        <v>27</v>
      </c>
      <c r="E253" s="46">
        <f>E245</f>
        <v>7.1</v>
      </c>
      <c r="F253" s="77"/>
      <c r="G253" s="74">
        <v>2928</v>
      </c>
      <c r="H253" s="74">
        <f t="shared" si="40"/>
        <v>2928</v>
      </c>
      <c r="I253" s="74">
        <f t="shared" si="48"/>
        <v>0</v>
      </c>
      <c r="J253" s="74">
        <f t="shared" si="49"/>
        <v>20788.8</v>
      </c>
      <c r="K253" s="74">
        <f t="shared" si="41"/>
        <v>20788.8</v>
      </c>
      <c r="L253" s="103"/>
      <c r="O253" s="12"/>
    </row>
    <row r="254" spans="2:15" ht="31.2" x14ac:dyDescent="0.3">
      <c r="B254" s="64" t="s">
        <v>492</v>
      </c>
      <c r="C254" s="32" t="s">
        <v>163</v>
      </c>
      <c r="D254" s="31" t="s">
        <v>27</v>
      </c>
      <c r="E254" s="46">
        <f>E253*1.1</f>
        <v>7.8100000000000005</v>
      </c>
      <c r="F254" s="77">
        <v>855</v>
      </c>
      <c r="G254" s="74"/>
      <c r="H254" s="74">
        <f t="shared" si="40"/>
        <v>855</v>
      </c>
      <c r="I254" s="74">
        <f t="shared" si="48"/>
        <v>6677.55</v>
      </c>
      <c r="J254" s="74">
        <f t="shared" si="49"/>
        <v>0</v>
      </c>
      <c r="K254" s="74">
        <f t="shared" si="41"/>
        <v>6677.55</v>
      </c>
      <c r="L254" s="103"/>
      <c r="O254" s="12"/>
    </row>
    <row r="255" spans="2:15" ht="33.6" x14ac:dyDescent="0.3">
      <c r="B255" s="64" t="s">
        <v>493</v>
      </c>
      <c r="C255" s="25" t="s">
        <v>152</v>
      </c>
      <c r="D255" s="3" t="s">
        <v>26</v>
      </c>
      <c r="E255" s="7">
        <v>22.2</v>
      </c>
      <c r="F255" s="77"/>
      <c r="G255" s="74">
        <v>439</v>
      </c>
      <c r="H255" s="74">
        <f t="shared" si="40"/>
        <v>439</v>
      </c>
      <c r="I255" s="74">
        <f t="shared" si="48"/>
        <v>0</v>
      </c>
      <c r="J255" s="74">
        <f t="shared" si="49"/>
        <v>9745.7999999999993</v>
      </c>
      <c r="K255" s="74">
        <f t="shared" si="41"/>
        <v>9745.7999999999993</v>
      </c>
      <c r="L255" s="103"/>
      <c r="O255" s="12"/>
    </row>
    <row r="256" spans="2:15" ht="31.2" x14ac:dyDescent="0.3">
      <c r="B256" s="87" t="s">
        <v>494</v>
      </c>
      <c r="C256" s="23" t="s">
        <v>191</v>
      </c>
      <c r="D256" s="88" t="s">
        <v>27</v>
      </c>
      <c r="E256" s="75">
        <v>4.2</v>
      </c>
      <c r="F256" s="82"/>
      <c r="G256" s="82"/>
      <c r="H256" s="82"/>
      <c r="I256" s="82"/>
      <c r="J256" s="82"/>
      <c r="K256" s="82"/>
      <c r="L256" s="103"/>
      <c r="O256" s="12"/>
    </row>
    <row r="257" spans="2:15" x14ac:dyDescent="0.3">
      <c r="B257" s="64" t="s">
        <v>495</v>
      </c>
      <c r="C257" s="25" t="s">
        <v>149</v>
      </c>
      <c r="D257" s="31" t="s">
        <v>26</v>
      </c>
      <c r="E257" s="46">
        <v>13.58</v>
      </c>
      <c r="F257" s="77"/>
      <c r="G257" s="74">
        <v>300</v>
      </c>
      <c r="H257" s="74">
        <f t="shared" si="40"/>
        <v>300</v>
      </c>
      <c r="I257" s="74">
        <f t="shared" ref="I257:I266" si="50">ROUND(F257*E257,2)</f>
        <v>0</v>
      </c>
      <c r="J257" s="74">
        <f t="shared" ref="J257:J266" si="51">ROUND(G257*E257,2)</f>
        <v>4074</v>
      </c>
      <c r="K257" s="74">
        <f t="shared" si="41"/>
        <v>4074</v>
      </c>
      <c r="L257" s="103"/>
      <c r="O257" s="12"/>
    </row>
    <row r="258" spans="2:15" x14ac:dyDescent="0.3">
      <c r="B258" s="64" t="s">
        <v>496</v>
      </c>
      <c r="C258" s="25" t="s">
        <v>161</v>
      </c>
      <c r="D258" s="31" t="s">
        <v>25</v>
      </c>
      <c r="E258" s="46">
        <f>0.96*E256</f>
        <v>4.032</v>
      </c>
      <c r="F258" s="77"/>
      <c r="G258" s="74"/>
      <c r="H258" s="74">
        <f t="shared" si="40"/>
        <v>0</v>
      </c>
      <c r="I258" s="74">
        <f t="shared" si="50"/>
        <v>0</v>
      </c>
      <c r="J258" s="74">
        <f t="shared" si="51"/>
        <v>0</v>
      </c>
      <c r="K258" s="74">
        <f t="shared" si="41"/>
        <v>0</v>
      </c>
      <c r="L258" s="103"/>
      <c r="O258" s="12"/>
    </row>
    <row r="259" spans="2:15" ht="31.2" x14ac:dyDescent="0.3">
      <c r="B259" s="64" t="s">
        <v>1474</v>
      </c>
      <c r="C259" s="25" t="s">
        <v>1478</v>
      </c>
      <c r="D259" s="31" t="s">
        <v>25</v>
      </c>
      <c r="E259" s="46">
        <f>0.65*E256</f>
        <v>2.7300000000000004</v>
      </c>
      <c r="F259" s="73">
        <f>1973*0.15</f>
        <v>295.95</v>
      </c>
      <c r="G259" s="74">
        <f>1500*0.15</f>
        <v>225</v>
      </c>
      <c r="H259" s="74">
        <f t="shared" si="40"/>
        <v>520.95000000000005</v>
      </c>
      <c r="I259" s="74">
        <f t="shared" si="50"/>
        <v>807.94</v>
      </c>
      <c r="J259" s="74">
        <f t="shared" si="51"/>
        <v>614.25</v>
      </c>
      <c r="K259" s="74">
        <f t="shared" si="41"/>
        <v>1422.19</v>
      </c>
      <c r="L259" s="103"/>
      <c r="O259" s="12"/>
    </row>
    <row r="260" spans="2:15" x14ac:dyDescent="0.3">
      <c r="B260" s="64" t="s">
        <v>497</v>
      </c>
      <c r="C260" s="25" t="s">
        <v>20</v>
      </c>
      <c r="D260" s="31" t="s">
        <v>26</v>
      </c>
      <c r="E260" s="46">
        <f>0.46/10*E256</f>
        <v>0.19320000000000001</v>
      </c>
      <c r="F260" s="73"/>
      <c r="G260" s="74">
        <v>5860</v>
      </c>
      <c r="H260" s="74">
        <f t="shared" si="40"/>
        <v>5860</v>
      </c>
      <c r="I260" s="74">
        <f t="shared" si="50"/>
        <v>0</v>
      </c>
      <c r="J260" s="74">
        <f t="shared" si="51"/>
        <v>1132.1500000000001</v>
      </c>
      <c r="K260" s="74">
        <f t="shared" si="41"/>
        <v>1132.1500000000001</v>
      </c>
      <c r="L260" s="103"/>
      <c r="O260" s="12"/>
    </row>
    <row r="261" spans="2:15" x14ac:dyDescent="0.3">
      <c r="B261" s="64" t="s">
        <v>498</v>
      </c>
      <c r="C261" s="32" t="s">
        <v>158</v>
      </c>
      <c r="D261" s="31" t="s">
        <v>26</v>
      </c>
      <c r="E261" s="46">
        <f>E260*1.02</f>
        <v>0.19706400000000002</v>
      </c>
      <c r="F261" s="73">
        <v>6700</v>
      </c>
      <c r="G261" s="74"/>
      <c r="H261" s="74">
        <f t="shared" si="40"/>
        <v>6700</v>
      </c>
      <c r="I261" s="74">
        <f t="shared" si="50"/>
        <v>1320.33</v>
      </c>
      <c r="J261" s="74">
        <f t="shared" si="51"/>
        <v>0</v>
      </c>
      <c r="K261" s="74">
        <f t="shared" si="41"/>
        <v>1320.33</v>
      </c>
      <c r="L261" s="103"/>
      <c r="O261" s="12"/>
    </row>
    <row r="262" spans="2:15" x14ac:dyDescent="0.3">
      <c r="B262" s="64" t="s">
        <v>499</v>
      </c>
      <c r="C262" s="25" t="s">
        <v>28</v>
      </c>
      <c r="D262" s="31" t="s">
        <v>26</v>
      </c>
      <c r="E262" s="46">
        <f>0.65/10*E256</f>
        <v>0.27300000000000002</v>
      </c>
      <c r="F262" s="73"/>
      <c r="G262" s="74">
        <v>5860</v>
      </c>
      <c r="H262" s="74">
        <f t="shared" si="40"/>
        <v>5860</v>
      </c>
      <c r="I262" s="74">
        <f t="shared" si="50"/>
        <v>0</v>
      </c>
      <c r="J262" s="74">
        <f t="shared" si="51"/>
        <v>1599.78</v>
      </c>
      <c r="K262" s="74">
        <f t="shared" si="41"/>
        <v>1599.78</v>
      </c>
      <c r="L262" s="103"/>
      <c r="O262" s="12"/>
    </row>
    <row r="263" spans="2:15" x14ac:dyDescent="0.3">
      <c r="B263" s="64" t="s">
        <v>500</v>
      </c>
      <c r="C263" s="32" t="s">
        <v>29</v>
      </c>
      <c r="D263" s="31" t="s">
        <v>26</v>
      </c>
      <c r="E263" s="46">
        <f>E262*1.02</f>
        <v>0.27846000000000004</v>
      </c>
      <c r="F263" s="73">
        <v>7100</v>
      </c>
      <c r="G263" s="74"/>
      <c r="H263" s="74">
        <f t="shared" si="40"/>
        <v>7100</v>
      </c>
      <c r="I263" s="74">
        <f t="shared" si="50"/>
        <v>1977.07</v>
      </c>
      <c r="J263" s="74">
        <f t="shared" si="51"/>
        <v>0</v>
      </c>
      <c r="K263" s="74">
        <f t="shared" si="41"/>
        <v>1977.07</v>
      </c>
      <c r="L263" s="103"/>
      <c r="O263" s="12"/>
    </row>
    <row r="264" spans="2:15" x14ac:dyDescent="0.3">
      <c r="B264" s="64" t="s">
        <v>501</v>
      </c>
      <c r="C264" s="25" t="s">
        <v>162</v>
      </c>
      <c r="D264" s="31" t="s">
        <v>27</v>
      </c>
      <c r="E264" s="46">
        <f>E256</f>
        <v>4.2</v>
      </c>
      <c r="F264" s="77"/>
      <c r="G264" s="74">
        <v>2928</v>
      </c>
      <c r="H264" s="74">
        <f t="shared" si="40"/>
        <v>2928</v>
      </c>
      <c r="I264" s="74">
        <f t="shared" si="50"/>
        <v>0</v>
      </c>
      <c r="J264" s="74">
        <f t="shared" si="51"/>
        <v>12297.6</v>
      </c>
      <c r="K264" s="74">
        <f t="shared" si="41"/>
        <v>12297.6</v>
      </c>
      <c r="L264" s="103"/>
      <c r="O264" s="12"/>
    </row>
    <row r="265" spans="2:15" ht="31.2" x14ac:dyDescent="0.3">
      <c r="B265" s="64" t="s">
        <v>502</v>
      </c>
      <c r="C265" s="32" t="s">
        <v>163</v>
      </c>
      <c r="D265" s="31" t="s">
        <v>27</v>
      </c>
      <c r="E265" s="46">
        <f>E264*1.1</f>
        <v>4.620000000000001</v>
      </c>
      <c r="F265" s="77">
        <v>855</v>
      </c>
      <c r="G265" s="74"/>
      <c r="H265" s="74">
        <f t="shared" si="40"/>
        <v>855</v>
      </c>
      <c r="I265" s="74">
        <f t="shared" si="50"/>
        <v>3950.1</v>
      </c>
      <c r="J265" s="74">
        <f t="shared" si="51"/>
        <v>0</v>
      </c>
      <c r="K265" s="74">
        <f t="shared" si="41"/>
        <v>3950.1</v>
      </c>
      <c r="L265" s="103"/>
      <c r="O265" s="12"/>
    </row>
    <row r="266" spans="2:15" ht="33.6" x14ac:dyDescent="0.3">
      <c r="B266" s="64" t="s">
        <v>503</v>
      </c>
      <c r="C266" s="25" t="s">
        <v>152</v>
      </c>
      <c r="D266" s="3" t="s">
        <v>26</v>
      </c>
      <c r="E266" s="7">
        <v>5.18</v>
      </c>
      <c r="F266" s="77"/>
      <c r="G266" s="74">
        <v>439</v>
      </c>
      <c r="H266" s="74">
        <f t="shared" si="40"/>
        <v>439</v>
      </c>
      <c r="I266" s="74">
        <f t="shared" si="50"/>
        <v>0</v>
      </c>
      <c r="J266" s="74">
        <f t="shared" si="51"/>
        <v>2274.02</v>
      </c>
      <c r="K266" s="74">
        <f t="shared" si="41"/>
        <v>2274.02</v>
      </c>
      <c r="L266" s="103"/>
      <c r="O266" s="12"/>
    </row>
    <row r="267" spans="2:15" ht="31.2" x14ac:dyDescent="0.3">
      <c r="B267" s="87" t="s">
        <v>504</v>
      </c>
      <c r="C267" s="23" t="s">
        <v>192</v>
      </c>
      <c r="D267" s="88" t="s">
        <v>27</v>
      </c>
      <c r="E267" s="75">
        <v>5.4</v>
      </c>
      <c r="F267" s="82"/>
      <c r="G267" s="82"/>
      <c r="H267" s="82"/>
      <c r="I267" s="82"/>
      <c r="J267" s="82"/>
      <c r="K267" s="82"/>
      <c r="L267" s="103"/>
      <c r="O267" s="12"/>
    </row>
    <row r="268" spans="2:15" x14ac:dyDescent="0.3">
      <c r="B268" s="64" t="s">
        <v>505</v>
      </c>
      <c r="C268" s="25" t="s">
        <v>149</v>
      </c>
      <c r="D268" s="31" t="s">
        <v>26</v>
      </c>
      <c r="E268" s="46">
        <v>23.96</v>
      </c>
      <c r="F268" s="77"/>
      <c r="G268" s="74">
        <v>300</v>
      </c>
      <c r="H268" s="74">
        <f t="shared" si="40"/>
        <v>300</v>
      </c>
      <c r="I268" s="74">
        <f t="shared" ref="I268:I277" si="52">ROUND(F268*E268,2)</f>
        <v>0</v>
      </c>
      <c r="J268" s="74">
        <f t="shared" ref="J268:J277" si="53">ROUND(G268*E268,2)</f>
        <v>7188</v>
      </c>
      <c r="K268" s="74">
        <f t="shared" si="41"/>
        <v>7188</v>
      </c>
      <c r="L268" s="103"/>
      <c r="O268" s="12"/>
    </row>
    <row r="269" spans="2:15" x14ac:dyDescent="0.3">
      <c r="B269" s="64" t="s">
        <v>506</v>
      </c>
      <c r="C269" s="25" t="s">
        <v>161</v>
      </c>
      <c r="D269" s="31" t="s">
        <v>25</v>
      </c>
      <c r="E269" s="46">
        <f>0.96*E267</f>
        <v>5.1840000000000002</v>
      </c>
      <c r="F269" s="77"/>
      <c r="G269" s="74"/>
      <c r="H269" s="74">
        <f t="shared" si="40"/>
        <v>0</v>
      </c>
      <c r="I269" s="74">
        <f t="shared" si="52"/>
        <v>0</v>
      </c>
      <c r="J269" s="74">
        <f t="shared" si="53"/>
        <v>0</v>
      </c>
      <c r="K269" s="74">
        <f t="shared" si="41"/>
        <v>0</v>
      </c>
      <c r="L269" s="103"/>
      <c r="O269" s="12"/>
    </row>
    <row r="270" spans="2:15" ht="31.2" x14ac:dyDescent="0.3">
      <c r="B270" s="64" t="s">
        <v>507</v>
      </c>
      <c r="C270" s="25" t="s">
        <v>1478</v>
      </c>
      <c r="D270" s="31" t="s">
        <v>25</v>
      </c>
      <c r="E270" s="46">
        <f>0.65*E267</f>
        <v>3.5100000000000002</v>
      </c>
      <c r="F270" s="73">
        <f>1973*0.15</f>
        <v>295.95</v>
      </c>
      <c r="G270" s="74">
        <f>1500*0.15</f>
        <v>225</v>
      </c>
      <c r="H270" s="74">
        <f t="shared" ref="H270:H333" si="54">F270+G270</f>
        <v>520.95000000000005</v>
      </c>
      <c r="I270" s="74">
        <f t="shared" si="52"/>
        <v>1038.78</v>
      </c>
      <c r="J270" s="74">
        <f t="shared" si="53"/>
        <v>789.75</v>
      </c>
      <c r="K270" s="74">
        <f t="shared" ref="K270:K333" si="55">I270+J270</f>
        <v>1828.53</v>
      </c>
      <c r="L270" s="103"/>
      <c r="O270" s="12"/>
    </row>
    <row r="271" spans="2:15" x14ac:dyDescent="0.3">
      <c r="B271" s="64" t="s">
        <v>508</v>
      </c>
      <c r="C271" s="25" t="s">
        <v>20</v>
      </c>
      <c r="D271" s="31" t="s">
        <v>26</v>
      </c>
      <c r="E271" s="46">
        <f>0.46/10*E267</f>
        <v>0.24840000000000001</v>
      </c>
      <c r="F271" s="73"/>
      <c r="G271" s="74">
        <v>5860</v>
      </c>
      <c r="H271" s="74">
        <f t="shared" si="54"/>
        <v>5860</v>
      </c>
      <c r="I271" s="74">
        <f t="shared" si="52"/>
        <v>0</v>
      </c>
      <c r="J271" s="74">
        <f t="shared" si="53"/>
        <v>1455.62</v>
      </c>
      <c r="K271" s="74">
        <f t="shared" si="55"/>
        <v>1455.62</v>
      </c>
      <c r="L271" s="103"/>
      <c r="O271" s="12"/>
    </row>
    <row r="272" spans="2:15" x14ac:dyDescent="0.3">
      <c r="B272" s="64" t="s">
        <v>509</v>
      </c>
      <c r="C272" s="32" t="s">
        <v>158</v>
      </c>
      <c r="D272" s="31" t="s">
        <v>26</v>
      </c>
      <c r="E272" s="46">
        <f>E271*1.02</f>
        <v>0.25336800000000004</v>
      </c>
      <c r="F272" s="73">
        <v>6700</v>
      </c>
      <c r="G272" s="74"/>
      <c r="H272" s="74">
        <f t="shared" si="54"/>
        <v>6700</v>
      </c>
      <c r="I272" s="74">
        <f t="shared" si="52"/>
        <v>1697.57</v>
      </c>
      <c r="J272" s="74">
        <f t="shared" si="53"/>
        <v>0</v>
      </c>
      <c r="K272" s="74">
        <f t="shared" si="55"/>
        <v>1697.57</v>
      </c>
      <c r="L272" s="103"/>
      <c r="O272" s="12"/>
    </row>
    <row r="273" spans="2:15" x14ac:dyDescent="0.3">
      <c r="B273" s="64" t="s">
        <v>510</v>
      </c>
      <c r="C273" s="25" t="s">
        <v>28</v>
      </c>
      <c r="D273" s="31" t="s">
        <v>26</v>
      </c>
      <c r="E273" s="46">
        <f>0.65/10*E267</f>
        <v>0.35100000000000003</v>
      </c>
      <c r="F273" s="73"/>
      <c r="G273" s="74">
        <v>5860</v>
      </c>
      <c r="H273" s="74">
        <f t="shared" si="54"/>
        <v>5860</v>
      </c>
      <c r="I273" s="74">
        <f t="shared" si="52"/>
        <v>0</v>
      </c>
      <c r="J273" s="74">
        <f t="shared" si="53"/>
        <v>2056.86</v>
      </c>
      <c r="K273" s="74">
        <f t="shared" si="55"/>
        <v>2056.86</v>
      </c>
      <c r="L273" s="103"/>
      <c r="O273" s="12"/>
    </row>
    <row r="274" spans="2:15" x14ac:dyDescent="0.3">
      <c r="B274" s="64" t="s">
        <v>511</v>
      </c>
      <c r="C274" s="32" t="s">
        <v>29</v>
      </c>
      <c r="D274" s="31" t="s">
        <v>26</v>
      </c>
      <c r="E274" s="46">
        <f>E273*1.02</f>
        <v>0.35802000000000006</v>
      </c>
      <c r="F274" s="73">
        <v>7100</v>
      </c>
      <c r="G274" s="74"/>
      <c r="H274" s="74">
        <f t="shared" si="54"/>
        <v>7100</v>
      </c>
      <c r="I274" s="74">
        <f t="shared" si="52"/>
        <v>2541.94</v>
      </c>
      <c r="J274" s="74">
        <f t="shared" si="53"/>
        <v>0</v>
      </c>
      <c r="K274" s="74">
        <f t="shared" si="55"/>
        <v>2541.94</v>
      </c>
      <c r="L274" s="103"/>
      <c r="O274" s="12"/>
    </row>
    <row r="275" spans="2:15" x14ac:dyDescent="0.3">
      <c r="B275" s="64" t="s">
        <v>512</v>
      </c>
      <c r="C275" s="25" t="s">
        <v>162</v>
      </c>
      <c r="D275" s="31" t="s">
        <v>27</v>
      </c>
      <c r="E275" s="46">
        <f>E267</f>
        <v>5.4</v>
      </c>
      <c r="F275" s="77"/>
      <c r="G275" s="74">
        <v>2928</v>
      </c>
      <c r="H275" s="74">
        <f t="shared" si="54"/>
        <v>2928</v>
      </c>
      <c r="I275" s="74">
        <f t="shared" si="52"/>
        <v>0</v>
      </c>
      <c r="J275" s="74">
        <f t="shared" si="53"/>
        <v>15811.2</v>
      </c>
      <c r="K275" s="74">
        <f t="shared" si="55"/>
        <v>15811.2</v>
      </c>
      <c r="L275" s="103"/>
      <c r="O275" s="12"/>
    </row>
    <row r="276" spans="2:15" ht="31.2" x14ac:dyDescent="0.3">
      <c r="B276" s="64" t="s">
        <v>513</v>
      </c>
      <c r="C276" s="32" t="s">
        <v>163</v>
      </c>
      <c r="D276" s="31" t="s">
        <v>27</v>
      </c>
      <c r="E276" s="46">
        <f>E275*1.1</f>
        <v>5.9400000000000013</v>
      </c>
      <c r="F276" s="77">
        <v>855</v>
      </c>
      <c r="G276" s="74"/>
      <c r="H276" s="74">
        <f t="shared" si="54"/>
        <v>855</v>
      </c>
      <c r="I276" s="74">
        <f t="shared" si="52"/>
        <v>5078.7</v>
      </c>
      <c r="J276" s="74">
        <f t="shared" si="53"/>
        <v>0</v>
      </c>
      <c r="K276" s="74">
        <f t="shared" si="55"/>
        <v>5078.7</v>
      </c>
      <c r="L276" s="103"/>
      <c r="O276" s="12"/>
    </row>
    <row r="277" spans="2:15" ht="33.6" x14ac:dyDescent="0.3">
      <c r="B277" s="64" t="s">
        <v>514</v>
      </c>
      <c r="C277" s="25" t="s">
        <v>152</v>
      </c>
      <c r="D277" s="3" t="s">
        <v>26</v>
      </c>
      <c r="E277" s="7">
        <v>10.52</v>
      </c>
      <c r="F277" s="77"/>
      <c r="G277" s="74">
        <v>439</v>
      </c>
      <c r="H277" s="74">
        <f t="shared" si="54"/>
        <v>439</v>
      </c>
      <c r="I277" s="74">
        <f t="shared" si="52"/>
        <v>0</v>
      </c>
      <c r="J277" s="74">
        <f t="shared" si="53"/>
        <v>4618.28</v>
      </c>
      <c r="K277" s="74">
        <f t="shared" si="55"/>
        <v>4618.28</v>
      </c>
      <c r="L277" s="103"/>
      <c r="O277" s="12"/>
    </row>
    <row r="278" spans="2:15" ht="31.2" x14ac:dyDescent="0.3">
      <c r="B278" s="87" t="s">
        <v>515</v>
      </c>
      <c r="C278" s="23" t="s">
        <v>193</v>
      </c>
      <c r="D278" s="88" t="s">
        <v>27</v>
      </c>
      <c r="E278" s="75">
        <v>6.2</v>
      </c>
      <c r="F278" s="82"/>
      <c r="G278" s="82"/>
      <c r="H278" s="82"/>
      <c r="I278" s="82"/>
      <c r="J278" s="82"/>
      <c r="K278" s="82"/>
      <c r="L278" s="103"/>
      <c r="O278" s="12"/>
    </row>
    <row r="279" spans="2:15" x14ac:dyDescent="0.3">
      <c r="B279" s="64" t="s">
        <v>516</v>
      </c>
      <c r="C279" s="25" t="s">
        <v>149</v>
      </c>
      <c r="D279" s="31" t="s">
        <v>26</v>
      </c>
      <c r="E279" s="46">
        <v>33.75</v>
      </c>
      <c r="F279" s="77"/>
      <c r="G279" s="74">
        <v>300</v>
      </c>
      <c r="H279" s="74">
        <f t="shared" si="54"/>
        <v>300</v>
      </c>
      <c r="I279" s="74">
        <f t="shared" ref="I279:I289" si="56">ROUND(F279*E279,2)</f>
        <v>0</v>
      </c>
      <c r="J279" s="74">
        <f t="shared" ref="J279:J289" si="57">ROUND(G279*E279,2)</f>
        <v>10125</v>
      </c>
      <c r="K279" s="74">
        <f t="shared" si="55"/>
        <v>10125</v>
      </c>
      <c r="L279" s="103"/>
      <c r="O279" s="12"/>
    </row>
    <row r="280" spans="2:15" x14ac:dyDescent="0.3">
      <c r="B280" s="64" t="s">
        <v>517</v>
      </c>
      <c r="C280" s="25" t="s">
        <v>19</v>
      </c>
      <c r="D280" s="31" t="s">
        <v>26</v>
      </c>
      <c r="E280" s="46">
        <f>E279*0.03</f>
        <v>1.0125</v>
      </c>
      <c r="F280" s="77"/>
      <c r="G280" s="74">
        <v>1500</v>
      </c>
      <c r="H280" s="74">
        <f t="shared" si="54"/>
        <v>1500</v>
      </c>
      <c r="I280" s="74">
        <f t="shared" si="56"/>
        <v>0</v>
      </c>
      <c r="J280" s="74">
        <f t="shared" si="57"/>
        <v>1518.75</v>
      </c>
      <c r="K280" s="74">
        <f t="shared" si="55"/>
        <v>1518.75</v>
      </c>
      <c r="L280" s="103"/>
      <c r="O280" s="12"/>
    </row>
    <row r="281" spans="2:15" x14ac:dyDescent="0.3">
      <c r="B281" s="64" t="s">
        <v>518</v>
      </c>
      <c r="C281" s="25" t="s">
        <v>161</v>
      </c>
      <c r="D281" s="31" t="s">
        <v>25</v>
      </c>
      <c r="E281" s="46">
        <f>0.96*E278</f>
        <v>5.952</v>
      </c>
      <c r="F281" s="73"/>
      <c r="G281" s="74"/>
      <c r="H281" s="74">
        <f t="shared" si="54"/>
        <v>0</v>
      </c>
      <c r="I281" s="74">
        <f t="shared" si="56"/>
        <v>0</v>
      </c>
      <c r="J281" s="74">
        <f t="shared" si="57"/>
        <v>0</v>
      </c>
      <c r="K281" s="74">
        <f t="shared" si="55"/>
        <v>0</v>
      </c>
      <c r="L281" s="103"/>
      <c r="O281" s="12"/>
    </row>
    <row r="282" spans="2:15" ht="31.2" x14ac:dyDescent="0.3">
      <c r="B282" s="64" t="s">
        <v>519</v>
      </c>
      <c r="C282" s="25" t="s">
        <v>1478</v>
      </c>
      <c r="D282" s="31" t="s">
        <v>25</v>
      </c>
      <c r="E282" s="46">
        <f>0.65*E278</f>
        <v>4.03</v>
      </c>
      <c r="F282" s="73">
        <f>1973*0.15</f>
        <v>295.95</v>
      </c>
      <c r="G282" s="74">
        <f>1500*0.15</f>
        <v>225</v>
      </c>
      <c r="H282" s="74">
        <f t="shared" si="54"/>
        <v>520.95000000000005</v>
      </c>
      <c r="I282" s="74">
        <f t="shared" si="56"/>
        <v>1192.68</v>
      </c>
      <c r="J282" s="74">
        <f t="shared" si="57"/>
        <v>906.75</v>
      </c>
      <c r="K282" s="74">
        <f t="shared" si="55"/>
        <v>2099.4300000000003</v>
      </c>
      <c r="L282" s="103"/>
      <c r="O282" s="12"/>
    </row>
    <row r="283" spans="2:15" x14ac:dyDescent="0.3">
      <c r="B283" s="64" t="s">
        <v>520</v>
      </c>
      <c r="C283" s="25" t="s">
        <v>20</v>
      </c>
      <c r="D283" s="31" t="s">
        <v>26</v>
      </c>
      <c r="E283" s="46">
        <f>0.46/10*E278</f>
        <v>0.28520000000000001</v>
      </c>
      <c r="F283" s="73"/>
      <c r="G283" s="74">
        <v>5860</v>
      </c>
      <c r="H283" s="74">
        <f t="shared" si="54"/>
        <v>5860</v>
      </c>
      <c r="I283" s="74">
        <f t="shared" si="56"/>
        <v>0</v>
      </c>
      <c r="J283" s="74">
        <f t="shared" si="57"/>
        <v>1671.27</v>
      </c>
      <c r="K283" s="74">
        <f t="shared" si="55"/>
        <v>1671.27</v>
      </c>
      <c r="L283" s="103"/>
      <c r="O283" s="12"/>
    </row>
    <row r="284" spans="2:15" x14ac:dyDescent="0.3">
      <c r="B284" s="64" t="s">
        <v>521</v>
      </c>
      <c r="C284" s="32" t="s">
        <v>158</v>
      </c>
      <c r="D284" s="31" t="s">
        <v>26</v>
      </c>
      <c r="E284" s="46">
        <f>E283*1.02</f>
        <v>0.290904</v>
      </c>
      <c r="F284" s="73">
        <v>6700</v>
      </c>
      <c r="G284" s="74"/>
      <c r="H284" s="74">
        <f t="shared" si="54"/>
        <v>6700</v>
      </c>
      <c r="I284" s="74">
        <f t="shared" si="56"/>
        <v>1949.06</v>
      </c>
      <c r="J284" s="74">
        <f t="shared" si="57"/>
        <v>0</v>
      </c>
      <c r="K284" s="74">
        <f t="shared" si="55"/>
        <v>1949.06</v>
      </c>
      <c r="L284" s="103"/>
      <c r="O284" s="12"/>
    </row>
    <row r="285" spans="2:15" x14ac:dyDescent="0.3">
      <c r="B285" s="64" t="s">
        <v>522</v>
      </c>
      <c r="C285" s="25" t="s">
        <v>28</v>
      </c>
      <c r="D285" s="31" t="s">
        <v>26</v>
      </c>
      <c r="E285" s="46">
        <f>0.65/10*E278</f>
        <v>0.40300000000000002</v>
      </c>
      <c r="F285" s="73"/>
      <c r="G285" s="74">
        <v>5860</v>
      </c>
      <c r="H285" s="74">
        <f t="shared" si="54"/>
        <v>5860</v>
      </c>
      <c r="I285" s="74">
        <f t="shared" si="56"/>
        <v>0</v>
      </c>
      <c r="J285" s="74">
        <f t="shared" si="57"/>
        <v>2361.58</v>
      </c>
      <c r="K285" s="74">
        <f t="shared" si="55"/>
        <v>2361.58</v>
      </c>
      <c r="L285" s="103"/>
      <c r="O285" s="12"/>
    </row>
    <row r="286" spans="2:15" x14ac:dyDescent="0.3">
      <c r="B286" s="64" t="s">
        <v>523</v>
      </c>
      <c r="C286" s="32" t="s">
        <v>29</v>
      </c>
      <c r="D286" s="31" t="s">
        <v>26</v>
      </c>
      <c r="E286" s="46">
        <f>E285*1.02</f>
        <v>0.41106000000000004</v>
      </c>
      <c r="F286" s="73">
        <v>7100</v>
      </c>
      <c r="G286" s="74"/>
      <c r="H286" s="74">
        <f t="shared" si="54"/>
        <v>7100</v>
      </c>
      <c r="I286" s="74">
        <f t="shared" si="56"/>
        <v>2918.53</v>
      </c>
      <c r="J286" s="74">
        <f t="shared" si="57"/>
        <v>0</v>
      </c>
      <c r="K286" s="74">
        <f t="shared" si="55"/>
        <v>2918.53</v>
      </c>
      <c r="L286" s="103"/>
      <c r="O286" s="12"/>
    </row>
    <row r="287" spans="2:15" x14ac:dyDescent="0.3">
      <c r="B287" s="64" t="s">
        <v>524</v>
      </c>
      <c r="C287" s="25" t="s">
        <v>162</v>
      </c>
      <c r="D287" s="31" t="s">
        <v>27</v>
      </c>
      <c r="E287" s="46">
        <f>E278</f>
        <v>6.2</v>
      </c>
      <c r="F287" s="77"/>
      <c r="G287" s="74">
        <v>2928</v>
      </c>
      <c r="H287" s="74">
        <f t="shared" si="54"/>
        <v>2928</v>
      </c>
      <c r="I287" s="74">
        <f t="shared" si="56"/>
        <v>0</v>
      </c>
      <c r="J287" s="74">
        <f t="shared" si="57"/>
        <v>18153.599999999999</v>
      </c>
      <c r="K287" s="74">
        <f t="shared" si="55"/>
        <v>18153.599999999999</v>
      </c>
      <c r="L287" s="103"/>
      <c r="O287" s="12"/>
    </row>
    <row r="288" spans="2:15" ht="31.2" x14ac:dyDescent="0.3">
      <c r="B288" s="64" t="s">
        <v>525</v>
      </c>
      <c r="C288" s="32" t="s">
        <v>163</v>
      </c>
      <c r="D288" s="31" t="s">
        <v>27</v>
      </c>
      <c r="E288" s="46">
        <f>E287*1.1</f>
        <v>6.8200000000000012</v>
      </c>
      <c r="F288" s="77">
        <v>855</v>
      </c>
      <c r="G288" s="74"/>
      <c r="H288" s="74">
        <f t="shared" si="54"/>
        <v>855</v>
      </c>
      <c r="I288" s="74">
        <f t="shared" si="56"/>
        <v>5831.1</v>
      </c>
      <c r="J288" s="74">
        <f t="shared" si="57"/>
        <v>0</v>
      </c>
      <c r="K288" s="74">
        <f t="shared" si="55"/>
        <v>5831.1</v>
      </c>
      <c r="L288" s="103"/>
      <c r="O288" s="12"/>
    </row>
    <row r="289" spans="2:15" ht="33.6" x14ac:dyDescent="0.3">
      <c r="B289" s="64" t="s">
        <v>526</v>
      </c>
      <c r="C289" s="25" t="s">
        <v>152</v>
      </c>
      <c r="D289" s="3" t="s">
        <v>26</v>
      </c>
      <c r="E289" s="7">
        <v>15.3</v>
      </c>
      <c r="F289" s="77"/>
      <c r="G289" s="74">
        <v>439</v>
      </c>
      <c r="H289" s="74">
        <f t="shared" si="54"/>
        <v>439</v>
      </c>
      <c r="I289" s="74">
        <f t="shared" si="56"/>
        <v>0</v>
      </c>
      <c r="J289" s="74">
        <f t="shared" si="57"/>
        <v>6716.7</v>
      </c>
      <c r="K289" s="74">
        <f t="shared" si="55"/>
        <v>6716.7</v>
      </c>
      <c r="L289" s="103"/>
      <c r="O289" s="12"/>
    </row>
    <row r="290" spans="2:15" ht="31.2" x14ac:dyDescent="0.3">
      <c r="B290" s="87" t="s">
        <v>527</v>
      </c>
      <c r="C290" s="23" t="s">
        <v>194</v>
      </c>
      <c r="D290" s="88" t="s">
        <v>27</v>
      </c>
      <c r="E290" s="75">
        <v>6.9</v>
      </c>
      <c r="F290" s="82"/>
      <c r="G290" s="82"/>
      <c r="H290" s="82"/>
      <c r="I290" s="82"/>
      <c r="J290" s="82"/>
      <c r="K290" s="82"/>
      <c r="L290" s="103"/>
      <c r="O290" s="12"/>
    </row>
    <row r="291" spans="2:15" x14ac:dyDescent="0.3">
      <c r="B291" s="64" t="s">
        <v>528</v>
      </c>
      <c r="C291" s="25" t="s">
        <v>149</v>
      </c>
      <c r="D291" s="31" t="s">
        <v>26</v>
      </c>
      <c r="E291" s="46">
        <v>48.07</v>
      </c>
      <c r="F291" s="77"/>
      <c r="G291" s="74">
        <v>300</v>
      </c>
      <c r="H291" s="74">
        <f t="shared" si="54"/>
        <v>300</v>
      </c>
      <c r="I291" s="74">
        <f t="shared" ref="I291:I301" si="58">ROUND(F291*E291,2)</f>
        <v>0</v>
      </c>
      <c r="J291" s="74">
        <f t="shared" ref="J291:J301" si="59">ROUND(G291*E291,2)</f>
        <v>14421</v>
      </c>
      <c r="K291" s="74">
        <f t="shared" si="55"/>
        <v>14421</v>
      </c>
      <c r="L291" s="103"/>
      <c r="O291" s="12"/>
    </row>
    <row r="292" spans="2:15" x14ac:dyDescent="0.3">
      <c r="B292" s="64" t="s">
        <v>529</v>
      </c>
      <c r="C292" s="25" t="s">
        <v>19</v>
      </c>
      <c r="D292" s="31" t="s">
        <v>26</v>
      </c>
      <c r="E292" s="46">
        <f>E291*0.03</f>
        <v>1.4420999999999999</v>
      </c>
      <c r="F292" s="77"/>
      <c r="G292" s="74">
        <v>1500</v>
      </c>
      <c r="H292" s="74">
        <f t="shared" si="54"/>
        <v>1500</v>
      </c>
      <c r="I292" s="74">
        <f t="shared" si="58"/>
        <v>0</v>
      </c>
      <c r="J292" s="74">
        <f t="shared" si="59"/>
        <v>2163.15</v>
      </c>
      <c r="K292" s="74">
        <f t="shared" si="55"/>
        <v>2163.15</v>
      </c>
      <c r="L292" s="103"/>
      <c r="O292" s="12"/>
    </row>
    <row r="293" spans="2:15" x14ac:dyDescent="0.3">
      <c r="B293" s="64" t="s">
        <v>530</v>
      </c>
      <c r="C293" s="25" t="s">
        <v>161</v>
      </c>
      <c r="D293" s="31" t="s">
        <v>25</v>
      </c>
      <c r="E293" s="46">
        <f>0.96*E290</f>
        <v>6.6239999999999997</v>
      </c>
      <c r="F293" s="73"/>
      <c r="G293" s="74"/>
      <c r="H293" s="74">
        <f t="shared" si="54"/>
        <v>0</v>
      </c>
      <c r="I293" s="74">
        <f t="shared" si="58"/>
        <v>0</v>
      </c>
      <c r="J293" s="74">
        <f t="shared" si="59"/>
        <v>0</v>
      </c>
      <c r="K293" s="74">
        <f t="shared" si="55"/>
        <v>0</v>
      </c>
      <c r="L293" s="103"/>
      <c r="O293" s="12"/>
    </row>
    <row r="294" spans="2:15" ht="31.2" x14ac:dyDescent="0.3">
      <c r="B294" s="64" t="s">
        <v>531</v>
      </c>
      <c r="C294" s="25" t="s">
        <v>1478</v>
      </c>
      <c r="D294" s="31" t="s">
        <v>25</v>
      </c>
      <c r="E294" s="46">
        <f>0.65*E290</f>
        <v>4.4850000000000003</v>
      </c>
      <c r="F294" s="73">
        <f>1973*0.15</f>
        <v>295.95</v>
      </c>
      <c r="G294" s="74">
        <f>1500*0.15</f>
        <v>225</v>
      </c>
      <c r="H294" s="74">
        <f t="shared" si="54"/>
        <v>520.95000000000005</v>
      </c>
      <c r="I294" s="74">
        <f t="shared" si="58"/>
        <v>1327.34</v>
      </c>
      <c r="J294" s="74">
        <f t="shared" si="59"/>
        <v>1009.13</v>
      </c>
      <c r="K294" s="74">
        <f t="shared" si="55"/>
        <v>2336.4699999999998</v>
      </c>
      <c r="L294" s="103"/>
      <c r="O294" s="12"/>
    </row>
    <row r="295" spans="2:15" x14ac:dyDescent="0.3">
      <c r="B295" s="64" t="s">
        <v>532</v>
      </c>
      <c r="C295" s="25" t="s">
        <v>20</v>
      </c>
      <c r="D295" s="31" t="s">
        <v>26</v>
      </c>
      <c r="E295" s="46">
        <f>0.46/10*E290</f>
        <v>0.31740000000000002</v>
      </c>
      <c r="F295" s="73"/>
      <c r="G295" s="74">
        <v>5860</v>
      </c>
      <c r="H295" s="74">
        <f t="shared" si="54"/>
        <v>5860</v>
      </c>
      <c r="I295" s="74">
        <f t="shared" si="58"/>
        <v>0</v>
      </c>
      <c r="J295" s="74">
        <f t="shared" si="59"/>
        <v>1859.96</v>
      </c>
      <c r="K295" s="74">
        <f t="shared" si="55"/>
        <v>1859.96</v>
      </c>
      <c r="L295" s="103"/>
      <c r="O295" s="12"/>
    </row>
    <row r="296" spans="2:15" x14ac:dyDescent="0.3">
      <c r="B296" s="64" t="s">
        <v>533</v>
      </c>
      <c r="C296" s="32" t="s">
        <v>158</v>
      </c>
      <c r="D296" s="31" t="s">
        <v>26</v>
      </c>
      <c r="E296" s="46">
        <f>E295*1.02</f>
        <v>0.32374800000000004</v>
      </c>
      <c r="F296" s="73">
        <v>6700</v>
      </c>
      <c r="G296" s="74"/>
      <c r="H296" s="74">
        <f t="shared" si="54"/>
        <v>6700</v>
      </c>
      <c r="I296" s="74">
        <f t="shared" si="58"/>
        <v>2169.11</v>
      </c>
      <c r="J296" s="74">
        <f t="shared" si="59"/>
        <v>0</v>
      </c>
      <c r="K296" s="74">
        <f t="shared" si="55"/>
        <v>2169.11</v>
      </c>
      <c r="L296" s="103"/>
      <c r="O296" s="12"/>
    </row>
    <row r="297" spans="2:15" x14ac:dyDescent="0.3">
      <c r="B297" s="64" t="s">
        <v>534</v>
      </c>
      <c r="C297" s="25" t="s">
        <v>28</v>
      </c>
      <c r="D297" s="31" t="s">
        <v>26</v>
      </c>
      <c r="E297" s="46">
        <f>0.65/10*E290</f>
        <v>0.44850000000000007</v>
      </c>
      <c r="F297" s="73"/>
      <c r="G297" s="74">
        <v>5860</v>
      </c>
      <c r="H297" s="74">
        <f t="shared" si="54"/>
        <v>5860</v>
      </c>
      <c r="I297" s="74">
        <f t="shared" si="58"/>
        <v>0</v>
      </c>
      <c r="J297" s="74">
        <f t="shared" si="59"/>
        <v>2628.21</v>
      </c>
      <c r="K297" s="74">
        <f t="shared" si="55"/>
        <v>2628.21</v>
      </c>
      <c r="L297" s="103"/>
      <c r="O297" s="12"/>
    </row>
    <row r="298" spans="2:15" x14ac:dyDescent="0.3">
      <c r="B298" s="64" t="s">
        <v>535</v>
      </c>
      <c r="C298" s="32" t="s">
        <v>29</v>
      </c>
      <c r="D298" s="31" t="s">
        <v>26</v>
      </c>
      <c r="E298" s="46">
        <f>E297*1.02</f>
        <v>0.4574700000000001</v>
      </c>
      <c r="F298" s="73">
        <v>7100</v>
      </c>
      <c r="G298" s="74"/>
      <c r="H298" s="74">
        <f t="shared" si="54"/>
        <v>7100</v>
      </c>
      <c r="I298" s="74">
        <f t="shared" si="58"/>
        <v>3248.04</v>
      </c>
      <c r="J298" s="74">
        <f t="shared" si="59"/>
        <v>0</v>
      </c>
      <c r="K298" s="74">
        <f t="shared" si="55"/>
        <v>3248.04</v>
      </c>
      <c r="L298" s="103"/>
      <c r="O298" s="12"/>
    </row>
    <row r="299" spans="2:15" x14ac:dyDescent="0.3">
      <c r="B299" s="64" t="s">
        <v>536</v>
      </c>
      <c r="C299" s="25" t="s">
        <v>162</v>
      </c>
      <c r="D299" s="31" t="s">
        <v>27</v>
      </c>
      <c r="E299" s="46">
        <f>E290</f>
        <v>6.9</v>
      </c>
      <c r="F299" s="77"/>
      <c r="G299" s="74">
        <v>2928</v>
      </c>
      <c r="H299" s="74">
        <f t="shared" si="54"/>
        <v>2928</v>
      </c>
      <c r="I299" s="74">
        <f t="shared" si="58"/>
        <v>0</v>
      </c>
      <c r="J299" s="74">
        <f t="shared" si="59"/>
        <v>20203.2</v>
      </c>
      <c r="K299" s="74">
        <f t="shared" si="55"/>
        <v>20203.2</v>
      </c>
      <c r="L299" s="103"/>
      <c r="O299" s="12"/>
    </row>
    <row r="300" spans="2:15" ht="31.2" x14ac:dyDescent="0.3">
      <c r="B300" s="64" t="s">
        <v>537</v>
      </c>
      <c r="C300" s="32" t="s">
        <v>163</v>
      </c>
      <c r="D300" s="31" t="s">
        <v>27</v>
      </c>
      <c r="E300" s="46">
        <f>E299*1.1</f>
        <v>7.5900000000000007</v>
      </c>
      <c r="F300" s="77">
        <v>855</v>
      </c>
      <c r="G300" s="74"/>
      <c r="H300" s="74">
        <f t="shared" si="54"/>
        <v>855</v>
      </c>
      <c r="I300" s="74">
        <f t="shared" si="58"/>
        <v>6489.45</v>
      </c>
      <c r="J300" s="74">
        <f t="shared" si="59"/>
        <v>0</v>
      </c>
      <c r="K300" s="74">
        <f t="shared" si="55"/>
        <v>6489.45</v>
      </c>
      <c r="L300" s="103"/>
      <c r="O300" s="12"/>
    </row>
    <row r="301" spans="2:15" ht="33.6" x14ac:dyDescent="0.3">
      <c r="B301" s="64" t="s">
        <v>538</v>
      </c>
      <c r="C301" s="25" t="s">
        <v>152</v>
      </c>
      <c r="D301" s="3" t="s">
        <v>26</v>
      </c>
      <c r="E301" s="7">
        <v>22.83</v>
      </c>
      <c r="F301" s="77"/>
      <c r="G301" s="74">
        <v>439</v>
      </c>
      <c r="H301" s="74">
        <f t="shared" si="54"/>
        <v>439</v>
      </c>
      <c r="I301" s="74">
        <f t="shared" si="58"/>
        <v>0</v>
      </c>
      <c r="J301" s="74">
        <f t="shared" si="59"/>
        <v>10022.370000000001</v>
      </c>
      <c r="K301" s="74">
        <f t="shared" si="55"/>
        <v>10022.370000000001</v>
      </c>
      <c r="L301" s="103"/>
      <c r="O301" s="12"/>
    </row>
    <row r="302" spans="2:15" ht="31.2" x14ac:dyDescent="0.3">
      <c r="B302" s="87" t="s">
        <v>539</v>
      </c>
      <c r="C302" s="23" t="s">
        <v>195</v>
      </c>
      <c r="D302" s="88" t="s">
        <v>27</v>
      </c>
      <c r="E302" s="75">
        <v>10</v>
      </c>
      <c r="F302" s="82"/>
      <c r="G302" s="82"/>
      <c r="H302" s="82"/>
      <c r="I302" s="82"/>
      <c r="J302" s="82"/>
      <c r="K302" s="82"/>
      <c r="L302" s="103"/>
      <c r="O302" s="12"/>
    </row>
    <row r="303" spans="2:15" x14ac:dyDescent="0.3">
      <c r="B303" s="64" t="s">
        <v>540</v>
      </c>
      <c r="C303" s="25" t="s">
        <v>149</v>
      </c>
      <c r="D303" s="31" t="s">
        <v>26</v>
      </c>
      <c r="E303" s="46">
        <v>104.01</v>
      </c>
      <c r="F303" s="77"/>
      <c r="G303" s="74">
        <v>300</v>
      </c>
      <c r="H303" s="74">
        <f t="shared" si="54"/>
        <v>300</v>
      </c>
      <c r="I303" s="74">
        <f t="shared" ref="I303:I313" si="60">ROUND(F303*E303,2)</f>
        <v>0</v>
      </c>
      <c r="J303" s="74">
        <f t="shared" ref="J303:J313" si="61">ROUND(G303*E303,2)</f>
        <v>31203</v>
      </c>
      <c r="K303" s="74">
        <f t="shared" si="55"/>
        <v>31203</v>
      </c>
      <c r="L303" s="103"/>
      <c r="O303" s="12"/>
    </row>
    <row r="304" spans="2:15" x14ac:dyDescent="0.3">
      <c r="B304" s="64" t="s">
        <v>541</v>
      </c>
      <c r="C304" s="25" t="s">
        <v>19</v>
      </c>
      <c r="D304" s="31" t="s">
        <v>26</v>
      </c>
      <c r="E304" s="46">
        <f>E303*0.03</f>
        <v>3.1202999999999999</v>
      </c>
      <c r="F304" s="77"/>
      <c r="G304" s="74">
        <v>1500</v>
      </c>
      <c r="H304" s="74">
        <f t="shared" si="54"/>
        <v>1500</v>
      </c>
      <c r="I304" s="74">
        <f t="shared" si="60"/>
        <v>0</v>
      </c>
      <c r="J304" s="74">
        <f t="shared" si="61"/>
        <v>4680.45</v>
      </c>
      <c r="K304" s="74">
        <f t="shared" si="55"/>
        <v>4680.45</v>
      </c>
      <c r="L304" s="103"/>
      <c r="O304" s="12"/>
    </row>
    <row r="305" spans="2:15" x14ac:dyDescent="0.3">
      <c r="B305" s="64" t="s">
        <v>542</v>
      </c>
      <c r="C305" s="25" t="s">
        <v>161</v>
      </c>
      <c r="D305" s="31" t="s">
        <v>25</v>
      </c>
      <c r="E305" s="46">
        <f>0.96*E302</f>
        <v>9.6</v>
      </c>
      <c r="F305" s="73"/>
      <c r="G305" s="74"/>
      <c r="H305" s="74">
        <f t="shared" si="54"/>
        <v>0</v>
      </c>
      <c r="I305" s="74">
        <f t="shared" si="60"/>
        <v>0</v>
      </c>
      <c r="J305" s="74">
        <f t="shared" si="61"/>
        <v>0</v>
      </c>
      <c r="K305" s="74">
        <f t="shared" si="55"/>
        <v>0</v>
      </c>
      <c r="L305" s="103"/>
      <c r="O305" s="12"/>
    </row>
    <row r="306" spans="2:15" ht="31.2" x14ac:dyDescent="0.3">
      <c r="B306" s="64" t="s">
        <v>543</v>
      </c>
      <c r="C306" s="25" t="s">
        <v>1478</v>
      </c>
      <c r="D306" s="31" t="s">
        <v>25</v>
      </c>
      <c r="E306" s="46">
        <f>0.65*E302</f>
        <v>6.5</v>
      </c>
      <c r="F306" s="73">
        <f>1973*0.15</f>
        <v>295.95</v>
      </c>
      <c r="G306" s="74">
        <f>1500*0.15</f>
        <v>225</v>
      </c>
      <c r="H306" s="74">
        <f t="shared" si="54"/>
        <v>520.95000000000005</v>
      </c>
      <c r="I306" s="74">
        <f t="shared" si="60"/>
        <v>1923.68</v>
      </c>
      <c r="J306" s="74">
        <f t="shared" si="61"/>
        <v>1462.5</v>
      </c>
      <c r="K306" s="74">
        <f t="shared" si="55"/>
        <v>3386.1800000000003</v>
      </c>
      <c r="L306" s="103"/>
      <c r="O306" s="12"/>
    </row>
    <row r="307" spans="2:15" x14ac:dyDescent="0.3">
      <c r="B307" s="64" t="s">
        <v>544</v>
      </c>
      <c r="C307" s="25" t="s">
        <v>20</v>
      </c>
      <c r="D307" s="31" t="s">
        <v>26</v>
      </c>
      <c r="E307" s="46">
        <f>0.46/10*E302</f>
        <v>0.45999999999999996</v>
      </c>
      <c r="F307" s="73"/>
      <c r="G307" s="74">
        <v>5860</v>
      </c>
      <c r="H307" s="74">
        <f t="shared" si="54"/>
        <v>5860</v>
      </c>
      <c r="I307" s="74">
        <f t="shared" si="60"/>
        <v>0</v>
      </c>
      <c r="J307" s="74">
        <f t="shared" si="61"/>
        <v>2695.6</v>
      </c>
      <c r="K307" s="74">
        <f t="shared" si="55"/>
        <v>2695.6</v>
      </c>
      <c r="L307" s="103"/>
      <c r="O307" s="12"/>
    </row>
    <row r="308" spans="2:15" x14ac:dyDescent="0.3">
      <c r="B308" s="64" t="s">
        <v>545</v>
      </c>
      <c r="C308" s="32" t="s">
        <v>158</v>
      </c>
      <c r="D308" s="31" t="s">
        <v>26</v>
      </c>
      <c r="E308" s="46">
        <f>E307*1.02</f>
        <v>0.46919999999999995</v>
      </c>
      <c r="F308" s="73">
        <v>6700</v>
      </c>
      <c r="G308" s="74"/>
      <c r="H308" s="74">
        <f t="shared" si="54"/>
        <v>6700</v>
      </c>
      <c r="I308" s="74">
        <f t="shared" si="60"/>
        <v>3143.64</v>
      </c>
      <c r="J308" s="74">
        <f t="shared" si="61"/>
        <v>0</v>
      </c>
      <c r="K308" s="74">
        <f t="shared" si="55"/>
        <v>3143.64</v>
      </c>
      <c r="L308" s="103"/>
      <c r="O308" s="12"/>
    </row>
    <row r="309" spans="2:15" x14ac:dyDescent="0.3">
      <c r="B309" s="64" t="s">
        <v>546</v>
      </c>
      <c r="C309" s="25" t="s">
        <v>28</v>
      </c>
      <c r="D309" s="31" t="s">
        <v>26</v>
      </c>
      <c r="E309" s="46">
        <f>0.65/10*E302</f>
        <v>0.65</v>
      </c>
      <c r="F309" s="73"/>
      <c r="G309" s="74">
        <v>5860</v>
      </c>
      <c r="H309" s="74">
        <f t="shared" si="54"/>
        <v>5860</v>
      </c>
      <c r="I309" s="74">
        <f t="shared" si="60"/>
        <v>0</v>
      </c>
      <c r="J309" s="74">
        <f t="shared" si="61"/>
        <v>3809</v>
      </c>
      <c r="K309" s="74">
        <f t="shared" si="55"/>
        <v>3809</v>
      </c>
      <c r="L309" s="103"/>
      <c r="O309" s="12"/>
    </row>
    <row r="310" spans="2:15" x14ac:dyDescent="0.3">
      <c r="B310" s="64" t="s">
        <v>547</v>
      </c>
      <c r="C310" s="32" t="s">
        <v>29</v>
      </c>
      <c r="D310" s="31" t="s">
        <v>26</v>
      </c>
      <c r="E310" s="46">
        <f>E309*1.02</f>
        <v>0.66300000000000003</v>
      </c>
      <c r="F310" s="73">
        <v>7100</v>
      </c>
      <c r="G310" s="74"/>
      <c r="H310" s="74">
        <f t="shared" si="54"/>
        <v>7100</v>
      </c>
      <c r="I310" s="74">
        <f t="shared" si="60"/>
        <v>4707.3</v>
      </c>
      <c r="J310" s="74">
        <f t="shared" si="61"/>
        <v>0</v>
      </c>
      <c r="K310" s="74">
        <f t="shared" si="55"/>
        <v>4707.3</v>
      </c>
      <c r="L310" s="103"/>
      <c r="O310" s="12"/>
    </row>
    <row r="311" spans="2:15" x14ac:dyDescent="0.3">
      <c r="B311" s="64" t="s">
        <v>548</v>
      </c>
      <c r="C311" s="25" t="s">
        <v>162</v>
      </c>
      <c r="D311" s="31" t="s">
        <v>27</v>
      </c>
      <c r="E311" s="46">
        <f>E302</f>
        <v>10</v>
      </c>
      <c r="F311" s="77"/>
      <c r="G311" s="74">
        <v>2928</v>
      </c>
      <c r="H311" s="74">
        <f t="shared" si="54"/>
        <v>2928</v>
      </c>
      <c r="I311" s="74">
        <f t="shared" si="60"/>
        <v>0</v>
      </c>
      <c r="J311" s="74">
        <f t="shared" si="61"/>
        <v>29280</v>
      </c>
      <c r="K311" s="74">
        <f t="shared" si="55"/>
        <v>29280</v>
      </c>
      <c r="L311" s="103"/>
      <c r="O311" s="12"/>
    </row>
    <row r="312" spans="2:15" ht="31.2" x14ac:dyDescent="0.3">
      <c r="B312" s="64" t="s">
        <v>549</v>
      </c>
      <c r="C312" s="32" t="s">
        <v>163</v>
      </c>
      <c r="D312" s="31" t="s">
        <v>27</v>
      </c>
      <c r="E312" s="46">
        <f>E311*1.1</f>
        <v>11</v>
      </c>
      <c r="F312" s="77">
        <v>855</v>
      </c>
      <c r="G312" s="74"/>
      <c r="H312" s="74">
        <f t="shared" si="54"/>
        <v>855</v>
      </c>
      <c r="I312" s="74">
        <f t="shared" si="60"/>
        <v>9405</v>
      </c>
      <c r="J312" s="74">
        <f t="shared" si="61"/>
        <v>0</v>
      </c>
      <c r="K312" s="74">
        <f t="shared" si="55"/>
        <v>9405</v>
      </c>
      <c r="L312" s="103"/>
      <c r="O312" s="12"/>
    </row>
    <row r="313" spans="2:15" ht="33.6" x14ac:dyDescent="0.3">
      <c r="B313" s="64" t="s">
        <v>550</v>
      </c>
      <c r="C313" s="25" t="s">
        <v>152</v>
      </c>
      <c r="D313" s="3" t="s">
        <v>26</v>
      </c>
      <c r="E313" s="7">
        <v>69.37</v>
      </c>
      <c r="F313" s="77"/>
      <c r="G313" s="74">
        <v>439</v>
      </c>
      <c r="H313" s="74">
        <f t="shared" si="54"/>
        <v>439</v>
      </c>
      <c r="I313" s="74">
        <f t="shared" si="60"/>
        <v>0</v>
      </c>
      <c r="J313" s="74">
        <f t="shared" si="61"/>
        <v>30453.43</v>
      </c>
      <c r="K313" s="74">
        <f t="shared" si="55"/>
        <v>30453.43</v>
      </c>
      <c r="L313" s="103"/>
      <c r="O313" s="12"/>
    </row>
    <row r="314" spans="2:15" ht="31.2" x14ac:dyDescent="0.3">
      <c r="B314" s="87" t="s">
        <v>551</v>
      </c>
      <c r="C314" s="23" t="s">
        <v>196</v>
      </c>
      <c r="D314" s="88" t="s">
        <v>27</v>
      </c>
      <c r="E314" s="75">
        <v>3</v>
      </c>
      <c r="F314" s="82"/>
      <c r="G314" s="82"/>
      <c r="H314" s="82"/>
      <c r="I314" s="82"/>
      <c r="J314" s="82"/>
      <c r="K314" s="82"/>
      <c r="L314" s="103"/>
      <c r="O314" s="12"/>
    </row>
    <row r="315" spans="2:15" x14ac:dyDescent="0.3">
      <c r="B315" s="64" t="s">
        <v>552</v>
      </c>
      <c r="C315" s="25" t="s">
        <v>149</v>
      </c>
      <c r="D315" s="31" t="s">
        <v>26</v>
      </c>
      <c r="E315" s="46">
        <v>8.0299999999999994</v>
      </c>
      <c r="F315" s="77"/>
      <c r="G315" s="74">
        <v>300</v>
      </c>
      <c r="H315" s="74">
        <f t="shared" si="54"/>
        <v>300</v>
      </c>
      <c r="I315" s="74">
        <f t="shared" ref="I315:I324" si="62">ROUND(F315*E315,2)</f>
        <v>0</v>
      </c>
      <c r="J315" s="74">
        <f t="shared" ref="J315:J324" si="63">ROUND(G315*E315,2)</f>
        <v>2409</v>
      </c>
      <c r="K315" s="74">
        <f t="shared" si="55"/>
        <v>2409</v>
      </c>
      <c r="L315" s="103"/>
      <c r="O315" s="12"/>
    </row>
    <row r="316" spans="2:15" x14ac:dyDescent="0.3">
      <c r="B316" s="64" t="s">
        <v>553</v>
      </c>
      <c r="C316" s="25" t="s">
        <v>161</v>
      </c>
      <c r="D316" s="31" t="s">
        <v>25</v>
      </c>
      <c r="E316" s="46">
        <f>0.96*E314</f>
        <v>2.88</v>
      </c>
      <c r="F316" s="77"/>
      <c r="G316" s="74"/>
      <c r="H316" s="74">
        <f t="shared" si="54"/>
        <v>0</v>
      </c>
      <c r="I316" s="74">
        <f t="shared" si="62"/>
        <v>0</v>
      </c>
      <c r="J316" s="74">
        <f t="shared" si="63"/>
        <v>0</v>
      </c>
      <c r="K316" s="74">
        <f t="shared" si="55"/>
        <v>0</v>
      </c>
      <c r="L316" s="103"/>
      <c r="O316" s="12"/>
    </row>
    <row r="317" spans="2:15" ht="31.2" x14ac:dyDescent="0.3">
      <c r="B317" s="64" t="s">
        <v>554</v>
      </c>
      <c r="C317" s="25" t="s">
        <v>1478</v>
      </c>
      <c r="D317" s="31" t="s">
        <v>25</v>
      </c>
      <c r="E317" s="46">
        <f>0.65*E314</f>
        <v>1.9500000000000002</v>
      </c>
      <c r="F317" s="73">
        <f>1973*0.15</f>
        <v>295.95</v>
      </c>
      <c r="G317" s="74">
        <f>1500*0.15</f>
        <v>225</v>
      </c>
      <c r="H317" s="74">
        <f t="shared" si="54"/>
        <v>520.95000000000005</v>
      </c>
      <c r="I317" s="74">
        <f t="shared" si="62"/>
        <v>577.1</v>
      </c>
      <c r="J317" s="74">
        <f t="shared" si="63"/>
        <v>438.75</v>
      </c>
      <c r="K317" s="74">
        <f t="shared" si="55"/>
        <v>1015.85</v>
      </c>
      <c r="L317" s="103"/>
      <c r="O317" s="12"/>
    </row>
    <row r="318" spans="2:15" x14ac:dyDescent="0.3">
      <c r="B318" s="64" t="s">
        <v>555</v>
      </c>
      <c r="C318" s="25" t="s">
        <v>20</v>
      </c>
      <c r="D318" s="31" t="s">
        <v>26</v>
      </c>
      <c r="E318" s="46">
        <f>0.46/10*E314</f>
        <v>0.13800000000000001</v>
      </c>
      <c r="F318" s="73"/>
      <c r="G318" s="74">
        <v>5860</v>
      </c>
      <c r="H318" s="74">
        <f t="shared" si="54"/>
        <v>5860</v>
      </c>
      <c r="I318" s="74">
        <f t="shared" si="62"/>
        <v>0</v>
      </c>
      <c r="J318" s="74">
        <f t="shared" si="63"/>
        <v>808.68</v>
      </c>
      <c r="K318" s="74">
        <f t="shared" si="55"/>
        <v>808.68</v>
      </c>
      <c r="L318" s="103"/>
      <c r="O318" s="12"/>
    </row>
    <row r="319" spans="2:15" x14ac:dyDescent="0.3">
      <c r="B319" s="64" t="s">
        <v>556</v>
      </c>
      <c r="C319" s="32" t="s">
        <v>158</v>
      </c>
      <c r="D319" s="31" t="s">
        <v>26</v>
      </c>
      <c r="E319" s="46">
        <f>E318*1.02</f>
        <v>0.14076000000000002</v>
      </c>
      <c r="F319" s="73">
        <v>6700</v>
      </c>
      <c r="G319" s="74"/>
      <c r="H319" s="74">
        <f t="shared" si="54"/>
        <v>6700</v>
      </c>
      <c r="I319" s="74">
        <f t="shared" si="62"/>
        <v>943.09</v>
      </c>
      <c r="J319" s="74">
        <f t="shared" si="63"/>
        <v>0</v>
      </c>
      <c r="K319" s="74">
        <f t="shared" si="55"/>
        <v>943.09</v>
      </c>
      <c r="L319" s="103"/>
      <c r="O319" s="12"/>
    </row>
    <row r="320" spans="2:15" x14ac:dyDescent="0.3">
      <c r="B320" s="64" t="s">
        <v>557</v>
      </c>
      <c r="C320" s="25" t="s">
        <v>28</v>
      </c>
      <c r="D320" s="31" t="s">
        <v>26</v>
      </c>
      <c r="E320" s="46">
        <f>0.65/10*E314</f>
        <v>0.19500000000000001</v>
      </c>
      <c r="F320" s="73"/>
      <c r="G320" s="74">
        <v>5860</v>
      </c>
      <c r="H320" s="74">
        <f t="shared" si="54"/>
        <v>5860</v>
      </c>
      <c r="I320" s="74">
        <f t="shared" si="62"/>
        <v>0</v>
      </c>
      <c r="J320" s="74">
        <f t="shared" si="63"/>
        <v>1142.7</v>
      </c>
      <c r="K320" s="74">
        <f t="shared" si="55"/>
        <v>1142.7</v>
      </c>
      <c r="L320" s="103"/>
      <c r="O320" s="12"/>
    </row>
    <row r="321" spans="2:15" x14ac:dyDescent="0.3">
      <c r="B321" s="64" t="s">
        <v>558</v>
      </c>
      <c r="C321" s="32" t="s">
        <v>29</v>
      </c>
      <c r="D321" s="31" t="s">
        <v>26</v>
      </c>
      <c r="E321" s="46">
        <f>E320*1.02</f>
        <v>0.19890000000000002</v>
      </c>
      <c r="F321" s="73">
        <v>7100</v>
      </c>
      <c r="G321" s="74"/>
      <c r="H321" s="74">
        <f t="shared" si="54"/>
        <v>7100</v>
      </c>
      <c r="I321" s="74">
        <f t="shared" si="62"/>
        <v>1412.19</v>
      </c>
      <c r="J321" s="74">
        <f t="shared" si="63"/>
        <v>0</v>
      </c>
      <c r="K321" s="74">
        <f t="shared" si="55"/>
        <v>1412.19</v>
      </c>
      <c r="L321" s="103"/>
      <c r="O321" s="12"/>
    </row>
    <row r="322" spans="2:15" x14ac:dyDescent="0.3">
      <c r="B322" s="64" t="s">
        <v>559</v>
      </c>
      <c r="C322" s="25" t="s">
        <v>162</v>
      </c>
      <c r="D322" s="31" t="s">
        <v>27</v>
      </c>
      <c r="E322" s="46">
        <f>E314</f>
        <v>3</v>
      </c>
      <c r="F322" s="77"/>
      <c r="G322" s="74">
        <v>2928</v>
      </c>
      <c r="H322" s="74">
        <f t="shared" si="54"/>
        <v>2928</v>
      </c>
      <c r="I322" s="74">
        <f t="shared" si="62"/>
        <v>0</v>
      </c>
      <c r="J322" s="74">
        <f t="shared" si="63"/>
        <v>8784</v>
      </c>
      <c r="K322" s="74">
        <f t="shared" si="55"/>
        <v>8784</v>
      </c>
      <c r="L322" s="103"/>
      <c r="O322" s="12"/>
    </row>
    <row r="323" spans="2:15" ht="31.2" x14ac:dyDescent="0.3">
      <c r="B323" s="64" t="s">
        <v>560</v>
      </c>
      <c r="C323" s="32" t="s">
        <v>163</v>
      </c>
      <c r="D323" s="31" t="s">
        <v>27</v>
      </c>
      <c r="E323" s="46">
        <f>E322*1.1</f>
        <v>3.3000000000000003</v>
      </c>
      <c r="F323" s="77">
        <v>855</v>
      </c>
      <c r="G323" s="74"/>
      <c r="H323" s="74">
        <f t="shared" si="54"/>
        <v>855</v>
      </c>
      <c r="I323" s="74">
        <f t="shared" si="62"/>
        <v>2821.5</v>
      </c>
      <c r="J323" s="74">
        <f t="shared" si="63"/>
        <v>0</v>
      </c>
      <c r="K323" s="74">
        <f t="shared" si="55"/>
        <v>2821.5</v>
      </c>
      <c r="L323" s="103"/>
      <c r="O323" s="12"/>
    </row>
    <row r="324" spans="2:15" ht="33.6" x14ac:dyDescent="0.3">
      <c r="B324" s="64" t="s">
        <v>561</v>
      </c>
      <c r="C324" s="25" t="s">
        <v>152</v>
      </c>
      <c r="D324" s="3" t="s">
        <v>26</v>
      </c>
      <c r="E324" s="7">
        <v>6.67</v>
      </c>
      <c r="F324" s="77"/>
      <c r="G324" s="74">
        <v>439</v>
      </c>
      <c r="H324" s="74">
        <f t="shared" si="54"/>
        <v>439</v>
      </c>
      <c r="I324" s="74">
        <f t="shared" si="62"/>
        <v>0</v>
      </c>
      <c r="J324" s="74">
        <f t="shared" si="63"/>
        <v>2928.13</v>
      </c>
      <c r="K324" s="74">
        <f t="shared" si="55"/>
        <v>2928.13</v>
      </c>
      <c r="L324" s="103"/>
      <c r="O324" s="12"/>
    </row>
    <row r="325" spans="2:15" ht="31.2" x14ac:dyDescent="0.3">
      <c r="B325" s="87" t="s">
        <v>562</v>
      </c>
      <c r="C325" s="23" t="s">
        <v>197</v>
      </c>
      <c r="D325" s="88" t="s">
        <v>27</v>
      </c>
      <c r="E325" s="75">
        <v>18.2</v>
      </c>
      <c r="F325" s="82"/>
      <c r="G325" s="82"/>
      <c r="H325" s="82"/>
      <c r="I325" s="82"/>
      <c r="J325" s="82"/>
      <c r="K325" s="82"/>
      <c r="L325" s="103"/>
      <c r="O325" s="12"/>
    </row>
    <row r="326" spans="2:15" x14ac:dyDescent="0.3">
      <c r="B326" s="64" t="s">
        <v>563</v>
      </c>
      <c r="C326" s="25" t="s">
        <v>149</v>
      </c>
      <c r="D326" s="31" t="s">
        <v>26</v>
      </c>
      <c r="E326" s="46">
        <v>278.7</v>
      </c>
      <c r="F326" s="77"/>
      <c r="G326" s="74">
        <v>300</v>
      </c>
      <c r="H326" s="74">
        <f t="shared" si="54"/>
        <v>300</v>
      </c>
      <c r="I326" s="74">
        <f t="shared" ref="I326:I336" si="64">ROUND(F326*E326,2)</f>
        <v>0</v>
      </c>
      <c r="J326" s="74">
        <f t="shared" ref="J326:J336" si="65">ROUND(G326*E326,2)</f>
        <v>83610</v>
      </c>
      <c r="K326" s="74">
        <f t="shared" si="55"/>
        <v>83610</v>
      </c>
      <c r="L326" s="103"/>
      <c r="O326" s="12"/>
    </row>
    <row r="327" spans="2:15" x14ac:dyDescent="0.3">
      <c r="B327" s="64" t="s">
        <v>564</v>
      </c>
      <c r="C327" s="25" t="s">
        <v>19</v>
      </c>
      <c r="D327" s="31" t="s">
        <v>26</v>
      </c>
      <c r="E327" s="46">
        <f>E326*0.03</f>
        <v>8.3609999999999989</v>
      </c>
      <c r="F327" s="77"/>
      <c r="G327" s="74">
        <v>1500</v>
      </c>
      <c r="H327" s="74">
        <f t="shared" si="54"/>
        <v>1500</v>
      </c>
      <c r="I327" s="74">
        <f t="shared" si="64"/>
        <v>0</v>
      </c>
      <c r="J327" s="74">
        <f t="shared" si="65"/>
        <v>12541.5</v>
      </c>
      <c r="K327" s="74">
        <f t="shared" si="55"/>
        <v>12541.5</v>
      </c>
      <c r="L327" s="103"/>
      <c r="O327" s="12"/>
    </row>
    <row r="328" spans="2:15" x14ac:dyDescent="0.3">
      <c r="B328" s="64" t="s">
        <v>565</v>
      </c>
      <c r="C328" s="25" t="s">
        <v>161</v>
      </c>
      <c r="D328" s="31" t="s">
        <v>25</v>
      </c>
      <c r="E328" s="46">
        <f>0.96*E325</f>
        <v>17.471999999999998</v>
      </c>
      <c r="F328" s="73"/>
      <c r="G328" s="74"/>
      <c r="H328" s="74">
        <f t="shared" si="54"/>
        <v>0</v>
      </c>
      <c r="I328" s="74">
        <f t="shared" si="64"/>
        <v>0</v>
      </c>
      <c r="J328" s="74">
        <f t="shared" si="65"/>
        <v>0</v>
      </c>
      <c r="K328" s="74">
        <f t="shared" si="55"/>
        <v>0</v>
      </c>
      <c r="L328" s="103"/>
      <c r="O328" s="12"/>
    </row>
    <row r="329" spans="2:15" ht="31.2" x14ac:dyDescent="0.3">
      <c r="B329" s="64" t="s">
        <v>566</v>
      </c>
      <c r="C329" s="25" t="s">
        <v>1478</v>
      </c>
      <c r="D329" s="31" t="s">
        <v>25</v>
      </c>
      <c r="E329" s="46">
        <f>0.65*E325</f>
        <v>11.83</v>
      </c>
      <c r="F329" s="73">
        <f>1973*0.15</f>
        <v>295.95</v>
      </c>
      <c r="G329" s="74">
        <f>1500*0.15</f>
        <v>225</v>
      </c>
      <c r="H329" s="74">
        <f t="shared" si="54"/>
        <v>520.95000000000005</v>
      </c>
      <c r="I329" s="74">
        <f t="shared" si="64"/>
        <v>3501.09</v>
      </c>
      <c r="J329" s="74">
        <f t="shared" si="65"/>
        <v>2661.75</v>
      </c>
      <c r="K329" s="74">
        <f t="shared" si="55"/>
        <v>6162.84</v>
      </c>
      <c r="L329" s="103"/>
      <c r="O329" s="12"/>
    </row>
    <row r="330" spans="2:15" x14ac:dyDescent="0.3">
      <c r="B330" s="64" t="s">
        <v>567</v>
      </c>
      <c r="C330" s="25" t="s">
        <v>20</v>
      </c>
      <c r="D330" s="31" t="s">
        <v>26</v>
      </c>
      <c r="E330" s="46">
        <f>0.46/10*E325</f>
        <v>0.83719999999999994</v>
      </c>
      <c r="F330" s="73"/>
      <c r="G330" s="74">
        <v>5860</v>
      </c>
      <c r="H330" s="74">
        <f t="shared" si="54"/>
        <v>5860</v>
      </c>
      <c r="I330" s="74">
        <f t="shared" si="64"/>
        <v>0</v>
      </c>
      <c r="J330" s="74">
        <f t="shared" si="65"/>
        <v>4905.99</v>
      </c>
      <c r="K330" s="74">
        <f t="shared" si="55"/>
        <v>4905.99</v>
      </c>
      <c r="L330" s="103"/>
      <c r="O330" s="12"/>
    </row>
    <row r="331" spans="2:15" x14ac:dyDescent="0.3">
      <c r="B331" s="64" t="s">
        <v>568</v>
      </c>
      <c r="C331" s="32" t="s">
        <v>158</v>
      </c>
      <c r="D331" s="31" t="s">
        <v>26</v>
      </c>
      <c r="E331" s="46">
        <f>E330*1.02</f>
        <v>0.85394399999999993</v>
      </c>
      <c r="F331" s="73">
        <v>6700</v>
      </c>
      <c r="G331" s="74"/>
      <c r="H331" s="74">
        <f t="shared" si="54"/>
        <v>6700</v>
      </c>
      <c r="I331" s="74">
        <f t="shared" si="64"/>
        <v>5721.42</v>
      </c>
      <c r="J331" s="74">
        <f t="shared" si="65"/>
        <v>0</v>
      </c>
      <c r="K331" s="74">
        <f t="shared" si="55"/>
        <v>5721.42</v>
      </c>
      <c r="L331" s="103"/>
      <c r="O331" s="12"/>
    </row>
    <row r="332" spans="2:15" x14ac:dyDescent="0.3">
      <c r="B332" s="64" t="s">
        <v>569</v>
      </c>
      <c r="C332" s="25" t="s">
        <v>28</v>
      </c>
      <c r="D332" s="31" t="s">
        <v>26</v>
      </c>
      <c r="E332" s="46">
        <f>0.65/10*E325</f>
        <v>1.1830000000000001</v>
      </c>
      <c r="F332" s="73"/>
      <c r="G332" s="74">
        <v>5860</v>
      </c>
      <c r="H332" s="74">
        <f t="shared" si="54"/>
        <v>5860</v>
      </c>
      <c r="I332" s="74">
        <f t="shared" si="64"/>
        <v>0</v>
      </c>
      <c r="J332" s="74">
        <f t="shared" si="65"/>
        <v>6932.38</v>
      </c>
      <c r="K332" s="74">
        <f t="shared" si="55"/>
        <v>6932.38</v>
      </c>
      <c r="L332" s="103"/>
      <c r="O332" s="12"/>
    </row>
    <row r="333" spans="2:15" x14ac:dyDescent="0.3">
      <c r="B333" s="64" t="s">
        <v>570</v>
      </c>
      <c r="C333" s="32" t="s">
        <v>29</v>
      </c>
      <c r="D333" s="31" t="s">
        <v>26</v>
      </c>
      <c r="E333" s="46">
        <f>E332*1.02</f>
        <v>1.2066600000000001</v>
      </c>
      <c r="F333" s="73">
        <v>7100</v>
      </c>
      <c r="G333" s="74"/>
      <c r="H333" s="74">
        <f t="shared" si="54"/>
        <v>7100</v>
      </c>
      <c r="I333" s="74">
        <f t="shared" si="64"/>
        <v>8567.2900000000009</v>
      </c>
      <c r="J333" s="74">
        <f t="shared" si="65"/>
        <v>0</v>
      </c>
      <c r="K333" s="74">
        <f t="shared" si="55"/>
        <v>8567.2900000000009</v>
      </c>
      <c r="L333" s="103"/>
      <c r="O333" s="12"/>
    </row>
    <row r="334" spans="2:15" x14ac:dyDescent="0.3">
      <c r="B334" s="64" t="s">
        <v>571</v>
      </c>
      <c r="C334" s="25" t="s">
        <v>162</v>
      </c>
      <c r="D334" s="31" t="s">
        <v>27</v>
      </c>
      <c r="E334" s="46">
        <f>E325</f>
        <v>18.2</v>
      </c>
      <c r="F334" s="77"/>
      <c r="G334" s="74">
        <v>2928</v>
      </c>
      <c r="H334" s="74">
        <f t="shared" ref="H334:H396" si="66">F334+G334</f>
        <v>2928</v>
      </c>
      <c r="I334" s="74">
        <f t="shared" si="64"/>
        <v>0</v>
      </c>
      <c r="J334" s="74">
        <f t="shared" si="65"/>
        <v>53289.599999999999</v>
      </c>
      <c r="K334" s="74">
        <f t="shared" ref="K334:K396" si="67">I334+J334</f>
        <v>53289.599999999999</v>
      </c>
      <c r="L334" s="103"/>
      <c r="O334" s="12"/>
    </row>
    <row r="335" spans="2:15" ht="31.2" x14ac:dyDescent="0.3">
      <c r="B335" s="64" t="s">
        <v>572</v>
      </c>
      <c r="C335" s="32" t="s">
        <v>163</v>
      </c>
      <c r="D335" s="31" t="s">
        <v>27</v>
      </c>
      <c r="E335" s="46">
        <f>E334*1.1</f>
        <v>20.02</v>
      </c>
      <c r="F335" s="77">
        <v>855</v>
      </c>
      <c r="G335" s="74"/>
      <c r="H335" s="74">
        <f t="shared" si="66"/>
        <v>855</v>
      </c>
      <c r="I335" s="74">
        <f t="shared" si="64"/>
        <v>17117.099999999999</v>
      </c>
      <c r="J335" s="74">
        <f t="shared" si="65"/>
        <v>0</v>
      </c>
      <c r="K335" s="74">
        <f t="shared" si="67"/>
        <v>17117.099999999999</v>
      </c>
      <c r="L335" s="103"/>
      <c r="O335" s="12"/>
    </row>
    <row r="336" spans="2:15" ht="33.6" x14ac:dyDescent="0.3">
      <c r="B336" s="64" t="s">
        <v>573</v>
      </c>
      <c r="C336" s="25" t="s">
        <v>152</v>
      </c>
      <c r="D336" s="3" t="s">
        <v>26</v>
      </c>
      <c r="E336" s="7">
        <v>224.27</v>
      </c>
      <c r="F336" s="77"/>
      <c r="G336" s="74">
        <v>439</v>
      </c>
      <c r="H336" s="74">
        <f t="shared" si="66"/>
        <v>439</v>
      </c>
      <c r="I336" s="74">
        <f t="shared" si="64"/>
        <v>0</v>
      </c>
      <c r="J336" s="74">
        <f t="shared" si="65"/>
        <v>98454.53</v>
      </c>
      <c r="K336" s="74">
        <f t="shared" si="67"/>
        <v>98454.53</v>
      </c>
      <c r="L336" s="103"/>
      <c r="O336" s="12"/>
    </row>
    <row r="337" spans="2:15" ht="31.2" x14ac:dyDescent="0.3">
      <c r="B337" s="87" t="s">
        <v>574</v>
      </c>
      <c r="C337" s="23" t="s">
        <v>198</v>
      </c>
      <c r="D337" s="88" t="s">
        <v>27</v>
      </c>
      <c r="E337" s="75">
        <v>5.8</v>
      </c>
      <c r="F337" s="82"/>
      <c r="G337" s="82"/>
      <c r="H337" s="82"/>
      <c r="I337" s="82"/>
      <c r="J337" s="82"/>
      <c r="K337" s="82"/>
      <c r="L337" s="103"/>
      <c r="O337" s="12"/>
    </row>
    <row r="338" spans="2:15" x14ac:dyDescent="0.3">
      <c r="B338" s="64" t="s">
        <v>575</v>
      </c>
      <c r="C338" s="25" t="s">
        <v>149</v>
      </c>
      <c r="D338" s="31" t="s">
        <v>26</v>
      </c>
      <c r="E338" s="46">
        <v>61.5</v>
      </c>
      <c r="F338" s="77"/>
      <c r="G338" s="74">
        <v>300</v>
      </c>
      <c r="H338" s="74">
        <f t="shared" si="66"/>
        <v>300</v>
      </c>
      <c r="I338" s="74">
        <f t="shared" ref="I338:I348" si="68">ROUND(F338*E338,2)</f>
        <v>0</v>
      </c>
      <c r="J338" s="74">
        <f t="shared" ref="J338:J348" si="69">ROUND(G338*E338,2)</f>
        <v>18450</v>
      </c>
      <c r="K338" s="74">
        <f t="shared" si="67"/>
        <v>18450</v>
      </c>
      <c r="L338" s="103"/>
      <c r="O338" s="12"/>
    </row>
    <row r="339" spans="2:15" x14ac:dyDescent="0.3">
      <c r="B339" s="64" t="s">
        <v>576</v>
      </c>
      <c r="C339" s="25" t="s">
        <v>19</v>
      </c>
      <c r="D339" s="31" t="s">
        <v>26</v>
      </c>
      <c r="E339" s="46">
        <f>E338*0.03</f>
        <v>1.845</v>
      </c>
      <c r="F339" s="77"/>
      <c r="G339" s="74">
        <v>1500</v>
      </c>
      <c r="H339" s="74">
        <f t="shared" si="66"/>
        <v>1500</v>
      </c>
      <c r="I339" s="74">
        <f t="shared" si="68"/>
        <v>0</v>
      </c>
      <c r="J339" s="74">
        <f t="shared" si="69"/>
        <v>2767.5</v>
      </c>
      <c r="K339" s="74">
        <f t="shared" si="67"/>
        <v>2767.5</v>
      </c>
      <c r="L339" s="103"/>
      <c r="O339" s="12"/>
    </row>
    <row r="340" spans="2:15" x14ac:dyDescent="0.3">
      <c r="B340" s="64" t="s">
        <v>577</v>
      </c>
      <c r="C340" s="25" t="s">
        <v>161</v>
      </c>
      <c r="D340" s="31" t="s">
        <v>25</v>
      </c>
      <c r="E340" s="46">
        <f>0.96*E337</f>
        <v>5.5679999999999996</v>
      </c>
      <c r="F340" s="73"/>
      <c r="G340" s="74"/>
      <c r="H340" s="74">
        <f t="shared" si="66"/>
        <v>0</v>
      </c>
      <c r="I340" s="74">
        <f t="shared" si="68"/>
        <v>0</v>
      </c>
      <c r="J340" s="74">
        <f t="shared" si="69"/>
        <v>0</v>
      </c>
      <c r="K340" s="74">
        <f t="shared" si="67"/>
        <v>0</v>
      </c>
      <c r="L340" s="103"/>
      <c r="O340" s="12"/>
    </row>
    <row r="341" spans="2:15" ht="31.2" x14ac:dyDescent="0.3">
      <c r="B341" s="64" t="s">
        <v>578</v>
      </c>
      <c r="C341" s="25" t="s">
        <v>1478</v>
      </c>
      <c r="D341" s="31" t="s">
        <v>25</v>
      </c>
      <c r="E341" s="46">
        <f>0.65*E337</f>
        <v>3.77</v>
      </c>
      <c r="F341" s="73">
        <f>1973*0.15</f>
        <v>295.95</v>
      </c>
      <c r="G341" s="74">
        <f>1500*0.15</f>
        <v>225</v>
      </c>
      <c r="H341" s="74">
        <f t="shared" si="66"/>
        <v>520.95000000000005</v>
      </c>
      <c r="I341" s="74">
        <f t="shared" si="68"/>
        <v>1115.73</v>
      </c>
      <c r="J341" s="74">
        <f t="shared" si="69"/>
        <v>848.25</v>
      </c>
      <c r="K341" s="74">
        <f t="shared" si="67"/>
        <v>1963.98</v>
      </c>
      <c r="L341" s="103"/>
      <c r="O341" s="12"/>
    </row>
    <row r="342" spans="2:15" x14ac:dyDescent="0.3">
      <c r="B342" s="64" t="s">
        <v>579</v>
      </c>
      <c r="C342" s="25" t="s">
        <v>20</v>
      </c>
      <c r="D342" s="31" t="s">
        <v>26</v>
      </c>
      <c r="E342" s="46">
        <f>0.46/10*E337</f>
        <v>0.26679999999999998</v>
      </c>
      <c r="F342" s="73"/>
      <c r="G342" s="74">
        <v>5860</v>
      </c>
      <c r="H342" s="74">
        <f t="shared" si="66"/>
        <v>5860</v>
      </c>
      <c r="I342" s="74">
        <f t="shared" si="68"/>
        <v>0</v>
      </c>
      <c r="J342" s="74">
        <f t="shared" si="69"/>
        <v>1563.45</v>
      </c>
      <c r="K342" s="74">
        <f t="shared" si="67"/>
        <v>1563.45</v>
      </c>
      <c r="L342" s="103"/>
      <c r="O342" s="12"/>
    </row>
    <row r="343" spans="2:15" x14ac:dyDescent="0.3">
      <c r="B343" s="64" t="s">
        <v>580</v>
      </c>
      <c r="C343" s="32" t="s">
        <v>158</v>
      </c>
      <c r="D343" s="31" t="s">
        <v>26</v>
      </c>
      <c r="E343" s="46">
        <f>E342*1.02</f>
        <v>0.27213599999999999</v>
      </c>
      <c r="F343" s="73">
        <v>6700</v>
      </c>
      <c r="G343" s="74"/>
      <c r="H343" s="74">
        <f t="shared" si="66"/>
        <v>6700</v>
      </c>
      <c r="I343" s="74">
        <f t="shared" si="68"/>
        <v>1823.31</v>
      </c>
      <c r="J343" s="74">
        <f t="shared" si="69"/>
        <v>0</v>
      </c>
      <c r="K343" s="74">
        <f t="shared" si="67"/>
        <v>1823.31</v>
      </c>
      <c r="L343" s="103"/>
      <c r="O343" s="12"/>
    </row>
    <row r="344" spans="2:15" x14ac:dyDescent="0.3">
      <c r="B344" s="64" t="s">
        <v>581</v>
      </c>
      <c r="C344" s="25" t="s">
        <v>28</v>
      </c>
      <c r="D344" s="31" t="s">
        <v>26</v>
      </c>
      <c r="E344" s="46">
        <f>0.65/10*E337</f>
        <v>0.377</v>
      </c>
      <c r="F344" s="73"/>
      <c r="G344" s="74">
        <v>5860</v>
      </c>
      <c r="H344" s="74">
        <f t="shared" si="66"/>
        <v>5860</v>
      </c>
      <c r="I344" s="74">
        <f t="shared" si="68"/>
        <v>0</v>
      </c>
      <c r="J344" s="74">
        <f t="shared" si="69"/>
        <v>2209.2199999999998</v>
      </c>
      <c r="K344" s="74">
        <f t="shared" si="67"/>
        <v>2209.2199999999998</v>
      </c>
      <c r="L344" s="103"/>
      <c r="O344" s="12"/>
    </row>
    <row r="345" spans="2:15" x14ac:dyDescent="0.3">
      <c r="B345" s="64" t="s">
        <v>582</v>
      </c>
      <c r="C345" s="32" t="s">
        <v>29</v>
      </c>
      <c r="D345" s="31" t="s">
        <v>26</v>
      </c>
      <c r="E345" s="46">
        <f>E344*1.02</f>
        <v>0.38453999999999999</v>
      </c>
      <c r="F345" s="73">
        <v>7100</v>
      </c>
      <c r="G345" s="74"/>
      <c r="H345" s="74">
        <f t="shared" si="66"/>
        <v>7100</v>
      </c>
      <c r="I345" s="74">
        <f t="shared" si="68"/>
        <v>2730.23</v>
      </c>
      <c r="J345" s="74">
        <f t="shared" si="69"/>
        <v>0</v>
      </c>
      <c r="K345" s="74">
        <f t="shared" si="67"/>
        <v>2730.23</v>
      </c>
      <c r="L345" s="103"/>
      <c r="O345" s="12"/>
    </row>
    <row r="346" spans="2:15" x14ac:dyDescent="0.3">
      <c r="B346" s="64" t="s">
        <v>583</v>
      </c>
      <c r="C346" s="25" t="s">
        <v>162</v>
      </c>
      <c r="D346" s="31" t="s">
        <v>27</v>
      </c>
      <c r="E346" s="46">
        <f>E337</f>
        <v>5.8</v>
      </c>
      <c r="F346" s="77"/>
      <c r="G346" s="74">
        <v>2928</v>
      </c>
      <c r="H346" s="74">
        <f t="shared" si="66"/>
        <v>2928</v>
      </c>
      <c r="I346" s="74">
        <f t="shared" si="68"/>
        <v>0</v>
      </c>
      <c r="J346" s="74">
        <f t="shared" si="69"/>
        <v>16982.400000000001</v>
      </c>
      <c r="K346" s="74">
        <f t="shared" si="67"/>
        <v>16982.400000000001</v>
      </c>
      <c r="L346" s="103"/>
      <c r="O346" s="12"/>
    </row>
    <row r="347" spans="2:15" ht="31.2" x14ac:dyDescent="0.3">
      <c r="B347" s="64" t="s">
        <v>584</v>
      </c>
      <c r="C347" s="32" t="s">
        <v>163</v>
      </c>
      <c r="D347" s="31" t="s">
        <v>27</v>
      </c>
      <c r="E347" s="46">
        <f>E346*1.1</f>
        <v>6.38</v>
      </c>
      <c r="F347" s="77">
        <v>855</v>
      </c>
      <c r="G347" s="74"/>
      <c r="H347" s="74">
        <f t="shared" si="66"/>
        <v>855</v>
      </c>
      <c r="I347" s="74">
        <f t="shared" si="68"/>
        <v>5454.9</v>
      </c>
      <c r="J347" s="74">
        <f t="shared" si="69"/>
        <v>0</v>
      </c>
      <c r="K347" s="74">
        <f t="shared" si="67"/>
        <v>5454.9</v>
      </c>
      <c r="L347" s="103"/>
      <c r="O347" s="12"/>
    </row>
    <row r="348" spans="2:15" ht="33.6" x14ac:dyDescent="0.3">
      <c r="B348" s="64" t="s">
        <v>585</v>
      </c>
      <c r="C348" s="25" t="s">
        <v>152</v>
      </c>
      <c r="D348" s="3" t="s">
        <v>26</v>
      </c>
      <c r="E348" s="7">
        <v>47.67</v>
      </c>
      <c r="F348" s="77"/>
      <c r="G348" s="74">
        <v>439</v>
      </c>
      <c r="H348" s="74">
        <f t="shared" si="66"/>
        <v>439</v>
      </c>
      <c r="I348" s="74">
        <f t="shared" si="68"/>
        <v>0</v>
      </c>
      <c r="J348" s="74">
        <f t="shared" si="69"/>
        <v>20927.13</v>
      </c>
      <c r="K348" s="74">
        <f t="shared" si="67"/>
        <v>20927.13</v>
      </c>
      <c r="L348" s="103"/>
      <c r="O348" s="12"/>
    </row>
    <row r="349" spans="2:15" ht="31.2" x14ac:dyDescent="0.3">
      <c r="B349" s="87" t="s">
        <v>586</v>
      </c>
      <c r="C349" s="23" t="s">
        <v>199</v>
      </c>
      <c r="D349" s="88" t="s">
        <v>27</v>
      </c>
      <c r="E349" s="75">
        <v>10.3</v>
      </c>
      <c r="F349" s="82"/>
      <c r="G349" s="82"/>
      <c r="H349" s="82"/>
      <c r="I349" s="82"/>
      <c r="J349" s="82"/>
      <c r="K349" s="82"/>
      <c r="L349" s="103"/>
      <c r="O349" s="12"/>
    </row>
    <row r="350" spans="2:15" x14ac:dyDescent="0.3">
      <c r="B350" s="64" t="s">
        <v>587</v>
      </c>
      <c r="C350" s="25" t="s">
        <v>149</v>
      </c>
      <c r="D350" s="31" t="s">
        <v>26</v>
      </c>
      <c r="E350" s="46">
        <v>103.56</v>
      </c>
      <c r="F350" s="77"/>
      <c r="G350" s="74">
        <v>300</v>
      </c>
      <c r="H350" s="74">
        <f t="shared" si="66"/>
        <v>300</v>
      </c>
      <c r="I350" s="74">
        <f t="shared" ref="I350:I360" si="70">ROUND(F350*E350,2)</f>
        <v>0</v>
      </c>
      <c r="J350" s="74">
        <f t="shared" ref="J350:J360" si="71">ROUND(G350*E350,2)</f>
        <v>31068</v>
      </c>
      <c r="K350" s="74">
        <f t="shared" si="67"/>
        <v>31068</v>
      </c>
      <c r="L350" s="103"/>
      <c r="O350" s="12"/>
    </row>
    <row r="351" spans="2:15" x14ac:dyDescent="0.3">
      <c r="B351" s="64" t="s">
        <v>588</v>
      </c>
      <c r="C351" s="25" t="s">
        <v>19</v>
      </c>
      <c r="D351" s="31" t="s">
        <v>26</v>
      </c>
      <c r="E351" s="46">
        <f>E350*0.03</f>
        <v>3.1067999999999998</v>
      </c>
      <c r="F351" s="77"/>
      <c r="G351" s="74">
        <v>1500</v>
      </c>
      <c r="H351" s="74">
        <f t="shared" si="66"/>
        <v>1500</v>
      </c>
      <c r="I351" s="74">
        <f t="shared" si="70"/>
        <v>0</v>
      </c>
      <c r="J351" s="74">
        <f t="shared" si="71"/>
        <v>4660.2</v>
      </c>
      <c r="K351" s="74">
        <f t="shared" si="67"/>
        <v>4660.2</v>
      </c>
      <c r="L351" s="103"/>
      <c r="O351" s="12"/>
    </row>
    <row r="352" spans="2:15" x14ac:dyDescent="0.3">
      <c r="B352" s="64" t="s">
        <v>589</v>
      </c>
      <c r="C352" s="25" t="s">
        <v>161</v>
      </c>
      <c r="D352" s="31" t="s">
        <v>25</v>
      </c>
      <c r="E352" s="46">
        <f>0.96*E349</f>
        <v>9.8879999999999999</v>
      </c>
      <c r="F352" s="73"/>
      <c r="G352" s="74"/>
      <c r="H352" s="74">
        <f t="shared" si="66"/>
        <v>0</v>
      </c>
      <c r="I352" s="74">
        <f t="shared" si="70"/>
        <v>0</v>
      </c>
      <c r="J352" s="74">
        <f t="shared" si="71"/>
        <v>0</v>
      </c>
      <c r="K352" s="74">
        <f t="shared" si="67"/>
        <v>0</v>
      </c>
      <c r="L352" s="103"/>
      <c r="O352" s="12"/>
    </row>
    <row r="353" spans="2:15" ht="31.2" x14ac:dyDescent="0.3">
      <c r="B353" s="64" t="s">
        <v>590</v>
      </c>
      <c r="C353" s="25" t="s">
        <v>1478</v>
      </c>
      <c r="D353" s="31" t="s">
        <v>25</v>
      </c>
      <c r="E353" s="46">
        <f>0.65*E349</f>
        <v>6.6950000000000003</v>
      </c>
      <c r="F353" s="73">
        <f>1973*0.15</f>
        <v>295.95</v>
      </c>
      <c r="G353" s="74">
        <f>1500*0.15</f>
        <v>225</v>
      </c>
      <c r="H353" s="74">
        <f t="shared" si="66"/>
        <v>520.95000000000005</v>
      </c>
      <c r="I353" s="74">
        <f t="shared" si="70"/>
        <v>1981.39</v>
      </c>
      <c r="J353" s="74">
        <f t="shared" si="71"/>
        <v>1506.38</v>
      </c>
      <c r="K353" s="74">
        <f t="shared" si="67"/>
        <v>3487.7700000000004</v>
      </c>
      <c r="L353" s="103"/>
      <c r="O353" s="12"/>
    </row>
    <row r="354" spans="2:15" x14ac:dyDescent="0.3">
      <c r="B354" s="64" t="s">
        <v>591</v>
      </c>
      <c r="C354" s="25" t="s">
        <v>20</v>
      </c>
      <c r="D354" s="31" t="s">
        <v>26</v>
      </c>
      <c r="E354" s="46">
        <f>0.46/10*E349</f>
        <v>0.4738</v>
      </c>
      <c r="F354" s="73"/>
      <c r="G354" s="74">
        <v>5860</v>
      </c>
      <c r="H354" s="74">
        <f t="shared" si="66"/>
        <v>5860</v>
      </c>
      <c r="I354" s="74">
        <f t="shared" si="70"/>
        <v>0</v>
      </c>
      <c r="J354" s="74">
        <f t="shared" si="71"/>
        <v>2776.47</v>
      </c>
      <c r="K354" s="74">
        <f t="shared" si="67"/>
        <v>2776.47</v>
      </c>
      <c r="L354" s="103"/>
      <c r="O354" s="12"/>
    </row>
    <row r="355" spans="2:15" x14ac:dyDescent="0.3">
      <c r="B355" s="64" t="s">
        <v>592</v>
      </c>
      <c r="C355" s="32" t="s">
        <v>158</v>
      </c>
      <c r="D355" s="31" t="s">
        <v>26</v>
      </c>
      <c r="E355" s="46">
        <f>E354*1.02</f>
        <v>0.48327599999999998</v>
      </c>
      <c r="F355" s="73">
        <v>6700</v>
      </c>
      <c r="G355" s="74"/>
      <c r="H355" s="74">
        <f t="shared" si="66"/>
        <v>6700</v>
      </c>
      <c r="I355" s="74">
        <f t="shared" si="70"/>
        <v>3237.95</v>
      </c>
      <c r="J355" s="74">
        <f t="shared" si="71"/>
        <v>0</v>
      </c>
      <c r="K355" s="74">
        <f t="shared" si="67"/>
        <v>3237.95</v>
      </c>
      <c r="L355" s="103"/>
      <c r="O355" s="12"/>
    </row>
    <row r="356" spans="2:15" x14ac:dyDescent="0.3">
      <c r="B356" s="64" t="s">
        <v>593</v>
      </c>
      <c r="C356" s="25" t="s">
        <v>28</v>
      </c>
      <c r="D356" s="31" t="s">
        <v>26</v>
      </c>
      <c r="E356" s="46">
        <f>0.65/10*E349</f>
        <v>0.6695000000000001</v>
      </c>
      <c r="F356" s="73"/>
      <c r="G356" s="74">
        <v>5860</v>
      </c>
      <c r="H356" s="74">
        <f t="shared" si="66"/>
        <v>5860</v>
      </c>
      <c r="I356" s="74">
        <f t="shared" si="70"/>
        <v>0</v>
      </c>
      <c r="J356" s="74">
        <f t="shared" si="71"/>
        <v>3923.27</v>
      </c>
      <c r="K356" s="74">
        <f t="shared" si="67"/>
        <v>3923.27</v>
      </c>
      <c r="L356" s="103"/>
      <c r="O356" s="12"/>
    </row>
    <row r="357" spans="2:15" x14ac:dyDescent="0.3">
      <c r="B357" s="64" t="s">
        <v>594</v>
      </c>
      <c r="C357" s="32" t="s">
        <v>29</v>
      </c>
      <c r="D357" s="31" t="s">
        <v>26</v>
      </c>
      <c r="E357" s="46">
        <f>E356*1.02</f>
        <v>0.68289000000000011</v>
      </c>
      <c r="F357" s="73">
        <v>7100</v>
      </c>
      <c r="G357" s="74"/>
      <c r="H357" s="74">
        <f t="shared" si="66"/>
        <v>7100</v>
      </c>
      <c r="I357" s="74">
        <f t="shared" si="70"/>
        <v>4848.5200000000004</v>
      </c>
      <c r="J357" s="74">
        <f t="shared" si="71"/>
        <v>0</v>
      </c>
      <c r="K357" s="74">
        <f t="shared" si="67"/>
        <v>4848.5200000000004</v>
      </c>
      <c r="L357" s="103"/>
      <c r="O357" s="12"/>
    </row>
    <row r="358" spans="2:15" x14ac:dyDescent="0.3">
      <c r="B358" s="64" t="s">
        <v>595</v>
      </c>
      <c r="C358" s="25" t="s">
        <v>162</v>
      </c>
      <c r="D358" s="31" t="s">
        <v>27</v>
      </c>
      <c r="E358" s="46">
        <f>E349</f>
        <v>10.3</v>
      </c>
      <c r="F358" s="77"/>
      <c r="G358" s="74">
        <v>2928</v>
      </c>
      <c r="H358" s="74">
        <f t="shared" si="66"/>
        <v>2928</v>
      </c>
      <c r="I358" s="74">
        <f t="shared" si="70"/>
        <v>0</v>
      </c>
      <c r="J358" s="74">
        <f t="shared" si="71"/>
        <v>30158.400000000001</v>
      </c>
      <c r="K358" s="74">
        <f t="shared" si="67"/>
        <v>30158.400000000001</v>
      </c>
      <c r="L358" s="103"/>
      <c r="O358" s="12"/>
    </row>
    <row r="359" spans="2:15" ht="31.2" x14ac:dyDescent="0.3">
      <c r="B359" s="64" t="s">
        <v>596</v>
      </c>
      <c r="C359" s="32" t="s">
        <v>163</v>
      </c>
      <c r="D359" s="31" t="s">
        <v>27</v>
      </c>
      <c r="E359" s="46">
        <f>E358*1.1</f>
        <v>11.330000000000002</v>
      </c>
      <c r="F359" s="77">
        <v>855</v>
      </c>
      <c r="G359" s="74"/>
      <c r="H359" s="74">
        <f t="shared" si="66"/>
        <v>855</v>
      </c>
      <c r="I359" s="74">
        <f t="shared" si="70"/>
        <v>9687.15</v>
      </c>
      <c r="J359" s="74">
        <f t="shared" si="71"/>
        <v>0</v>
      </c>
      <c r="K359" s="74">
        <f t="shared" si="67"/>
        <v>9687.15</v>
      </c>
      <c r="L359" s="103"/>
      <c r="O359" s="12"/>
    </row>
    <row r="360" spans="2:15" ht="33.6" x14ac:dyDescent="0.3">
      <c r="B360" s="64" t="s">
        <v>597</v>
      </c>
      <c r="C360" s="25" t="s">
        <v>152</v>
      </c>
      <c r="D360" s="3" t="s">
        <v>26</v>
      </c>
      <c r="E360" s="7">
        <v>115.78</v>
      </c>
      <c r="F360" s="77"/>
      <c r="G360" s="74">
        <v>439</v>
      </c>
      <c r="H360" s="74">
        <f t="shared" si="66"/>
        <v>439</v>
      </c>
      <c r="I360" s="74">
        <f t="shared" si="70"/>
        <v>0</v>
      </c>
      <c r="J360" s="74">
        <f t="shared" si="71"/>
        <v>50827.42</v>
      </c>
      <c r="K360" s="74">
        <f t="shared" si="67"/>
        <v>50827.42</v>
      </c>
      <c r="L360" s="103"/>
      <c r="O360" s="12"/>
    </row>
    <row r="361" spans="2:15" ht="31.2" x14ac:dyDescent="0.3">
      <c r="B361" s="87" t="s">
        <v>598</v>
      </c>
      <c r="C361" s="23" t="s">
        <v>200</v>
      </c>
      <c r="D361" s="88" t="s">
        <v>27</v>
      </c>
      <c r="E361" s="75">
        <v>29.9</v>
      </c>
      <c r="F361" s="82"/>
      <c r="G361" s="82"/>
      <c r="H361" s="82"/>
      <c r="I361" s="82"/>
      <c r="J361" s="82"/>
      <c r="K361" s="82"/>
      <c r="L361" s="103"/>
      <c r="O361" s="12"/>
    </row>
    <row r="362" spans="2:15" x14ac:dyDescent="0.3">
      <c r="B362" s="64" t="s">
        <v>599</v>
      </c>
      <c r="C362" s="25" t="s">
        <v>149</v>
      </c>
      <c r="D362" s="31" t="s">
        <v>26</v>
      </c>
      <c r="E362" s="46">
        <v>299.97000000000003</v>
      </c>
      <c r="F362" s="77"/>
      <c r="G362" s="74">
        <v>300</v>
      </c>
      <c r="H362" s="74">
        <f t="shared" si="66"/>
        <v>300</v>
      </c>
      <c r="I362" s="74">
        <f t="shared" ref="I362:I372" si="72">ROUND(F362*E362,2)</f>
        <v>0</v>
      </c>
      <c r="J362" s="74">
        <f t="shared" ref="J362:J372" si="73">ROUND(G362*E362,2)</f>
        <v>89991</v>
      </c>
      <c r="K362" s="74">
        <f t="shared" si="67"/>
        <v>89991</v>
      </c>
      <c r="L362" s="103"/>
      <c r="O362" s="12"/>
    </row>
    <row r="363" spans="2:15" x14ac:dyDescent="0.3">
      <c r="B363" s="64" t="s">
        <v>600</v>
      </c>
      <c r="C363" s="25" t="s">
        <v>19</v>
      </c>
      <c r="D363" s="31" t="s">
        <v>26</v>
      </c>
      <c r="E363" s="46">
        <f>E362*0.03</f>
        <v>8.9991000000000003</v>
      </c>
      <c r="F363" s="77"/>
      <c r="G363" s="74">
        <v>1500</v>
      </c>
      <c r="H363" s="74">
        <f t="shared" si="66"/>
        <v>1500</v>
      </c>
      <c r="I363" s="74">
        <f t="shared" si="72"/>
        <v>0</v>
      </c>
      <c r="J363" s="74">
        <f t="shared" si="73"/>
        <v>13498.65</v>
      </c>
      <c r="K363" s="74">
        <f t="shared" si="67"/>
        <v>13498.65</v>
      </c>
      <c r="L363" s="103"/>
      <c r="O363" s="12"/>
    </row>
    <row r="364" spans="2:15" x14ac:dyDescent="0.3">
      <c r="B364" s="64" t="s">
        <v>601</v>
      </c>
      <c r="C364" s="25" t="s">
        <v>161</v>
      </c>
      <c r="D364" s="31" t="s">
        <v>25</v>
      </c>
      <c r="E364" s="46">
        <f>0.96*E361</f>
        <v>28.703999999999997</v>
      </c>
      <c r="F364" s="73"/>
      <c r="G364" s="74"/>
      <c r="H364" s="74">
        <f t="shared" si="66"/>
        <v>0</v>
      </c>
      <c r="I364" s="74">
        <f t="shared" si="72"/>
        <v>0</v>
      </c>
      <c r="J364" s="74">
        <f t="shared" si="73"/>
        <v>0</v>
      </c>
      <c r="K364" s="74">
        <f t="shared" si="67"/>
        <v>0</v>
      </c>
      <c r="L364" s="103"/>
      <c r="O364" s="12"/>
    </row>
    <row r="365" spans="2:15" ht="31.2" x14ac:dyDescent="0.3">
      <c r="B365" s="64" t="s">
        <v>602</v>
      </c>
      <c r="C365" s="25" t="s">
        <v>1478</v>
      </c>
      <c r="D365" s="31" t="s">
        <v>25</v>
      </c>
      <c r="E365" s="46">
        <f>0.65*E361</f>
        <v>19.434999999999999</v>
      </c>
      <c r="F365" s="73">
        <f>1973*0.15</f>
        <v>295.95</v>
      </c>
      <c r="G365" s="74">
        <f>1500*0.15</f>
        <v>225</v>
      </c>
      <c r="H365" s="74">
        <f t="shared" si="66"/>
        <v>520.95000000000005</v>
      </c>
      <c r="I365" s="74">
        <f t="shared" si="72"/>
        <v>5751.79</v>
      </c>
      <c r="J365" s="74">
        <f t="shared" si="73"/>
        <v>4372.88</v>
      </c>
      <c r="K365" s="74">
        <f t="shared" si="67"/>
        <v>10124.67</v>
      </c>
      <c r="L365" s="103"/>
      <c r="O365" s="12"/>
    </row>
    <row r="366" spans="2:15" x14ac:dyDescent="0.3">
      <c r="B366" s="64" t="s">
        <v>603</v>
      </c>
      <c r="C366" s="25" t="s">
        <v>20</v>
      </c>
      <c r="D366" s="31" t="s">
        <v>26</v>
      </c>
      <c r="E366" s="46">
        <f>0.46/10*E361</f>
        <v>1.3754</v>
      </c>
      <c r="F366" s="73"/>
      <c r="G366" s="74">
        <v>5860</v>
      </c>
      <c r="H366" s="74">
        <f t="shared" si="66"/>
        <v>5860</v>
      </c>
      <c r="I366" s="74">
        <f t="shared" si="72"/>
        <v>0</v>
      </c>
      <c r="J366" s="74">
        <f t="shared" si="73"/>
        <v>8059.84</v>
      </c>
      <c r="K366" s="74">
        <f t="shared" si="67"/>
        <v>8059.84</v>
      </c>
      <c r="L366" s="103"/>
      <c r="O366" s="12"/>
    </row>
    <row r="367" spans="2:15" x14ac:dyDescent="0.3">
      <c r="B367" s="64" t="s">
        <v>604</v>
      </c>
      <c r="C367" s="32" t="s">
        <v>158</v>
      </c>
      <c r="D367" s="31" t="s">
        <v>26</v>
      </c>
      <c r="E367" s="46">
        <f>E366*1.02</f>
        <v>1.402908</v>
      </c>
      <c r="F367" s="73">
        <v>6700</v>
      </c>
      <c r="G367" s="74"/>
      <c r="H367" s="74">
        <f t="shared" si="66"/>
        <v>6700</v>
      </c>
      <c r="I367" s="74">
        <f t="shared" si="72"/>
        <v>9399.48</v>
      </c>
      <c r="J367" s="74">
        <f t="shared" si="73"/>
        <v>0</v>
      </c>
      <c r="K367" s="74">
        <f t="shared" si="67"/>
        <v>9399.48</v>
      </c>
      <c r="L367" s="103"/>
      <c r="O367" s="12"/>
    </row>
    <row r="368" spans="2:15" x14ac:dyDescent="0.3">
      <c r="B368" s="64" t="s">
        <v>605</v>
      </c>
      <c r="C368" s="25" t="s">
        <v>28</v>
      </c>
      <c r="D368" s="31" t="s">
        <v>26</v>
      </c>
      <c r="E368" s="46">
        <f>0.65/10*E361</f>
        <v>1.9435</v>
      </c>
      <c r="F368" s="73"/>
      <c r="G368" s="74">
        <v>5860</v>
      </c>
      <c r="H368" s="74">
        <f t="shared" si="66"/>
        <v>5860</v>
      </c>
      <c r="I368" s="74">
        <f t="shared" si="72"/>
        <v>0</v>
      </c>
      <c r="J368" s="74">
        <f t="shared" si="73"/>
        <v>11388.91</v>
      </c>
      <c r="K368" s="74">
        <f t="shared" si="67"/>
        <v>11388.91</v>
      </c>
      <c r="L368" s="103"/>
      <c r="O368" s="12"/>
    </row>
    <row r="369" spans="2:15" x14ac:dyDescent="0.3">
      <c r="B369" s="64" t="s">
        <v>606</v>
      </c>
      <c r="C369" s="32" t="s">
        <v>29</v>
      </c>
      <c r="D369" s="31" t="s">
        <v>26</v>
      </c>
      <c r="E369" s="46">
        <f>E368*1.02</f>
        <v>1.98237</v>
      </c>
      <c r="F369" s="73">
        <v>7100</v>
      </c>
      <c r="G369" s="74"/>
      <c r="H369" s="74">
        <f t="shared" si="66"/>
        <v>7100</v>
      </c>
      <c r="I369" s="74">
        <f t="shared" si="72"/>
        <v>14074.83</v>
      </c>
      <c r="J369" s="74">
        <f t="shared" si="73"/>
        <v>0</v>
      </c>
      <c r="K369" s="74">
        <f t="shared" si="67"/>
        <v>14074.83</v>
      </c>
      <c r="L369" s="103"/>
      <c r="O369" s="12"/>
    </row>
    <row r="370" spans="2:15" x14ac:dyDescent="0.3">
      <c r="B370" s="64" t="s">
        <v>607</v>
      </c>
      <c r="C370" s="25" t="s">
        <v>162</v>
      </c>
      <c r="D370" s="31" t="s">
        <v>27</v>
      </c>
      <c r="E370" s="46">
        <f>E361</f>
        <v>29.9</v>
      </c>
      <c r="F370" s="77"/>
      <c r="G370" s="74">
        <v>2928</v>
      </c>
      <c r="H370" s="74">
        <f t="shared" si="66"/>
        <v>2928</v>
      </c>
      <c r="I370" s="74">
        <f t="shared" si="72"/>
        <v>0</v>
      </c>
      <c r="J370" s="74">
        <f t="shared" si="73"/>
        <v>87547.199999999997</v>
      </c>
      <c r="K370" s="74">
        <f t="shared" si="67"/>
        <v>87547.199999999997</v>
      </c>
      <c r="L370" s="103"/>
      <c r="O370" s="12"/>
    </row>
    <row r="371" spans="2:15" ht="31.2" x14ac:dyDescent="0.3">
      <c r="B371" s="64" t="s">
        <v>608</v>
      </c>
      <c r="C371" s="32" t="s">
        <v>163</v>
      </c>
      <c r="D371" s="31" t="s">
        <v>27</v>
      </c>
      <c r="E371" s="46">
        <f>E370*1.1</f>
        <v>32.89</v>
      </c>
      <c r="F371" s="77">
        <v>855</v>
      </c>
      <c r="G371" s="74"/>
      <c r="H371" s="74">
        <f t="shared" si="66"/>
        <v>855</v>
      </c>
      <c r="I371" s="74">
        <f t="shared" si="72"/>
        <v>28120.95</v>
      </c>
      <c r="J371" s="74">
        <f t="shared" si="73"/>
        <v>0</v>
      </c>
      <c r="K371" s="74">
        <f t="shared" si="67"/>
        <v>28120.95</v>
      </c>
      <c r="L371" s="103"/>
      <c r="O371" s="12"/>
    </row>
    <row r="372" spans="2:15" ht="33.6" x14ac:dyDescent="0.3">
      <c r="B372" s="64" t="s">
        <v>609</v>
      </c>
      <c r="C372" s="25" t="s">
        <v>152</v>
      </c>
      <c r="D372" s="3" t="s">
        <v>26</v>
      </c>
      <c r="E372" s="7">
        <v>407.78</v>
      </c>
      <c r="F372" s="77"/>
      <c r="G372" s="74">
        <v>439</v>
      </c>
      <c r="H372" s="74">
        <f t="shared" si="66"/>
        <v>439</v>
      </c>
      <c r="I372" s="74">
        <f t="shared" si="72"/>
        <v>0</v>
      </c>
      <c r="J372" s="74">
        <f t="shared" si="73"/>
        <v>179015.42</v>
      </c>
      <c r="K372" s="74">
        <f t="shared" si="67"/>
        <v>179015.42</v>
      </c>
      <c r="L372" s="103"/>
      <c r="O372" s="12"/>
    </row>
    <row r="373" spans="2:15" s="50" customFormat="1" ht="31.2" x14ac:dyDescent="0.3">
      <c r="B373" s="87" t="s">
        <v>610</v>
      </c>
      <c r="C373" s="23" t="s">
        <v>201</v>
      </c>
      <c r="D373" s="88" t="s">
        <v>27</v>
      </c>
      <c r="E373" s="75">
        <v>12.4</v>
      </c>
      <c r="F373" s="82"/>
      <c r="G373" s="82"/>
      <c r="H373" s="82"/>
      <c r="I373" s="82"/>
      <c r="J373" s="82"/>
      <c r="K373" s="82"/>
      <c r="L373" s="62"/>
      <c r="O373" s="12"/>
    </row>
    <row r="374" spans="2:15" s="50" customFormat="1" x14ac:dyDescent="0.3">
      <c r="B374" s="64" t="s">
        <v>611</v>
      </c>
      <c r="C374" s="25" t="s">
        <v>149</v>
      </c>
      <c r="D374" s="31" t="s">
        <v>26</v>
      </c>
      <c r="E374" s="46">
        <v>178</v>
      </c>
      <c r="F374" s="77"/>
      <c r="G374" s="74">
        <v>300</v>
      </c>
      <c r="H374" s="74">
        <f t="shared" si="66"/>
        <v>300</v>
      </c>
      <c r="I374" s="74">
        <f t="shared" ref="I374:I384" si="74">ROUND(F374*E374,2)</f>
        <v>0</v>
      </c>
      <c r="J374" s="74">
        <f t="shared" ref="J374:J384" si="75">ROUND(G374*E374,2)</f>
        <v>53400</v>
      </c>
      <c r="K374" s="74">
        <f t="shared" si="67"/>
        <v>53400</v>
      </c>
      <c r="L374" s="62"/>
      <c r="O374" s="12"/>
    </row>
    <row r="375" spans="2:15" s="50" customFormat="1" x14ac:dyDescent="0.3">
      <c r="B375" s="64" t="s">
        <v>612</v>
      </c>
      <c r="C375" s="25" t="s">
        <v>19</v>
      </c>
      <c r="D375" s="31" t="s">
        <v>26</v>
      </c>
      <c r="E375" s="46">
        <f>E374*0.03</f>
        <v>5.34</v>
      </c>
      <c r="F375" s="77"/>
      <c r="G375" s="77">
        <v>1500</v>
      </c>
      <c r="H375" s="74">
        <f t="shared" si="66"/>
        <v>1500</v>
      </c>
      <c r="I375" s="74">
        <f t="shared" si="74"/>
        <v>0</v>
      </c>
      <c r="J375" s="74">
        <f t="shared" si="75"/>
        <v>8010</v>
      </c>
      <c r="K375" s="74">
        <f t="shared" si="67"/>
        <v>8010</v>
      </c>
      <c r="L375" s="62"/>
      <c r="O375" s="12"/>
    </row>
    <row r="376" spans="2:15" s="50" customFormat="1" x14ac:dyDescent="0.3">
      <c r="B376" s="64" t="s">
        <v>613</v>
      </c>
      <c r="C376" s="25" t="s">
        <v>161</v>
      </c>
      <c r="D376" s="31" t="s">
        <v>25</v>
      </c>
      <c r="E376" s="46">
        <f>0.96*E373</f>
        <v>11.904</v>
      </c>
      <c r="F376" s="77"/>
      <c r="G376" s="77"/>
      <c r="H376" s="74">
        <f t="shared" si="66"/>
        <v>0</v>
      </c>
      <c r="I376" s="74">
        <f t="shared" si="74"/>
        <v>0</v>
      </c>
      <c r="J376" s="74">
        <f t="shared" si="75"/>
        <v>0</v>
      </c>
      <c r="K376" s="74">
        <f t="shared" si="67"/>
        <v>0</v>
      </c>
      <c r="L376" s="62"/>
      <c r="O376" s="12"/>
    </row>
    <row r="377" spans="2:15" s="50" customFormat="1" ht="31.2" x14ac:dyDescent="0.3">
      <c r="B377" s="64" t="s">
        <v>614</v>
      </c>
      <c r="C377" s="25" t="s">
        <v>1478</v>
      </c>
      <c r="D377" s="31" t="s">
        <v>25</v>
      </c>
      <c r="E377" s="46">
        <f>0.65*E373</f>
        <v>8.06</v>
      </c>
      <c r="F377" s="73">
        <f>1973*0.15</f>
        <v>295.95</v>
      </c>
      <c r="G377" s="74">
        <f>1500*0.15</f>
        <v>225</v>
      </c>
      <c r="H377" s="74">
        <f t="shared" si="66"/>
        <v>520.95000000000005</v>
      </c>
      <c r="I377" s="74">
        <f t="shared" si="74"/>
        <v>2385.36</v>
      </c>
      <c r="J377" s="74">
        <f t="shared" si="75"/>
        <v>1813.5</v>
      </c>
      <c r="K377" s="74">
        <f t="shared" si="67"/>
        <v>4198.8600000000006</v>
      </c>
      <c r="L377" s="62"/>
      <c r="O377" s="12"/>
    </row>
    <row r="378" spans="2:15" s="50" customFormat="1" x14ac:dyDescent="0.3">
      <c r="B378" s="64" t="s">
        <v>615</v>
      </c>
      <c r="C378" s="25" t="s">
        <v>20</v>
      </c>
      <c r="D378" s="31" t="s">
        <v>26</v>
      </c>
      <c r="E378" s="46">
        <f>0.46/10*E373</f>
        <v>0.57040000000000002</v>
      </c>
      <c r="F378" s="77"/>
      <c r="G378" s="74">
        <v>5860</v>
      </c>
      <c r="H378" s="74">
        <f t="shared" si="66"/>
        <v>5860</v>
      </c>
      <c r="I378" s="74">
        <f t="shared" si="74"/>
        <v>0</v>
      </c>
      <c r="J378" s="74">
        <f t="shared" si="75"/>
        <v>3342.54</v>
      </c>
      <c r="K378" s="74">
        <f t="shared" si="67"/>
        <v>3342.54</v>
      </c>
      <c r="L378" s="62"/>
      <c r="O378" s="12"/>
    </row>
    <row r="379" spans="2:15" s="50" customFormat="1" x14ac:dyDescent="0.3">
      <c r="B379" s="64" t="s">
        <v>616</v>
      </c>
      <c r="C379" s="32" t="s">
        <v>158</v>
      </c>
      <c r="D379" s="31" t="s">
        <v>26</v>
      </c>
      <c r="E379" s="46">
        <f>E378*1.02</f>
        <v>0.58180799999999999</v>
      </c>
      <c r="F379" s="73">
        <v>6700</v>
      </c>
      <c r="G379" s="77"/>
      <c r="H379" s="74">
        <f t="shared" si="66"/>
        <v>6700</v>
      </c>
      <c r="I379" s="74">
        <f t="shared" si="74"/>
        <v>3898.11</v>
      </c>
      <c r="J379" s="74">
        <f t="shared" si="75"/>
        <v>0</v>
      </c>
      <c r="K379" s="74">
        <f t="shared" si="67"/>
        <v>3898.11</v>
      </c>
      <c r="L379" s="63"/>
      <c r="O379" s="12"/>
    </row>
    <row r="380" spans="2:15" s="50" customFormat="1" x14ac:dyDescent="0.3">
      <c r="B380" s="64" t="s">
        <v>617</v>
      </c>
      <c r="C380" s="25" t="s">
        <v>28</v>
      </c>
      <c r="D380" s="31" t="s">
        <v>26</v>
      </c>
      <c r="E380" s="46">
        <f>0.65/10*E373</f>
        <v>0.80600000000000005</v>
      </c>
      <c r="F380" s="77"/>
      <c r="G380" s="77">
        <v>5860</v>
      </c>
      <c r="H380" s="74">
        <f t="shared" si="66"/>
        <v>5860</v>
      </c>
      <c r="I380" s="74">
        <f t="shared" si="74"/>
        <v>0</v>
      </c>
      <c r="J380" s="74">
        <f t="shared" si="75"/>
        <v>4723.16</v>
      </c>
      <c r="K380" s="74">
        <f t="shared" si="67"/>
        <v>4723.16</v>
      </c>
      <c r="L380" s="62"/>
      <c r="O380" s="12"/>
    </row>
    <row r="381" spans="2:15" s="50" customFormat="1" x14ac:dyDescent="0.3">
      <c r="B381" s="64" t="s">
        <v>618</v>
      </c>
      <c r="C381" s="32" t="s">
        <v>29</v>
      </c>
      <c r="D381" s="31" t="s">
        <v>26</v>
      </c>
      <c r="E381" s="46">
        <f>E380*1.02</f>
        <v>0.82212000000000007</v>
      </c>
      <c r="F381" s="73">
        <v>7100</v>
      </c>
      <c r="G381" s="77"/>
      <c r="H381" s="74">
        <f t="shared" si="66"/>
        <v>7100</v>
      </c>
      <c r="I381" s="74">
        <f t="shared" si="74"/>
        <v>5837.05</v>
      </c>
      <c r="J381" s="74">
        <f t="shared" si="75"/>
        <v>0</v>
      </c>
      <c r="K381" s="74">
        <f t="shared" si="67"/>
        <v>5837.05</v>
      </c>
      <c r="L381" s="62"/>
      <c r="O381" s="12"/>
    </row>
    <row r="382" spans="2:15" s="50" customFormat="1" x14ac:dyDescent="0.3">
      <c r="B382" s="64" t="s">
        <v>619</v>
      </c>
      <c r="C382" s="25" t="s">
        <v>162</v>
      </c>
      <c r="D382" s="31" t="s">
        <v>27</v>
      </c>
      <c r="E382" s="46">
        <f>E373</f>
        <v>12.4</v>
      </c>
      <c r="F382" s="77"/>
      <c r="G382" s="77">
        <v>2928</v>
      </c>
      <c r="H382" s="74">
        <f t="shared" si="66"/>
        <v>2928</v>
      </c>
      <c r="I382" s="74">
        <f t="shared" si="74"/>
        <v>0</v>
      </c>
      <c r="J382" s="74">
        <f t="shared" si="75"/>
        <v>36307.199999999997</v>
      </c>
      <c r="K382" s="74">
        <f t="shared" si="67"/>
        <v>36307.199999999997</v>
      </c>
      <c r="L382" s="62"/>
      <c r="O382" s="12"/>
    </row>
    <row r="383" spans="2:15" s="50" customFormat="1" ht="31.2" x14ac:dyDescent="0.3">
      <c r="B383" s="64" t="s">
        <v>620</v>
      </c>
      <c r="C383" s="32" t="s">
        <v>163</v>
      </c>
      <c r="D383" s="31" t="s">
        <v>27</v>
      </c>
      <c r="E383" s="46">
        <f>E382*1.1</f>
        <v>13.640000000000002</v>
      </c>
      <c r="F383" s="77">
        <v>855</v>
      </c>
      <c r="G383" s="77"/>
      <c r="H383" s="74">
        <f t="shared" si="66"/>
        <v>855</v>
      </c>
      <c r="I383" s="74">
        <f t="shared" si="74"/>
        <v>11662.2</v>
      </c>
      <c r="J383" s="74">
        <f t="shared" si="75"/>
        <v>0</v>
      </c>
      <c r="K383" s="74">
        <f t="shared" si="67"/>
        <v>11662.2</v>
      </c>
      <c r="L383" s="62"/>
      <c r="O383" s="12"/>
    </row>
    <row r="384" spans="2:15" s="50" customFormat="1" ht="33.6" x14ac:dyDescent="0.3">
      <c r="B384" s="64" t="s">
        <v>621</v>
      </c>
      <c r="C384" s="25" t="s">
        <v>152</v>
      </c>
      <c r="D384" s="3" t="s">
        <v>26</v>
      </c>
      <c r="E384" s="7">
        <v>197.07</v>
      </c>
      <c r="F384" s="77"/>
      <c r="G384" s="74">
        <v>439</v>
      </c>
      <c r="H384" s="74">
        <f t="shared" si="66"/>
        <v>439</v>
      </c>
      <c r="I384" s="74">
        <f t="shared" si="74"/>
        <v>0</v>
      </c>
      <c r="J384" s="74">
        <f t="shared" si="75"/>
        <v>86513.73</v>
      </c>
      <c r="K384" s="74">
        <f t="shared" si="67"/>
        <v>86513.73</v>
      </c>
      <c r="L384" s="62"/>
      <c r="O384" s="12"/>
    </row>
    <row r="385" spans="2:15" ht="31.2" x14ac:dyDescent="0.3">
      <c r="B385" s="87" t="s">
        <v>622</v>
      </c>
      <c r="C385" s="23" t="s">
        <v>202</v>
      </c>
      <c r="D385" s="88" t="s">
        <v>27</v>
      </c>
      <c r="E385" s="75">
        <v>5.0999999999999996</v>
      </c>
      <c r="F385" s="82"/>
      <c r="G385" s="82"/>
      <c r="H385" s="82"/>
      <c r="I385" s="82"/>
      <c r="J385" s="82"/>
      <c r="K385" s="82"/>
      <c r="L385" s="103"/>
      <c r="O385" s="12"/>
    </row>
    <row r="386" spans="2:15" x14ac:dyDescent="0.3">
      <c r="B386" s="64" t="s">
        <v>623</v>
      </c>
      <c r="C386" s="25" t="s">
        <v>149</v>
      </c>
      <c r="D386" s="31" t="s">
        <v>26</v>
      </c>
      <c r="E386" s="46">
        <v>51.29</v>
      </c>
      <c r="F386" s="77"/>
      <c r="G386" s="74">
        <v>300</v>
      </c>
      <c r="H386" s="74">
        <f t="shared" si="66"/>
        <v>300</v>
      </c>
      <c r="I386" s="74">
        <f t="shared" ref="I386:I396" si="76">ROUND(F386*E386,2)</f>
        <v>0</v>
      </c>
      <c r="J386" s="74">
        <f t="shared" ref="J386:J396" si="77">ROUND(G386*E386,2)</f>
        <v>15387</v>
      </c>
      <c r="K386" s="74">
        <f t="shared" si="67"/>
        <v>15387</v>
      </c>
      <c r="L386" s="103"/>
      <c r="O386" s="12"/>
    </row>
    <row r="387" spans="2:15" x14ac:dyDescent="0.3">
      <c r="B387" s="64" t="s">
        <v>624</v>
      </c>
      <c r="C387" s="25" t="s">
        <v>19</v>
      </c>
      <c r="D387" s="31" t="s">
        <v>26</v>
      </c>
      <c r="E387" s="46">
        <f>E386*0.03</f>
        <v>1.5387</v>
      </c>
      <c r="F387" s="77"/>
      <c r="G387" s="74">
        <v>1500</v>
      </c>
      <c r="H387" s="74">
        <f t="shared" si="66"/>
        <v>1500</v>
      </c>
      <c r="I387" s="74">
        <f t="shared" si="76"/>
        <v>0</v>
      </c>
      <c r="J387" s="74">
        <f t="shared" si="77"/>
        <v>2308.0500000000002</v>
      </c>
      <c r="K387" s="74">
        <f t="shared" si="67"/>
        <v>2308.0500000000002</v>
      </c>
      <c r="L387" s="103"/>
      <c r="O387" s="12"/>
    </row>
    <row r="388" spans="2:15" x14ac:dyDescent="0.3">
      <c r="B388" s="64" t="s">
        <v>625</v>
      </c>
      <c r="C388" s="25" t="s">
        <v>161</v>
      </c>
      <c r="D388" s="31" t="s">
        <v>25</v>
      </c>
      <c r="E388" s="46">
        <f>0.96*E385</f>
        <v>4.8959999999999999</v>
      </c>
      <c r="F388" s="77"/>
      <c r="G388" s="74"/>
      <c r="H388" s="74">
        <f t="shared" si="66"/>
        <v>0</v>
      </c>
      <c r="I388" s="74">
        <f t="shared" si="76"/>
        <v>0</v>
      </c>
      <c r="J388" s="74">
        <f t="shared" si="77"/>
        <v>0</v>
      </c>
      <c r="K388" s="74">
        <f t="shared" si="67"/>
        <v>0</v>
      </c>
      <c r="L388" s="103"/>
      <c r="O388" s="12"/>
    </row>
    <row r="389" spans="2:15" ht="31.2" x14ac:dyDescent="0.3">
      <c r="B389" s="64" t="s">
        <v>626</v>
      </c>
      <c r="C389" s="25" t="s">
        <v>1478</v>
      </c>
      <c r="D389" s="31" t="s">
        <v>25</v>
      </c>
      <c r="E389" s="46">
        <f>0.65*E385</f>
        <v>3.3149999999999999</v>
      </c>
      <c r="F389" s="73">
        <f>1973*0.15</f>
        <v>295.95</v>
      </c>
      <c r="G389" s="74">
        <f>1500*0.15</f>
        <v>225</v>
      </c>
      <c r="H389" s="74">
        <f t="shared" si="66"/>
        <v>520.95000000000005</v>
      </c>
      <c r="I389" s="74">
        <f t="shared" si="76"/>
        <v>981.07</v>
      </c>
      <c r="J389" s="74">
        <f t="shared" si="77"/>
        <v>745.88</v>
      </c>
      <c r="K389" s="74">
        <f t="shared" si="67"/>
        <v>1726.95</v>
      </c>
      <c r="L389" s="103"/>
      <c r="O389" s="12"/>
    </row>
    <row r="390" spans="2:15" x14ac:dyDescent="0.3">
      <c r="B390" s="64" t="s">
        <v>627</v>
      </c>
      <c r="C390" s="25" t="s">
        <v>20</v>
      </c>
      <c r="D390" s="31" t="s">
        <v>26</v>
      </c>
      <c r="E390" s="46">
        <f>0.46/10*E385</f>
        <v>0.23459999999999998</v>
      </c>
      <c r="F390" s="77"/>
      <c r="G390" s="74">
        <v>5860</v>
      </c>
      <c r="H390" s="74">
        <f t="shared" si="66"/>
        <v>5860</v>
      </c>
      <c r="I390" s="74">
        <f t="shared" si="76"/>
        <v>0</v>
      </c>
      <c r="J390" s="74">
        <f t="shared" si="77"/>
        <v>1374.76</v>
      </c>
      <c r="K390" s="74">
        <f t="shared" si="67"/>
        <v>1374.76</v>
      </c>
      <c r="L390" s="103"/>
      <c r="O390" s="12"/>
    </row>
    <row r="391" spans="2:15" x14ac:dyDescent="0.3">
      <c r="B391" s="64" t="s">
        <v>628</v>
      </c>
      <c r="C391" s="32" t="s">
        <v>158</v>
      </c>
      <c r="D391" s="31" t="s">
        <v>26</v>
      </c>
      <c r="E391" s="46">
        <f>E390*1.02</f>
        <v>0.23929199999999998</v>
      </c>
      <c r="F391" s="73">
        <v>6700</v>
      </c>
      <c r="G391" s="74"/>
      <c r="H391" s="74">
        <f t="shared" si="66"/>
        <v>6700</v>
      </c>
      <c r="I391" s="74">
        <f t="shared" si="76"/>
        <v>1603.26</v>
      </c>
      <c r="J391" s="74">
        <f t="shared" si="77"/>
        <v>0</v>
      </c>
      <c r="K391" s="74">
        <f t="shared" si="67"/>
        <v>1603.26</v>
      </c>
      <c r="L391" s="103"/>
      <c r="O391" s="12"/>
    </row>
    <row r="392" spans="2:15" x14ac:dyDescent="0.3">
      <c r="B392" s="64" t="s">
        <v>629</v>
      </c>
      <c r="C392" s="25" t="s">
        <v>28</v>
      </c>
      <c r="D392" s="31" t="s">
        <v>26</v>
      </c>
      <c r="E392" s="46">
        <f>0.65/10*E385</f>
        <v>0.33149999999999996</v>
      </c>
      <c r="F392" s="77"/>
      <c r="G392" s="74">
        <v>5860</v>
      </c>
      <c r="H392" s="74">
        <f t="shared" si="66"/>
        <v>5860</v>
      </c>
      <c r="I392" s="74">
        <f t="shared" si="76"/>
        <v>0</v>
      </c>
      <c r="J392" s="74">
        <f t="shared" si="77"/>
        <v>1942.59</v>
      </c>
      <c r="K392" s="74">
        <f t="shared" si="67"/>
        <v>1942.59</v>
      </c>
      <c r="L392" s="103"/>
      <c r="O392" s="12"/>
    </row>
    <row r="393" spans="2:15" x14ac:dyDescent="0.3">
      <c r="B393" s="64" t="s">
        <v>630</v>
      </c>
      <c r="C393" s="32" t="s">
        <v>29</v>
      </c>
      <c r="D393" s="31" t="s">
        <v>26</v>
      </c>
      <c r="E393" s="46">
        <f>E392*1.02</f>
        <v>0.33812999999999999</v>
      </c>
      <c r="F393" s="73">
        <v>7100</v>
      </c>
      <c r="G393" s="74"/>
      <c r="H393" s="74">
        <f t="shared" si="66"/>
        <v>7100</v>
      </c>
      <c r="I393" s="74">
        <f t="shared" si="76"/>
        <v>2400.7199999999998</v>
      </c>
      <c r="J393" s="74">
        <f t="shared" si="77"/>
        <v>0</v>
      </c>
      <c r="K393" s="74">
        <f t="shared" si="67"/>
        <v>2400.7199999999998</v>
      </c>
      <c r="L393" s="103"/>
      <c r="O393" s="12"/>
    </row>
    <row r="394" spans="2:15" x14ac:dyDescent="0.3">
      <c r="B394" s="64" t="s">
        <v>631</v>
      </c>
      <c r="C394" s="25" t="s">
        <v>162</v>
      </c>
      <c r="D394" s="31" t="s">
        <v>27</v>
      </c>
      <c r="E394" s="46">
        <f>E385</f>
        <v>5.0999999999999996</v>
      </c>
      <c r="F394" s="77"/>
      <c r="G394" s="74">
        <v>2928</v>
      </c>
      <c r="H394" s="74">
        <f t="shared" si="66"/>
        <v>2928</v>
      </c>
      <c r="I394" s="74">
        <f t="shared" si="76"/>
        <v>0</v>
      </c>
      <c r="J394" s="74">
        <f t="shared" si="77"/>
        <v>14932.8</v>
      </c>
      <c r="K394" s="74">
        <f t="shared" si="67"/>
        <v>14932.8</v>
      </c>
      <c r="L394" s="103"/>
      <c r="O394" s="12"/>
    </row>
    <row r="395" spans="2:15" ht="31.2" x14ac:dyDescent="0.3">
      <c r="B395" s="64" t="s">
        <v>632</v>
      </c>
      <c r="C395" s="32" t="s">
        <v>163</v>
      </c>
      <c r="D395" s="31" t="s">
        <v>27</v>
      </c>
      <c r="E395" s="46">
        <f>E394*1.1</f>
        <v>5.61</v>
      </c>
      <c r="F395" s="77">
        <v>855</v>
      </c>
      <c r="G395" s="74"/>
      <c r="H395" s="74">
        <f t="shared" si="66"/>
        <v>855</v>
      </c>
      <c r="I395" s="74">
        <f t="shared" si="76"/>
        <v>4796.55</v>
      </c>
      <c r="J395" s="74">
        <f t="shared" si="77"/>
        <v>0</v>
      </c>
      <c r="K395" s="74">
        <f t="shared" si="67"/>
        <v>4796.55</v>
      </c>
      <c r="L395" s="103"/>
      <c r="O395" s="12"/>
    </row>
    <row r="396" spans="2:15" ht="33.6" x14ac:dyDescent="0.3">
      <c r="B396" s="64" t="s">
        <v>633</v>
      </c>
      <c r="C396" s="25" t="s">
        <v>152</v>
      </c>
      <c r="D396" s="3" t="s">
        <v>26</v>
      </c>
      <c r="E396" s="7">
        <v>53.35</v>
      </c>
      <c r="F396" s="77"/>
      <c r="G396" s="74">
        <v>439</v>
      </c>
      <c r="H396" s="74">
        <f t="shared" si="66"/>
        <v>439</v>
      </c>
      <c r="I396" s="74">
        <f t="shared" si="76"/>
        <v>0</v>
      </c>
      <c r="J396" s="74">
        <f t="shared" si="77"/>
        <v>23420.65</v>
      </c>
      <c r="K396" s="74">
        <f t="shared" si="67"/>
        <v>23420.65</v>
      </c>
      <c r="L396" s="103"/>
      <c r="O396" s="12"/>
    </row>
    <row r="397" spans="2:15" ht="31.2" x14ac:dyDescent="0.3">
      <c r="B397" s="87" t="s">
        <v>634</v>
      </c>
      <c r="C397" s="23" t="s">
        <v>203</v>
      </c>
      <c r="D397" s="88" t="s">
        <v>27</v>
      </c>
      <c r="E397" s="75">
        <v>62.6</v>
      </c>
      <c r="F397" s="82"/>
      <c r="G397" s="82"/>
      <c r="H397" s="82"/>
      <c r="I397" s="82"/>
      <c r="J397" s="82"/>
      <c r="K397" s="82"/>
      <c r="L397" s="103"/>
      <c r="O397" s="12"/>
    </row>
    <row r="398" spans="2:15" x14ac:dyDescent="0.3">
      <c r="B398" s="64" t="s">
        <v>635</v>
      </c>
      <c r="C398" s="25" t="s">
        <v>149</v>
      </c>
      <c r="D398" s="31" t="s">
        <v>26</v>
      </c>
      <c r="E398" s="46">
        <v>987.55</v>
      </c>
      <c r="F398" s="77"/>
      <c r="G398" s="74">
        <v>300</v>
      </c>
      <c r="H398" s="74">
        <f t="shared" ref="H398:H461" si="78">F398+G398</f>
        <v>300</v>
      </c>
      <c r="I398" s="74">
        <f t="shared" ref="I398:I408" si="79">ROUND(F398*E398,2)</f>
        <v>0</v>
      </c>
      <c r="J398" s="74">
        <f t="shared" ref="J398:J408" si="80">ROUND(G398*E398,2)</f>
        <v>296265</v>
      </c>
      <c r="K398" s="74">
        <f t="shared" ref="K398:K461" si="81">I398+J398</f>
        <v>296265</v>
      </c>
      <c r="L398" s="103"/>
      <c r="O398" s="12"/>
    </row>
    <row r="399" spans="2:15" x14ac:dyDescent="0.3">
      <c r="B399" s="64" t="s">
        <v>636</v>
      </c>
      <c r="C399" s="25" t="s">
        <v>19</v>
      </c>
      <c r="D399" s="31" t="s">
        <v>26</v>
      </c>
      <c r="E399" s="46">
        <f>E398*0.03</f>
        <v>29.626499999999997</v>
      </c>
      <c r="F399" s="77"/>
      <c r="G399" s="74">
        <v>1500</v>
      </c>
      <c r="H399" s="74">
        <f t="shared" si="78"/>
        <v>1500</v>
      </c>
      <c r="I399" s="74">
        <f t="shared" si="79"/>
        <v>0</v>
      </c>
      <c r="J399" s="74">
        <f t="shared" si="80"/>
        <v>44439.75</v>
      </c>
      <c r="K399" s="74">
        <f t="shared" si="81"/>
        <v>44439.75</v>
      </c>
      <c r="L399" s="103"/>
      <c r="O399" s="12"/>
    </row>
    <row r="400" spans="2:15" x14ac:dyDescent="0.3">
      <c r="B400" s="64" t="s">
        <v>637</v>
      </c>
      <c r="C400" s="25" t="s">
        <v>161</v>
      </c>
      <c r="D400" s="31" t="s">
        <v>25</v>
      </c>
      <c r="E400" s="46">
        <f>0.96*E397</f>
        <v>60.095999999999997</v>
      </c>
      <c r="F400" s="77"/>
      <c r="G400" s="74"/>
      <c r="H400" s="74">
        <f t="shared" si="78"/>
        <v>0</v>
      </c>
      <c r="I400" s="74">
        <f t="shared" si="79"/>
        <v>0</v>
      </c>
      <c r="J400" s="74">
        <f t="shared" si="80"/>
        <v>0</v>
      </c>
      <c r="K400" s="74">
        <f t="shared" si="81"/>
        <v>0</v>
      </c>
      <c r="L400" s="103"/>
      <c r="O400" s="12"/>
    </row>
    <row r="401" spans="2:15" ht="31.2" x14ac:dyDescent="0.3">
      <c r="B401" s="64" t="s">
        <v>638</v>
      </c>
      <c r="C401" s="25" t="s">
        <v>1478</v>
      </c>
      <c r="D401" s="31" t="s">
        <v>25</v>
      </c>
      <c r="E401" s="46">
        <f>0.65*E397</f>
        <v>40.690000000000005</v>
      </c>
      <c r="F401" s="73">
        <f>1973*0.15</f>
        <v>295.95</v>
      </c>
      <c r="G401" s="74">
        <f>1500*0.15</f>
        <v>225</v>
      </c>
      <c r="H401" s="74">
        <f t="shared" si="78"/>
        <v>520.95000000000005</v>
      </c>
      <c r="I401" s="74">
        <f t="shared" si="79"/>
        <v>12042.21</v>
      </c>
      <c r="J401" s="74">
        <f t="shared" si="80"/>
        <v>9155.25</v>
      </c>
      <c r="K401" s="74">
        <f t="shared" si="81"/>
        <v>21197.46</v>
      </c>
      <c r="L401" s="103"/>
      <c r="O401" s="12"/>
    </row>
    <row r="402" spans="2:15" x14ac:dyDescent="0.3">
      <c r="B402" s="64" t="s">
        <v>639</v>
      </c>
      <c r="C402" s="25" t="s">
        <v>20</v>
      </c>
      <c r="D402" s="31" t="s">
        <v>26</v>
      </c>
      <c r="E402" s="46">
        <f>0.46/10*E397</f>
        <v>2.8795999999999999</v>
      </c>
      <c r="F402" s="77"/>
      <c r="G402" s="74">
        <v>5860</v>
      </c>
      <c r="H402" s="74">
        <f t="shared" si="78"/>
        <v>5860</v>
      </c>
      <c r="I402" s="74">
        <f t="shared" si="79"/>
        <v>0</v>
      </c>
      <c r="J402" s="74">
        <f t="shared" si="80"/>
        <v>16874.46</v>
      </c>
      <c r="K402" s="74">
        <f t="shared" si="81"/>
        <v>16874.46</v>
      </c>
      <c r="L402" s="103"/>
      <c r="O402" s="12"/>
    </row>
    <row r="403" spans="2:15" x14ac:dyDescent="0.3">
      <c r="B403" s="64" t="s">
        <v>640</v>
      </c>
      <c r="C403" s="32" t="s">
        <v>158</v>
      </c>
      <c r="D403" s="31" t="s">
        <v>26</v>
      </c>
      <c r="E403" s="46">
        <f>E402*1.02</f>
        <v>2.937192</v>
      </c>
      <c r="F403" s="73">
        <v>6700</v>
      </c>
      <c r="G403" s="74"/>
      <c r="H403" s="74">
        <f t="shared" si="78"/>
        <v>6700</v>
      </c>
      <c r="I403" s="74">
        <f t="shared" si="79"/>
        <v>19679.189999999999</v>
      </c>
      <c r="J403" s="74">
        <f t="shared" si="80"/>
        <v>0</v>
      </c>
      <c r="K403" s="74">
        <f t="shared" si="81"/>
        <v>19679.189999999999</v>
      </c>
      <c r="L403" s="103"/>
      <c r="O403" s="12"/>
    </row>
    <row r="404" spans="2:15" x14ac:dyDescent="0.3">
      <c r="B404" s="64" t="s">
        <v>641</v>
      </c>
      <c r="C404" s="25" t="s">
        <v>28</v>
      </c>
      <c r="D404" s="31" t="s">
        <v>26</v>
      </c>
      <c r="E404" s="46">
        <f>0.65/10*E397</f>
        <v>4.069</v>
      </c>
      <c r="F404" s="77"/>
      <c r="G404" s="74">
        <v>5860</v>
      </c>
      <c r="H404" s="74">
        <f t="shared" si="78"/>
        <v>5860</v>
      </c>
      <c r="I404" s="74">
        <f t="shared" si="79"/>
        <v>0</v>
      </c>
      <c r="J404" s="74">
        <f t="shared" si="80"/>
        <v>23844.34</v>
      </c>
      <c r="K404" s="74">
        <f t="shared" si="81"/>
        <v>23844.34</v>
      </c>
      <c r="L404" s="103"/>
      <c r="O404" s="12"/>
    </row>
    <row r="405" spans="2:15" x14ac:dyDescent="0.3">
      <c r="B405" s="64" t="s">
        <v>642</v>
      </c>
      <c r="C405" s="32" t="s">
        <v>29</v>
      </c>
      <c r="D405" s="31" t="s">
        <v>26</v>
      </c>
      <c r="E405" s="46">
        <f>E404*1.02</f>
        <v>4.1503800000000002</v>
      </c>
      <c r="F405" s="73">
        <v>7100</v>
      </c>
      <c r="G405" s="74"/>
      <c r="H405" s="74">
        <f t="shared" si="78"/>
        <v>7100</v>
      </c>
      <c r="I405" s="74">
        <f t="shared" si="79"/>
        <v>29467.7</v>
      </c>
      <c r="J405" s="74">
        <f t="shared" si="80"/>
        <v>0</v>
      </c>
      <c r="K405" s="74">
        <f t="shared" si="81"/>
        <v>29467.7</v>
      </c>
      <c r="L405" s="103"/>
      <c r="O405" s="12"/>
    </row>
    <row r="406" spans="2:15" x14ac:dyDescent="0.3">
      <c r="B406" s="64" t="s">
        <v>643</v>
      </c>
      <c r="C406" s="25" t="s">
        <v>162</v>
      </c>
      <c r="D406" s="31" t="s">
        <v>27</v>
      </c>
      <c r="E406" s="46">
        <f>E397</f>
        <v>62.6</v>
      </c>
      <c r="F406" s="77"/>
      <c r="G406" s="74">
        <v>2928</v>
      </c>
      <c r="H406" s="74">
        <f t="shared" si="78"/>
        <v>2928</v>
      </c>
      <c r="I406" s="74">
        <f t="shared" si="79"/>
        <v>0</v>
      </c>
      <c r="J406" s="74">
        <f t="shared" si="80"/>
        <v>183292.79999999999</v>
      </c>
      <c r="K406" s="74">
        <f t="shared" si="81"/>
        <v>183292.79999999999</v>
      </c>
      <c r="L406" s="103"/>
      <c r="O406" s="12"/>
    </row>
    <row r="407" spans="2:15" ht="31.2" x14ac:dyDescent="0.3">
      <c r="B407" s="64" t="s">
        <v>644</v>
      </c>
      <c r="C407" s="32" t="s">
        <v>163</v>
      </c>
      <c r="D407" s="31" t="s">
        <v>27</v>
      </c>
      <c r="E407" s="46">
        <f>E406*1.1</f>
        <v>68.860000000000014</v>
      </c>
      <c r="F407" s="77">
        <v>855</v>
      </c>
      <c r="G407" s="74"/>
      <c r="H407" s="74">
        <f t="shared" si="78"/>
        <v>855</v>
      </c>
      <c r="I407" s="74">
        <f t="shared" si="79"/>
        <v>58875.3</v>
      </c>
      <c r="J407" s="74">
        <f t="shared" si="80"/>
        <v>0</v>
      </c>
      <c r="K407" s="74">
        <f t="shared" si="81"/>
        <v>58875.3</v>
      </c>
      <c r="L407" s="103"/>
      <c r="O407" s="12"/>
    </row>
    <row r="408" spans="2:15" ht="33.6" x14ac:dyDescent="0.3">
      <c r="B408" s="64" t="s">
        <v>645</v>
      </c>
      <c r="C408" s="25" t="s">
        <v>152</v>
      </c>
      <c r="D408" s="3" t="s">
        <v>26</v>
      </c>
      <c r="E408" s="7">
        <v>1237.5</v>
      </c>
      <c r="F408" s="77"/>
      <c r="G408" s="74">
        <v>439</v>
      </c>
      <c r="H408" s="74">
        <f t="shared" si="78"/>
        <v>439</v>
      </c>
      <c r="I408" s="74">
        <f t="shared" si="79"/>
        <v>0</v>
      </c>
      <c r="J408" s="74">
        <f t="shared" si="80"/>
        <v>543262.5</v>
      </c>
      <c r="K408" s="74">
        <f t="shared" si="81"/>
        <v>543262.5</v>
      </c>
      <c r="L408" s="103"/>
      <c r="O408" s="12"/>
    </row>
    <row r="409" spans="2:15" ht="31.2" x14ac:dyDescent="0.3">
      <c r="B409" s="87" t="s">
        <v>646</v>
      </c>
      <c r="C409" s="23" t="s">
        <v>204</v>
      </c>
      <c r="D409" s="88" t="s">
        <v>27</v>
      </c>
      <c r="E409" s="75">
        <v>30.2</v>
      </c>
      <c r="F409" s="82"/>
      <c r="G409" s="82"/>
      <c r="H409" s="82"/>
      <c r="I409" s="82"/>
      <c r="J409" s="82"/>
      <c r="K409" s="82"/>
      <c r="L409" s="103"/>
      <c r="O409" s="12"/>
    </row>
    <row r="410" spans="2:15" x14ac:dyDescent="0.3">
      <c r="B410" s="64" t="s">
        <v>647</v>
      </c>
      <c r="C410" s="25" t="s">
        <v>149</v>
      </c>
      <c r="D410" s="31" t="s">
        <v>26</v>
      </c>
      <c r="E410" s="46">
        <v>83.5</v>
      </c>
      <c r="F410" s="74"/>
      <c r="G410" s="74">
        <v>300</v>
      </c>
      <c r="H410" s="74">
        <f t="shared" si="78"/>
        <v>300</v>
      </c>
      <c r="I410" s="74">
        <f t="shared" ref="I410:I420" si="82">ROUND(F410*E410,2)</f>
        <v>0</v>
      </c>
      <c r="J410" s="74">
        <f t="shared" ref="J410:J420" si="83">ROUND(G410*E410,2)</f>
        <v>25050</v>
      </c>
      <c r="K410" s="74">
        <f t="shared" si="81"/>
        <v>25050</v>
      </c>
      <c r="L410" s="103"/>
      <c r="O410" s="12"/>
    </row>
    <row r="411" spans="2:15" x14ac:dyDescent="0.3">
      <c r="B411" s="64" t="s">
        <v>648</v>
      </c>
      <c r="C411" s="25" t="s">
        <v>19</v>
      </c>
      <c r="D411" s="31" t="s">
        <v>26</v>
      </c>
      <c r="E411" s="46">
        <f>E410*0.03</f>
        <v>2.5049999999999999</v>
      </c>
      <c r="F411" s="74"/>
      <c r="G411" s="74">
        <v>1500</v>
      </c>
      <c r="H411" s="74">
        <f t="shared" si="78"/>
        <v>1500</v>
      </c>
      <c r="I411" s="74">
        <f t="shared" si="82"/>
        <v>0</v>
      </c>
      <c r="J411" s="74">
        <f t="shared" si="83"/>
        <v>3757.5</v>
      </c>
      <c r="K411" s="74">
        <f t="shared" si="81"/>
        <v>3757.5</v>
      </c>
      <c r="L411" s="103"/>
      <c r="O411" s="12"/>
    </row>
    <row r="412" spans="2:15" x14ac:dyDescent="0.3">
      <c r="B412" s="64" t="s">
        <v>649</v>
      </c>
      <c r="C412" s="25" t="s">
        <v>161</v>
      </c>
      <c r="D412" s="31" t="s">
        <v>25</v>
      </c>
      <c r="E412" s="46">
        <f>0.96*E409</f>
        <v>28.991999999999997</v>
      </c>
      <c r="F412" s="74"/>
      <c r="G412" s="74"/>
      <c r="H412" s="74">
        <f t="shared" si="78"/>
        <v>0</v>
      </c>
      <c r="I412" s="74">
        <f t="shared" si="82"/>
        <v>0</v>
      </c>
      <c r="J412" s="74">
        <f t="shared" si="83"/>
        <v>0</v>
      </c>
      <c r="K412" s="74">
        <f t="shared" si="81"/>
        <v>0</v>
      </c>
      <c r="L412" s="103"/>
      <c r="O412" s="12"/>
    </row>
    <row r="413" spans="2:15" ht="31.2" x14ac:dyDescent="0.3">
      <c r="B413" s="64" t="s">
        <v>650</v>
      </c>
      <c r="C413" s="25" t="s">
        <v>1478</v>
      </c>
      <c r="D413" s="31" t="s">
        <v>25</v>
      </c>
      <c r="E413" s="46">
        <f>0.65*E409</f>
        <v>19.63</v>
      </c>
      <c r="F413" s="73">
        <f>1973*0.15</f>
        <v>295.95</v>
      </c>
      <c r="G413" s="74">
        <f>1500*0.15</f>
        <v>225</v>
      </c>
      <c r="H413" s="74">
        <f t="shared" si="78"/>
        <v>520.95000000000005</v>
      </c>
      <c r="I413" s="74">
        <f t="shared" si="82"/>
        <v>5809.5</v>
      </c>
      <c r="J413" s="74">
        <f t="shared" si="83"/>
        <v>4416.75</v>
      </c>
      <c r="K413" s="74">
        <f t="shared" si="81"/>
        <v>10226.25</v>
      </c>
      <c r="L413" s="103"/>
      <c r="O413" s="12"/>
    </row>
    <row r="414" spans="2:15" x14ac:dyDescent="0.3">
      <c r="B414" s="64" t="s">
        <v>651</v>
      </c>
      <c r="C414" s="25" t="s">
        <v>20</v>
      </c>
      <c r="D414" s="31" t="s">
        <v>26</v>
      </c>
      <c r="E414" s="46">
        <f>0.46/10*E409</f>
        <v>1.3892</v>
      </c>
      <c r="F414" s="74"/>
      <c r="G414" s="74">
        <v>5860</v>
      </c>
      <c r="H414" s="74">
        <f t="shared" si="78"/>
        <v>5860</v>
      </c>
      <c r="I414" s="74">
        <f t="shared" si="82"/>
        <v>0</v>
      </c>
      <c r="J414" s="74">
        <f t="shared" si="83"/>
        <v>8140.71</v>
      </c>
      <c r="K414" s="74">
        <f t="shared" si="81"/>
        <v>8140.71</v>
      </c>
      <c r="L414" s="103"/>
      <c r="O414" s="12"/>
    </row>
    <row r="415" spans="2:15" x14ac:dyDescent="0.3">
      <c r="B415" s="64" t="s">
        <v>652</v>
      </c>
      <c r="C415" s="32" t="s">
        <v>158</v>
      </c>
      <c r="D415" s="31" t="s">
        <v>26</v>
      </c>
      <c r="E415" s="46">
        <f>E414*1.02</f>
        <v>1.416984</v>
      </c>
      <c r="F415" s="73">
        <v>6700</v>
      </c>
      <c r="G415" s="74"/>
      <c r="H415" s="74">
        <f t="shared" si="78"/>
        <v>6700</v>
      </c>
      <c r="I415" s="74">
        <f t="shared" si="82"/>
        <v>9493.7900000000009</v>
      </c>
      <c r="J415" s="74">
        <f t="shared" si="83"/>
        <v>0</v>
      </c>
      <c r="K415" s="74">
        <f t="shared" si="81"/>
        <v>9493.7900000000009</v>
      </c>
      <c r="L415" s="103"/>
      <c r="O415" s="12"/>
    </row>
    <row r="416" spans="2:15" x14ac:dyDescent="0.3">
      <c r="B416" s="64" t="s">
        <v>653</v>
      </c>
      <c r="C416" s="25" t="s">
        <v>28</v>
      </c>
      <c r="D416" s="31" t="s">
        <v>26</v>
      </c>
      <c r="E416" s="46">
        <f>0.65/10*E409</f>
        <v>1.9630000000000001</v>
      </c>
      <c r="F416" s="77"/>
      <c r="G416" s="74">
        <v>5860</v>
      </c>
      <c r="H416" s="74">
        <f t="shared" si="78"/>
        <v>5860</v>
      </c>
      <c r="I416" s="74">
        <f t="shared" si="82"/>
        <v>0</v>
      </c>
      <c r="J416" s="74">
        <f t="shared" si="83"/>
        <v>11503.18</v>
      </c>
      <c r="K416" s="74">
        <f t="shared" si="81"/>
        <v>11503.18</v>
      </c>
      <c r="L416" s="103"/>
      <c r="O416" s="12"/>
    </row>
    <row r="417" spans="2:15" x14ac:dyDescent="0.3">
      <c r="B417" s="64" t="s">
        <v>654</v>
      </c>
      <c r="C417" s="32" t="s">
        <v>29</v>
      </c>
      <c r="D417" s="31" t="s">
        <v>26</v>
      </c>
      <c r="E417" s="46">
        <f>E416*1.02</f>
        <v>2.0022600000000002</v>
      </c>
      <c r="F417" s="73">
        <v>7100</v>
      </c>
      <c r="G417" s="74"/>
      <c r="H417" s="74">
        <f t="shared" si="78"/>
        <v>7100</v>
      </c>
      <c r="I417" s="74">
        <f t="shared" si="82"/>
        <v>14216.05</v>
      </c>
      <c r="J417" s="74">
        <f t="shared" si="83"/>
        <v>0</v>
      </c>
      <c r="K417" s="74">
        <f t="shared" si="81"/>
        <v>14216.05</v>
      </c>
      <c r="L417" s="103"/>
      <c r="O417" s="12"/>
    </row>
    <row r="418" spans="2:15" x14ac:dyDescent="0.3">
      <c r="B418" s="64" t="s">
        <v>655</v>
      </c>
      <c r="C418" s="25" t="s">
        <v>162</v>
      </c>
      <c r="D418" s="31" t="s">
        <v>27</v>
      </c>
      <c r="E418" s="46">
        <f>E409</f>
        <v>30.2</v>
      </c>
      <c r="F418" s="77"/>
      <c r="G418" s="74">
        <v>2928</v>
      </c>
      <c r="H418" s="74">
        <f t="shared" si="78"/>
        <v>2928</v>
      </c>
      <c r="I418" s="74">
        <f t="shared" si="82"/>
        <v>0</v>
      </c>
      <c r="J418" s="74">
        <f t="shared" si="83"/>
        <v>88425.600000000006</v>
      </c>
      <c r="K418" s="74">
        <f t="shared" si="81"/>
        <v>88425.600000000006</v>
      </c>
      <c r="L418" s="103"/>
      <c r="O418" s="12"/>
    </row>
    <row r="419" spans="2:15" ht="31.2" x14ac:dyDescent="0.3">
      <c r="B419" s="64" t="s">
        <v>656</v>
      </c>
      <c r="C419" s="32" t="s">
        <v>163</v>
      </c>
      <c r="D419" s="31" t="s">
        <v>27</v>
      </c>
      <c r="E419" s="46">
        <f>E418*1.1</f>
        <v>33.22</v>
      </c>
      <c r="F419" s="77">
        <v>855</v>
      </c>
      <c r="G419" s="74"/>
      <c r="H419" s="74">
        <f t="shared" si="78"/>
        <v>855</v>
      </c>
      <c r="I419" s="74">
        <f t="shared" si="82"/>
        <v>28403.1</v>
      </c>
      <c r="J419" s="74">
        <f t="shared" si="83"/>
        <v>0</v>
      </c>
      <c r="K419" s="74">
        <f t="shared" si="81"/>
        <v>28403.1</v>
      </c>
      <c r="L419" s="103"/>
      <c r="O419" s="12"/>
    </row>
    <row r="420" spans="2:15" ht="33.6" x14ac:dyDescent="0.3">
      <c r="B420" s="64" t="s">
        <v>657</v>
      </c>
      <c r="C420" s="25" t="s">
        <v>152</v>
      </c>
      <c r="D420" s="3" t="s">
        <v>26</v>
      </c>
      <c r="E420" s="7">
        <v>84.91</v>
      </c>
      <c r="F420" s="77"/>
      <c r="G420" s="74">
        <v>439</v>
      </c>
      <c r="H420" s="74">
        <f t="shared" si="78"/>
        <v>439</v>
      </c>
      <c r="I420" s="74">
        <f t="shared" si="82"/>
        <v>0</v>
      </c>
      <c r="J420" s="74">
        <f t="shared" si="83"/>
        <v>37275.49</v>
      </c>
      <c r="K420" s="74">
        <f t="shared" si="81"/>
        <v>37275.49</v>
      </c>
      <c r="L420" s="103"/>
      <c r="O420" s="12"/>
    </row>
    <row r="421" spans="2:15" ht="31.2" x14ac:dyDescent="0.3">
      <c r="B421" s="87" t="s">
        <v>658</v>
      </c>
      <c r="C421" s="23" t="s">
        <v>205</v>
      </c>
      <c r="D421" s="88" t="s">
        <v>27</v>
      </c>
      <c r="E421" s="75">
        <v>6.2</v>
      </c>
      <c r="F421" s="82"/>
      <c r="G421" s="82"/>
      <c r="H421" s="82"/>
      <c r="I421" s="82"/>
      <c r="J421" s="82"/>
      <c r="K421" s="82"/>
      <c r="L421" s="103"/>
      <c r="O421" s="12"/>
    </row>
    <row r="422" spans="2:15" x14ac:dyDescent="0.3">
      <c r="B422" s="64" t="s">
        <v>659</v>
      </c>
      <c r="C422" s="25" t="s">
        <v>149</v>
      </c>
      <c r="D422" s="31" t="s">
        <v>26</v>
      </c>
      <c r="E422" s="46">
        <v>26.94</v>
      </c>
      <c r="F422" s="74"/>
      <c r="G422" s="74">
        <v>300</v>
      </c>
      <c r="H422" s="74">
        <f t="shared" si="78"/>
        <v>300</v>
      </c>
      <c r="I422" s="74">
        <f t="shared" ref="I422:I432" si="84">ROUND(F422*E422,2)</f>
        <v>0</v>
      </c>
      <c r="J422" s="74">
        <f t="shared" ref="J422:J432" si="85">ROUND(G422*E422,2)</f>
        <v>8082</v>
      </c>
      <c r="K422" s="74">
        <f t="shared" si="81"/>
        <v>8082</v>
      </c>
      <c r="L422" s="103"/>
      <c r="O422" s="12"/>
    </row>
    <row r="423" spans="2:15" x14ac:dyDescent="0.3">
      <c r="B423" s="64" t="s">
        <v>660</v>
      </c>
      <c r="C423" s="25" t="s">
        <v>19</v>
      </c>
      <c r="D423" s="31" t="s">
        <v>26</v>
      </c>
      <c r="E423" s="46">
        <f>E422*0.03</f>
        <v>0.80820000000000003</v>
      </c>
      <c r="F423" s="74"/>
      <c r="G423" s="74">
        <v>1500</v>
      </c>
      <c r="H423" s="74">
        <f t="shared" si="78"/>
        <v>1500</v>
      </c>
      <c r="I423" s="74">
        <f t="shared" si="84"/>
        <v>0</v>
      </c>
      <c r="J423" s="74">
        <f t="shared" si="85"/>
        <v>1212.3</v>
      </c>
      <c r="K423" s="74">
        <f t="shared" si="81"/>
        <v>1212.3</v>
      </c>
      <c r="L423" s="103"/>
      <c r="O423" s="12"/>
    </row>
    <row r="424" spans="2:15" x14ac:dyDescent="0.3">
      <c r="B424" s="64" t="s">
        <v>661</v>
      </c>
      <c r="C424" s="25" t="s">
        <v>161</v>
      </c>
      <c r="D424" s="31" t="s">
        <v>25</v>
      </c>
      <c r="E424" s="46">
        <f>0.96*E421</f>
        <v>5.952</v>
      </c>
      <c r="F424" s="74"/>
      <c r="G424" s="74"/>
      <c r="H424" s="74">
        <f t="shared" si="78"/>
        <v>0</v>
      </c>
      <c r="I424" s="74">
        <f t="shared" si="84"/>
        <v>0</v>
      </c>
      <c r="J424" s="74">
        <f t="shared" si="85"/>
        <v>0</v>
      </c>
      <c r="K424" s="74">
        <f t="shared" si="81"/>
        <v>0</v>
      </c>
      <c r="L424" s="103"/>
      <c r="O424" s="12"/>
    </row>
    <row r="425" spans="2:15" ht="31.2" x14ac:dyDescent="0.3">
      <c r="B425" s="64" t="s">
        <v>662</v>
      </c>
      <c r="C425" s="25" t="s">
        <v>1478</v>
      </c>
      <c r="D425" s="31" t="s">
        <v>25</v>
      </c>
      <c r="E425" s="46">
        <f>0.65*E421</f>
        <v>4.03</v>
      </c>
      <c r="F425" s="73">
        <f>1973*0.15</f>
        <v>295.95</v>
      </c>
      <c r="G425" s="74">
        <f>1500*0.15</f>
        <v>225</v>
      </c>
      <c r="H425" s="74">
        <f t="shared" si="78"/>
        <v>520.95000000000005</v>
      </c>
      <c r="I425" s="74">
        <f t="shared" si="84"/>
        <v>1192.68</v>
      </c>
      <c r="J425" s="74">
        <f t="shared" si="85"/>
        <v>906.75</v>
      </c>
      <c r="K425" s="74">
        <f t="shared" si="81"/>
        <v>2099.4300000000003</v>
      </c>
      <c r="L425" s="103"/>
      <c r="O425" s="12"/>
    </row>
    <row r="426" spans="2:15" x14ac:dyDescent="0.3">
      <c r="B426" s="64" t="s">
        <v>663</v>
      </c>
      <c r="C426" s="25" t="s">
        <v>20</v>
      </c>
      <c r="D426" s="31" t="s">
        <v>26</v>
      </c>
      <c r="E426" s="46">
        <f>0.46/10*E421</f>
        <v>0.28520000000000001</v>
      </c>
      <c r="F426" s="74"/>
      <c r="G426" s="74">
        <v>5860</v>
      </c>
      <c r="H426" s="74">
        <f t="shared" si="78"/>
        <v>5860</v>
      </c>
      <c r="I426" s="74">
        <f t="shared" si="84"/>
        <v>0</v>
      </c>
      <c r="J426" s="74">
        <f t="shared" si="85"/>
        <v>1671.27</v>
      </c>
      <c r="K426" s="74">
        <f t="shared" si="81"/>
        <v>1671.27</v>
      </c>
      <c r="L426" s="103"/>
      <c r="O426" s="12"/>
    </row>
    <row r="427" spans="2:15" x14ac:dyDescent="0.3">
      <c r="B427" s="64" t="s">
        <v>664</v>
      </c>
      <c r="C427" s="32" t="s">
        <v>158</v>
      </c>
      <c r="D427" s="31" t="s">
        <v>26</v>
      </c>
      <c r="E427" s="46">
        <f>E426*1.02</f>
        <v>0.290904</v>
      </c>
      <c r="F427" s="73">
        <v>6700</v>
      </c>
      <c r="G427" s="74"/>
      <c r="H427" s="74">
        <f t="shared" si="78"/>
        <v>6700</v>
      </c>
      <c r="I427" s="74">
        <f t="shared" si="84"/>
        <v>1949.06</v>
      </c>
      <c r="J427" s="74">
        <f t="shared" si="85"/>
        <v>0</v>
      </c>
      <c r="K427" s="74">
        <f t="shared" si="81"/>
        <v>1949.06</v>
      </c>
      <c r="L427" s="103"/>
      <c r="O427" s="12"/>
    </row>
    <row r="428" spans="2:15" x14ac:dyDescent="0.3">
      <c r="B428" s="64" t="s">
        <v>665</v>
      </c>
      <c r="C428" s="25" t="s">
        <v>28</v>
      </c>
      <c r="D428" s="31" t="s">
        <v>26</v>
      </c>
      <c r="E428" s="46">
        <f>0.65/10*E421</f>
        <v>0.40300000000000002</v>
      </c>
      <c r="F428" s="74"/>
      <c r="G428" s="74">
        <v>5860</v>
      </c>
      <c r="H428" s="74">
        <f t="shared" si="78"/>
        <v>5860</v>
      </c>
      <c r="I428" s="74">
        <f t="shared" si="84"/>
        <v>0</v>
      </c>
      <c r="J428" s="74">
        <f t="shared" si="85"/>
        <v>2361.58</v>
      </c>
      <c r="K428" s="74">
        <f t="shared" si="81"/>
        <v>2361.58</v>
      </c>
      <c r="L428" s="103"/>
      <c r="O428" s="12"/>
    </row>
    <row r="429" spans="2:15" x14ac:dyDescent="0.3">
      <c r="B429" s="64" t="s">
        <v>666</v>
      </c>
      <c r="C429" s="32" t="s">
        <v>29</v>
      </c>
      <c r="D429" s="31" t="s">
        <v>26</v>
      </c>
      <c r="E429" s="46">
        <f>E428*1.02</f>
        <v>0.41106000000000004</v>
      </c>
      <c r="F429" s="73">
        <v>7100</v>
      </c>
      <c r="G429" s="74"/>
      <c r="H429" s="74">
        <f t="shared" si="78"/>
        <v>7100</v>
      </c>
      <c r="I429" s="74">
        <f t="shared" si="84"/>
        <v>2918.53</v>
      </c>
      <c r="J429" s="74">
        <f t="shared" si="85"/>
        <v>0</v>
      </c>
      <c r="K429" s="74">
        <f t="shared" si="81"/>
        <v>2918.53</v>
      </c>
      <c r="L429" s="103"/>
      <c r="O429" s="12"/>
    </row>
    <row r="430" spans="2:15" x14ac:dyDescent="0.3">
      <c r="B430" s="64" t="s">
        <v>667</v>
      </c>
      <c r="C430" s="25" t="s">
        <v>162</v>
      </c>
      <c r="D430" s="31" t="s">
        <v>27</v>
      </c>
      <c r="E430" s="46">
        <f>E421</f>
        <v>6.2</v>
      </c>
      <c r="F430" s="74"/>
      <c r="G430" s="74">
        <v>2928</v>
      </c>
      <c r="H430" s="74">
        <f t="shared" si="78"/>
        <v>2928</v>
      </c>
      <c r="I430" s="74">
        <f t="shared" si="84"/>
        <v>0</v>
      </c>
      <c r="J430" s="74">
        <f t="shared" si="85"/>
        <v>18153.599999999999</v>
      </c>
      <c r="K430" s="74">
        <f t="shared" si="81"/>
        <v>18153.599999999999</v>
      </c>
      <c r="L430" s="103"/>
      <c r="O430" s="12"/>
    </row>
    <row r="431" spans="2:15" ht="31.2" x14ac:dyDescent="0.3">
      <c r="B431" s="64" t="s">
        <v>668</v>
      </c>
      <c r="C431" s="32" t="s">
        <v>163</v>
      </c>
      <c r="D431" s="31" t="s">
        <v>27</v>
      </c>
      <c r="E431" s="46">
        <f>E430*1.1</f>
        <v>6.8200000000000012</v>
      </c>
      <c r="F431" s="74">
        <v>855</v>
      </c>
      <c r="G431" s="74"/>
      <c r="H431" s="74">
        <f t="shared" si="78"/>
        <v>855</v>
      </c>
      <c r="I431" s="74">
        <f t="shared" si="84"/>
        <v>5831.1</v>
      </c>
      <c r="J431" s="74">
        <f t="shared" si="85"/>
        <v>0</v>
      </c>
      <c r="K431" s="74">
        <f t="shared" si="81"/>
        <v>5831.1</v>
      </c>
      <c r="L431" s="103"/>
      <c r="O431" s="12"/>
    </row>
    <row r="432" spans="2:15" ht="33.6" x14ac:dyDescent="0.3">
      <c r="B432" s="64" t="s">
        <v>669</v>
      </c>
      <c r="C432" s="25" t="s">
        <v>152</v>
      </c>
      <c r="D432" s="3" t="s">
        <v>26</v>
      </c>
      <c r="E432" s="7">
        <v>9.6</v>
      </c>
      <c r="F432" s="74"/>
      <c r="G432" s="74">
        <v>439</v>
      </c>
      <c r="H432" s="74">
        <f t="shared" si="78"/>
        <v>439</v>
      </c>
      <c r="I432" s="74">
        <f t="shared" si="84"/>
        <v>0</v>
      </c>
      <c r="J432" s="74">
        <f t="shared" si="85"/>
        <v>4214.3999999999996</v>
      </c>
      <c r="K432" s="74">
        <f t="shared" si="81"/>
        <v>4214.3999999999996</v>
      </c>
      <c r="L432" s="103"/>
      <c r="O432" s="12"/>
    </row>
    <row r="433" spans="2:15" ht="31.2" x14ac:dyDescent="0.3">
      <c r="B433" s="87" t="s">
        <v>670</v>
      </c>
      <c r="C433" s="23" t="s">
        <v>206</v>
      </c>
      <c r="D433" s="88" t="s">
        <v>27</v>
      </c>
      <c r="E433" s="75">
        <v>3</v>
      </c>
      <c r="F433" s="82"/>
      <c r="G433" s="82"/>
      <c r="H433" s="82"/>
      <c r="I433" s="82"/>
      <c r="J433" s="82"/>
      <c r="K433" s="82"/>
      <c r="L433" s="103"/>
      <c r="O433" s="12"/>
    </row>
    <row r="434" spans="2:15" x14ac:dyDescent="0.3">
      <c r="B434" s="64" t="s">
        <v>671</v>
      </c>
      <c r="C434" s="25" t="s">
        <v>149</v>
      </c>
      <c r="D434" s="31" t="s">
        <v>26</v>
      </c>
      <c r="E434" s="46">
        <v>7.47</v>
      </c>
      <c r="F434" s="77"/>
      <c r="G434" s="74">
        <v>300</v>
      </c>
      <c r="H434" s="74">
        <f t="shared" si="78"/>
        <v>300</v>
      </c>
      <c r="I434" s="74">
        <f t="shared" ref="I434:I447" si="86">ROUND(F434*E434,2)</f>
        <v>0</v>
      </c>
      <c r="J434" s="74">
        <f t="shared" ref="J434:J447" si="87">ROUND(G434*E434,2)</f>
        <v>2241</v>
      </c>
      <c r="K434" s="74">
        <f t="shared" si="81"/>
        <v>2241</v>
      </c>
      <c r="L434" s="103"/>
      <c r="O434" s="12"/>
    </row>
    <row r="435" spans="2:15" x14ac:dyDescent="0.3">
      <c r="B435" s="64" t="s">
        <v>672</v>
      </c>
      <c r="C435" s="25" t="s">
        <v>161</v>
      </c>
      <c r="D435" s="31" t="s">
        <v>25</v>
      </c>
      <c r="E435" s="46">
        <f>0.96*E433</f>
        <v>2.88</v>
      </c>
      <c r="F435" s="77"/>
      <c r="G435" s="74"/>
      <c r="H435" s="74">
        <f t="shared" si="78"/>
        <v>0</v>
      </c>
      <c r="I435" s="74">
        <f t="shared" si="86"/>
        <v>0</v>
      </c>
      <c r="J435" s="74">
        <f t="shared" si="87"/>
        <v>0</v>
      </c>
      <c r="K435" s="74">
        <f t="shared" si="81"/>
        <v>0</v>
      </c>
      <c r="L435" s="103"/>
      <c r="O435" s="12"/>
    </row>
    <row r="436" spans="2:15" ht="31.2" x14ac:dyDescent="0.3">
      <c r="B436" s="64" t="s">
        <v>673</v>
      </c>
      <c r="C436" s="25" t="s">
        <v>1478</v>
      </c>
      <c r="D436" s="31" t="s">
        <v>25</v>
      </c>
      <c r="E436" s="46">
        <f>0.65*E433</f>
        <v>1.9500000000000002</v>
      </c>
      <c r="F436" s="73">
        <f>1973*0.15</f>
        <v>295.95</v>
      </c>
      <c r="G436" s="74">
        <f>1500*0.15</f>
        <v>225</v>
      </c>
      <c r="H436" s="74">
        <f t="shared" si="78"/>
        <v>520.95000000000005</v>
      </c>
      <c r="I436" s="74">
        <f t="shared" si="86"/>
        <v>577.1</v>
      </c>
      <c r="J436" s="74">
        <f t="shared" si="87"/>
        <v>438.75</v>
      </c>
      <c r="K436" s="74">
        <f t="shared" si="81"/>
        <v>1015.85</v>
      </c>
      <c r="L436" s="103"/>
      <c r="O436" s="12"/>
    </row>
    <row r="437" spans="2:15" x14ac:dyDescent="0.3">
      <c r="B437" s="64" t="s">
        <v>674</v>
      </c>
      <c r="C437" s="25" t="s">
        <v>20</v>
      </c>
      <c r="D437" s="31" t="s">
        <v>26</v>
      </c>
      <c r="E437" s="46">
        <f>0.46/10*E433</f>
        <v>0.13800000000000001</v>
      </c>
      <c r="F437" s="77"/>
      <c r="G437" s="74">
        <v>5860</v>
      </c>
      <c r="H437" s="74">
        <f t="shared" si="78"/>
        <v>5860</v>
      </c>
      <c r="I437" s="74">
        <f t="shared" si="86"/>
        <v>0</v>
      </c>
      <c r="J437" s="74">
        <f t="shared" si="87"/>
        <v>808.68</v>
      </c>
      <c r="K437" s="74">
        <f t="shared" si="81"/>
        <v>808.68</v>
      </c>
      <c r="L437" s="103"/>
      <c r="O437" s="12"/>
    </row>
    <row r="438" spans="2:15" x14ac:dyDescent="0.3">
      <c r="B438" s="64" t="s">
        <v>675</v>
      </c>
      <c r="C438" s="32" t="s">
        <v>158</v>
      </c>
      <c r="D438" s="31" t="s">
        <v>26</v>
      </c>
      <c r="E438" s="46">
        <f>E437*1.02</f>
        <v>0.14076000000000002</v>
      </c>
      <c r="F438" s="73">
        <v>6700</v>
      </c>
      <c r="G438" s="74"/>
      <c r="H438" s="74">
        <f t="shared" si="78"/>
        <v>6700</v>
      </c>
      <c r="I438" s="74">
        <f t="shared" si="86"/>
        <v>943.09</v>
      </c>
      <c r="J438" s="74">
        <f t="shared" si="87"/>
        <v>0</v>
      </c>
      <c r="K438" s="74">
        <f t="shared" si="81"/>
        <v>943.09</v>
      </c>
      <c r="L438" s="103"/>
      <c r="O438" s="12"/>
    </row>
    <row r="439" spans="2:15" x14ac:dyDescent="0.3">
      <c r="B439" s="64" t="s">
        <v>676</v>
      </c>
      <c r="C439" s="25" t="s">
        <v>28</v>
      </c>
      <c r="D439" s="31" t="s">
        <v>26</v>
      </c>
      <c r="E439" s="46">
        <f>0.65/10*E433</f>
        <v>0.19500000000000001</v>
      </c>
      <c r="F439" s="79"/>
      <c r="G439" s="74">
        <v>5860</v>
      </c>
      <c r="H439" s="74">
        <f t="shared" si="78"/>
        <v>5860</v>
      </c>
      <c r="I439" s="74">
        <f t="shared" si="86"/>
        <v>0</v>
      </c>
      <c r="J439" s="74">
        <f t="shared" si="87"/>
        <v>1142.7</v>
      </c>
      <c r="K439" s="74">
        <f t="shared" si="81"/>
        <v>1142.7</v>
      </c>
      <c r="L439" s="103"/>
      <c r="O439" s="12"/>
    </row>
    <row r="440" spans="2:15" x14ac:dyDescent="0.3">
      <c r="B440" s="64" t="s">
        <v>677</v>
      </c>
      <c r="C440" s="32" t="s">
        <v>29</v>
      </c>
      <c r="D440" s="31" t="s">
        <v>26</v>
      </c>
      <c r="E440" s="46">
        <f>E439*1.02</f>
        <v>0.19890000000000002</v>
      </c>
      <c r="F440" s="73">
        <v>7100</v>
      </c>
      <c r="G440" s="74"/>
      <c r="H440" s="74">
        <f t="shared" si="78"/>
        <v>7100</v>
      </c>
      <c r="I440" s="74">
        <f t="shared" si="86"/>
        <v>1412.19</v>
      </c>
      <c r="J440" s="74">
        <f t="shared" si="87"/>
        <v>0</v>
      </c>
      <c r="K440" s="74">
        <f t="shared" si="81"/>
        <v>1412.19</v>
      </c>
      <c r="L440" s="103"/>
      <c r="O440" s="12"/>
    </row>
    <row r="441" spans="2:15" x14ac:dyDescent="0.3">
      <c r="B441" s="64" t="s">
        <v>678</v>
      </c>
      <c r="C441" s="25" t="s">
        <v>162</v>
      </c>
      <c r="D441" s="31" t="s">
        <v>27</v>
      </c>
      <c r="E441" s="46">
        <f>E433</f>
        <v>3</v>
      </c>
      <c r="F441" s="77"/>
      <c r="G441" s="74">
        <v>2928</v>
      </c>
      <c r="H441" s="74">
        <f t="shared" si="78"/>
        <v>2928</v>
      </c>
      <c r="I441" s="74">
        <f t="shared" si="86"/>
        <v>0</v>
      </c>
      <c r="J441" s="74">
        <f t="shared" si="87"/>
        <v>8784</v>
      </c>
      <c r="K441" s="74">
        <f t="shared" si="81"/>
        <v>8784</v>
      </c>
      <c r="L441" s="103"/>
      <c r="O441" s="12"/>
    </row>
    <row r="442" spans="2:15" ht="31.2" x14ac:dyDescent="0.3">
      <c r="B442" s="64" t="s">
        <v>679</v>
      </c>
      <c r="C442" s="32" t="s">
        <v>170</v>
      </c>
      <c r="D442" s="31" t="s">
        <v>27</v>
      </c>
      <c r="E442" s="46">
        <f>E441*1.1</f>
        <v>3.3000000000000003</v>
      </c>
      <c r="F442" s="77">
        <v>3225</v>
      </c>
      <c r="G442" s="74"/>
      <c r="H442" s="74">
        <f t="shared" si="78"/>
        <v>3225</v>
      </c>
      <c r="I442" s="74">
        <f t="shared" si="86"/>
        <v>10642.5</v>
      </c>
      <c r="J442" s="74">
        <f t="shared" si="87"/>
        <v>0</v>
      </c>
      <c r="K442" s="74">
        <f t="shared" si="81"/>
        <v>10642.5</v>
      </c>
      <c r="L442" s="103"/>
      <c r="O442" s="12"/>
    </row>
    <row r="443" spans="2:15" ht="33.6" x14ac:dyDescent="0.3">
      <c r="B443" s="64" t="s">
        <v>680</v>
      </c>
      <c r="C443" s="25" t="s">
        <v>152</v>
      </c>
      <c r="D443" s="3" t="s">
        <v>26</v>
      </c>
      <c r="E443" s="7">
        <v>1.99</v>
      </c>
      <c r="F443" s="74"/>
      <c r="G443" s="74">
        <v>439</v>
      </c>
      <c r="H443" s="74">
        <f t="shared" si="78"/>
        <v>439</v>
      </c>
      <c r="I443" s="74">
        <f t="shared" si="86"/>
        <v>0</v>
      </c>
      <c r="J443" s="74">
        <f t="shared" si="87"/>
        <v>873.61</v>
      </c>
      <c r="K443" s="74">
        <f t="shared" si="81"/>
        <v>873.61</v>
      </c>
      <c r="L443" s="103"/>
      <c r="O443" s="12"/>
    </row>
    <row r="444" spans="2:15" s="50" customFormat="1" ht="31.2" x14ac:dyDescent="0.3">
      <c r="B444" s="64" t="s">
        <v>681</v>
      </c>
      <c r="C444" s="25" t="s">
        <v>1479</v>
      </c>
      <c r="D444" s="61" t="s">
        <v>32</v>
      </c>
      <c r="E444" s="46">
        <v>1</v>
      </c>
      <c r="F444" s="77">
        <v>2000</v>
      </c>
      <c r="G444" s="77">
        <v>5000</v>
      </c>
      <c r="H444" s="74">
        <f t="shared" si="78"/>
        <v>7000</v>
      </c>
      <c r="I444" s="74">
        <f t="shared" si="86"/>
        <v>2000</v>
      </c>
      <c r="J444" s="74">
        <f t="shared" si="87"/>
        <v>5000</v>
      </c>
      <c r="K444" s="74">
        <f t="shared" si="81"/>
        <v>7000</v>
      </c>
      <c r="L444" s="62"/>
      <c r="O444" s="12"/>
    </row>
    <row r="445" spans="2:15" s="50" customFormat="1" x14ac:dyDescent="0.3">
      <c r="B445" s="64" t="s">
        <v>682</v>
      </c>
      <c r="C445" s="70" t="s">
        <v>1486</v>
      </c>
      <c r="D445" s="61" t="s">
        <v>32</v>
      </c>
      <c r="E445" s="46">
        <v>1</v>
      </c>
      <c r="F445" s="77"/>
      <c r="G445" s="77"/>
      <c r="H445" s="74">
        <f t="shared" si="78"/>
        <v>0</v>
      </c>
      <c r="I445" s="74">
        <f t="shared" si="86"/>
        <v>0</v>
      </c>
      <c r="J445" s="74">
        <f t="shared" si="87"/>
        <v>0</v>
      </c>
      <c r="K445" s="74">
        <f t="shared" si="81"/>
        <v>0</v>
      </c>
      <c r="L445" s="62"/>
      <c r="O445" s="12"/>
    </row>
    <row r="446" spans="2:15" s="50" customFormat="1" x14ac:dyDescent="0.3">
      <c r="B446" s="64" t="s">
        <v>683</v>
      </c>
      <c r="C446" s="70" t="s">
        <v>1487</v>
      </c>
      <c r="D446" s="61" t="s">
        <v>32</v>
      </c>
      <c r="E446" s="46">
        <v>1</v>
      </c>
      <c r="F446" s="77"/>
      <c r="G446" s="77"/>
      <c r="H446" s="74">
        <f t="shared" si="78"/>
        <v>0</v>
      </c>
      <c r="I446" s="74">
        <f t="shared" si="86"/>
        <v>0</v>
      </c>
      <c r="J446" s="74">
        <f t="shared" si="87"/>
        <v>0</v>
      </c>
      <c r="K446" s="74">
        <f t="shared" si="81"/>
        <v>0</v>
      </c>
      <c r="L446" s="62"/>
      <c r="O446" s="12"/>
    </row>
    <row r="447" spans="2:15" s="50" customFormat="1" x14ac:dyDescent="0.3">
      <c r="B447" s="64" t="s">
        <v>684</v>
      </c>
      <c r="C447" s="70" t="s">
        <v>1488</v>
      </c>
      <c r="D447" s="61" t="s">
        <v>32</v>
      </c>
      <c r="E447" s="46">
        <v>1</v>
      </c>
      <c r="F447" s="77"/>
      <c r="G447" s="77"/>
      <c r="H447" s="74">
        <f t="shared" si="78"/>
        <v>0</v>
      </c>
      <c r="I447" s="74">
        <f t="shared" si="86"/>
        <v>0</v>
      </c>
      <c r="J447" s="74">
        <f t="shared" si="87"/>
        <v>0</v>
      </c>
      <c r="K447" s="74">
        <f t="shared" si="81"/>
        <v>0</v>
      </c>
      <c r="L447" s="62"/>
      <c r="O447" s="12"/>
    </row>
    <row r="448" spans="2:15" ht="31.2" x14ac:dyDescent="0.3">
      <c r="B448" s="87" t="s">
        <v>685</v>
      </c>
      <c r="C448" s="23" t="s">
        <v>207</v>
      </c>
      <c r="D448" s="88" t="s">
        <v>27</v>
      </c>
      <c r="E448" s="75">
        <v>7.5</v>
      </c>
      <c r="F448" s="82"/>
      <c r="G448" s="82"/>
      <c r="H448" s="82"/>
      <c r="I448" s="82"/>
      <c r="J448" s="82"/>
      <c r="K448" s="82"/>
      <c r="L448" s="103"/>
      <c r="O448" s="12"/>
    </row>
    <row r="449" spans="2:15" ht="31.2" x14ac:dyDescent="0.3">
      <c r="B449" s="64" t="s">
        <v>686</v>
      </c>
      <c r="C449" s="25" t="s">
        <v>208</v>
      </c>
      <c r="D449" s="31" t="s">
        <v>26</v>
      </c>
      <c r="E449" s="46">
        <v>19.600000000000001</v>
      </c>
      <c r="F449" s="74"/>
      <c r="G449" s="74">
        <v>300</v>
      </c>
      <c r="H449" s="74">
        <f t="shared" si="78"/>
        <v>300</v>
      </c>
      <c r="I449" s="74">
        <f t="shared" ref="I449:I458" si="88">ROUND(F449*E449,2)</f>
        <v>0</v>
      </c>
      <c r="J449" s="74">
        <f t="shared" ref="J449:J458" si="89">ROUND(G449*E449,2)</f>
        <v>5880</v>
      </c>
      <c r="K449" s="74">
        <f t="shared" si="81"/>
        <v>5880</v>
      </c>
      <c r="L449" s="103"/>
      <c r="O449" s="12"/>
    </row>
    <row r="450" spans="2:15" x14ac:dyDescent="0.3">
      <c r="B450" s="64" t="s">
        <v>687</v>
      </c>
      <c r="C450" s="25" t="s">
        <v>161</v>
      </c>
      <c r="D450" s="31" t="s">
        <v>25</v>
      </c>
      <c r="E450" s="46">
        <f>0.96*E448</f>
        <v>7.1999999999999993</v>
      </c>
      <c r="F450" s="74"/>
      <c r="G450" s="74"/>
      <c r="H450" s="74">
        <f t="shared" si="78"/>
        <v>0</v>
      </c>
      <c r="I450" s="74">
        <f t="shared" si="88"/>
        <v>0</v>
      </c>
      <c r="J450" s="74">
        <f t="shared" si="89"/>
        <v>0</v>
      </c>
      <c r="K450" s="74">
        <f t="shared" si="81"/>
        <v>0</v>
      </c>
      <c r="L450" s="103"/>
      <c r="O450" s="12"/>
    </row>
    <row r="451" spans="2:15" ht="31.2" x14ac:dyDescent="0.3">
      <c r="B451" s="64" t="s">
        <v>688</v>
      </c>
      <c r="C451" s="25" t="s">
        <v>1478</v>
      </c>
      <c r="D451" s="31" t="s">
        <v>25</v>
      </c>
      <c r="E451" s="46">
        <f>0.65*E448</f>
        <v>4.875</v>
      </c>
      <c r="F451" s="73">
        <f>1973*0.15</f>
        <v>295.95</v>
      </c>
      <c r="G451" s="74">
        <f>1500*0.15</f>
        <v>225</v>
      </c>
      <c r="H451" s="74">
        <f t="shared" si="78"/>
        <v>520.95000000000005</v>
      </c>
      <c r="I451" s="74">
        <f t="shared" si="88"/>
        <v>1442.76</v>
      </c>
      <c r="J451" s="74">
        <f t="shared" si="89"/>
        <v>1096.8800000000001</v>
      </c>
      <c r="K451" s="74">
        <f t="shared" si="81"/>
        <v>2539.6400000000003</v>
      </c>
      <c r="L451" s="103"/>
      <c r="O451" s="12"/>
    </row>
    <row r="452" spans="2:15" x14ac:dyDescent="0.3">
      <c r="B452" s="64" t="s">
        <v>689</v>
      </c>
      <c r="C452" s="25" t="s">
        <v>20</v>
      </c>
      <c r="D452" s="31" t="s">
        <v>26</v>
      </c>
      <c r="E452" s="46">
        <f>0.46/10*E448</f>
        <v>0.34499999999999997</v>
      </c>
      <c r="F452" s="77"/>
      <c r="G452" s="74">
        <v>5860</v>
      </c>
      <c r="H452" s="74">
        <f t="shared" si="78"/>
        <v>5860</v>
      </c>
      <c r="I452" s="74">
        <f t="shared" si="88"/>
        <v>0</v>
      </c>
      <c r="J452" s="74">
        <f t="shared" si="89"/>
        <v>2021.7</v>
      </c>
      <c r="K452" s="74">
        <f t="shared" si="81"/>
        <v>2021.7</v>
      </c>
      <c r="L452" s="103"/>
      <c r="O452" s="12"/>
    </row>
    <row r="453" spans="2:15" x14ac:dyDescent="0.3">
      <c r="B453" s="64" t="s">
        <v>690</v>
      </c>
      <c r="C453" s="32" t="s">
        <v>158</v>
      </c>
      <c r="D453" s="31" t="s">
        <v>26</v>
      </c>
      <c r="E453" s="46">
        <f>E452*1.02</f>
        <v>0.35189999999999999</v>
      </c>
      <c r="F453" s="73">
        <v>6700</v>
      </c>
      <c r="G453" s="74"/>
      <c r="H453" s="74">
        <f t="shared" si="78"/>
        <v>6700</v>
      </c>
      <c r="I453" s="74">
        <f t="shared" si="88"/>
        <v>2357.73</v>
      </c>
      <c r="J453" s="74">
        <f t="shared" si="89"/>
        <v>0</v>
      </c>
      <c r="K453" s="74">
        <f t="shared" si="81"/>
        <v>2357.73</v>
      </c>
      <c r="L453" s="103"/>
      <c r="O453" s="12"/>
    </row>
    <row r="454" spans="2:15" x14ac:dyDescent="0.3">
      <c r="B454" s="64" t="s">
        <v>691</v>
      </c>
      <c r="C454" s="25" t="s">
        <v>28</v>
      </c>
      <c r="D454" s="31" t="s">
        <v>26</v>
      </c>
      <c r="E454" s="46">
        <f>0.65/10*E448</f>
        <v>0.48750000000000004</v>
      </c>
      <c r="F454" s="77"/>
      <c r="G454" s="74">
        <v>5860</v>
      </c>
      <c r="H454" s="74">
        <f t="shared" si="78"/>
        <v>5860</v>
      </c>
      <c r="I454" s="74">
        <f t="shared" si="88"/>
        <v>0</v>
      </c>
      <c r="J454" s="74">
        <f t="shared" si="89"/>
        <v>2856.75</v>
      </c>
      <c r="K454" s="74">
        <f t="shared" si="81"/>
        <v>2856.75</v>
      </c>
      <c r="L454" s="103"/>
      <c r="O454" s="12"/>
    </row>
    <row r="455" spans="2:15" x14ac:dyDescent="0.3">
      <c r="B455" s="64" t="s">
        <v>692</v>
      </c>
      <c r="C455" s="32" t="s">
        <v>29</v>
      </c>
      <c r="D455" s="31" t="s">
        <v>26</v>
      </c>
      <c r="E455" s="46">
        <f>E454*1.02</f>
        <v>0.49725000000000008</v>
      </c>
      <c r="F455" s="73">
        <v>7100</v>
      </c>
      <c r="G455" s="74"/>
      <c r="H455" s="74">
        <f t="shared" si="78"/>
        <v>7100</v>
      </c>
      <c r="I455" s="74">
        <f t="shared" si="88"/>
        <v>3530.48</v>
      </c>
      <c r="J455" s="74">
        <f t="shared" si="89"/>
        <v>0</v>
      </c>
      <c r="K455" s="74">
        <f t="shared" si="81"/>
        <v>3530.48</v>
      </c>
      <c r="L455" s="103"/>
      <c r="O455" s="12"/>
    </row>
    <row r="456" spans="2:15" x14ac:dyDescent="0.3">
      <c r="B456" s="64" t="s">
        <v>693</v>
      </c>
      <c r="C456" s="25" t="s">
        <v>162</v>
      </c>
      <c r="D456" s="31" t="s">
        <v>27</v>
      </c>
      <c r="E456" s="46">
        <f>E448</f>
        <v>7.5</v>
      </c>
      <c r="F456" s="77"/>
      <c r="G456" s="77">
        <v>2928</v>
      </c>
      <c r="H456" s="74">
        <f t="shared" si="78"/>
        <v>2928</v>
      </c>
      <c r="I456" s="74">
        <f t="shared" si="88"/>
        <v>0</v>
      </c>
      <c r="J456" s="74">
        <f t="shared" si="89"/>
        <v>21960</v>
      </c>
      <c r="K456" s="74">
        <f t="shared" si="81"/>
        <v>21960</v>
      </c>
      <c r="L456" s="103"/>
      <c r="O456" s="12"/>
    </row>
    <row r="457" spans="2:15" ht="18" x14ac:dyDescent="0.3">
      <c r="B457" s="64" t="s">
        <v>694</v>
      </c>
      <c r="C457" s="32" t="s">
        <v>1494</v>
      </c>
      <c r="D457" s="31" t="s">
        <v>27</v>
      </c>
      <c r="E457" s="46">
        <f>E456*1.1</f>
        <v>8.25</v>
      </c>
      <c r="F457" s="77">
        <v>1162</v>
      </c>
      <c r="G457" s="77"/>
      <c r="H457" s="74">
        <f t="shared" si="78"/>
        <v>1162</v>
      </c>
      <c r="I457" s="74">
        <f t="shared" si="88"/>
        <v>9586.5</v>
      </c>
      <c r="J457" s="74">
        <f t="shared" si="89"/>
        <v>0</v>
      </c>
      <c r="K457" s="74">
        <f t="shared" si="81"/>
        <v>9586.5</v>
      </c>
      <c r="L457" s="103"/>
      <c r="O457" s="12"/>
    </row>
    <row r="458" spans="2:15" ht="33.6" x14ac:dyDescent="0.3">
      <c r="B458" s="64" t="s">
        <v>695</v>
      </c>
      <c r="C458" s="25" t="s">
        <v>152</v>
      </c>
      <c r="D458" s="3" t="s">
        <v>26</v>
      </c>
      <c r="E458" s="7">
        <v>9</v>
      </c>
      <c r="F458" s="77"/>
      <c r="G458" s="74">
        <v>439</v>
      </c>
      <c r="H458" s="74">
        <f t="shared" si="78"/>
        <v>439</v>
      </c>
      <c r="I458" s="74">
        <f t="shared" si="88"/>
        <v>0</v>
      </c>
      <c r="J458" s="74">
        <f t="shared" si="89"/>
        <v>3951</v>
      </c>
      <c r="K458" s="74">
        <f t="shared" si="81"/>
        <v>3951</v>
      </c>
      <c r="L458" s="103"/>
      <c r="O458" s="12"/>
    </row>
    <row r="459" spans="2:15" ht="31.2" x14ac:dyDescent="0.3">
      <c r="B459" s="87" t="s">
        <v>696</v>
      </c>
      <c r="C459" s="23" t="s">
        <v>209</v>
      </c>
      <c r="D459" s="88" t="s">
        <v>27</v>
      </c>
      <c r="E459" s="75">
        <v>3</v>
      </c>
      <c r="F459" s="82"/>
      <c r="G459" s="82"/>
      <c r="H459" s="82"/>
      <c r="I459" s="82"/>
      <c r="J459" s="82"/>
      <c r="K459" s="82"/>
      <c r="L459" s="103"/>
      <c r="O459" s="12"/>
    </row>
    <row r="460" spans="2:15" ht="31.2" x14ac:dyDescent="0.3">
      <c r="B460" s="64" t="s">
        <v>697</v>
      </c>
      <c r="C460" s="25" t="s">
        <v>208</v>
      </c>
      <c r="D460" s="31" t="s">
        <v>26</v>
      </c>
      <c r="E460" s="46">
        <f>0.96+0.03</f>
        <v>0.99</v>
      </c>
      <c r="F460" s="74"/>
      <c r="G460" s="74">
        <v>300</v>
      </c>
      <c r="H460" s="74">
        <f t="shared" si="78"/>
        <v>300</v>
      </c>
      <c r="I460" s="74">
        <f t="shared" ref="I460:I469" si="90">ROUND(F460*E460,2)</f>
        <v>0</v>
      </c>
      <c r="J460" s="74">
        <f t="shared" ref="J460:J469" si="91">ROUND(G460*E460,2)</f>
        <v>297</v>
      </c>
      <c r="K460" s="74">
        <f t="shared" si="81"/>
        <v>297</v>
      </c>
      <c r="L460" s="103"/>
      <c r="O460" s="12"/>
    </row>
    <row r="461" spans="2:15" x14ac:dyDescent="0.3">
      <c r="B461" s="64" t="s">
        <v>698</v>
      </c>
      <c r="C461" s="25" t="s">
        <v>161</v>
      </c>
      <c r="D461" s="31" t="s">
        <v>25</v>
      </c>
      <c r="E461" s="46">
        <f>0.96*E459</f>
        <v>2.88</v>
      </c>
      <c r="F461" s="74"/>
      <c r="G461" s="74"/>
      <c r="H461" s="74">
        <f t="shared" si="78"/>
        <v>0</v>
      </c>
      <c r="I461" s="74">
        <f t="shared" si="90"/>
        <v>0</v>
      </c>
      <c r="J461" s="74">
        <f t="shared" si="91"/>
        <v>0</v>
      </c>
      <c r="K461" s="74">
        <f t="shared" si="81"/>
        <v>0</v>
      </c>
      <c r="L461" s="103"/>
      <c r="O461" s="12"/>
    </row>
    <row r="462" spans="2:15" ht="31.2" x14ac:dyDescent="0.3">
      <c r="B462" s="64" t="s">
        <v>699</v>
      </c>
      <c r="C462" s="25" t="s">
        <v>1478</v>
      </c>
      <c r="D462" s="31" t="s">
        <v>25</v>
      </c>
      <c r="E462" s="46">
        <f>0.65*E459</f>
        <v>1.9500000000000002</v>
      </c>
      <c r="F462" s="73">
        <f>1973*0.15</f>
        <v>295.95</v>
      </c>
      <c r="G462" s="74">
        <f>1500*0.15</f>
        <v>225</v>
      </c>
      <c r="H462" s="74">
        <f t="shared" ref="H462:H525" si="92">F462+G462</f>
        <v>520.95000000000005</v>
      </c>
      <c r="I462" s="74">
        <f t="shared" si="90"/>
        <v>577.1</v>
      </c>
      <c r="J462" s="74">
        <f t="shared" si="91"/>
        <v>438.75</v>
      </c>
      <c r="K462" s="74">
        <f t="shared" ref="K462:K525" si="93">I462+J462</f>
        <v>1015.85</v>
      </c>
      <c r="L462" s="103"/>
      <c r="O462" s="12"/>
    </row>
    <row r="463" spans="2:15" x14ac:dyDescent="0.3">
      <c r="B463" s="64" t="s">
        <v>700</v>
      </c>
      <c r="C463" s="25" t="s">
        <v>20</v>
      </c>
      <c r="D463" s="31" t="s">
        <v>26</v>
      </c>
      <c r="E463" s="46">
        <f>0.46/10*E459</f>
        <v>0.13800000000000001</v>
      </c>
      <c r="F463" s="74"/>
      <c r="G463" s="74">
        <v>5860</v>
      </c>
      <c r="H463" s="74">
        <f t="shared" si="92"/>
        <v>5860</v>
      </c>
      <c r="I463" s="74">
        <f t="shared" si="90"/>
        <v>0</v>
      </c>
      <c r="J463" s="74">
        <f t="shared" si="91"/>
        <v>808.68</v>
      </c>
      <c r="K463" s="74">
        <f t="shared" si="93"/>
        <v>808.68</v>
      </c>
      <c r="L463" s="103"/>
      <c r="O463" s="12"/>
    </row>
    <row r="464" spans="2:15" x14ac:dyDescent="0.3">
      <c r="B464" s="64" t="s">
        <v>701</v>
      </c>
      <c r="C464" s="32" t="s">
        <v>158</v>
      </c>
      <c r="D464" s="31" t="s">
        <v>26</v>
      </c>
      <c r="E464" s="46">
        <f>E463*1.02</f>
        <v>0.14076000000000002</v>
      </c>
      <c r="F464" s="73">
        <v>6700</v>
      </c>
      <c r="G464" s="74"/>
      <c r="H464" s="74">
        <f t="shared" si="92"/>
        <v>6700</v>
      </c>
      <c r="I464" s="74">
        <f t="shared" si="90"/>
        <v>943.09</v>
      </c>
      <c r="J464" s="74">
        <f t="shared" si="91"/>
        <v>0</v>
      </c>
      <c r="K464" s="74">
        <f t="shared" si="93"/>
        <v>943.09</v>
      </c>
      <c r="L464" s="103"/>
      <c r="O464" s="12"/>
    </row>
    <row r="465" spans="2:15" x14ac:dyDescent="0.3">
      <c r="B465" s="64" t="s">
        <v>702</v>
      </c>
      <c r="C465" s="25" t="s">
        <v>28</v>
      </c>
      <c r="D465" s="31" t="s">
        <v>26</v>
      </c>
      <c r="E465" s="46">
        <f>0.65/10*E459</f>
        <v>0.19500000000000001</v>
      </c>
      <c r="F465" s="74"/>
      <c r="G465" s="74">
        <v>5860</v>
      </c>
      <c r="H465" s="74">
        <f t="shared" si="92"/>
        <v>5860</v>
      </c>
      <c r="I465" s="74">
        <f t="shared" si="90"/>
        <v>0</v>
      </c>
      <c r="J465" s="74">
        <f t="shared" si="91"/>
        <v>1142.7</v>
      </c>
      <c r="K465" s="74">
        <f t="shared" si="93"/>
        <v>1142.7</v>
      </c>
      <c r="L465" s="103"/>
      <c r="O465" s="12"/>
    </row>
    <row r="466" spans="2:15" x14ac:dyDescent="0.3">
      <c r="B466" s="64" t="s">
        <v>703</v>
      </c>
      <c r="C466" s="32" t="s">
        <v>29</v>
      </c>
      <c r="D466" s="31" t="s">
        <v>26</v>
      </c>
      <c r="E466" s="46">
        <f>E465*1.02</f>
        <v>0.19890000000000002</v>
      </c>
      <c r="F466" s="73">
        <v>7100</v>
      </c>
      <c r="G466" s="74"/>
      <c r="H466" s="74">
        <f t="shared" si="92"/>
        <v>7100</v>
      </c>
      <c r="I466" s="74">
        <f t="shared" si="90"/>
        <v>1412.19</v>
      </c>
      <c r="J466" s="74">
        <f t="shared" si="91"/>
        <v>0</v>
      </c>
      <c r="K466" s="74">
        <f t="shared" si="93"/>
        <v>1412.19</v>
      </c>
      <c r="L466" s="103"/>
      <c r="O466" s="12"/>
    </row>
    <row r="467" spans="2:15" x14ac:dyDescent="0.3">
      <c r="B467" s="64" t="s">
        <v>704</v>
      </c>
      <c r="C467" s="25" t="s">
        <v>162</v>
      </c>
      <c r="D467" s="31" t="s">
        <v>27</v>
      </c>
      <c r="E467" s="46">
        <f>E459</f>
        <v>3</v>
      </c>
      <c r="F467" s="74"/>
      <c r="G467" s="74">
        <v>2928</v>
      </c>
      <c r="H467" s="74">
        <f t="shared" si="92"/>
        <v>2928</v>
      </c>
      <c r="I467" s="74">
        <f t="shared" si="90"/>
        <v>0</v>
      </c>
      <c r="J467" s="74">
        <f t="shared" si="91"/>
        <v>8784</v>
      </c>
      <c r="K467" s="74">
        <f t="shared" si="93"/>
        <v>8784</v>
      </c>
      <c r="L467" s="103"/>
      <c r="O467" s="12"/>
    </row>
    <row r="468" spans="2:15" ht="31.2" x14ac:dyDescent="0.3">
      <c r="B468" s="64" t="s">
        <v>705</v>
      </c>
      <c r="C468" s="32" t="s">
        <v>163</v>
      </c>
      <c r="D468" s="31" t="s">
        <v>27</v>
      </c>
      <c r="E468" s="46">
        <f>E467*1.1</f>
        <v>3.3000000000000003</v>
      </c>
      <c r="F468" s="74">
        <v>855</v>
      </c>
      <c r="G468" s="74"/>
      <c r="H468" s="74">
        <f t="shared" si="92"/>
        <v>855</v>
      </c>
      <c r="I468" s="74">
        <f t="shared" si="90"/>
        <v>2821.5</v>
      </c>
      <c r="J468" s="74">
        <f t="shared" si="91"/>
        <v>0</v>
      </c>
      <c r="K468" s="74">
        <f t="shared" si="93"/>
        <v>2821.5</v>
      </c>
      <c r="L468" s="103"/>
      <c r="O468" s="12"/>
    </row>
    <row r="469" spans="2:15" ht="33.6" x14ac:dyDescent="0.3">
      <c r="B469" s="64" t="s">
        <v>706</v>
      </c>
      <c r="C469" s="25" t="s">
        <v>152</v>
      </c>
      <c r="D469" s="3" t="s">
        <v>26</v>
      </c>
      <c r="E469" s="7">
        <v>2</v>
      </c>
      <c r="F469" s="74"/>
      <c r="G469" s="74">
        <v>439</v>
      </c>
      <c r="H469" s="74">
        <f t="shared" si="92"/>
        <v>439</v>
      </c>
      <c r="I469" s="74">
        <f t="shared" si="90"/>
        <v>0</v>
      </c>
      <c r="J469" s="74">
        <f t="shared" si="91"/>
        <v>878</v>
      </c>
      <c r="K469" s="74">
        <f t="shared" si="93"/>
        <v>878</v>
      </c>
      <c r="L469" s="103"/>
      <c r="O469" s="12"/>
    </row>
    <row r="470" spans="2:15" ht="31.2" x14ac:dyDescent="0.3">
      <c r="B470" s="87" t="s">
        <v>707</v>
      </c>
      <c r="C470" s="23" t="s">
        <v>210</v>
      </c>
      <c r="D470" s="88" t="s">
        <v>27</v>
      </c>
      <c r="E470" s="75">
        <v>7.3</v>
      </c>
      <c r="F470" s="82"/>
      <c r="G470" s="82"/>
      <c r="H470" s="82"/>
      <c r="I470" s="82"/>
      <c r="J470" s="82"/>
      <c r="K470" s="82"/>
      <c r="L470" s="103"/>
      <c r="O470" s="12"/>
    </row>
    <row r="471" spans="2:15" x14ac:dyDescent="0.3">
      <c r="B471" s="64" t="s">
        <v>708</v>
      </c>
      <c r="C471" s="25" t="s">
        <v>149</v>
      </c>
      <c r="D471" s="31" t="s">
        <v>26</v>
      </c>
      <c r="E471" s="46">
        <v>0.3</v>
      </c>
      <c r="F471" s="74"/>
      <c r="G471" s="74">
        <v>300</v>
      </c>
      <c r="H471" s="74">
        <f t="shared" si="92"/>
        <v>300</v>
      </c>
      <c r="I471" s="74">
        <f t="shared" ref="I471:I481" si="94">ROUND(F471*E471,2)</f>
        <v>0</v>
      </c>
      <c r="J471" s="74">
        <f t="shared" ref="J471:J481" si="95">ROUND(G471*E471,2)</f>
        <v>90</v>
      </c>
      <c r="K471" s="74">
        <f t="shared" si="93"/>
        <v>90</v>
      </c>
      <c r="L471" s="103"/>
      <c r="O471" s="12"/>
    </row>
    <row r="472" spans="2:15" ht="31.2" x14ac:dyDescent="0.3">
      <c r="B472" s="64" t="s">
        <v>709</v>
      </c>
      <c r="C472" s="25" t="s">
        <v>208</v>
      </c>
      <c r="D472" s="31" t="s">
        <v>26</v>
      </c>
      <c r="E472" s="46">
        <v>0.96</v>
      </c>
      <c r="F472" s="74"/>
      <c r="G472" s="74">
        <v>300</v>
      </c>
      <c r="H472" s="74">
        <f t="shared" si="92"/>
        <v>300</v>
      </c>
      <c r="I472" s="74">
        <f t="shared" si="94"/>
        <v>0</v>
      </c>
      <c r="J472" s="74">
        <f t="shared" si="95"/>
        <v>288</v>
      </c>
      <c r="K472" s="74">
        <f t="shared" si="93"/>
        <v>288</v>
      </c>
      <c r="L472" s="103"/>
      <c r="O472" s="12"/>
    </row>
    <row r="473" spans="2:15" x14ac:dyDescent="0.3">
      <c r="B473" s="64" t="s">
        <v>710</v>
      </c>
      <c r="C473" s="25" t="s">
        <v>161</v>
      </c>
      <c r="D473" s="31" t="s">
        <v>25</v>
      </c>
      <c r="E473" s="46">
        <f>0.96*E470</f>
        <v>7.008</v>
      </c>
      <c r="F473" s="74"/>
      <c r="G473" s="74"/>
      <c r="H473" s="74">
        <f t="shared" si="92"/>
        <v>0</v>
      </c>
      <c r="I473" s="74">
        <f t="shared" si="94"/>
        <v>0</v>
      </c>
      <c r="J473" s="74">
        <f t="shared" si="95"/>
        <v>0</v>
      </c>
      <c r="K473" s="74">
        <f t="shared" si="93"/>
        <v>0</v>
      </c>
      <c r="L473" s="103"/>
      <c r="O473" s="12"/>
    </row>
    <row r="474" spans="2:15" ht="31.2" x14ac:dyDescent="0.3">
      <c r="B474" s="64" t="s">
        <v>711</v>
      </c>
      <c r="C474" s="25" t="s">
        <v>1478</v>
      </c>
      <c r="D474" s="31" t="s">
        <v>25</v>
      </c>
      <c r="E474" s="46">
        <f>0.65*E470</f>
        <v>4.7450000000000001</v>
      </c>
      <c r="F474" s="73">
        <f>1973*0.15</f>
        <v>295.95</v>
      </c>
      <c r="G474" s="74">
        <f>1500*0.15</f>
        <v>225</v>
      </c>
      <c r="H474" s="74">
        <f t="shared" si="92"/>
        <v>520.95000000000005</v>
      </c>
      <c r="I474" s="74">
        <f t="shared" si="94"/>
        <v>1404.28</v>
      </c>
      <c r="J474" s="74">
        <f t="shared" si="95"/>
        <v>1067.6300000000001</v>
      </c>
      <c r="K474" s="74">
        <f t="shared" si="93"/>
        <v>2471.91</v>
      </c>
      <c r="L474" s="103"/>
      <c r="O474" s="12"/>
    </row>
    <row r="475" spans="2:15" x14ac:dyDescent="0.3">
      <c r="B475" s="64" t="s">
        <v>712</v>
      </c>
      <c r="C475" s="25" t="s">
        <v>20</v>
      </c>
      <c r="D475" s="31" t="s">
        <v>26</v>
      </c>
      <c r="E475" s="46">
        <f>0.46/10*E470</f>
        <v>0.33579999999999999</v>
      </c>
      <c r="F475" s="74"/>
      <c r="G475" s="74">
        <v>5860</v>
      </c>
      <c r="H475" s="74">
        <f t="shared" si="92"/>
        <v>5860</v>
      </c>
      <c r="I475" s="74">
        <f t="shared" si="94"/>
        <v>0</v>
      </c>
      <c r="J475" s="74">
        <f t="shared" si="95"/>
        <v>1967.79</v>
      </c>
      <c r="K475" s="74">
        <f t="shared" si="93"/>
        <v>1967.79</v>
      </c>
      <c r="L475" s="103"/>
      <c r="O475" s="12"/>
    </row>
    <row r="476" spans="2:15" x14ac:dyDescent="0.3">
      <c r="B476" s="64" t="s">
        <v>713</v>
      </c>
      <c r="C476" s="32" t="s">
        <v>158</v>
      </c>
      <c r="D476" s="31" t="s">
        <v>26</v>
      </c>
      <c r="E476" s="46">
        <f>E475*1.02</f>
        <v>0.34251599999999999</v>
      </c>
      <c r="F476" s="73">
        <v>6700</v>
      </c>
      <c r="G476" s="74"/>
      <c r="H476" s="74">
        <f t="shared" si="92"/>
        <v>6700</v>
      </c>
      <c r="I476" s="74">
        <f t="shared" si="94"/>
        <v>2294.86</v>
      </c>
      <c r="J476" s="74">
        <f t="shared" si="95"/>
        <v>0</v>
      </c>
      <c r="K476" s="74">
        <f t="shared" si="93"/>
        <v>2294.86</v>
      </c>
      <c r="L476" s="103"/>
      <c r="O476" s="12"/>
    </row>
    <row r="477" spans="2:15" x14ac:dyDescent="0.3">
      <c r="B477" s="64" t="s">
        <v>714</v>
      </c>
      <c r="C477" s="25" t="s">
        <v>28</v>
      </c>
      <c r="D477" s="31" t="s">
        <v>26</v>
      </c>
      <c r="E477" s="46">
        <f>0.65/10*E470</f>
        <v>0.47449999999999998</v>
      </c>
      <c r="F477" s="74"/>
      <c r="G477" s="74">
        <v>5860</v>
      </c>
      <c r="H477" s="74">
        <f t="shared" si="92"/>
        <v>5860</v>
      </c>
      <c r="I477" s="74">
        <f t="shared" si="94"/>
        <v>0</v>
      </c>
      <c r="J477" s="74">
        <f t="shared" si="95"/>
        <v>2780.57</v>
      </c>
      <c r="K477" s="74">
        <f t="shared" si="93"/>
        <v>2780.57</v>
      </c>
      <c r="L477" s="103"/>
      <c r="O477" s="12"/>
    </row>
    <row r="478" spans="2:15" x14ac:dyDescent="0.3">
      <c r="B478" s="64" t="s">
        <v>715</v>
      </c>
      <c r="C478" s="32" t="s">
        <v>29</v>
      </c>
      <c r="D478" s="31" t="s">
        <v>26</v>
      </c>
      <c r="E478" s="46">
        <f>E477*1.02</f>
        <v>0.48398999999999998</v>
      </c>
      <c r="F478" s="73">
        <v>7100</v>
      </c>
      <c r="G478" s="74"/>
      <c r="H478" s="74">
        <f t="shared" si="92"/>
        <v>7100</v>
      </c>
      <c r="I478" s="74">
        <f t="shared" si="94"/>
        <v>3436.33</v>
      </c>
      <c r="J478" s="74">
        <f t="shared" si="95"/>
        <v>0</v>
      </c>
      <c r="K478" s="74">
        <f t="shared" si="93"/>
        <v>3436.33</v>
      </c>
      <c r="L478" s="103"/>
      <c r="O478" s="12"/>
    </row>
    <row r="479" spans="2:15" x14ac:dyDescent="0.3">
      <c r="B479" s="64" t="s">
        <v>716</v>
      </c>
      <c r="C479" s="25" t="s">
        <v>162</v>
      </c>
      <c r="D479" s="31" t="s">
        <v>27</v>
      </c>
      <c r="E479" s="46">
        <f>E470</f>
        <v>7.3</v>
      </c>
      <c r="F479" s="74"/>
      <c r="G479" s="74">
        <v>2928</v>
      </c>
      <c r="H479" s="74">
        <f t="shared" si="92"/>
        <v>2928</v>
      </c>
      <c r="I479" s="74">
        <f t="shared" si="94"/>
        <v>0</v>
      </c>
      <c r="J479" s="74">
        <f t="shared" si="95"/>
        <v>21374.400000000001</v>
      </c>
      <c r="K479" s="74">
        <f t="shared" si="93"/>
        <v>21374.400000000001</v>
      </c>
      <c r="L479" s="103"/>
      <c r="O479" s="12"/>
    </row>
    <row r="480" spans="2:15" ht="31.2" x14ac:dyDescent="0.3">
      <c r="B480" s="64" t="s">
        <v>717</v>
      </c>
      <c r="C480" s="32" t="s">
        <v>163</v>
      </c>
      <c r="D480" s="31" t="s">
        <v>27</v>
      </c>
      <c r="E480" s="46">
        <f>E479*1.1</f>
        <v>8.0300000000000011</v>
      </c>
      <c r="F480" s="74">
        <v>855</v>
      </c>
      <c r="G480" s="74"/>
      <c r="H480" s="74">
        <f t="shared" si="92"/>
        <v>855</v>
      </c>
      <c r="I480" s="74">
        <f t="shared" si="94"/>
        <v>6865.65</v>
      </c>
      <c r="J480" s="74">
        <f t="shared" si="95"/>
        <v>0</v>
      </c>
      <c r="K480" s="74">
        <f t="shared" si="93"/>
        <v>6865.65</v>
      </c>
      <c r="L480" s="103"/>
      <c r="O480" s="12"/>
    </row>
    <row r="481" spans="2:15" ht="33.6" x14ac:dyDescent="0.3">
      <c r="B481" s="64" t="s">
        <v>718</v>
      </c>
      <c r="C481" s="25" t="s">
        <v>152</v>
      </c>
      <c r="D481" s="3" t="s">
        <v>26</v>
      </c>
      <c r="E481" s="7">
        <v>11.6</v>
      </c>
      <c r="F481" s="74"/>
      <c r="G481" s="74">
        <v>439</v>
      </c>
      <c r="H481" s="74">
        <f t="shared" si="92"/>
        <v>439</v>
      </c>
      <c r="I481" s="74">
        <f t="shared" si="94"/>
        <v>0</v>
      </c>
      <c r="J481" s="74">
        <f t="shared" si="95"/>
        <v>5092.3999999999996</v>
      </c>
      <c r="K481" s="74">
        <f t="shared" si="93"/>
        <v>5092.3999999999996</v>
      </c>
      <c r="L481" s="103"/>
      <c r="O481" s="12"/>
    </row>
    <row r="482" spans="2:15" ht="31.2" x14ac:dyDescent="0.3">
      <c r="B482" s="87" t="s">
        <v>719</v>
      </c>
      <c r="C482" s="23" t="s">
        <v>211</v>
      </c>
      <c r="D482" s="88" t="s">
        <v>27</v>
      </c>
      <c r="E482" s="75">
        <v>3.6</v>
      </c>
      <c r="F482" s="82"/>
      <c r="G482" s="82"/>
      <c r="H482" s="82"/>
      <c r="I482" s="82"/>
      <c r="J482" s="82"/>
      <c r="K482" s="82"/>
      <c r="L482" s="103"/>
      <c r="O482" s="12"/>
    </row>
    <row r="483" spans="2:15" ht="31.2" x14ac:dyDescent="0.3">
      <c r="B483" s="64" t="s">
        <v>720</v>
      </c>
      <c r="C483" s="25" t="s">
        <v>208</v>
      </c>
      <c r="D483" s="31" t="s">
        <v>26</v>
      </c>
      <c r="E483" s="46">
        <v>59.5</v>
      </c>
      <c r="F483" s="74"/>
      <c r="G483" s="74">
        <v>300</v>
      </c>
      <c r="H483" s="74">
        <f t="shared" si="92"/>
        <v>300</v>
      </c>
      <c r="I483" s="74">
        <f t="shared" ref="I483:I492" si="96">ROUND(F483*E483,2)</f>
        <v>0</v>
      </c>
      <c r="J483" s="74">
        <f t="shared" ref="J483:J492" si="97">ROUND(G483*E483,2)</f>
        <v>17850</v>
      </c>
      <c r="K483" s="74">
        <f t="shared" si="93"/>
        <v>17850</v>
      </c>
      <c r="L483" s="103"/>
      <c r="O483" s="12"/>
    </row>
    <row r="484" spans="2:15" x14ac:dyDescent="0.3">
      <c r="B484" s="64" t="s">
        <v>721</v>
      </c>
      <c r="C484" s="25" t="s">
        <v>161</v>
      </c>
      <c r="D484" s="31" t="s">
        <v>25</v>
      </c>
      <c r="E484" s="46">
        <f>0.96*E482</f>
        <v>3.456</v>
      </c>
      <c r="F484" s="74"/>
      <c r="G484" s="74"/>
      <c r="H484" s="74">
        <f t="shared" si="92"/>
        <v>0</v>
      </c>
      <c r="I484" s="74">
        <f t="shared" si="96"/>
        <v>0</v>
      </c>
      <c r="J484" s="74">
        <f t="shared" si="97"/>
        <v>0</v>
      </c>
      <c r="K484" s="74">
        <f t="shared" si="93"/>
        <v>0</v>
      </c>
      <c r="L484" s="103"/>
      <c r="O484" s="12"/>
    </row>
    <row r="485" spans="2:15" ht="31.2" x14ac:dyDescent="0.3">
      <c r="B485" s="64" t="s">
        <v>722</v>
      </c>
      <c r="C485" s="25" t="s">
        <v>1478</v>
      </c>
      <c r="D485" s="31" t="s">
        <v>25</v>
      </c>
      <c r="E485" s="46">
        <f>0.65*E482</f>
        <v>2.3400000000000003</v>
      </c>
      <c r="F485" s="73">
        <f>1973*0.15</f>
        <v>295.95</v>
      </c>
      <c r="G485" s="74">
        <f>1500*0.15</f>
        <v>225</v>
      </c>
      <c r="H485" s="74">
        <f t="shared" si="92"/>
        <v>520.95000000000005</v>
      </c>
      <c r="I485" s="74">
        <f t="shared" si="96"/>
        <v>692.52</v>
      </c>
      <c r="J485" s="74">
        <f t="shared" si="97"/>
        <v>526.5</v>
      </c>
      <c r="K485" s="74">
        <f t="shared" si="93"/>
        <v>1219.02</v>
      </c>
      <c r="L485" s="103"/>
      <c r="O485" s="12"/>
    </row>
    <row r="486" spans="2:15" x14ac:dyDescent="0.3">
      <c r="B486" s="64" t="s">
        <v>723</v>
      </c>
      <c r="C486" s="25" t="s">
        <v>20</v>
      </c>
      <c r="D486" s="31" t="s">
        <v>26</v>
      </c>
      <c r="E486" s="46">
        <f>0.46/10*E482</f>
        <v>0.1656</v>
      </c>
      <c r="F486" s="74"/>
      <c r="G486" s="74">
        <v>5860</v>
      </c>
      <c r="H486" s="74">
        <f t="shared" si="92"/>
        <v>5860</v>
      </c>
      <c r="I486" s="74">
        <f t="shared" si="96"/>
        <v>0</v>
      </c>
      <c r="J486" s="74">
        <f t="shared" si="97"/>
        <v>970.42</v>
      </c>
      <c r="K486" s="74">
        <f t="shared" si="93"/>
        <v>970.42</v>
      </c>
      <c r="L486" s="103"/>
      <c r="O486" s="12"/>
    </row>
    <row r="487" spans="2:15" x14ac:dyDescent="0.3">
      <c r="B487" s="64" t="s">
        <v>724</v>
      </c>
      <c r="C487" s="32" t="s">
        <v>158</v>
      </c>
      <c r="D487" s="31" t="s">
        <v>26</v>
      </c>
      <c r="E487" s="46">
        <f>E486*1.02</f>
        <v>0.16891200000000001</v>
      </c>
      <c r="F487" s="73">
        <v>6700</v>
      </c>
      <c r="G487" s="74"/>
      <c r="H487" s="74">
        <f t="shared" si="92"/>
        <v>6700</v>
      </c>
      <c r="I487" s="74">
        <f t="shared" si="96"/>
        <v>1131.71</v>
      </c>
      <c r="J487" s="74">
        <f t="shared" si="97"/>
        <v>0</v>
      </c>
      <c r="K487" s="74">
        <f t="shared" si="93"/>
        <v>1131.71</v>
      </c>
      <c r="L487" s="103"/>
      <c r="O487" s="12"/>
    </row>
    <row r="488" spans="2:15" x14ac:dyDescent="0.3">
      <c r="B488" s="64" t="s">
        <v>725</v>
      </c>
      <c r="C488" s="25" t="s">
        <v>28</v>
      </c>
      <c r="D488" s="31" t="s">
        <v>26</v>
      </c>
      <c r="E488" s="46">
        <f>0.65/10*E482</f>
        <v>0.23400000000000001</v>
      </c>
      <c r="F488" s="74"/>
      <c r="G488" s="74">
        <v>5860</v>
      </c>
      <c r="H488" s="74">
        <f t="shared" si="92"/>
        <v>5860</v>
      </c>
      <c r="I488" s="74">
        <f t="shared" si="96"/>
        <v>0</v>
      </c>
      <c r="J488" s="74">
        <f t="shared" si="97"/>
        <v>1371.24</v>
      </c>
      <c r="K488" s="74">
        <f t="shared" si="93"/>
        <v>1371.24</v>
      </c>
      <c r="L488" s="103"/>
      <c r="O488" s="12"/>
    </row>
    <row r="489" spans="2:15" x14ac:dyDescent="0.3">
      <c r="B489" s="64" t="s">
        <v>726</v>
      </c>
      <c r="C489" s="32" t="s">
        <v>29</v>
      </c>
      <c r="D489" s="31" t="s">
        <v>26</v>
      </c>
      <c r="E489" s="46">
        <f>E488*1.02</f>
        <v>0.23868000000000003</v>
      </c>
      <c r="F489" s="73">
        <v>7100</v>
      </c>
      <c r="G489" s="74"/>
      <c r="H489" s="74">
        <f t="shared" si="92"/>
        <v>7100</v>
      </c>
      <c r="I489" s="74">
        <f t="shared" si="96"/>
        <v>1694.63</v>
      </c>
      <c r="J489" s="74">
        <f t="shared" si="97"/>
        <v>0</v>
      </c>
      <c r="K489" s="74">
        <f t="shared" si="93"/>
        <v>1694.63</v>
      </c>
      <c r="L489" s="103"/>
      <c r="O489" s="12"/>
    </row>
    <row r="490" spans="2:15" x14ac:dyDescent="0.3">
      <c r="B490" s="64" t="s">
        <v>727</v>
      </c>
      <c r="C490" s="25" t="s">
        <v>162</v>
      </c>
      <c r="D490" s="31" t="s">
        <v>27</v>
      </c>
      <c r="E490" s="46">
        <f>E482</f>
        <v>3.6</v>
      </c>
      <c r="F490" s="74"/>
      <c r="G490" s="74">
        <v>2928</v>
      </c>
      <c r="H490" s="74">
        <f t="shared" si="92"/>
        <v>2928</v>
      </c>
      <c r="I490" s="74">
        <f t="shared" si="96"/>
        <v>0</v>
      </c>
      <c r="J490" s="74">
        <f t="shared" si="97"/>
        <v>10540.8</v>
      </c>
      <c r="K490" s="74">
        <f t="shared" si="93"/>
        <v>10540.8</v>
      </c>
      <c r="L490" s="103"/>
      <c r="O490" s="12"/>
    </row>
    <row r="491" spans="2:15" ht="18" x14ac:dyDescent="0.3">
      <c r="B491" s="64" t="s">
        <v>728</v>
      </c>
      <c r="C491" s="32" t="s">
        <v>212</v>
      </c>
      <c r="D491" s="31" t="s">
        <v>27</v>
      </c>
      <c r="E491" s="46">
        <f>E490*1.1</f>
        <v>3.9600000000000004</v>
      </c>
      <c r="F491" s="77">
        <v>1162</v>
      </c>
      <c r="G491" s="74"/>
      <c r="H491" s="74">
        <f t="shared" si="92"/>
        <v>1162</v>
      </c>
      <c r="I491" s="74">
        <f t="shared" si="96"/>
        <v>4601.5200000000004</v>
      </c>
      <c r="J491" s="74">
        <f t="shared" si="97"/>
        <v>0</v>
      </c>
      <c r="K491" s="74">
        <f t="shared" si="93"/>
        <v>4601.5200000000004</v>
      </c>
      <c r="L491" s="103"/>
      <c r="O491" s="12"/>
    </row>
    <row r="492" spans="2:15" ht="33.6" x14ac:dyDescent="0.3">
      <c r="B492" s="64" t="s">
        <v>729</v>
      </c>
      <c r="C492" s="25" t="s">
        <v>152</v>
      </c>
      <c r="D492" s="3" t="s">
        <v>26</v>
      </c>
      <c r="E492" s="7">
        <v>33.18</v>
      </c>
      <c r="F492" s="74"/>
      <c r="G492" s="74">
        <v>439</v>
      </c>
      <c r="H492" s="74">
        <f t="shared" si="92"/>
        <v>439</v>
      </c>
      <c r="I492" s="74">
        <f t="shared" si="96"/>
        <v>0</v>
      </c>
      <c r="J492" s="74">
        <f t="shared" si="97"/>
        <v>14566.02</v>
      </c>
      <c r="K492" s="74">
        <f t="shared" si="93"/>
        <v>14566.02</v>
      </c>
      <c r="L492" s="103"/>
      <c r="O492" s="12"/>
    </row>
    <row r="493" spans="2:15" ht="31.2" x14ac:dyDescent="0.3">
      <c r="B493" s="87" t="s">
        <v>730</v>
      </c>
      <c r="C493" s="23" t="s">
        <v>213</v>
      </c>
      <c r="D493" s="88" t="s">
        <v>27</v>
      </c>
      <c r="E493" s="75">
        <v>14.6</v>
      </c>
      <c r="F493" s="82"/>
      <c r="G493" s="82"/>
      <c r="H493" s="82"/>
      <c r="I493" s="82"/>
      <c r="J493" s="82"/>
      <c r="K493" s="82"/>
      <c r="L493" s="103"/>
      <c r="O493" s="12"/>
    </row>
    <row r="494" spans="2:15" ht="31.2" x14ac:dyDescent="0.3">
      <c r="B494" s="64" t="s">
        <v>731</v>
      </c>
      <c r="C494" s="25" t="s">
        <v>208</v>
      </c>
      <c r="D494" s="31" t="s">
        <v>26</v>
      </c>
      <c r="E494" s="46">
        <v>176.43</v>
      </c>
      <c r="F494" s="74"/>
      <c r="G494" s="74">
        <v>300</v>
      </c>
      <c r="H494" s="74">
        <f t="shared" si="92"/>
        <v>300</v>
      </c>
      <c r="I494" s="74">
        <f t="shared" ref="I494:I503" si="98">ROUND(F494*E494,2)</f>
        <v>0</v>
      </c>
      <c r="J494" s="74">
        <f t="shared" ref="J494:J503" si="99">ROUND(G494*E494,2)</f>
        <v>52929</v>
      </c>
      <c r="K494" s="74">
        <f t="shared" si="93"/>
        <v>52929</v>
      </c>
      <c r="L494" s="103"/>
      <c r="O494" s="12"/>
    </row>
    <row r="495" spans="2:15" x14ac:dyDescent="0.3">
      <c r="B495" s="64" t="s">
        <v>732</v>
      </c>
      <c r="C495" s="25" t="s">
        <v>161</v>
      </c>
      <c r="D495" s="31" t="s">
        <v>25</v>
      </c>
      <c r="E495" s="46">
        <f>0.96*E493</f>
        <v>14.016</v>
      </c>
      <c r="F495" s="74"/>
      <c r="G495" s="74"/>
      <c r="H495" s="74">
        <f t="shared" si="92"/>
        <v>0</v>
      </c>
      <c r="I495" s="74">
        <f t="shared" si="98"/>
        <v>0</v>
      </c>
      <c r="J495" s="74">
        <f t="shared" si="99"/>
        <v>0</v>
      </c>
      <c r="K495" s="74">
        <f t="shared" si="93"/>
        <v>0</v>
      </c>
      <c r="L495" s="103"/>
      <c r="O495" s="12"/>
    </row>
    <row r="496" spans="2:15" ht="31.2" x14ac:dyDescent="0.3">
      <c r="B496" s="64" t="s">
        <v>733</v>
      </c>
      <c r="C496" s="25" t="s">
        <v>1478</v>
      </c>
      <c r="D496" s="31" t="s">
        <v>25</v>
      </c>
      <c r="E496" s="46">
        <f>0.65*E493</f>
        <v>9.49</v>
      </c>
      <c r="F496" s="73">
        <f>1973*0.15</f>
        <v>295.95</v>
      </c>
      <c r="G496" s="74">
        <f>1500*0.15</f>
        <v>225</v>
      </c>
      <c r="H496" s="74">
        <f t="shared" si="92"/>
        <v>520.95000000000005</v>
      </c>
      <c r="I496" s="74">
        <f t="shared" si="98"/>
        <v>2808.57</v>
      </c>
      <c r="J496" s="74">
        <f t="shared" si="99"/>
        <v>2135.25</v>
      </c>
      <c r="K496" s="74">
        <f t="shared" si="93"/>
        <v>4943.82</v>
      </c>
      <c r="L496" s="103"/>
      <c r="O496" s="12"/>
    </row>
    <row r="497" spans="2:15" x14ac:dyDescent="0.3">
      <c r="B497" s="64" t="s">
        <v>734</v>
      </c>
      <c r="C497" s="25" t="s">
        <v>20</v>
      </c>
      <c r="D497" s="31" t="s">
        <v>26</v>
      </c>
      <c r="E497" s="46">
        <f>0.46/10*E493</f>
        <v>0.67159999999999997</v>
      </c>
      <c r="F497" s="74"/>
      <c r="G497" s="74">
        <v>5860</v>
      </c>
      <c r="H497" s="74">
        <f t="shared" si="92"/>
        <v>5860</v>
      </c>
      <c r="I497" s="74">
        <f t="shared" si="98"/>
        <v>0</v>
      </c>
      <c r="J497" s="74">
        <f t="shared" si="99"/>
        <v>3935.58</v>
      </c>
      <c r="K497" s="74">
        <f t="shared" si="93"/>
        <v>3935.58</v>
      </c>
      <c r="L497" s="103"/>
      <c r="O497" s="12"/>
    </row>
    <row r="498" spans="2:15" x14ac:dyDescent="0.3">
      <c r="B498" s="64" t="s">
        <v>735</v>
      </c>
      <c r="C498" s="32" t="s">
        <v>158</v>
      </c>
      <c r="D498" s="31" t="s">
        <v>26</v>
      </c>
      <c r="E498" s="46">
        <f>E497*1.02</f>
        <v>0.68503199999999997</v>
      </c>
      <c r="F498" s="73">
        <v>6700</v>
      </c>
      <c r="G498" s="74"/>
      <c r="H498" s="74">
        <f t="shared" si="92"/>
        <v>6700</v>
      </c>
      <c r="I498" s="74">
        <f t="shared" si="98"/>
        <v>4589.71</v>
      </c>
      <c r="J498" s="74">
        <f t="shared" si="99"/>
        <v>0</v>
      </c>
      <c r="K498" s="74">
        <f t="shared" si="93"/>
        <v>4589.71</v>
      </c>
      <c r="L498" s="103"/>
      <c r="O498" s="12"/>
    </row>
    <row r="499" spans="2:15" x14ac:dyDescent="0.3">
      <c r="B499" s="64" t="s">
        <v>736</v>
      </c>
      <c r="C499" s="25" t="s">
        <v>28</v>
      </c>
      <c r="D499" s="31" t="s">
        <v>26</v>
      </c>
      <c r="E499" s="46">
        <f>0.65/10*E493</f>
        <v>0.94899999999999995</v>
      </c>
      <c r="F499" s="74"/>
      <c r="G499" s="74">
        <v>5860</v>
      </c>
      <c r="H499" s="74">
        <f t="shared" si="92"/>
        <v>5860</v>
      </c>
      <c r="I499" s="74">
        <f t="shared" si="98"/>
        <v>0</v>
      </c>
      <c r="J499" s="74">
        <f t="shared" si="99"/>
        <v>5561.14</v>
      </c>
      <c r="K499" s="74">
        <f t="shared" si="93"/>
        <v>5561.14</v>
      </c>
      <c r="L499" s="103"/>
      <c r="O499" s="12"/>
    </row>
    <row r="500" spans="2:15" x14ac:dyDescent="0.3">
      <c r="B500" s="64" t="s">
        <v>737</v>
      </c>
      <c r="C500" s="32" t="s">
        <v>29</v>
      </c>
      <c r="D500" s="31" t="s">
        <v>26</v>
      </c>
      <c r="E500" s="46">
        <f>E499*1.02</f>
        <v>0.96797999999999995</v>
      </c>
      <c r="F500" s="73">
        <v>7100</v>
      </c>
      <c r="G500" s="74"/>
      <c r="H500" s="74">
        <f t="shared" si="92"/>
        <v>7100</v>
      </c>
      <c r="I500" s="74">
        <f t="shared" si="98"/>
        <v>6872.66</v>
      </c>
      <c r="J500" s="74">
        <f t="shared" si="99"/>
        <v>0</v>
      </c>
      <c r="K500" s="74">
        <f t="shared" si="93"/>
        <v>6872.66</v>
      </c>
      <c r="L500" s="103"/>
      <c r="O500" s="12"/>
    </row>
    <row r="501" spans="2:15" x14ac:dyDescent="0.3">
      <c r="B501" s="64" t="s">
        <v>738</v>
      </c>
      <c r="C501" s="25" t="s">
        <v>162</v>
      </c>
      <c r="D501" s="31" t="s">
        <v>27</v>
      </c>
      <c r="E501" s="46">
        <f>E493</f>
        <v>14.6</v>
      </c>
      <c r="F501" s="74"/>
      <c r="G501" s="74">
        <v>2928</v>
      </c>
      <c r="H501" s="74">
        <f t="shared" si="92"/>
        <v>2928</v>
      </c>
      <c r="I501" s="74">
        <f t="shared" si="98"/>
        <v>0</v>
      </c>
      <c r="J501" s="74">
        <f t="shared" si="99"/>
        <v>42748.800000000003</v>
      </c>
      <c r="K501" s="74">
        <f t="shared" si="93"/>
        <v>42748.800000000003</v>
      </c>
      <c r="L501" s="103"/>
      <c r="O501" s="12"/>
    </row>
    <row r="502" spans="2:15" ht="31.2" x14ac:dyDescent="0.3">
      <c r="B502" s="64" t="s">
        <v>739</v>
      </c>
      <c r="C502" s="32" t="s">
        <v>170</v>
      </c>
      <c r="D502" s="31" t="s">
        <v>27</v>
      </c>
      <c r="E502" s="46">
        <f>E501*1.1</f>
        <v>16.060000000000002</v>
      </c>
      <c r="F502" s="77">
        <v>3225</v>
      </c>
      <c r="G502" s="74"/>
      <c r="H502" s="74">
        <f t="shared" si="92"/>
        <v>3225</v>
      </c>
      <c r="I502" s="74">
        <f t="shared" si="98"/>
        <v>51793.5</v>
      </c>
      <c r="J502" s="74">
        <f t="shared" si="99"/>
        <v>0</v>
      </c>
      <c r="K502" s="74">
        <f t="shared" si="93"/>
        <v>51793.5</v>
      </c>
      <c r="L502" s="103"/>
      <c r="O502" s="12"/>
    </row>
    <row r="503" spans="2:15" ht="33.6" x14ac:dyDescent="0.3">
      <c r="B503" s="64" t="s">
        <v>740</v>
      </c>
      <c r="C503" s="25" t="s">
        <v>152</v>
      </c>
      <c r="D503" s="3" t="s">
        <v>26</v>
      </c>
      <c r="E503" s="7">
        <v>181.5</v>
      </c>
      <c r="F503" s="74"/>
      <c r="G503" s="74">
        <v>439</v>
      </c>
      <c r="H503" s="74">
        <f t="shared" si="92"/>
        <v>439</v>
      </c>
      <c r="I503" s="74">
        <f t="shared" si="98"/>
        <v>0</v>
      </c>
      <c r="J503" s="74">
        <f t="shared" si="99"/>
        <v>79678.5</v>
      </c>
      <c r="K503" s="74">
        <f t="shared" si="93"/>
        <v>79678.5</v>
      </c>
      <c r="L503" s="103"/>
      <c r="O503" s="12"/>
    </row>
    <row r="504" spans="2:15" ht="31.2" x14ac:dyDescent="0.3">
      <c r="B504" s="87" t="s">
        <v>741</v>
      </c>
      <c r="C504" s="23" t="s">
        <v>214</v>
      </c>
      <c r="D504" s="88" t="s">
        <v>27</v>
      </c>
      <c r="E504" s="75">
        <v>5.8</v>
      </c>
      <c r="F504" s="82"/>
      <c r="G504" s="82"/>
      <c r="H504" s="82"/>
      <c r="I504" s="82"/>
      <c r="J504" s="82"/>
      <c r="K504" s="82"/>
      <c r="L504" s="103"/>
      <c r="O504" s="12"/>
    </row>
    <row r="505" spans="2:15" x14ac:dyDescent="0.3">
      <c r="B505" s="64" t="s">
        <v>742</v>
      </c>
      <c r="C505" s="25" t="s">
        <v>149</v>
      </c>
      <c r="D505" s="31" t="s">
        <v>26</v>
      </c>
      <c r="E505" s="46">
        <v>51.1</v>
      </c>
      <c r="F505" s="74"/>
      <c r="G505" s="74">
        <v>300</v>
      </c>
      <c r="H505" s="74">
        <f t="shared" si="92"/>
        <v>300</v>
      </c>
      <c r="I505" s="74">
        <f t="shared" ref="I505:I514" si="100">ROUND(F505*E505,2)</f>
        <v>0</v>
      </c>
      <c r="J505" s="74">
        <f t="shared" ref="J505:J514" si="101">ROUND(G505*E505,2)</f>
        <v>15330</v>
      </c>
      <c r="K505" s="74">
        <f t="shared" si="93"/>
        <v>15330</v>
      </c>
      <c r="L505" s="103"/>
      <c r="O505" s="12"/>
    </row>
    <row r="506" spans="2:15" x14ac:dyDescent="0.3">
      <c r="B506" s="64" t="s">
        <v>743</v>
      </c>
      <c r="C506" s="25" t="s">
        <v>19</v>
      </c>
      <c r="D506" s="31" t="s">
        <v>26</v>
      </c>
      <c r="E506" s="46">
        <f>E505*0.03</f>
        <v>1.5329999999999999</v>
      </c>
      <c r="F506" s="74"/>
      <c r="G506" s="74">
        <v>1500</v>
      </c>
      <c r="H506" s="74">
        <f t="shared" si="92"/>
        <v>1500</v>
      </c>
      <c r="I506" s="74">
        <f t="shared" si="100"/>
        <v>0</v>
      </c>
      <c r="J506" s="74">
        <f t="shared" si="101"/>
        <v>2299.5</v>
      </c>
      <c r="K506" s="74">
        <f t="shared" si="93"/>
        <v>2299.5</v>
      </c>
      <c r="L506" s="103"/>
      <c r="O506" s="12"/>
    </row>
    <row r="507" spans="2:15" x14ac:dyDescent="0.3">
      <c r="B507" s="64" t="s">
        <v>744</v>
      </c>
      <c r="C507" s="25" t="s">
        <v>161</v>
      </c>
      <c r="D507" s="31" t="s">
        <v>25</v>
      </c>
      <c r="E507" s="46">
        <f>0.96*E504</f>
        <v>5.5679999999999996</v>
      </c>
      <c r="F507" s="74"/>
      <c r="G507" s="74"/>
      <c r="H507" s="74">
        <f t="shared" si="92"/>
        <v>0</v>
      </c>
      <c r="I507" s="74">
        <f t="shared" si="100"/>
        <v>0</v>
      </c>
      <c r="J507" s="74">
        <f t="shared" si="101"/>
        <v>0</v>
      </c>
      <c r="K507" s="74">
        <f t="shared" si="93"/>
        <v>0</v>
      </c>
      <c r="L507" s="103"/>
      <c r="O507" s="12"/>
    </row>
    <row r="508" spans="2:15" ht="31.2" x14ac:dyDescent="0.3">
      <c r="B508" s="64" t="s">
        <v>745</v>
      </c>
      <c r="C508" s="25" t="s">
        <v>1478</v>
      </c>
      <c r="D508" s="31" t="s">
        <v>25</v>
      </c>
      <c r="E508" s="46">
        <f>0.65*E504</f>
        <v>3.77</v>
      </c>
      <c r="F508" s="73">
        <f>1973*0.15</f>
        <v>295.95</v>
      </c>
      <c r="G508" s="74">
        <f>1500*0.15</f>
        <v>225</v>
      </c>
      <c r="H508" s="74">
        <f t="shared" si="92"/>
        <v>520.95000000000005</v>
      </c>
      <c r="I508" s="74">
        <f t="shared" si="100"/>
        <v>1115.73</v>
      </c>
      <c r="J508" s="74">
        <f t="shared" si="101"/>
        <v>848.25</v>
      </c>
      <c r="K508" s="74">
        <f t="shared" si="93"/>
        <v>1963.98</v>
      </c>
      <c r="L508" s="103"/>
      <c r="O508" s="12"/>
    </row>
    <row r="509" spans="2:15" x14ac:dyDescent="0.3">
      <c r="B509" s="64" t="s">
        <v>746</v>
      </c>
      <c r="C509" s="25" t="s">
        <v>20</v>
      </c>
      <c r="D509" s="31" t="s">
        <v>26</v>
      </c>
      <c r="E509" s="46">
        <f>0.46/10*E504</f>
        <v>0.26679999999999998</v>
      </c>
      <c r="F509" s="74"/>
      <c r="G509" s="74">
        <v>5860</v>
      </c>
      <c r="H509" s="74">
        <f t="shared" si="92"/>
        <v>5860</v>
      </c>
      <c r="I509" s="74">
        <f t="shared" si="100"/>
        <v>0</v>
      </c>
      <c r="J509" s="74">
        <f t="shared" si="101"/>
        <v>1563.45</v>
      </c>
      <c r="K509" s="74">
        <f t="shared" si="93"/>
        <v>1563.45</v>
      </c>
      <c r="L509" s="103"/>
      <c r="O509" s="12"/>
    </row>
    <row r="510" spans="2:15" x14ac:dyDescent="0.3">
      <c r="B510" s="64" t="s">
        <v>747</v>
      </c>
      <c r="C510" s="32" t="s">
        <v>158</v>
      </c>
      <c r="D510" s="31" t="s">
        <v>26</v>
      </c>
      <c r="E510" s="46">
        <f>E509*1.02</f>
        <v>0.27213599999999999</v>
      </c>
      <c r="F510" s="73">
        <v>6700</v>
      </c>
      <c r="G510" s="74"/>
      <c r="H510" s="74">
        <f t="shared" si="92"/>
        <v>6700</v>
      </c>
      <c r="I510" s="74">
        <f t="shared" si="100"/>
        <v>1823.31</v>
      </c>
      <c r="J510" s="74">
        <f t="shared" si="101"/>
        <v>0</v>
      </c>
      <c r="K510" s="74">
        <f t="shared" si="93"/>
        <v>1823.31</v>
      </c>
      <c r="L510" s="103"/>
      <c r="O510" s="12"/>
    </row>
    <row r="511" spans="2:15" x14ac:dyDescent="0.3">
      <c r="B511" s="64" t="s">
        <v>748</v>
      </c>
      <c r="C511" s="25" t="s">
        <v>28</v>
      </c>
      <c r="D511" s="31" t="s">
        <v>26</v>
      </c>
      <c r="E511" s="46">
        <f>0.65/10*E504</f>
        <v>0.377</v>
      </c>
      <c r="F511" s="74"/>
      <c r="G511" s="74">
        <v>5860</v>
      </c>
      <c r="H511" s="74">
        <f t="shared" si="92"/>
        <v>5860</v>
      </c>
      <c r="I511" s="74">
        <f t="shared" si="100"/>
        <v>0</v>
      </c>
      <c r="J511" s="74">
        <f t="shared" si="101"/>
        <v>2209.2199999999998</v>
      </c>
      <c r="K511" s="74">
        <f t="shared" si="93"/>
        <v>2209.2199999999998</v>
      </c>
      <c r="L511" s="103"/>
      <c r="O511" s="12"/>
    </row>
    <row r="512" spans="2:15" x14ac:dyDescent="0.3">
      <c r="B512" s="64" t="s">
        <v>749</v>
      </c>
      <c r="C512" s="32" t="s">
        <v>29</v>
      </c>
      <c r="D512" s="31" t="s">
        <v>26</v>
      </c>
      <c r="E512" s="46">
        <f>E511*1.02</f>
        <v>0.38453999999999999</v>
      </c>
      <c r="F512" s="73">
        <v>7100</v>
      </c>
      <c r="G512" s="74"/>
      <c r="H512" s="74">
        <f t="shared" si="92"/>
        <v>7100</v>
      </c>
      <c r="I512" s="74">
        <f t="shared" si="100"/>
        <v>2730.23</v>
      </c>
      <c r="J512" s="74">
        <f t="shared" si="101"/>
        <v>0</v>
      </c>
      <c r="K512" s="74">
        <f t="shared" si="93"/>
        <v>2730.23</v>
      </c>
      <c r="L512" s="103"/>
      <c r="O512" s="12"/>
    </row>
    <row r="513" spans="2:15" x14ac:dyDescent="0.3">
      <c r="B513" s="64" t="s">
        <v>750</v>
      </c>
      <c r="C513" s="25" t="s">
        <v>162</v>
      </c>
      <c r="D513" s="31" t="s">
        <v>27</v>
      </c>
      <c r="E513" s="46">
        <f>E504</f>
        <v>5.8</v>
      </c>
      <c r="F513" s="77"/>
      <c r="G513" s="74">
        <v>2928</v>
      </c>
      <c r="H513" s="74">
        <f t="shared" si="92"/>
        <v>2928</v>
      </c>
      <c r="I513" s="74">
        <f t="shared" si="100"/>
        <v>0</v>
      </c>
      <c r="J513" s="74">
        <f t="shared" si="101"/>
        <v>16982.400000000001</v>
      </c>
      <c r="K513" s="74">
        <f t="shared" si="93"/>
        <v>16982.400000000001</v>
      </c>
      <c r="L513" s="103"/>
      <c r="O513" s="12"/>
    </row>
    <row r="514" spans="2:15" ht="31.2" x14ac:dyDescent="0.3">
      <c r="B514" s="64" t="s">
        <v>751</v>
      </c>
      <c r="C514" s="32" t="s">
        <v>163</v>
      </c>
      <c r="D514" s="31" t="s">
        <v>27</v>
      </c>
      <c r="E514" s="46">
        <f>E513*1.1</f>
        <v>6.38</v>
      </c>
      <c r="F514" s="77">
        <v>855</v>
      </c>
      <c r="G514" s="74"/>
      <c r="H514" s="74">
        <f t="shared" si="92"/>
        <v>855</v>
      </c>
      <c r="I514" s="74">
        <f t="shared" si="100"/>
        <v>5454.9</v>
      </c>
      <c r="J514" s="74">
        <f t="shared" si="101"/>
        <v>0</v>
      </c>
      <c r="K514" s="74">
        <f t="shared" si="93"/>
        <v>5454.9</v>
      </c>
      <c r="L514" s="103"/>
      <c r="O514" s="12"/>
    </row>
    <row r="515" spans="2:15" ht="31.2" x14ac:dyDescent="0.3">
      <c r="B515" s="87" t="s">
        <v>752</v>
      </c>
      <c r="C515" s="23" t="s">
        <v>215</v>
      </c>
      <c r="D515" s="88" t="s">
        <v>27</v>
      </c>
      <c r="E515" s="75">
        <v>8.6999999999999993</v>
      </c>
      <c r="F515" s="82"/>
      <c r="G515" s="82"/>
      <c r="H515" s="82"/>
      <c r="I515" s="82"/>
      <c r="J515" s="82"/>
      <c r="K515" s="82"/>
      <c r="L515" s="103"/>
      <c r="O515" s="12"/>
    </row>
    <row r="516" spans="2:15" x14ac:dyDescent="0.3">
      <c r="B516" s="64" t="s">
        <v>753</v>
      </c>
      <c r="C516" s="25" t="s">
        <v>149</v>
      </c>
      <c r="D516" s="31" t="s">
        <v>26</v>
      </c>
      <c r="E516" s="46">
        <v>102.62</v>
      </c>
      <c r="F516" s="74"/>
      <c r="G516" s="74">
        <v>300</v>
      </c>
      <c r="H516" s="74">
        <f t="shared" si="92"/>
        <v>300</v>
      </c>
      <c r="I516" s="74">
        <f t="shared" ref="I516:I526" si="102">ROUND(F516*E516,2)</f>
        <v>0</v>
      </c>
      <c r="J516" s="74">
        <f t="shared" ref="J516:J526" si="103">ROUND(G516*E516,2)</f>
        <v>30786</v>
      </c>
      <c r="K516" s="74">
        <f t="shared" si="93"/>
        <v>30786</v>
      </c>
      <c r="L516" s="103"/>
      <c r="O516" s="12"/>
    </row>
    <row r="517" spans="2:15" x14ac:dyDescent="0.3">
      <c r="B517" s="64" t="s">
        <v>754</v>
      </c>
      <c r="C517" s="25" t="s">
        <v>19</v>
      </c>
      <c r="D517" s="31" t="s">
        <v>26</v>
      </c>
      <c r="E517" s="46">
        <f>E516*0.03</f>
        <v>3.0786000000000002</v>
      </c>
      <c r="F517" s="74"/>
      <c r="G517" s="74">
        <v>1500</v>
      </c>
      <c r="H517" s="74">
        <f t="shared" si="92"/>
        <v>1500</v>
      </c>
      <c r="I517" s="74">
        <f t="shared" si="102"/>
        <v>0</v>
      </c>
      <c r="J517" s="74">
        <f t="shared" si="103"/>
        <v>4617.8999999999996</v>
      </c>
      <c r="K517" s="74">
        <f t="shared" si="93"/>
        <v>4617.8999999999996</v>
      </c>
      <c r="L517" s="103"/>
      <c r="O517" s="12"/>
    </row>
    <row r="518" spans="2:15" x14ac:dyDescent="0.3">
      <c r="B518" s="64" t="s">
        <v>755</v>
      </c>
      <c r="C518" s="25" t="s">
        <v>161</v>
      </c>
      <c r="D518" s="31" t="s">
        <v>25</v>
      </c>
      <c r="E518" s="46">
        <f>0.96*E515</f>
        <v>8.3519999999999985</v>
      </c>
      <c r="F518" s="74"/>
      <c r="G518" s="74"/>
      <c r="H518" s="74">
        <f t="shared" si="92"/>
        <v>0</v>
      </c>
      <c r="I518" s="74">
        <f t="shared" si="102"/>
        <v>0</v>
      </c>
      <c r="J518" s="74">
        <f t="shared" si="103"/>
        <v>0</v>
      </c>
      <c r="K518" s="74">
        <f t="shared" si="93"/>
        <v>0</v>
      </c>
      <c r="L518" s="103"/>
      <c r="O518" s="12"/>
    </row>
    <row r="519" spans="2:15" ht="31.2" x14ac:dyDescent="0.3">
      <c r="B519" s="64" t="s">
        <v>756</v>
      </c>
      <c r="C519" s="25" t="s">
        <v>1478</v>
      </c>
      <c r="D519" s="31" t="s">
        <v>25</v>
      </c>
      <c r="E519" s="46">
        <f>0.65*E515</f>
        <v>5.6549999999999994</v>
      </c>
      <c r="F519" s="73">
        <f>1973*0.15</f>
        <v>295.95</v>
      </c>
      <c r="G519" s="74">
        <f>1500*0.15</f>
        <v>225</v>
      </c>
      <c r="H519" s="74">
        <f t="shared" si="92"/>
        <v>520.95000000000005</v>
      </c>
      <c r="I519" s="74">
        <f t="shared" si="102"/>
        <v>1673.6</v>
      </c>
      <c r="J519" s="74">
        <f t="shared" si="103"/>
        <v>1272.3800000000001</v>
      </c>
      <c r="K519" s="74">
        <f t="shared" si="93"/>
        <v>2945.98</v>
      </c>
      <c r="L519" s="103"/>
      <c r="O519" s="12"/>
    </row>
    <row r="520" spans="2:15" x14ac:dyDescent="0.3">
      <c r="B520" s="64" t="s">
        <v>757</v>
      </c>
      <c r="C520" s="25" t="s">
        <v>20</v>
      </c>
      <c r="D520" s="31" t="s">
        <v>26</v>
      </c>
      <c r="E520" s="46">
        <f>0.46/10*E515</f>
        <v>0.40019999999999994</v>
      </c>
      <c r="F520" s="74"/>
      <c r="G520" s="74">
        <v>5860</v>
      </c>
      <c r="H520" s="74">
        <f t="shared" si="92"/>
        <v>5860</v>
      </c>
      <c r="I520" s="74">
        <f t="shared" si="102"/>
        <v>0</v>
      </c>
      <c r="J520" s="74">
        <f t="shared" si="103"/>
        <v>2345.17</v>
      </c>
      <c r="K520" s="74">
        <f t="shared" si="93"/>
        <v>2345.17</v>
      </c>
      <c r="L520" s="103"/>
      <c r="O520" s="12"/>
    </row>
    <row r="521" spans="2:15" x14ac:dyDescent="0.3">
      <c r="B521" s="64" t="s">
        <v>758</v>
      </c>
      <c r="C521" s="32" t="s">
        <v>158</v>
      </c>
      <c r="D521" s="31" t="s">
        <v>26</v>
      </c>
      <c r="E521" s="46">
        <f>E520*1.02</f>
        <v>0.40820399999999996</v>
      </c>
      <c r="F521" s="73">
        <v>6700</v>
      </c>
      <c r="G521" s="74"/>
      <c r="H521" s="74">
        <f t="shared" si="92"/>
        <v>6700</v>
      </c>
      <c r="I521" s="74">
        <f t="shared" si="102"/>
        <v>2734.97</v>
      </c>
      <c r="J521" s="74">
        <f t="shared" si="103"/>
        <v>0</v>
      </c>
      <c r="K521" s="74">
        <f t="shared" si="93"/>
        <v>2734.97</v>
      </c>
      <c r="L521" s="103"/>
      <c r="O521" s="12"/>
    </row>
    <row r="522" spans="2:15" x14ac:dyDescent="0.3">
      <c r="B522" s="64" t="s">
        <v>759</v>
      </c>
      <c r="C522" s="25" t="s">
        <v>28</v>
      </c>
      <c r="D522" s="31" t="s">
        <v>26</v>
      </c>
      <c r="E522" s="46">
        <f>0.65/10*E515</f>
        <v>0.5655</v>
      </c>
      <c r="F522" s="74"/>
      <c r="G522" s="74">
        <v>5860</v>
      </c>
      <c r="H522" s="74">
        <f t="shared" si="92"/>
        <v>5860</v>
      </c>
      <c r="I522" s="74">
        <f t="shared" si="102"/>
        <v>0</v>
      </c>
      <c r="J522" s="74">
        <f t="shared" si="103"/>
        <v>3313.83</v>
      </c>
      <c r="K522" s="74">
        <f t="shared" si="93"/>
        <v>3313.83</v>
      </c>
      <c r="L522" s="103"/>
      <c r="O522" s="12"/>
    </row>
    <row r="523" spans="2:15" x14ac:dyDescent="0.3">
      <c r="B523" s="64" t="s">
        <v>760</v>
      </c>
      <c r="C523" s="32" t="s">
        <v>29</v>
      </c>
      <c r="D523" s="31" t="s">
        <v>26</v>
      </c>
      <c r="E523" s="46">
        <f>E522*1.02</f>
        <v>0.57681000000000004</v>
      </c>
      <c r="F523" s="73">
        <v>7100</v>
      </c>
      <c r="G523" s="74"/>
      <c r="H523" s="74">
        <f t="shared" si="92"/>
        <v>7100</v>
      </c>
      <c r="I523" s="74">
        <f t="shared" si="102"/>
        <v>4095.35</v>
      </c>
      <c r="J523" s="74">
        <f t="shared" si="103"/>
        <v>0</v>
      </c>
      <c r="K523" s="74">
        <f t="shared" si="93"/>
        <v>4095.35</v>
      </c>
      <c r="L523" s="103"/>
      <c r="O523" s="12"/>
    </row>
    <row r="524" spans="2:15" x14ac:dyDescent="0.3">
      <c r="B524" s="64" t="s">
        <v>761</v>
      </c>
      <c r="C524" s="25" t="s">
        <v>162</v>
      </c>
      <c r="D524" s="31" t="s">
        <v>27</v>
      </c>
      <c r="E524" s="46">
        <f>E515</f>
        <v>8.6999999999999993</v>
      </c>
      <c r="F524" s="74"/>
      <c r="G524" s="74">
        <v>2928</v>
      </c>
      <c r="H524" s="74">
        <f t="shared" si="92"/>
        <v>2928</v>
      </c>
      <c r="I524" s="74">
        <f t="shared" si="102"/>
        <v>0</v>
      </c>
      <c r="J524" s="74">
        <f t="shared" si="103"/>
        <v>25473.599999999999</v>
      </c>
      <c r="K524" s="74">
        <f t="shared" si="93"/>
        <v>25473.599999999999</v>
      </c>
      <c r="L524" s="103"/>
      <c r="O524" s="12"/>
    </row>
    <row r="525" spans="2:15" ht="31.2" x14ac:dyDescent="0.3">
      <c r="B525" s="64" t="s">
        <v>762</v>
      </c>
      <c r="C525" s="32" t="s">
        <v>163</v>
      </c>
      <c r="D525" s="31" t="s">
        <v>27</v>
      </c>
      <c r="E525" s="46">
        <f>E524*1.1</f>
        <v>9.57</v>
      </c>
      <c r="F525" s="77">
        <v>855</v>
      </c>
      <c r="G525" s="74"/>
      <c r="H525" s="74">
        <f t="shared" si="92"/>
        <v>855</v>
      </c>
      <c r="I525" s="74">
        <f t="shared" si="102"/>
        <v>8182.35</v>
      </c>
      <c r="J525" s="74">
        <f t="shared" si="103"/>
        <v>0</v>
      </c>
      <c r="K525" s="74">
        <f t="shared" si="93"/>
        <v>8182.35</v>
      </c>
      <c r="L525" s="103"/>
      <c r="O525" s="12"/>
    </row>
    <row r="526" spans="2:15" ht="33.6" x14ac:dyDescent="0.3">
      <c r="B526" s="64" t="s">
        <v>763</v>
      </c>
      <c r="C526" s="25" t="s">
        <v>152</v>
      </c>
      <c r="D526" s="3" t="s">
        <v>26</v>
      </c>
      <c r="E526" s="5">
        <v>5.04</v>
      </c>
      <c r="F526" s="74"/>
      <c r="G526" s="74">
        <v>439</v>
      </c>
      <c r="H526" s="74">
        <f t="shared" ref="H526:H589" si="104">F526+G526</f>
        <v>439</v>
      </c>
      <c r="I526" s="74">
        <f t="shared" si="102"/>
        <v>0</v>
      </c>
      <c r="J526" s="74">
        <f t="shared" si="103"/>
        <v>2212.56</v>
      </c>
      <c r="K526" s="74">
        <f t="shared" ref="K526:K589" si="105">I526+J526</f>
        <v>2212.56</v>
      </c>
      <c r="L526" s="103"/>
      <c r="O526" s="12"/>
    </row>
    <row r="527" spans="2:15" ht="31.2" x14ac:dyDescent="0.3">
      <c r="B527" s="87" t="s">
        <v>764</v>
      </c>
      <c r="C527" s="23" t="s">
        <v>216</v>
      </c>
      <c r="D527" s="88" t="s">
        <v>27</v>
      </c>
      <c r="E527" s="75">
        <v>4.4000000000000004</v>
      </c>
      <c r="F527" s="82"/>
      <c r="G527" s="82"/>
      <c r="H527" s="82"/>
      <c r="I527" s="82"/>
      <c r="J527" s="82"/>
      <c r="K527" s="82"/>
      <c r="L527" s="103"/>
      <c r="O527" s="12"/>
    </row>
    <row r="528" spans="2:15" x14ac:dyDescent="0.3">
      <c r="B528" s="64" t="s">
        <v>765</v>
      </c>
      <c r="C528" s="25" t="s">
        <v>149</v>
      </c>
      <c r="D528" s="31" t="s">
        <v>26</v>
      </c>
      <c r="E528" s="46">
        <v>39.35</v>
      </c>
      <c r="F528" s="74"/>
      <c r="G528" s="74">
        <v>300</v>
      </c>
      <c r="H528" s="74">
        <f t="shared" si="104"/>
        <v>300</v>
      </c>
      <c r="I528" s="74">
        <f t="shared" ref="I528:I538" si="106">ROUND(F528*E528,2)</f>
        <v>0</v>
      </c>
      <c r="J528" s="74">
        <f t="shared" ref="J528:J538" si="107">ROUND(G528*E528,2)</f>
        <v>11805</v>
      </c>
      <c r="K528" s="74">
        <f t="shared" si="105"/>
        <v>11805</v>
      </c>
      <c r="L528" s="103"/>
      <c r="O528" s="12"/>
    </row>
    <row r="529" spans="2:15" x14ac:dyDescent="0.3">
      <c r="B529" s="64" t="s">
        <v>766</v>
      </c>
      <c r="C529" s="25" t="s">
        <v>19</v>
      </c>
      <c r="D529" s="31" t="s">
        <v>26</v>
      </c>
      <c r="E529" s="46">
        <f>E528*0.03</f>
        <v>1.1805000000000001</v>
      </c>
      <c r="F529" s="74"/>
      <c r="G529" s="74">
        <v>1500</v>
      </c>
      <c r="H529" s="74">
        <f t="shared" si="104"/>
        <v>1500</v>
      </c>
      <c r="I529" s="74">
        <f t="shared" si="106"/>
        <v>0</v>
      </c>
      <c r="J529" s="74">
        <f t="shared" si="107"/>
        <v>1770.75</v>
      </c>
      <c r="K529" s="74">
        <f t="shared" si="105"/>
        <v>1770.75</v>
      </c>
      <c r="L529" s="103"/>
      <c r="O529" s="12"/>
    </row>
    <row r="530" spans="2:15" x14ac:dyDescent="0.3">
      <c r="B530" s="64" t="s">
        <v>767</v>
      </c>
      <c r="C530" s="25" t="s">
        <v>161</v>
      </c>
      <c r="D530" s="31" t="s">
        <v>25</v>
      </c>
      <c r="E530" s="46">
        <f>0.96*E527</f>
        <v>4.2240000000000002</v>
      </c>
      <c r="F530" s="74"/>
      <c r="G530" s="74"/>
      <c r="H530" s="74">
        <f t="shared" si="104"/>
        <v>0</v>
      </c>
      <c r="I530" s="74">
        <f t="shared" si="106"/>
        <v>0</v>
      </c>
      <c r="J530" s="74">
        <f t="shared" si="107"/>
        <v>0</v>
      </c>
      <c r="K530" s="74">
        <f t="shared" si="105"/>
        <v>0</v>
      </c>
      <c r="L530" s="103"/>
      <c r="O530" s="12"/>
    </row>
    <row r="531" spans="2:15" ht="31.2" x14ac:dyDescent="0.3">
      <c r="B531" s="64" t="s">
        <v>768</v>
      </c>
      <c r="C531" s="25" t="s">
        <v>1478</v>
      </c>
      <c r="D531" s="31" t="s">
        <v>25</v>
      </c>
      <c r="E531" s="46">
        <f>0.65*E527</f>
        <v>2.8600000000000003</v>
      </c>
      <c r="F531" s="73">
        <f>1973*0.15</f>
        <v>295.95</v>
      </c>
      <c r="G531" s="74">
        <f>1500*0.15</f>
        <v>225</v>
      </c>
      <c r="H531" s="74">
        <f t="shared" si="104"/>
        <v>520.95000000000005</v>
      </c>
      <c r="I531" s="74">
        <f t="shared" si="106"/>
        <v>846.42</v>
      </c>
      <c r="J531" s="74">
        <f t="shared" si="107"/>
        <v>643.5</v>
      </c>
      <c r="K531" s="74">
        <f t="shared" si="105"/>
        <v>1489.92</v>
      </c>
      <c r="L531" s="103"/>
      <c r="O531" s="12"/>
    </row>
    <row r="532" spans="2:15" x14ac:dyDescent="0.3">
      <c r="B532" s="64" t="s">
        <v>769</v>
      </c>
      <c r="C532" s="25" t="s">
        <v>20</v>
      </c>
      <c r="D532" s="31" t="s">
        <v>26</v>
      </c>
      <c r="E532" s="46">
        <f>0.46/10*E527</f>
        <v>0.20240000000000002</v>
      </c>
      <c r="F532" s="74"/>
      <c r="G532" s="74">
        <v>5860</v>
      </c>
      <c r="H532" s="74">
        <f t="shared" si="104"/>
        <v>5860</v>
      </c>
      <c r="I532" s="74">
        <f t="shared" si="106"/>
        <v>0</v>
      </c>
      <c r="J532" s="74">
        <f t="shared" si="107"/>
        <v>1186.06</v>
      </c>
      <c r="K532" s="74">
        <f t="shared" si="105"/>
        <v>1186.06</v>
      </c>
      <c r="L532" s="103"/>
      <c r="O532" s="12"/>
    </row>
    <row r="533" spans="2:15" x14ac:dyDescent="0.3">
      <c r="B533" s="64" t="s">
        <v>770</v>
      </c>
      <c r="C533" s="32" t="s">
        <v>158</v>
      </c>
      <c r="D533" s="31" t="s">
        <v>26</v>
      </c>
      <c r="E533" s="46">
        <f>E532*1.02</f>
        <v>0.20644800000000002</v>
      </c>
      <c r="F533" s="73">
        <v>6700</v>
      </c>
      <c r="G533" s="74"/>
      <c r="H533" s="74">
        <f t="shared" si="104"/>
        <v>6700</v>
      </c>
      <c r="I533" s="74">
        <f t="shared" si="106"/>
        <v>1383.2</v>
      </c>
      <c r="J533" s="74">
        <f t="shared" si="107"/>
        <v>0</v>
      </c>
      <c r="K533" s="74">
        <f t="shared" si="105"/>
        <v>1383.2</v>
      </c>
      <c r="L533" s="103"/>
      <c r="O533" s="12"/>
    </row>
    <row r="534" spans="2:15" x14ac:dyDescent="0.3">
      <c r="B534" s="64" t="s">
        <v>771</v>
      </c>
      <c r="C534" s="25" t="s">
        <v>28</v>
      </c>
      <c r="D534" s="31" t="s">
        <v>26</v>
      </c>
      <c r="E534" s="46">
        <f>0.65/10*E527</f>
        <v>0.28600000000000003</v>
      </c>
      <c r="F534" s="74"/>
      <c r="G534" s="74">
        <v>5860</v>
      </c>
      <c r="H534" s="74">
        <f t="shared" si="104"/>
        <v>5860</v>
      </c>
      <c r="I534" s="74">
        <f t="shared" si="106"/>
        <v>0</v>
      </c>
      <c r="J534" s="74">
        <f t="shared" si="107"/>
        <v>1675.96</v>
      </c>
      <c r="K534" s="74">
        <f t="shared" si="105"/>
        <v>1675.96</v>
      </c>
      <c r="L534" s="103"/>
      <c r="O534" s="12"/>
    </row>
    <row r="535" spans="2:15" x14ac:dyDescent="0.3">
      <c r="B535" s="64" t="s">
        <v>772</v>
      </c>
      <c r="C535" s="32" t="s">
        <v>29</v>
      </c>
      <c r="D535" s="31" t="s">
        <v>26</v>
      </c>
      <c r="E535" s="46">
        <f>E534*1.02</f>
        <v>0.29172000000000003</v>
      </c>
      <c r="F535" s="73">
        <v>7100</v>
      </c>
      <c r="G535" s="74"/>
      <c r="H535" s="74">
        <f t="shared" si="104"/>
        <v>7100</v>
      </c>
      <c r="I535" s="74">
        <f t="shared" si="106"/>
        <v>2071.21</v>
      </c>
      <c r="J535" s="74">
        <f t="shared" si="107"/>
        <v>0</v>
      </c>
      <c r="K535" s="74">
        <f t="shared" si="105"/>
        <v>2071.21</v>
      </c>
      <c r="L535" s="103"/>
      <c r="O535" s="12"/>
    </row>
    <row r="536" spans="2:15" x14ac:dyDescent="0.3">
      <c r="B536" s="64" t="s">
        <v>773</v>
      </c>
      <c r="C536" s="25" t="s">
        <v>162</v>
      </c>
      <c r="D536" s="31" t="s">
        <v>27</v>
      </c>
      <c r="E536" s="46">
        <f>E527</f>
        <v>4.4000000000000004</v>
      </c>
      <c r="F536" s="74"/>
      <c r="G536" s="74">
        <v>2928</v>
      </c>
      <c r="H536" s="74">
        <f t="shared" si="104"/>
        <v>2928</v>
      </c>
      <c r="I536" s="74">
        <f t="shared" si="106"/>
        <v>0</v>
      </c>
      <c r="J536" s="74">
        <f t="shared" si="107"/>
        <v>12883.2</v>
      </c>
      <c r="K536" s="74">
        <f t="shared" si="105"/>
        <v>12883.2</v>
      </c>
      <c r="L536" s="103"/>
      <c r="O536" s="12"/>
    </row>
    <row r="537" spans="2:15" ht="31.2" x14ac:dyDescent="0.3">
      <c r="B537" s="64" t="s">
        <v>774</v>
      </c>
      <c r="C537" s="32" t="s">
        <v>163</v>
      </c>
      <c r="D537" s="31" t="s">
        <v>27</v>
      </c>
      <c r="E537" s="46">
        <f>E536*1.1</f>
        <v>4.8400000000000007</v>
      </c>
      <c r="F537" s="77">
        <v>855</v>
      </c>
      <c r="G537" s="74"/>
      <c r="H537" s="74">
        <f t="shared" si="104"/>
        <v>855</v>
      </c>
      <c r="I537" s="74">
        <f t="shared" si="106"/>
        <v>4138.2</v>
      </c>
      <c r="J537" s="74">
        <f t="shared" si="107"/>
        <v>0</v>
      </c>
      <c r="K537" s="74">
        <f t="shared" si="105"/>
        <v>4138.2</v>
      </c>
      <c r="L537" s="103"/>
      <c r="O537" s="12"/>
    </row>
    <row r="538" spans="2:15" ht="33.6" x14ac:dyDescent="0.3">
      <c r="B538" s="64" t="s">
        <v>775</v>
      </c>
      <c r="C538" s="25" t="s">
        <v>152</v>
      </c>
      <c r="D538" s="3" t="s">
        <v>26</v>
      </c>
      <c r="E538" s="5">
        <v>3.05</v>
      </c>
      <c r="F538" s="74"/>
      <c r="G538" s="74">
        <v>439</v>
      </c>
      <c r="H538" s="74">
        <f t="shared" si="104"/>
        <v>439</v>
      </c>
      <c r="I538" s="74">
        <f t="shared" si="106"/>
        <v>0</v>
      </c>
      <c r="J538" s="74">
        <f t="shared" si="107"/>
        <v>1338.95</v>
      </c>
      <c r="K538" s="74">
        <f t="shared" si="105"/>
        <v>1338.95</v>
      </c>
      <c r="L538" s="103"/>
      <c r="O538" s="12"/>
    </row>
    <row r="539" spans="2:15" ht="31.2" x14ac:dyDescent="0.3">
      <c r="B539" s="87" t="s">
        <v>776</v>
      </c>
      <c r="C539" s="23" t="s">
        <v>217</v>
      </c>
      <c r="D539" s="88" t="s">
        <v>27</v>
      </c>
      <c r="E539" s="75">
        <v>9.9</v>
      </c>
      <c r="F539" s="82"/>
      <c r="G539" s="82"/>
      <c r="H539" s="82"/>
      <c r="I539" s="82"/>
      <c r="J539" s="82"/>
      <c r="K539" s="82"/>
      <c r="L539" s="103"/>
      <c r="O539" s="12"/>
    </row>
    <row r="540" spans="2:15" x14ac:dyDescent="0.3">
      <c r="B540" s="64" t="s">
        <v>777</v>
      </c>
      <c r="C540" s="25" t="s">
        <v>149</v>
      </c>
      <c r="D540" s="31" t="s">
        <v>26</v>
      </c>
      <c r="E540" s="46">
        <v>128.47</v>
      </c>
      <c r="F540" s="74"/>
      <c r="G540" s="74">
        <v>300</v>
      </c>
      <c r="H540" s="74">
        <f t="shared" si="104"/>
        <v>300</v>
      </c>
      <c r="I540" s="74">
        <f t="shared" ref="I540:I550" si="108">ROUND(F540*E540,2)</f>
        <v>0</v>
      </c>
      <c r="J540" s="74">
        <f t="shared" ref="J540:J550" si="109">ROUND(G540*E540,2)</f>
        <v>38541</v>
      </c>
      <c r="K540" s="74">
        <f t="shared" si="105"/>
        <v>38541</v>
      </c>
      <c r="L540" s="103"/>
      <c r="O540" s="12"/>
    </row>
    <row r="541" spans="2:15" x14ac:dyDescent="0.3">
      <c r="B541" s="64" t="s">
        <v>778</v>
      </c>
      <c r="C541" s="25" t="s">
        <v>19</v>
      </c>
      <c r="D541" s="31" t="s">
        <v>26</v>
      </c>
      <c r="E541" s="46">
        <f>E540*0.03</f>
        <v>3.8540999999999999</v>
      </c>
      <c r="F541" s="74"/>
      <c r="G541" s="74">
        <v>1500</v>
      </c>
      <c r="H541" s="74">
        <f t="shared" si="104"/>
        <v>1500</v>
      </c>
      <c r="I541" s="74">
        <f t="shared" si="108"/>
        <v>0</v>
      </c>
      <c r="J541" s="74">
        <f t="shared" si="109"/>
        <v>5781.15</v>
      </c>
      <c r="K541" s="74">
        <f t="shared" si="105"/>
        <v>5781.15</v>
      </c>
      <c r="L541" s="103"/>
      <c r="O541" s="12"/>
    </row>
    <row r="542" spans="2:15" x14ac:dyDescent="0.3">
      <c r="B542" s="64" t="s">
        <v>779</v>
      </c>
      <c r="C542" s="25" t="s">
        <v>161</v>
      </c>
      <c r="D542" s="31" t="s">
        <v>25</v>
      </c>
      <c r="E542" s="46">
        <f>0.96*E539</f>
        <v>9.5039999999999996</v>
      </c>
      <c r="F542" s="74"/>
      <c r="G542" s="74"/>
      <c r="H542" s="74">
        <f t="shared" si="104"/>
        <v>0</v>
      </c>
      <c r="I542" s="74">
        <f t="shared" si="108"/>
        <v>0</v>
      </c>
      <c r="J542" s="74">
        <f t="shared" si="109"/>
        <v>0</v>
      </c>
      <c r="K542" s="74">
        <f t="shared" si="105"/>
        <v>0</v>
      </c>
      <c r="L542" s="103"/>
      <c r="O542" s="12"/>
    </row>
    <row r="543" spans="2:15" ht="31.2" x14ac:dyDescent="0.3">
      <c r="B543" s="64" t="s">
        <v>780</v>
      </c>
      <c r="C543" s="25" t="s">
        <v>1478</v>
      </c>
      <c r="D543" s="31" t="s">
        <v>25</v>
      </c>
      <c r="E543" s="46">
        <f>0.65*E539</f>
        <v>6.4350000000000005</v>
      </c>
      <c r="F543" s="73">
        <f>1973*0.15</f>
        <v>295.95</v>
      </c>
      <c r="G543" s="74">
        <f>1500*0.15</f>
        <v>225</v>
      </c>
      <c r="H543" s="74">
        <f t="shared" si="104"/>
        <v>520.95000000000005</v>
      </c>
      <c r="I543" s="74">
        <f t="shared" si="108"/>
        <v>1904.44</v>
      </c>
      <c r="J543" s="74">
        <f t="shared" si="109"/>
        <v>1447.88</v>
      </c>
      <c r="K543" s="74">
        <f t="shared" si="105"/>
        <v>3352.32</v>
      </c>
      <c r="L543" s="103"/>
      <c r="O543" s="12"/>
    </row>
    <row r="544" spans="2:15" x14ac:dyDescent="0.3">
      <c r="B544" s="64" t="s">
        <v>781</v>
      </c>
      <c r="C544" s="25" t="s">
        <v>20</v>
      </c>
      <c r="D544" s="31" t="s">
        <v>26</v>
      </c>
      <c r="E544" s="46">
        <f>0.46/10*E539</f>
        <v>0.45540000000000003</v>
      </c>
      <c r="F544" s="74"/>
      <c r="G544" s="74">
        <v>5860</v>
      </c>
      <c r="H544" s="74">
        <f t="shared" si="104"/>
        <v>5860</v>
      </c>
      <c r="I544" s="74">
        <f t="shared" si="108"/>
        <v>0</v>
      </c>
      <c r="J544" s="74">
        <f t="shared" si="109"/>
        <v>2668.64</v>
      </c>
      <c r="K544" s="74">
        <f t="shared" si="105"/>
        <v>2668.64</v>
      </c>
      <c r="L544" s="103"/>
      <c r="O544" s="12"/>
    </row>
    <row r="545" spans="2:15" x14ac:dyDescent="0.3">
      <c r="B545" s="64" t="s">
        <v>782</v>
      </c>
      <c r="C545" s="32" t="s">
        <v>158</v>
      </c>
      <c r="D545" s="31" t="s">
        <v>26</v>
      </c>
      <c r="E545" s="46">
        <f>E544*1.02</f>
        <v>0.46450800000000003</v>
      </c>
      <c r="F545" s="73">
        <v>6700</v>
      </c>
      <c r="G545" s="74"/>
      <c r="H545" s="74">
        <f t="shared" si="104"/>
        <v>6700</v>
      </c>
      <c r="I545" s="74">
        <f t="shared" si="108"/>
        <v>3112.2</v>
      </c>
      <c r="J545" s="74">
        <f t="shared" si="109"/>
        <v>0</v>
      </c>
      <c r="K545" s="74">
        <f t="shared" si="105"/>
        <v>3112.2</v>
      </c>
      <c r="L545" s="103"/>
      <c r="O545" s="12"/>
    </row>
    <row r="546" spans="2:15" x14ac:dyDescent="0.3">
      <c r="B546" s="64" t="s">
        <v>783</v>
      </c>
      <c r="C546" s="25" t="s">
        <v>28</v>
      </c>
      <c r="D546" s="31" t="s">
        <v>26</v>
      </c>
      <c r="E546" s="46">
        <f>0.65/10*E539</f>
        <v>0.64350000000000007</v>
      </c>
      <c r="F546" s="74"/>
      <c r="G546" s="74">
        <v>5860</v>
      </c>
      <c r="H546" s="74">
        <f t="shared" si="104"/>
        <v>5860</v>
      </c>
      <c r="I546" s="74">
        <f t="shared" si="108"/>
        <v>0</v>
      </c>
      <c r="J546" s="74">
        <f t="shared" si="109"/>
        <v>3770.91</v>
      </c>
      <c r="K546" s="74">
        <f t="shared" si="105"/>
        <v>3770.91</v>
      </c>
      <c r="L546" s="103"/>
      <c r="O546" s="12"/>
    </row>
    <row r="547" spans="2:15" x14ac:dyDescent="0.3">
      <c r="B547" s="64" t="s">
        <v>784</v>
      </c>
      <c r="C547" s="32" t="s">
        <v>29</v>
      </c>
      <c r="D547" s="31" t="s">
        <v>26</v>
      </c>
      <c r="E547" s="46">
        <f>E546*1.02</f>
        <v>0.65637000000000012</v>
      </c>
      <c r="F547" s="73">
        <v>7100</v>
      </c>
      <c r="G547" s="74"/>
      <c r="H547" s="74">
        <f t="shared" si="104"/>
        <v>7100</v>
      </c>
      <c r="I547" s="74">
        <f t="shared" si="108"/>
        <v>4660.2299999999996</v>
      </c>
      <c r="J547" s="74">
        <f t="shared" si="109"/>
        <v>0</v>
      </c>
      <c r="K547" s="74">
        <f t="shared" si="105"/>
        <v>4660.2299999999996</v>
      </c>
      <c r="L547" s="103"/>
      <c r="O547" s="12"/>
    </row>
    <row r="548" spans="2:15" x14ac:dyDescent="0.3">
      <c r="B548" s="64" t="s">
        <v>785</v>
      </c>
      <c r="C548" s="25" t="s">
        <v>162</v>
      </c>
      <c r="D548" s="31" t="s">
        <v>27</v>
      </c>
      <c r="E548" s="46">
        <f>E539</f>
        <v>9.9</v>
      </c>
      <c r="F548" s="74"/>
      <c r="G548" s="74">
        <v>2928</v>
      </c>
      <c r="H548" s="74">
        <f t="shared" si="104"/>
        <v>2928</v>
      </c>
      <c r="I548" s="74">
        <f t="shared" si="108"/>
        <v>0</v>
      </c>
      <c r="J548" s="74">
        <f t="shared" si="109"/>
        <v>28987.200000000001</v>
      </c>
      <c r="K548" s="74">
        <f t="shared" si="105"/>
        <v>28987.200000000001</v>
      </c>
      <c r="L548" s="103"/>
      <c r="O548" s="12"/>
    </row>
    <row r="549" spans="2:15" ht="31.2" x14ac:dyDescent="0.3">
      <c r="B549" s="64" t="s">
        <v>786</v>
      </c>
      <c r="C549" s="32" t="s">
        <v>163</v>
      </c>
      <c r="D549" s="31" t="s">
        <v>27</v>
      </c>
      <c r="E549" s="46">
        <f>E548*1.1</f>
        <v>10.89</v>
      </c>
      <c r="F549" s="77">
        <v>855</v>
      </c>
      <c r="G549" s="74"/>
      <c r="H549" s="74">
        <f t="shared" si="104"/>
        <v>855</v>
      </c>
      <c r="I549" s="74">
        <f t="shared" si="108"/>
        <v>9310.9500000000007</v>
      </c>
      <c r="J549" s="74">
        <f t="shared" si="109"/>
        <v>0</v>
      </c>
      <c r="K549" s="74">
        <f t="shared" si="105"/>
        <v>9310.9500000000007</v>
      </c>
      <c r="L549" s="103"/>
      <c r="O549" s="12"/>
    </row>
    <row r="550" spans="2:15" ht="33.6" x14ac:dyDescent="0.3">
      <c r="B550" s="64" t="s">
        <v>787</v>
      </c>
      <c r="C550" s="25" t="s">
        <v>152</v>
      </c>
      <c r="D550" s="3" t="s">
        <v>26</v>
      </c>
      <c r="E550" s="5">
        <v>13.59</v>
      </c>
      <c r="F550" s="74"/>
      <c r="G550" s="74">
        <v>439</v>
      </c>
      <c r="H550" s="74">
        <f t="shared" si="104"/>
        <v>439</v>
      </c>
      <c r="I550" s="74">
        <f t="shared" si="108"/>
        <v>0</v>
      </c>
      <c r="J550" s="74">
        <f t="shared" si="109"/>
        <v>5966.01</v>
      </c>
      <c r="K550" s="74">
        <f t="shared" si="105"/>
        <v>5966.01</v>
      </c>
      <c r="L550" s="103"/>
      <c r="O550" s="12"/>
    </row>
    <row r="551" spans="2:15" ht="31.2" x14ac:dyDescent="0.3">
      <c r="B551" s="87" t="s">
        <v>788</v>
      </c>
      <c r="C551" s="23" t="s">
        <v>218</v>
      </c>
      <c r="D551" s="88" t="s">
        <v>27</v>
      </c>
      <c r="E551" s="75">
        <v>22.7</v>
      </c>
      <c r="F551" s="82"/>
      <c r="G551" s="82"/>
      <c r="H551" s="82"/>
      <c r="I551" s="82"/>
      <c r="J551" s="82"/>
      <c r="K551" s="82"/>
      <c r="L551" s="103"/>
      <c r="O551" s="12"/>
    </row>
    <row r="552" spans="2:15" x14ac:dyDescent="0.3">
      <c r="B552" s="64" t="s">
        <v>789</v>
      </c>
      <c r="C552" s="25" t="s">
        <v>149</v>
      </c>
      <c r="D552" s="31" t="s">
        <v>26</v>
      </c>
      <c r="E552" s="46">
        <v>272.60000000000002</v>
      </c>
      <c r="F552" s="74"/>
      <c r="G552" s="74">
        <v>300</v>
      </c>
      <c r="H552" s="74">
        <f t="shared" si="104"/>
        <v>300</v>
      </c>
      <c r="I552" s="74">
        <f t="shared" ref="I552:I562" si="110">ROUND(F552*E552,2)</f>
        <v>0</v>
      </c>
      <c r="J552" s="74">
        <f t="shared" ref="J552:J562" si="111">ROUND(G552*E552,2)</f>
        <v>81780</v>
      </c>
      <c r="K552" s="74">
        <f t="shared" si="105"/>
        <v>81780</v>
      </c>
      <c r="L552" s="103"/>
      <c r="O552" s="12"/>
    </row>
    <row r="553" spans="2:15" x14ac:dyDescent="0.3">
      <c r="B553" s="64" t="s">
        <v>790</v>
      </c>
      <c r="C553" s="25" t="s">
        <v>19</v>
      </c>
      <c r="D553" s="31" t="s">
        <v>26</v>
      </c>
      <c r="E553" s="46">
        <f>E552*0.03</f>
        <v>8.1780000000000008</v>
      </c>
      <c r="F553" s="74"/>
      <c r="G553" s="74">
        <v>1500</v>
      </c>
      <c r="H553" s="74">
        <f t="shared" si="104"/>
        <v>1500</v>
      </c>
      <c r="I553" s="74">
        <f t="shared" si="110"/>
        <v>0</v>
      </c>
      <c r="J553" s="74">
        <f t="shared" si="111"/>
        <v>12267</v>
      </c>
      <c r="K553" s="74">
        <f t="shared" si="105"/>
        <v>12267</v>
      </c>
      <c r="L553" s="103"/>
      <c r="O553" s="12"/>
    </row>
    <row r="554" spans="2:15" x14ac:dyDescent="0.3">
      <c r="B554" s="64" t="s">
        <v>791</v>
      </c>
      <c r="C554" s="25" t="s">
        <v>161</v>
      </c>
      <c r="D554" s="31" t="s">
        <v>25</v>
      </c>
      <c r="E554" s="46">
        <f>0.96*E551</f>
        <v>21.791999999999998</v>
      </c>
      <c r="F554" s="74"/>
      <c r="G554" s="74"/>
      <c r="H554" s="74">
        <f t="shared" si="104"/>
        <v>0</v>
      </c>
      <c r="I554" s="74">
        <f t="shared" si="110"/>
        <v>0</v>
      </c>
      <c r="J554" s="74">
        <f t="shared" si="111"/>
        <v>0</v>
      </c>
      <c r="K554" s="74">
        <f t="shared" si="105"/>
        <v>0</v>
      </c>
      <c r="L554" s="103"/>
      <c r="O554" s="12"/>
    </row>
    <row r="555" spans="2:15" ht="31.2" x14ac:dyDescent="0.3">
      <c r="B555" s="64" t="s">
        <v>792</v>
      </c>
      <c r="C555" s="25" t="s">
        <v>1478</v>
      </c>
      <c r="D555" s="31" t="s">
        <v>25</v>
      </c>
      <c r="E555" s="46">
        <f>0.65*E551</f>
        <v>14.755000000000001</v>
      </c>
      <c r="F555" s="73">
        <f>1973*0.15</f>
        <v>295.95</v>
      </c>
      <c r="G555" s="74">
        <f>1500*0.15</f>
        <v>225</v>
      </c>
      <c r="H555" s="74">
        <f t="shared" si="104"/>
        <v>520.95000000000005</v>
      </c>
      <c r="I555" s="74">
        <f t="shared" si="110"/>
        <v>4366.74</v>
      </c>
      <c r="J555" s="74">
        <f t="shared" si="111"/>
        <v>3319.88</v>
      </c>
      <c r="K555" s="74">
        <f t="shared" si="105"/>
        <v>7686.62</v>
      </c>
      <c r="L555" s="103"/>
      <c r="O555" s="12"/>
    </row>
    <row r="556" spans="2:15" x14ac:dyDescent="0.3">
      <c r="B556" s="64" t="s">
        <v>793</v>
      </c>
      <c r="C556" s="25" t="s">
        <v>20</v>
      </c>
      <c r="D556" s="31" t="s">
        <v>26</v>
      </c>
      <c r="E556" s="46">
        <f>0.46/10*E551</f>
        <v>1.0442</v>
      </c>
      <c r="F556" s="74"/>
      <c r="G556" s="74">
        <v>5860</v>
      </c>
      <c r="H556" s="74">
        <f t="shared" si="104"/>
        <v>5860</v>
      </c>
      <c r="I556" s="74">
        <f t="shared" si="110"/>
        <v>0</v>
      </c>
      <c r="J556" s="74">
        <f t="shared" si="111"/>
        <v>6119.01</v>
      </c>
      <c r="K556" s="74">
        <f t="shared" si="105"/>
        <v>6119.01</v>
      </c>
      <c r="L556" s="103"/>
      <c r="O556" s="12"/>
    </row>
    <row r="557" spans="2:15" x14ac:dyDescent="0.3">
      <c r="B557" s="64" t="s">
        <v>794</v>
      </c>
      <c r="C557" s="32" t="s">
        <v>158</v>
      </c>
      <c r="D557" s="31" t="s">
        <v>26</v>
      </c>
      <c r="E557" s="46">
        <f>E556*1.02</f>
        <v>1.0650840000000001</v>
      </c>
      <c r="F557" s="73">
        <v>6700</v>
      </c>
      <c r="G557" s="74"/>
      <c r="H557" s="74">
        <f t="shared" si="104"/>
        <v>6700</v>
      </c>
      <c r="I557" s="74">
        <f t="shared" si="110"/>
        <v>7136.06</v>
      </c>
      <c r="J557" s="74">
        <f t="shared" si="111"/>
        <v>0</v>
      </c>
      <c r="K557" s="74">
        <f t="shared" si="105"/>
        <v>7136.06</v>
      </c>
      <c r="L557" s="103"/>
      <c r="O557" s="12"/>
    </row>
    <row r="558" spans="2:15" x14ac:dyDescent="0.3">
      <c r="B558" s="64" t="s">
        <v>795</v>
      </c>
      <c r="C558" s="25" t="s">
        <v>28</v>
      </c>
      <c r="D558" s="31" t="s">
        <v>26</v>
      </c>
      <c r="E558" s="46">
        <f>0.65/10*E551</f>
        <v>1.4755</v>
      </c>
      <c r="F558" s="74"/>
      <c r="G558" s="74">
        <v>5860</v>
      </c>
      <c r="H558" s="74">
        <f t="shared" si="104"/>
        <v>5860</v>
      </c>
      <c r="I558" s="74">
        <f t="shared" si="110"/>
        <v>0</v>
      </c>
      <c r="J558" s="74">
        <f t="shared" si="111"/>
        <v>8646.43</v>
      </c>
      <c r="K558" s="74">
        <f t="shared" si="105"/>
        <v>8646.43</v>
      </c>
      <c r="L558" s="103"/>
      <c r="O558" s="12"/>
    </row>
    <row r="559" spans="2:15" x14ac:dyDescent="0.3">
      <c r="B559" s="64" t="s">
        <v>796</v>
      </c>
      <c r="C559" s="32" t="s">
        <v>29</v>
      </c>
      <c r="D559" s="31" t="s">
        <v>26</v>
      </c>
      <c r="E559" s="46">
        <f>E558*1.02</f>
        <v>1.50501</v>
      </c>
      <c r="F559" s="73">
        <v>7100</v>
      </c>
      <c r="G559" s="74"/>
      <c r="H559" s="74">
        <f t="shared" si="104"/>
        <v>7100</v>
      </c>
      <c r="I559" s="74">
        <f t="shared" si="110"/>
        <v>10685.57</v>
      </c>
      <c r="J559" s="74">
        <f t="shared" si="111"/>
        <v>0</v>
      </c>
      <c r="K559" s="74">
        <f t="shared" si="105"/>
        <v>10685.57</v>
      </c>
      <c r="L559" s="103"/>
      <c r="O559" s="12"/>
    </row>
    <row r="560" spans="2:15" x14ac:dyDescent="0.3">
      <c r="B560" s="64" t="s">
        <v>797</v>
      </c>
      <c r="C560" s="25" t="s">
        <v>162</v>
      </c>
      <c r="D560" s="31" t="s">
        <v>27</v>
      </c>
      <c r="E560" s="46">
        <f>E551</f>
        <v>22.7</v>
      </c>
      <c r="F560" s="74"/>
      <c r="G560" s="74">
        <v>2928</v>
      </c>
      <c r="H560" s="74">
        <f t="shared" si="104"/>
        <v>2928</v>
      </c>
      <c r="I560" s="74">
        <f t="shared" si="110"/>
        <v>0</v>
      </c>
      <c r="J560" s="74">
        <f t="shared" si="111"/>
        <v>66465.600000000006</v>
      </c>
      <c r="K560" s="74">
        <f t="shared" si="105"/>
        <v>66465.600000000006</v>
      </c>
      <c r="L560" s="103"/>
      <c r="O560" s="12"/>
    </row>
    <row r="561" spans="2:15" ht="31.2" x14ac:dyDescent="0.3">
      <c r="B561" s="64" t="s">
        <v>798</v>
      </c>
      <c r="C561" s="32" t="s">
        <v>163</v>
      </c>
      <c r="D561" s="31" t="s">
        <v>27</v>
      </c>
      <c r="E561" s="46">
        <f>E560*1.1</f>
        <v>24.970000000000002</v>
      </c>
      <c r="F561" s="77">
        <v>855</v>
      </c>
      <c r="G561" s="74"/>
      <c r="H561" s="74">
        <f t="shared" si="104"/>
        <v>855</v>
      </c>
      <c r="I561" s="74">
        <f t="shared" si="110"/>
        <v>21349.35</v>
      </c>
      <c r="J561" s="74">
        <f t="shared" si="111"/>
        <v>0</v>
      </c>
      <c r="K561" s="74">
        <f t="shared" si="105"/>
        <v>21349.35</v>
      </c>
      <c r="L561" s="103"/>
      <c r="O561" s="12"/>
    </row>
    <row r="562" spans="2:15" ht="33.6" x14ac:dyDescent="0.3">
      <c r="B562" s="64" t="s">
        <v>799</v>
      </c>
      <c r="C562" s="25" t="s">
        <v>152</v>
      </c>
      <c r="D562" s="3" t="s">
        <v>26</v>
      </c>
      <c r="E562" s="5">
        <v>59.28</v>
      </c>
      <c r="F562" s="74"/>
      <c r="G562" s="74">
        <v>439</v>
      </c>
      <c r="H562" s="74">
        <f t="shared" si="104"/>
        <v>439</v>
      </c>
      <c r="I562" s="74">
        <f t="shared" si="110"/>
        <v>0</v>
      </c>
      <c r="J562" s="74">
        <f t="shared" si="111"/>
        <v>26023.919999999998</v>
      </c>
      <c r="K562" s="74">
        <f t="shared" si="105"/>
        <v>26023.919999999998</v>
      </c>
      <c r="L562" s="103"/>
      <c r="O562" s="12"/>
    </row>
    <row r="563" spans="2:15" ht="31.2" x14ac:dyDescent="0.3">
      <c r="B563" s="87" t="s">
        <v>800</v>
      </c>
      <c r="C563" s="23" t="s">
        <v>219</v>
      </c>
      <c r="D563" s="88" t="s">
        <v>27</v>
      </c>
      <c r="E563" s="75">
        <v>2.2000000000000002</v>
      </c>
      <c r="F563" s="82"/>
      <c r="G563" s="82"/>
      <c r="H563" s="82"/>
      <c r="I563" s="82"/>
      <c r="J563" s="82"/>
      <c r="K563" s="82"/>
      <c r="L563" s="103"/>
      <c r="O563" s="12"/>
    </row>
    <row r="564" spans="2:15" x14ac:dyDescent="0.3">
      <c r="B564" s="64" t="s">
        <v>801</v>
      </c>
      <c r="C564" s="25" t="s">
        <v>149</v>
      </c>
      <c r="D564" s="31" t="s">
        <v>26</v>
      </c>
      <c r="E564" s="46">
        <v>2.02</v>
      </c>
      <c r="F564" s="74"/>
      <c r="G564" s="74">
        <v>300</v>
      </c>
      <c r="H564" s="74">
        <f t="shared" si="104"/>
        <v>300</v>
      </c>
      <c r="I564" s="74">
        <f t="shared" ref="I564:I573" si="112">ROUND(F564*E564,2)</f>
        <v>0</v>
      </c>
      <c r="J564" s="74">
        <f t="shared" ref="J564:J573" si="113">ROUND(G564*E564,2)</f>
        <v>606</v>
      </c>
      <c r="K564" s="74">
        <f t="shared" si="105"/>
        <v>606</v>
      </c>
      <c r="L564" s="103"/>
      <c r="O564" s="12"/>
    </row>
    <row r="565" spans="2:15" x14ac:dyDescent="0.3">
      <c r="B565" s="64" t="s">
        <v>802</v>
      </c>
      <c r="C565" s="25" t="s">
        <v>161</v>
      </c>
      <c r="D565" s="31" t="s">
        <v>25</v>
      </c>
      <c r="E565" s="46">
        <f>0.96*E563</f>
        <v>2.1120000000000001</v>
      </c>
      <c r="F565" s="74"/>
      <c r="G565" s="74"/>
      <c r="H565" s="74">
        <f t="shared" si="104"/>
        <v>0</v>
      </c>
      <c r="I565" s="74">
        <f t="shared" si="112"/>
        <v>0</v>
      </c>
      <c r="J565" s="74">
        <f t="shared" si="113"/>
        <v>0</v>
      </c>
      <c r="K565" s="74">
        <f t="shared" si="105"/>
        <v>0</v>
      </c>
      <c r="L565" s="103"/>
      <c r="O565" s="12"/>
    </row>
    <row r="566" spans="2:15" ht="31.2" x14ac:dyDescent="0.3">
      <c r="B566" s="64" t="s">
        <v>803</v>
      </c>
      <c r="C566" s="25" t="s">
        <v>1478</v>
      </c>
      <c r="D566" s="31" t="s">
        <v>25</v>
      </c>
      <c r="E566" s="46">
        <f>0.65*E563</f>
        <v>1.4300000000000002</v>
      </c>
      <c r="F566" s="73">
        <f>1973*0.15</f>
        <v>295.95</v>
      </c>
      <c r="G566" s="74">
        <f>1500*0.15</f>
        <v>225</v>
      </c>
      <c r="H566" s="74">
        <f t="shared" si="104"/>
        <v>520.95000000000005</v>
      </c>
      <c r="I566" s="74">
        <f t="shared" si="112"/>
        <v>423.21</v>
      </c>
      <c r="J566" s="74">
        <f t="shared" si="113"/>
        <v>321.75</v>
      </c>
      <c r="K566" s="74">
        <f t="shared" si="105"/>
        <v>744.96</v>
      </c>
      <c r="L566" s="103"/>
      <c r="O566" s="12"/>
    </row>
    <row r="567" spans="2:15" x14ac:dyDescent="0.3">
      <c r="B567" s="64" t="s">
        <v>804</v>
      </c>
      <c r="C567" s="25" t="s">
        <v>20</v>
      </c>
      <c r="D567" s="31" t="s">
        <v>26</v>
      </c>
      <c r="E567" s="46">
        <f>0.46/10*E563</f>
        <v>0.10120000000000001</v>
      </c>
      <c r="F567" s="74"/>
      <c r="G567" s="74">
        <v>5860</v>
      </c>
      <c r="H567" s="74">
        <f t="shared" si="104"/>
        <v>5860</v>
      </c>
      <c r="I567" s="74">
        <f t="shared" si="112"/>
        <v>0</v>
      </c>
      <c r="J567" s="74">
        <f t="shared" si="113"/>
        <v>593.03</v>
      </c>
      <c r="K567" s="74">
        <f t="shared" si="105"/>
        <v>593.03</v>
      </c>
      <c r="L567" s="103"/>
      <c r="O567" s="12"/>
    </row>
    <row r="568" spans="2:15" x14ac:dyDescent="0.3">
      <c r="B568" s="64" t="s">
        <v>805</v>
      </c>
      <c r="C568" s="32" t="s">
        <v>158</v>
      </c>
      <c r="D568" s="31" t="s">
        <v>26</v>
      </c>
      <c r="E568" s="46">
        <f>E567*1.02</f>
        <v>0.10322400000000001</v>
      </c>
      <c r="F568" s="73">
        <v>6700</v>
      </c>
      <c r="G568" s="74"/>
      <c r="H568" s="74">
        <f t="shared" si="104"/>
        <v>6700</v>
      </c>
      <c r="I568" s="74">
        <f t="shared" si="112"/>
        <v>691.6</v>
      </c>
      <c r="J568" s="74">
        <f t="shared" si="113"/>
        <v>0</v>
      </c>
      <c r="K568" s="74">
        <f t="shared" si="105"/>
        <v>691.6</v>
      </c>
      <c r="L568" s="103"/>
      <c r="O568" s="12"/>
    </row>
    <row r="569" spans="2:15" x14ac:dyDescent="0.3">
      <c r="B569" s="64" t="s">
        <v>806</v>
      </c>
      <c r="C569" s="25" t="s">
        <v>28</v>
      </c>
      <c r="D569" s="31" t="s">
        <v>26</v>
      </c>
      <c r="E569" s="46">
        <f>0.65/10*E563</f>
        <v>0.14300000000000002</v>
      </c>
      <c r="F569" s="74"/>
      <c r="G569" s="74">
        <v>5860</v>
      </c>
      <c r="H569" s="74">
        <f t="shared" si="104"/>
        <v>5860</v>
      </c>
      <c r="I569" s="74">
        <f t="shared" si="112"/>
        <v>0</v>
      </c>
      <c r="J569" s="74">
        <f t="shared" si="113"/>
        <v>837.98</v>
      </c>
      <c r="K569" s="74">
        <f t="shared" si="105"/>
        <v>837.98</v>
      </c>
      <c r="L569" s="103"/>
      <c r="O569" s="12"/>
    </row>
    <row r="570" spans="2:15" x14ac:dyDescent="0.3">
      <c r="B570" s="64" t="s">
        <v>807</v>
      </c>
      <c r="C570" s="32" t="s">
        <v>29</v>
      </c>
      <c r="D570" s="31" t="s">
        <v>26</v>
      </c>
      <c r="E570" s="46">
        <f>E569*1.02</f>
        <v>0.14586000000000002</v>
      </c>
      <c r="F570" s="73">
        <v>7100</v>
      </c>
      <c r="G570" s="74"/>
      <c r="H570" s="74">
        <f t="shared" si="104"/>
        <v>7100</v>
      </c>
      <c r="I570" s="74">
        <f t="shared" si="112"/>
        <v>1035.6099999999999</v>
      </c>
      <c r="J570" s="74">
        <f t="shared" si="113"/>
        <v>0</v>
      </c>
      <c r="K570" s="74">
        <f t="shared" si="105"/>
        <v>1035.6099999999999</v>
      </c>
      <c r="L570" s="103"/>
      <c r="O570" s="12"/>
    </row>
    <row r="571" spans="2:15" x14ac:dyDescent="0.3">
      <c r="B571" s="64" t="s">
        <v>808</v>
      </c>
      <c r="C571" s="25" t="s">
        <v>162</v>
      </c>
      <c r="D571" s="31" t="s">
        <v>27</v>
      </c>
      <c r="E571" s="46">
        <f>E563</f>
        <v>2.2000000000000002</v>
      </c>
      <c r="F571" s="74"/>
      <c r="G571" s="74">
        <v>2928</v>
      </c>
      <c r="H571" s="74">
        <f t="shared" si="104"/>
        <v>2928</v>
      </c>
      <c r="I571" s="74">
        <f t="shared" si="112"/>
        <v>0</v>
      </c>
      <c r="J571" s="74">
        <f t="shared" si="113"/>
        <v>6441.6</v>
      </c>
      <c r="K571" s="74">
        <f t="shared" si="105"/>
        <v>6441.6</v>
      </c>
      <c r="L571" s="103"/>
      <c r="O571" s="12"/>
    </row>
    <row r="572" spans="2:15" ht="31.2" x14ac:dyDescent="0.3">
      <c r="B572" s="64" t="s">
        <v>809</v>
      </c>
      <c r="C572" s="32" t="s">
        <v>170</v>
      </c>
      <c r="D572" s="31" t="s">
        <v>27</v>
      </c>
      <c r="E572" s="46">
        <f>E571*1.1</f>
        <v>2.4200000000000004</v>
      </c>
      <c r="F572" s="77">
        <v>3225</v>
      </c>
      <c r="G572" s="74"/>
      <c r="H572" s="74">
        <f t="shared" si="104"/>
        <v>3225</v>
      </c>
      <c r="I572" s="74">
        <f t="shared" si="112"/>
        <v>7804.5</v>
      </c>
      <c r="J572" s="74">
        <f t="shared" si="113"/>
        <v>0</v>
      </c>
      <c r="K572" s="74">
        <f t="shared" si="105"/>
        <v>7804.5</v>
      </c>
      <c r="L572" s="103"/>
      <c r="O572" s="12"/>
    </row>
    <row r="573" spans="2:15" ht="33.6" x14ac:dyDescent="0.3">
      <c r="B573" s="64" t="s">
        <v>810</v>
      </c>
      <c r="C573" s="25" t="s">
        <v>152</v>
      </c>
      <c r="D573" s="3" t="s">
        <v>26</v>
      </c>
      <c r="E573" s="5">
        <v>1</v>
      </c>
      <c r="F573" s="74"/>
      <c r="G573" s="74">
        <v>439</v>
      </c>
      <c r="H573" s="74">
        <f t="shared" si="104"/>
        <v>439</v>
      </c>
      <c r="I573" s="74">
        <f t="shared" si="112"/>
        <v>0</v>
      </c>
      <c r="J573" s="74">
        <f t="shared" si="113"/>
        <v>439</v>
      </c>
      <c r="K573" s="74">
        <f t="shared" si="105"/>
        <v>439</v>
      </c>
      <c r="L573" s="103"/>
      <c r="O573" s="12"/>
    </row>
    <row r="574" spans="2:15" ht="31.2" x14ac:dyDescent="0.3">
      <c r="B574" s="87" t="s">
        <v>811</v>
      </c>
      <c r="C574" s="23" t="s">
        <v>220</v>
      </c>
      <c r="D574" s="88" t="s">
        <v>27</v>
      </c>
      <c r="E574" s="75">
        <v>3.1</v>
      </c>
      <c r="F574" s="82"/>
      <c r="G574" s="82"/>
      <c r="H574" s="82"/>
      <c r="I574" s="82"/>
      <c r="J574" s="82"/>
      <c r="K574" s="82"/>
      <c r="L574" s="103"/>
      <c r="O574" s="12"/>
    </row>
    <row r="575" spans="2:15" x14ac:dyDescent="0.3">
      <c r="B575" s="64" t="s">
        <v>812</v>
      </c>
      <c r="C575" s="25" t="s">
        <v>149</v>
      </c>
      <c r="D575" s="31" t="s">
        <v>26</v>
      </c>
      <c r="E575" s="46">
        <v>3.93</v>
      </c>
      <c r="F575" s="74"/>
      <c r="G575" s="74">
        <v>300</v>
      </c>
      <c r="H575" s="74">
        <f t="shared" si="104"/>
        <v>300</v>
      </c>
      <c r="I575" s="74">
        <f t="shared" ref="I575:I583" si="114">ROUND(F575*E575,2)</f>
        <v>0</v>
      </c>
      <c r="J575" s="74">
        <f t="shared" ref="J575:J583" si="115">ROUND(G575*E575,2)</f>
        <v>1179</v>
      </c>
      <c r="K575" s="74">
        <f t="shared" si="105"/>
        <v>1179</v>
      </c>
      <c r="L575" s="103"/>
      <c r="O575" s="12"/>
    </row>
    <row r="576" spans="2:15" x14ac:dyDescent="0.3">
      <c r="B576" s="64" t="s">
        <v>813</v>
      </c>
      <c r="C576" s="25" t="s">
        <v>161</v>
      </c>
      <c r="D576" s="31" t="s">
        <v>25</v>
      </c>
      <c r="E576" s="46">
        <f>0.96*E574</f>
        <v>2.976</v>
      </c>
      <c r="F576" s="74"/>
      <c r="G576" s="74"/>
      <c r="H576" s="74">
        <f t="shared" si="104"/>
        <v>0</v>
      </c>
      <c r="I576" s="74">
        <f t="shared" si="114"/>
        <v>0</v>
      </c>
      <c r="J576" s="74">
        <f t="shared" si="115"/>
        <v>0</v>
      </c>
      <c r="K576" s="74">
        <f t="shared" si="105"/>
        <v>0</v>
      </c>
      <c r="L576" s="103"/>
      <c r="O576" s="12"/>
    </row>
    <row r="577" spans="2:15" ht="31.2" x14ac:dyDescent="0.3">
      <c r="B577" s="64" t="s">
        <v>814</v>
      </c>
      <c r="C577" s="25" t="s">
        <v>1478</v>
      </c>
      <c r="D577" s="31" t="s">
        <v>25</v>
      </c>
      <c r="E577" s="46">
        <f>0.65*E574</f>
        <v>2.0150000000000001</v>
      </c>
      <c r="F577" s="73">
        <f>1973*0.15</f>
        <v>295.95</v>
      </c>
      <c r="G577" s="74">
        <f>1500*0.15</f>
        <v>225</v>
      </c>
      <c r="H577" s="74">
        <f t="shared" si="104"/>
        <v>520.95000000000005</v>
      </c>
      <c r="I577" s="74">
        <f t="shared" si="114"/>
        <v>596.34</v>
      </c>
      <c r="J577" s="74">
        <f t="shared" si="115"/>
        <v>453.38</v>
      </c>
      <c r="K577" s="74">
        <f t="shared" si="105"/>
        <v>1049.72</v>
      </c>
      <c r="L577" s="103"/>
      <c r="O577" s="12"/>
    </row>
    <row r="578" spans="2:15" x14ac:dyDescent="0.3">
      <c r="B578" s="64" t="s">
        <v>815</v>
      </c>
      <c r="C578" s="25" t="s">
        <v>20</v>
      </c>
      <c r="D578" s="31" t="s">
        <v>26</v>
      </c>
      <c r="E578" s="46">
        <f>0.46/10*E574</f>
        <v>0.1426</v>
      </c>
      <c r="F578" s="74"/>
      <c r="G578" s="74">
        <v>5860</v>
      </c>
      <c r="H578" s="74">
        <f t="shared" si="104"/>
        <v>5860</v>
      </c>
      <c r="I578" s="74">
        <f t="shared" si="114"/>
        <v>0</v>
      </c>
      <c r="J578" s="74">
        <f t="shared" si="115"/>
        <v>835.64</v>
      </c>
      <c r="K578" s="74">
        <f t="shared" si="105"/>
        <v>835.64</v>
      </c>
      <c r="L578" s="103"/>
      <c r="O578" s="12"/>
    </row>
    <row r="579" spans="2:15" x14ac:dyDescent="0.3">
      <c r="B579" s="64" t="s">
        <v>816</v>
      </c>
      <c r="C579" s="32" t="s">
        <v>158</v>
      </c>
      <c r="D579" s="31" t="s">
        <v>26</v>
      </c>
      <c r="E579" s="46">
        <f>E578*1.02</f>
        <v>0.145452</v>
      </c>
      <c r="F579" s="73">
        <v>6700</v>
      </c>
      <c r="G579" s="74"/>
      <c r="H579" s="74">
        <f t="shared" si="104"/>
        <v>6700</v>
      </c>
      <c r="I579" s="74">
        <f t="shared" si="114"/>
        <v>974.53</v>
      </c>
      <c r="J579" s="74">
        <f t="shared" si="115"/>
        <v>0</v>
      </c>
      <c r="K579" s="74">
        <f t="shared" si="105"/>
        <v>974.53</v>
      </c>
      <c r="L579" s="103"/>
      <c r="O579" s="12"/>
    </row>
    <row r="580" spans="2:15" x14ac:dyDescent="0.3">
      <c r="B580" s="64" t="s">
        <v>817</v>
      </c>
      <c r="C580" s="25" t="s">
        <v>28</v>
      </c>
      <c r="D580" s="31" t="s">
        <v>26</v>
      </c>
      <c r="E580" s="46">
        <f>0.65/10*E574</f>
        <v>0.20150000000000001</v>
      </c>
      <c r="F580" s="74"/>
      <c r="G580" s="74">
        <v>5860</v>
      </c>
      <c r="H580" s="74">
        <f t="shared" si="104"/>
        <v>5860</v>
      </c>
      <c r="I580" s="74">
        <f t="shared" si="114"/>
        <v>0</v>
      </c>
      <c r="J580" s="74">
        <f t="shared" si="115"/>
        <v>1180.79</v>
      </c>
      <c r="K580" s="74">
        <f t="shared" si="105"/>
        <v>1180.79</v>
      </c>
      <c r="L580" s="103"/>
      <c r="O580" s="12"/>
    </row>
    <row r="581" spans="2:15" x14ac:dyDescent="0.3">
      <c r="B581" s="64" t="s">
        <v>818</v>
      </c>
      <c r="C581" s="32" t="s">
        <v>29</v>
      </c>
      <c r="D581" s="31" t="s">
        <v>26</v>
      </c>
      <c r="E581" s="46">
        <f>E580*1.02</f>
        <v>0.20553000000000002</v>
      </c>
      <c r="F581" s="73">
        <v>7100</v>
      </c>
      <c r="G581" s="74"/>
      <c r="H581" s="74">
        <f t="shared" si="104"/>
        <v>7100</v>
      </c>
      <c r="I581" s="74">
        <f t="shared" si="114"/>
        <v>1459.26</v>
      </c>
      <c r="J581" s="74">
        <f t="shared" si="115"/>
        <v>0</v>
      </c>
      <c r="K581" s="74">
        <f t="shared" si="105"/>
        <v>1459.26</v>
      </c>
      <c r="L581" s="103"/>
      <c r="O581" s="12"/>
    </row>
    <row r="582" spans="2:15" x14ac:dyDescent="0.3">
      <c r="B582" s="64" t="s">
        <v>819</v>
      </c>
      <c r="C582" s="25" t="s">
        <v>162</v>
      </c>
      <c r="D582" s="31" t="s">
        <v>27</v>
      </c>
      <c r="E582" s="46">
        <f>E574</f>
        <v>3.1</v>
      </c>
      <c r="F582" s="74"/>
      <c r="G582" s="74">
        <v>2928</v>
      </c>
      <c r="H582" s="74">
        <f t="shared" si="104"/>
        <v>2928</v>
      </c>
      <c r="I582" s="74">
        <f t="shared" si="114"/>
        <v>0</v>
      </c>
      <c r="J582" s="74">
        <f t="shared" si="115"/>
        <v>9076.7999999999993</v>
      </c>
      <c r="K582" s="74">
        <f t="shared" si="105"/>
        <v>9076.7999999999993</v>
      </c>
      <c r="L582" s="103"/>
      <c r="O582" s="12"/>
    </row>
    <row r="583" spans="2:15" ht="18" x14ac:dyDescent="0.3">
      <c r="B583" s="64" t="s">
        <v>820</v>
      </c>
      <c r="C583" s="32" t="s">
        <v>221</v>
      </c>
      <c r="D583" s="31" t="s">
        <v>27</v>
      </c>
      <c r="E583" s="46">
        <f>E582*1.1</f>
        <v>3.4100000000000006</v>
      </c>
      <c r="F583" s="74">
        <v>800</v>
      </c>
      <c r="G583" s="74"/>
      <c r="H583" s="74">
        <f t="shared" si="104"/>
        <v>800</v>
      </c>
      <c r="I583" s="74">
        <f t="shared" si="114"/>
        <v>2728</v>
      </c>
      <c r="J583" s="74">
        <f t="shared" si="115"/>
        <v>0</v>
      </c>
      <c r="K583" s="74">
        <f t="shared" si="105"/>
        <v>2728</v>
      </c>
      <c r="L583" s="103"/>
      <c r="O583" s="12"/>
    </row>
    <row r="584" spans="2:15" ht="31.2" x14ac:dyDescent="0.3">
      <c r="B584" s="87" t="s">
        <v>821</v>
      </c>
      <c r="C584" s="23" t="s">
        <v>222</v>
      </c>
      <c r="D584" s="88" t="s">
        <v>27</v>
      </c>
      <c r="E584" s="75">
        <v>10.199999999999999</v>
      </c>
      <c r="F584" s="82"/>
      <c r="G584" s="82"/>
      <c r="H584" s="82"/>
      <c r="I584" s="82"/>
      <c r="J584" s="82"/>
      <c r="K584" s="82"/>
      <c r="L584" s="103"/>
      <c r="O584" s="12"/>
    </row>
    <row r="585" spans="2:15" x14ac:dyDescent="0.3">
      <c r="B585" s="64" t="s">
        <v>822</v>
      </c>
      <c r="C585" s="25" t="s">
        <v>149</v>
      </c>
      <c r="D585" s="31" t="s">
        <v>26</v>
      </c>
      <c r="E585" s="46">
        <v>18.89</v>
      </c>
      <c r="F585" s="74"/>
      <c r="G585" s="74">
        <v>300</v>
      </c>
      <c r="H585" s="74">
        <f t="shared" si="104"/>
        <v>300</v>
      </c>
      <c r="I585" s="74">
        <f t="shared" ref="I585:I594" si="116">ROUND(F585*E585,2)</f>
        <v>0</v>
      </c>
      <c r="J585" s="74">
        <f t="shared" ref="J585:J594" si="117">ROUND(G585*E585,2)</f>
        <v>5667</v>
      </c>
      <c r="K585" s="74">
        <f t="shared" si="105"/>
        <v>5667</v>
      </c>
      <c r="L585" s="103"/>
      <c r="O585" s="12"/>
    </row>
    <row r="586" spans="2:15" x14ac:dyDescent="0.3">
      <c r="B586" s="64" t="s">
        <v>823</v>
      </c>
      <c r="C586" s="25" t="s">
        <v>161</v>
      </c>
      <c r="D586" s="31" t="s">
        <v>25</v>
      </c>
      <c r="E586" s="46">
        <f>0.96*E584</f>
        <v>9.7919999999999998</v>
      </c>
      <c r="F586" s="74"/>
      <c r="G586" s="74"/>
      <c r="H586" s="74">
        <f t="shared" si="104"/>
        <v>0</v>
      </c>
      <c r="I586" s="74">
        <f t="shared" si="116"/>
        <v>0</v>
      </c>
      <c r="J586" s="74">
        <f t="shared" si="117"/>
        <v>0</v>
      </c>
      <c r="K586" s="74">
        <f t="shared" si="105"/>
        <v>0</v>
      </c>
      <c r="L586" s="103"/>
      <c r="O586" s="12"/>
    </row>
    <row r="587" spans="2:15" ht="31.2" x14ac:dyDescent="0.3">
      <c r="B587" s="64" t="s">
        <v>824</v>
      </c>
      <c r="C587" s="25" t="s">
        <v>1478</v>
      </c>
      <c r="D587" s="31" t="s">
        <v>25</v>
      </c>
      <c r="E587" s="46">
        <f>0.65*E584</f>
        <v>6.63</v>
      </c>
      <c r="F587" s="73">
        <f>1973*0.15</f>
        <v>295.95</v>
      </c>
      <c r="G587" s="74">
        <f>1500*0.15</f>
        <v>225</v>
      </c>
      <c r="H587" s="74">
        <f t="shared" si="104"/>
        <v>520.95000000000005</v>
      </c>
      <c r="I587" s="74">
        <f t="shared" si="116"/>
        <v>1962.15</v>
      </c>
      <c r="J587" s="74">
        <f t="shared" si="117"/>
        <v>1491.75</v>
      </c>
      <c r="K587" s="74">
        <f t="shared" si="105"/>
        <v>3453.9</v>
      </c>
      <c r="L587" s="103"/>
      <c r="O587" s="12"/>
    </row>
    <row r="588" spans="2:15" x14ac:dyDescent="0.3">
      <c r="B588" s="64" t="s">
        <v>825</v>
      </c>
      <c r="C588" s="25" t="s">
        <v>20</v>
      </c>
      <c r="D588" s="31" t="s">
        <v>26</v>
      </c>
      <c r="E588" s="46">
        <f>0.46/10*E584</f>
        <v>0.46919999999999995</v>
      </c>
      <c r="F588" s="74"/>
      <c r="G588" s="74">
        <v>5860</v>
      </c>
      <c r="H588" s="74">
        <f t="shared" si="104"/>
        <v>5860</v>
      </c>
      <c r="I588" s="74">
        <f t="shared" si="116"/>
        <v>0</v>
      </c>
      <c r="J588" s="74">
        <f t="shared" si="117"/>
        <v>2749.51</v>
      </c>
      <c r="K588" s="74">
        <f t="shared" si="105"/>
        <v>2749.51</v>
      </c>
      <c r="L588" s="103"/>
      <c r="O588" s="12"/>
    </row>
    <row r="589" spans="2:15" x14ac:dyDescent="0.3">
      <c r="B589" s="64" t="s">
        <v>826</v>
      </c>
      <c r="C589" s="32" t="s">
        <v>158</v>
      </c>
      <c r="D589" s="31" t="s">
        <v>26</v>
      </c>
      <c r="E589" s="46">
        <f>E588*1.02</f>
        <v>0.47858399999999995</v>
      </c>
      <c r="F589" s="73">
        <v>6700</v>
      </c>
      <c r="G589" s="74"/>
      <c r="H589" s="74">
        <f t="shared" si="104"/>
        <v>6700</v>
      </c>
      <c r="I589" s="74">
        <f t="shared" si="116"/>
        <v>3206.51</v>
      </c>
      <c r="J589" s="74">
        <f t="shared" si="117"/>
        <v>0</v>
      </c>
      <c r="K589" s="74">
        <f t="shared" si="105"/>
        <v>3206.51</v>
      </c>
      <c r="L589" s="103"/>
      <c r="O589" s="12"/>
    </row>
    <row r="590" spans="2:15" x14ac:dyDescent="0.3">
      <c r="B590" s="64" t="s">
        <v>827</v>
      </c>
      <c r="C590" s="25" t="s">
        <v>28</v>
      </c>
      <c r="D590" s="31" t="s">
        <v>26</v>
      </c>
      <c r="E590" s="46">
        <f>0.65/10*E584</f>
        <v>0.66299999999999992</v>
      </c>
      <c r="F590" s="74"/>
      <c r="G590" s="74">
        <v>5860</v>
      </c>
      <c r="H590" s="74">
        <f t="shared" ref="H590:H653" si="118">F590+G590</f>
        <v>5860</v>
      </c>
      <c r="I590" s="74">
        <f t="shared" si="116"/>
        <v>0</v>
      </c>
      <c r="J590" s="74">
        <f t="shared" si="117"/>
        <v>3885.18</v>
      </c>
      <c r="K590" s="74">
        <f t="shared" ref="K590:K653" si="119">I590+J590</f>
        <v>3885.18</v>
      </c>
      <c r="L590" s="103"/>
      <c r="O590" s="12"/>
    </row>
    <row r="591" spans="2:15" x14ac:dyDescent="0.3">
      <c r="B591" s="64" t="s">
        <v>828</v>
      </c>
      <c r="C591" s="32" t="s">
        <v>29</v>
      </c>
      <c r="D591" s="31" t="s">
        <v>26</v>
      </c>
      <c r="E591" s="46">
        <f>E590*1.02</f>
        <v>0.67625999999999997</v>
      </c>
      <c r="F591" s="73">
        <v>7100</v>
      </c>
      <c r="G591" s="74"/>
      <c r="H591" s="74">
        <f t="shared" si="118"/>
        <v>7100</v>
      </c>
      <c r="I591" s="74">
        <f t="shared" si="116"/>
        <v>4801.45</v>
      </c>
      <c r="J591" s="74">
        <f t="shared" si="117"/>
        <v>0</v>
      </c>
      <c r="K591" s="74">
        <f t="shared" si="119"/>
        <v>4801.45</v>
      </c>
      <c r="L591" s="103"/>
      <c r="O591" s="12"/>
    </row>
    <row r="592" spans="2:15" x14ac:dyDescent="0.3">
      <c r="B592" s="64" t="s">
        <v>829</v>
      </c>
      <c r="C592" s="25" t="s">
        <v>162</v>
      </c>
      <c r="D592" s="31" t="s">
        <v>27</v>
      </c>
      <c r="E592" s="46">
        <f>E584</f>
        <v>10.199999999999999</v>
      </c>
      <c r="F592" s="74"/>
      <c r="G592" s="74">
        <v>2928</v>
      </c>
      <c r="H592" s="74">
        <f t="shared" si="118"/>
        <v>2928</v>
      </c>
      <c r="I592" s="74">
        <f t="shared" si="116"/>
        <v>0</v>
      </c>
      <c r="J592" s="74">
        <f t="shared" si="117"/>
        <v>29865.599999999999</v>
      </c>
      <c r="K592" s="74">
        <f t="shared" si="119"/>
        <v>29865.599999999999</v>
      </c>
      <c r="L592" s="103"/>
      <c r="O592" s="12"/>
    </row>
    <row r="593" spans="2:15" ht="31.2" x14ac:dyDescent="0.3">
      <c r="B593" s="64" t="s">
        <v>830</v>
      </c>
      <c r="C593" s="32" t="s">
        <v>163</v>
      </c>
      <c r="D593" s="31" t="s">
        <v>27</v>
      </c>
      <c r="E593" s="46">
        <f>E592*1.1</f>
        <v>11.22</v>
      </c>
      <c r="F593" s="77">
        <v>855</v>
      </c>
      <c r="G593" s="74"/>
      <c r="H593" s="74">
        <f t="shared" si="118"/>
        <v>855</v>
      </c>
      <c r="I593" s="74">
        <f t="shared" si="116"/>
        <v>9593.1</v>
      </c>
      <c r="J593" s="74">
        <f t="shared" si="117"/>
        <v>0</v>
      </c>
      <c r="K593" s="74">
        <f t="shared" si="119"/>
        <v>9593.1</v>
      </c>
      <c r="L593" s="103"/>
      <c r="O593" s="12"/>
    </row>
    <row r="594" spans="2:15" ht="33.6" x14ac:dyDescent="0.3">
      <c r="B594" s="64" t="s">
        <v>831</v>
      </c>
      <c r="C594" s="25" t="s">
        <v>152</v>
      </c>
      <c r="D594" s="3" t="s">
        <v>26</v>
      </c>
      <c r="E594" s="7">
        <v>7.19</v>
      </c>
      <c r="F594" s="74"/>
      <c r="G594" s="74">
        <v>439</v>
      </c>
      <c r="H594" s="74">
        <f t="shared" si="118"/>
        <v>439</v>
      </c>
      <c r="I594" s="74">
        <f t="shared" si="116"/>
        <v>0</v>
      </c>
      <c r="J594" s="74">
        <f t="shared" si="117"/>
        <v>3156.41</v>
      </c>
      <c r="K594" s="74">
        <f t="shared" si="119"/>
        <v>3156.41</v>
      </c>
      <c r="L594" s="103"/>
      <c r="O594" s="12"/>
    </row>
    <row r="595" spans="2:15" ht="31.2" x14ac:dyDescent="0.3">
      <c r="B595" s="87" t="s">
        <v>832</v>
      </c>
      <c r="C595" s="23" t="s">
        <v>223</v>
      </c>
      <c r="D595" s="88" t="s">
        <v>27</v>
      </c>
      <c r="E595" s="75">
        <v>2.2999999999999998</v>
      </c>
      <c r="F595" s="82"/>
      <c r="G595" s="82"/>
      <c r="H595" s="82"/>
      <c r="I595" s="82"/>
      <c r="J595" s="82"/>
      <c r="K595" s="82"/>
      <c r="L595" s="103"/>
      <c r="O595" s="12"/>
    </row>
    <row r="596" spans="2:15" x14ac:dyDescent="0.3">
      <c r="B596" s="64" t="s">
        <v>833</v>
      </c>
      <c r="C596" s="25" t="s">
        <v>149</v>
      </c>
      <c r="D596" s="31" t="s">
        <v>26</v>
      </c>
      <c r="E596" s="46">
        <v>0.83</v>
      </c>
      <c r="F596" s="74"/>
      <c r="G596" s="74">
        <v>300</v>
      </c>
      <c r="H596" s="74">
        <f t="shared" si="118"/>
        <v>300</v>
      </c>
      <c r="I596" s="74">
        <f t="shared" ref="I596:I604" si="120">ROUND(F596*E596,2)</f>
        <v>0</v>
      </c>
      <c r="J596" s="74">
        <f t="shared" ref="J596:J604" si="121">ROUND(G596*E596,2)</f>
        <v>249</v>
      </c>
      <c r="K596" s="74">
        <f t="shared" si="119"/>
        <v>249</v>
      </c>
      <c r="L596" s="103"/>
      <c r="O596" s="12"/>
    </row>
    <row r="597" spans="2:15" x14ac:dyDescent="0.3">
      <c r="B597" s="64" t="s">
        <v>834</v>
      </c>
      <c r="C597" s="25" t="s">
        <v>161</v>
      </c>
      <c r="D597" s="31" t="s">
        <v>25</v>
      </c>
      <c r="E597" s="46">
        <f>0.96*E595</f>
        <v>2.2079999999999997</v>
      </c>
      <c r="F597" s="74"/>
      <c r="G597" s="74"/>
      <c r="H597" s="74">
        <f t="shared" si="118"/>
        <v>0</v>
      </c>
      <c r="I597" s="74">
        <f t="shared" si="120"/>
        <v>0</v>
      </c>
      <c r="J597" s="74">
        <f t="shared" si="121"/>
        <v>0</v>
      </c>
      <c r="K597" s="74">
        <f t="shared" si="119"/>
        <v>0</v>
      </c>
      <c r="L597" s="103"/>
      <c r="O597" s="12"/>
    </row>
    <row r="598" spans="2:15" ht="31.2" x14ac:dyDescent="0.3">
      <c r="B598" s="64" t="s">
        <v>835</v>
      </c>
      <c r="C598" s="25" t="s">
        <v>1478</v>
      </c>
      <c r="D598" s="31" t="s">
        <v>25</v>
      </c>
      <c r="E598" s="46">
        <f>0.65*E595</f>
        <v>1.4949999999999999</v>
      </c>
      <c r="F598" s="73">
        <f>1973*0.15</f>
        <v>295.95</v>
      </c>
      <c r="G598" s="74">
        <f>1500*0.15</f>
        <v>225</v>
      </c>
      <c r="H598" s="74">
        <f t="shared" si="118"/>
        <v>520.95000000000005</v>
      </c>
      <c r="I598" s="74">
        <f t="shared" si="120"/>
        <v>442.45</v>
      </c>
      <c r="J598" s="74">
        <f t="shared" si="121"/>
        <v>336.38</v>
      </c>
      <c r="K598" s="74">
        <f t="shared" si="119"/>
        <v>778.82999999999993</v>
      </c>
      <c r="L598" s="103"/>
      <c r="O598" s="12"/>
    </row>
    <row r="599" spans="2:15" x14ac:dyDescent="0.3">
      <c r="B599" s="64" t="s">
        <v>836</v>
      </c>
      <c r="C599" s="25" t="s">
        <v>20</v>
      </c>
      <c r="D599" s="31" t="s">
        <v>26</v>
      </c>
      <c r="E599" s="46">
        <f>0.46/10*E595</f>
        <v>0.10579999999999999</v>
      </c>
      <c r="F599" s="74"/>
      <c r="G599" s="74">
        <v>5860</v>
      </c>
      <c r="H599" s="74">
        <f t="shared" si="118"/>
        <v>5860</v>
      </c>
      <c r="I599" s="74">
        <f t="shared" si="120"/>
        <v>0</v>
      </c>
      <c r="J599" s="74">
        <f t="shared" si="121"/>
        <v>619.99</v>
      </c>
      <c r="K599" s="74">
        <f t="shared" si="119"/>
        <v>619.99</v>
      </c>
      <c r="L599" s="103"/>
      <c r="O599" s="12"/>
    </row>
    <row r="600" spans="2:15" x14ac:dyDescent="0.3">
      <c r="B600" s="64" t="s">
        <v>837</v>
      </c>
      <c r="C600" s="32" t="s">
        <v>158</v>
      </c>
      <c r="D600" s="31" t="s">
        <v>26</v>
      </c>
      <c r="E600" s="46">
        <f>E599*1.02</f>
        <v>0.107916</v>
      </c>
      <c r="F600" s="73">
        <v>6700</v>
      </c>
      <c r="G600" s="74"/>
      <c r="H600" s="74">
        <f t="shared" si="118"/>
        <v>6700</v>
      </c>
      <c r="I600" s="74">
        <f t="shared" si="120"/>
        <v>723.04</v>
      </c>
      <c r="J600" s="74">
        <f t="shared" si="121"/>
        <v>0</v>
      </c>
      <c r="K600" s="74">
        <f t="shared" si="119"/>
        <v>723.04</v>
      </c>
      <c r="L600" s="103"/>
      <c r="O600" s="12"/>
    </row>
    <row r="601" spans="2:15" x14ac:dyDescent="0.3">
      <c r="B601" s="64" t="s">
        <v>838</v>
      </c>
      <c r="C601" s="25" t="s">
        <v>28</v>
      </c>
      <c r="D601" s="31" t="s">
        <v>26</v>
      </c>
      <c r="E601" s="46">
        <f>0.65/10*E595</f>
        <v>0.14949999999999999</v>
      </c>
      <c r="F601" s="74"/>
      <c r="G601" s="74">
        <v>5860</v>
      </c>
      <c r="H601" s="74">
        <f t="shared" si="118"/>
        <v>5860</v>
      </c>
      <c r="I601" s="74">
        <f t="shared" si="120"/>
        <v>0</v>
      </c>
      <c r="J601" s="74">
        <f t="shared" si="121"/>
        <v>876.07</v>
      </c>
      <c r="K601" s="74">
        <f t="shared" si="119"/>
        <v>876.07</v>
      </c>
      <c r="L601" s="103"/>
      <c r="O601" s="12"/>
    </row>
    <row r="602" spans="2:15" x14ac:dyDescent="0.3">
      <c r="B602" s="64" t="s">
        <v>839</v>
      </c>
      <c r="C602" s="32" t="s">
        <v>29</v>
      </c>
      <c r="D602" s="31" t="s">
        <v>26</v>
      </c>
      <c r="E602" s="46">
        <f>E601*1.02</f>
        <v>0.15248999999999999</v>
      </c>
      <c r="F602" s="73">
        <v>7100</v>
      </c>
      <c r="G602" s="74"/>
      <c r="H602" s="74">
        <f t="shared" si="118"/>
        <v>7100</v>
      </c>
      <c r="I602" s="74">
        <f t="shared" si="120"/>
        <v>1082.68</v>
      </c>
      <c r="J602" s="74">
        <f t="shared" si="121"/>
        <v>0</v>
      </c>
      <c r="K602" s="74">
        <f t="shared" si="119"/>
        <v>1082.68</v>
      </c>
      <c r="L602" s="103"/>
      <c r="O602" s="12"/>
    </row>
    <row r="603" spans="2:15" x14ac:dyDescent="0.3">
      <c r="B603" s="64" t="s">
        <v>840</v>
      </c>
      <c r="C603" s="25" t="s">
        <v>162</v>
      </c>
      <c r="D603" s="31" t="s">
        <v>27</v>
      </c>
      <c r="E603" s="46">
        <f>E595</f>
        <v>2.2999999999999998</v>
      </c>
      <c r="F603" s="74"/>
      <c r="G603" s="74">
        <v>2928</v>
      </c>
      <c r="H603" s="74">
        <f t="shared" si="118"/>
        <v>2928</v>
      </c>
      <c r="I603" s="74">
        <f t="shared" si="120"/>
        <v>0</v>
      </c>
      <c r="J603" s="74">
        <f t="shared" si="121"/>
        <v>6734.4</v>
      </c>
      <c r="K603" s="74">
        <f t="shared" si="119"/>
        <v>6734.4</v>
      </c>
      <c r="L603" s="103"/>
      <c r="O603" s="12"/>
    </row>
    <row r="604" spans="2:15" ht="18" x14ac:dyDescent="0.3">
      <c r="B604" s="64" t="s">
        <v>841</v>
      </c>
      <c r="C604" s="32" t="s">
        <v>221</v>
      </c>
      <c r="D604" s="31" t="s">
        <v>27</v>
      </c>
      <c r="E604" s="46">
        <f>E603*1.1</f>
        <v>2.5299999999999998</v>
      </c>
      <c r="F604" s="74">
        <v>800</v>
      </c>
      <c r="G604" s="74"/>
      <c r="H604" s="74">
        <f t="shared" si="118"/>
        <v>800</v>
      </c>
      <c r="I604" s="74">
        <f t="shared" si="120"/>
        <v>2024</v>
      </c>
      <c r="J604" s="74">
        <f t="shared" si="121"/>
        <v>0</v>
      </c>
      <c r="K604" s="74">
        <f t="shared" si="119"/>
        <v>2024</v>
      </c>
      <c r="L604" s="103"/>
      <c r="O604" s="12"/>
    </row>
    <row r="605" spans="2:15" ht="31.2" x14ac:dyDescent="0.3">
      <c r="B605" s="87" t="s">
        <v>842</v>
      </c>
      <c r="C605" s="23" t="s">
        <v>224</v>
      </c>
      <c r="D605" s="88" t="s">
        <v>27</v>
      </c>
      <c r="E605" s="75">
        <v>3.8</v>
      </c>
      <c r="F605" s="82"/>
      <c r="G605" s="82"/>
      <c r="H605" s="82"/>
      <c r="I605" s="82"/>
      <c r="J605" s="82"/>
      <c r="K605" s="82"/>
      <c r="L605" s="103"/>
      <c r="O605" s="12"/>
    </row>
    <row r="606" spans="2:15" x14ac:dyDescent="0.3">
      <c r="B606" s="64" t="s">
        <v>843</v>
      </c>
      <c r="C606" s="25" t="s">
        <v>149</v>
      </c>
      <c r="D606" s="31" t="s">
        <v>26</v>
      </c>
      <c r="E606" s="46">
        <v>3.29</v>
      </c>
      <c r="F606" s="74"/>
      <c r="G606" s="74">
        <v>300</v>
      </c>
      <c r="H606" s="74">
        <f t="shared" si="118"/>
        <v>300</v>
      </c>
      <c r="I606" s="74">
        <f t="shared" ref="I606:I614" si="122">ROUND(F606*E606,2)</f>
        <v>0</v>
      </c>
      <c r="J606" s="74">
        <f t="shared" ref="J606:J614" si="123">ROUND(G606*E606,2)</f>
        <v>987</v>
      </c>
      <c r="K606" s="74">
        <f t="shared" si="119"/>
        <v>987</v>
      </c>
      <c r="L606" s="103"/>
      <c r="O606" s="12"/>
    </row>
    <row r="607" spans="2:15" x14ac:dyDescent="0.3">
      <c r="B607" s="64" t="s">
        <v>844</v>
      </c>
      <c r="C607" s="25" t="s">
        <v>161</v>
      </c>
      <c r="D607" s="31" t="s">
        <v>25</v>
      </c>
      <c r="E607" s="46">
        <f>0.96*E605</f>
        <v>3.6479999999999997</v>
      </c>
      <c r="F607" s="74"/>
      <c r="G607" s="74"/>
      <c r="H607" s="74">
        <f t="shared" si="118"/>
        <v>0</v>
      </c>
      <c r="I607" s="74">
        <f t="shared" si="122"/>
        <v>0</v>
      </c>
      <c r="J607" s="74">
        <f t="shared" si="123"/>
        <v>0</v>
      </c>
      <c r="K607" s="74">
        <f t="shared" si="119"/>
        <v>0</v>
      </c>
      <c r="L607" s="103"/>
      <c r="O607" s="12"/>
    </row>
    <row r="608" spans="2:15" ht="31.2" x14ac:dyDescent="0.3">
      <c r="B608" s="64" t="s">
        <v>845</v>
      </c>
      <c r="C608" s="25" t="s">
        <v>1478</v>
      </c>
      <c r="D608" s="31" t="s">
        <v>25</v>
      </c>
      <c r="E608" s="46">
        <f>0.65*E605</f>
        <v>2.4699999999999998</v>
      </c>
      <c r="F608" s="73">
        <f>1973*0.15</f>
        <v>295.95</v>
      </c>
      <c r="G608" s="74">
        <f>1500*0.15</f>
        <v>225</v>
      </c>
      <c r="H608" s="74">
        <f t="shared" si="118"/>
        <v>520.95000000000005</v>
      </c>
      <c r="I608" s="74">
        <f t="shared" si="122"/>
        <v>731</v>
      </c>
      <c r="J608" s="74">
        <f t="shared" si="123"/>
        <v>555.75</v>
      </c>
      <c r="K608" s="74">
        <f t="shared" si="119"/>
        <v>1286.75</v>
      </c>
      <c r="L608" s="103"/>
      <c r="O608" s="12"/>
    </row>
    <row r="609" spans="2:15" x14ac:dyDescent="0.3">
      <c r="B609" s="64" t="s">
        <v>846</v>
      </c>
      <c r="C609" s="25" t="s">
        <v>20</v>
      </c>
      <c r="D609" s="31" t="s">
        <v>26</v>
      </c>
      <c r="E609" s="46">
        <f>0.46/10*E605</f>
        <v>0.17479999999999998</v>
      </c>
      <c r="F609" s="77"/>
      <c r="G609" s="74">
        <v>5860</v>
      </c>
      <c r="H609" s="74">
        <f t="shared" si="118"/>
        <v>5860</v>
      </c>
      <c r="I609" s="74">
        <f t="shared" si="122"/>
        <v>0</v>
      </c>
      <c r="J609" s="74">
        <f t="shared" si="123"/>
        <v>1024.33</v>
      </c>
      <c r="K609" s="74">
        <f t="shared" si="119"/>
        <v>1024.33</v>
      </c>
      <c r="L609" s="103"/>
      <c r="O609" s="12"/>
    </row>
    <row r="610" spans="2:15" x14ac:dyDescent="0.3">
      <c r="B610" s="64" t="s">
        <v>847</v>
      </c>
      <c r="C610" s="32" t="s">
        <v>158</v>
      </c>
      <c r="D610" s="31" t="s">
        <v>26</v>
      </c>
      <c r="E610" s="46">
        <f>E609*1.02</f>
        <v>0.17829599999999998</v>
      </c>
      <c r="F610" s="73">
        <v>6700</v>
      </c>
      <c r="G610" s="74"/>
      <c r="H610" s="74">
        <f t="shared" si="118"/>
        <v>6700</v>
      </c>
      <c r="I610" s="74">
        <f t="shared" si="122"/>
        <v>1194.58</v>
      </c>
      <c r="J610" s="74">
        <f t="shared" si="123"/>
        <v>0</v>
      </c>
      <c r="K610" s="74">
        <f t="shared" si="119"/>
        <v>1194.58</v>
      </c>
      <c r="L610" s="103"/>
      <c r="O610" s="12"/>
    </row>
    <row r="611" spans="2:15" x14ac:dyDescent="0.3">
      <c r="B611" s="64" t="s">
        <v>848</v>
      </c>
      <c r="C611" s="25" t="s">
        <v>28</v>
      </c>
      <c r="D611" s="31" t="s">
        <v>26</v>
      </c>
      <c r="E611" s="46">
        <f>0.65/10*E605</f>
        <v>0.247</v>
      </c>
      <c r="F611" s="77"/>
      <c r="G611" s="74">
        <v>5860</v>
      </c>
      <c r="H611" s="74">
        <f t="shared" si="118"/>
        <v>5860</v>
      </c>
      <c r="I611" s="74">
        <f t="shared" si="122"/>
        <v>0</v>
      </c>
      <c r="J611" s="74">
        <f t="shared" si="123"/>
        <v>1447.42</v>
      </c>
      <c r="K611" s="74">
        <f t="shared" si="119"/>
        <v>1447.42</v>
      </c>
      <c r="L611" s="103"/>
      <c r="O611" s="12"/>
    </row>
    <row r="612" spans="2:15" x14ac:dyDescent="0.3">
      <c r="B612" s="64" t="s">
        <v>849</v>
      </c>
      <c r="C612" s="32" t="s">
        <v>29</v>
      </c>
      <c r="D612" s="31" t="s">
        <v>26</v>
      </c>
      <c r="E612" s="46">
        <f>E611*1.02</f>
        <v>0.25194</v>
      </c>
      <c r="F612" s="73">
        <v>7100</v>
      </c>
      <c r="G612" s="74"/>
      <c r="H612" s="74">
        <f t="shared" si="118"/>
        <v>7100</v>
      </c>
      <c r="I612" s="74">
        <f t="shared" si="122"/>
        <v>1788.77</v>
      </c>
      <c r="J612" s="74">
        <f t="shared" si="123"/>
        <v>0</v>
      </c>
      <c r="K612" s="74">
        <f t="shared" si="119"/>
        <v>1788.77</v>
      </c>
      <c r="L612" s="103"/>
      <c r="O612" s="12"/>
    </row>
    <row r="613" spans="2:15" x14ac:dyDescent="0.3">
      <c r="B613" s="64" t="s">
        <v>850</v>
      </c>
      <c r="C613" s="25" t="s">
        <v>162</v>
      </c>
      <c r="D613" s="31" t="s">
        <v>27</v>
      </c>
      <c r="E613" s="46">
        <f>E605</f>
        <v>3.8</v>
      </c>
      <c r="F613" s="77"/>
      <c r="G613" s="74">
        <v>2928</v>
      </c>
      <c r="H613" s="74">
        <f t="shared" si="118"/>
        <v>2928</v>
      </c>
      <c r="I613" s="74">
        <f t="shared" si="122"/>
        <v>0</v>
      </c>
      <c r="J613" s="74">
        <f t="shared" si="123"/>
        <v>11126.4</v>
      </c>
      <c r="K613" s="74">
        <f t="shared" si="119"/>
        <v>11126.4</v>
      </c>
      <c r="L613" s="103"/>
      <c r="O613" s="12"/>
    </row>
    <row r="614" spans="2:15" ht="31.2" x14ac:dyDescent="0.3">
      <c r="B614" s="64" t="s">
        <v>851</v>
      </c>
      <c r="C614" s="32" t="s">
        <v>163</v>
      </c>
      <c r="D614" s="31" t="s">
        <v>27</v>
      </c>
      <c r="E614" s="46">
        <f>E613*1.1</f>
        <v>4.18</v>
      </c>
      <c r="F614" s="77">
        <v>855</v>
      </c>
      <c r="G614" s="74"/>
      <c r="H614" s="74">
        <f t="shared" si="118"/>
        <v>855</v>
      </c>
      <c r="I614" s="74">
        <f t="shared" si="122"/>
        <v>3573.9</v>
      </c>
      <c r="J614" s="74">
        <f t="shared" si="123"/>
        <v>0</v>
      </c>
      <c r="K614" s="74">
        <f t="shared" si="119"/>
        <v>3573.9</v>
      </c>
      <c r="L614" s="103"/>
      <c r="O614" s="12"/>
    </row>
    <row r="615" spans="2:15" ht="31.2" x14ac:dyDescent="0.3">
      <c r="B615" s="87" t="s">
        <v>852</v>
      </c>
      <c r="C615" s="23" t="s">
        <v>225</v>
      </c>
      <c r="D615" s="88" t="s">
        <v>27</v>
      </c>
      <c r="E615" s="75">
        <v>8.6999999999999993</v>
      </c>
      <c r="F615" s="82"/>
      <c r="G615" s="82"/>
      <c r="H615" s="82"/>
      <c r="I615" s="82"/>
      <c r="J615" s="82"/>
      <c r="K615" s="82"/>
      <c r="L615" s="103"/>
      <c r="O615" s="12"/>
    </row>
    <row r="616" spans="2:15" x14ac:dyDescent="0.3">
      <c r="B616" s="64" t="s">
        <v>853</v>
      </c>
      <c r="C616" s="25" t="s">
        <v>149</v>
      </c>
      <c r="D616" s="31" t="s">
        <v>26</v>
      </c>
      <c r="E616" s="46">
        <v>22.83</v>
      </c>
      <c r="F616" s="74"/>
      <c r="G616" s="74">
        <v>300</v>
      </c>
      <c r="H616" s="74">
        <f t="shared" si="118"/>
        <v>300</v>
      </c>
      <c r="I616" s="74">
        <f t="shared" ref="I616:I625" si="124">ROUND(F616*E616,2)</f>
        <v>0</v>
      </c>
      <c r="J616" s="74">
        <f t="shared" ref="J616:J625" si="125">ROUND(G616*E616,2)</f>
        <v>6849</v>
      </c>
      <c r="K616" s="74">
        <f t="shared" si="119"/>
        <v>6849</v>
      </c>
      <c r="L616" s="103"/>
      <c r="O616" s="12"/>
    </row>
    <row r="617" spans="2:15" x14ac:dyDescent="0.3">
      <c r="B617" s="64" t="s">
        <v>854</v>
      </c>
      <c r="C617" s="25" t="s">
        <v>161</v>
      </c>
      <c r="D617" s="31" t="s">
        <v>25</v>
      </c>
      <c r="E617" s="46">
        <f>0.96*E615</f>
        <v>8.3519999999999985</v>
      </c>
      <c r="F617" s="74"/>
      <c r="G617" s="74"/>
      <c r="H617" s="74">
        <f t="shared" si="118"/>
        <v>0</v>
      </c>
      <c r="I617" s="74">
        <f t="shared" si="124"/>
        <v>0</v>
      </c>
      <c r="J617" s="74">
        <f t="shared" si="125"/>
        <v>0</v>
      </c>
      <c r="K617" s="74">
        <f t="shared" si="119"/>
        <v>0</v>
      </c>
      <c r="L617" s="103"/>
      <c r="O617" s="12"/>
    </row>
    <row r="618" spans="2:15" ht="31.2" x14ac:dyDescent="0.3">
      <c r="B618" s="64" t="s">
        <v>855</v>
      </c>
      <c r="C618" s="25" t="s">
        <v>1478</v>
      </c>
      <c r="D618" s="31" t="s">
        <v>25</v>
      </c>
      <c r="E618" s="46">
        <f>0.65*E615</f>
        <v>5.6549999999999994</v>
      </c>
      <c r="F618" s="73">
        <f>1973*0.15</f>
        <v>295.95</v>
      </c>
      <c r="G618" s="74">
        <f>1500*0.15</f>
        <v>225</v>
      </c>
      <c r="H618" s="74">
        <f t="shared" si="118"/>
        <v>520.95000000000005</v>
      </c>
      <c r="I618" s="74">
        <f t="shared" si="124"/>
        <v>1673.6</v>
      </c>
      <c r="J618" s="74">
        <f t="shared" si="125"/>
        <v>1272.3800000000001</v>
      </c>
      <c r="K618" s="74">
        <f t="shared" si="119"/>
        <v>2945.98</v>
      </c>
      <c r="L618" s="103"/>
      <c r="O618" s="12"/>
    </row>
    <row r="619" spans="2:15" x14ac:dyDescent="0.3">
      <c r="B619" s="64" t="s">
        <v>856</v>
      </c>
      <c r="C619" s="25" t="s">
        <v>20</v>
      </c>
      <c r="D619" s="31" t="s">
        <v>26</v>
      </c>
      <c r="E619" s="46">
        <f>0.46/10*E615</f>
        <v>0.40019999999999994</v>
      </c>
      <c r="F619" s="74"/>
      <c r="G619" s="74">
        <v>5860</v>
      </c>
      <c r="H619" s="74">
        <f t="shared" si="118"/>
        <v>5860</v>
      </c>
      <c r="I619" s="74">
        <f t="shared" si="124"/>
        <v>0</v>
      </c>
      <c r="J619" s="74">
        <f t="shared" si="125"/>
        <v>2345.17</v>
      </c>
      <c r="K619" s="74">
        <f t="shared" si="119"/>
        <v>2345.17</v>
      </c>
      <c r="L619" s="103"/>
      <c r="O619" s="12"/>
    </row>
    <row r="620" spans="2:15" x14ac:dyDescent="0.3">
      <c r="B620" s="64" t="s">
        <v>857</v>
      </c>
      <c r="C620" s="32" t="s">
        <v>158</v>
      </c>
      <c r="D620" s="31" t="s">
        <v>26</v>
      </c>
      <c r="E620" s="46">
        <f>E619*1.02</f>
        <v>0.40820399999999996</v>
      </c>
      <c r="F620" s="73">
        <v>6700</v>
      </c>
      <c r="G620" s="74"/>
      <c r="H620" s="74">
        <f t="shared" si="118"/>
        <v>6700</v>
      </c>
      <c r="I620" s="74">
        <f t="shared" si="124"/>
        <v>2734.97</v>
      </c>
      <c r="J620" s="74">
        <f t="shared" si="125"/>
        <v>0</v>
      </c>
      <c r="K620" s="74">
        <f t="shared" si="119"/>
        <v>2734.97</v>
      </c>
      <c r="L620" s="103"/>
      <c r="O620" s="12"/>
    </row>
    <row r="621" spans="2:15" x14ac:dyDescent="0.3">
      <c r="B621" s="64" t="s">
        <v>858</v>
      </c>
      <c r="C621" s="25" t="s">
        <v>28</v>
      </c>
      <c r="D621" s="31" t="s">
        <v>26</v>
      </c>
      <c r="E621" s="46">
        <f>0.65/10*E615</f>
        <v>0.5655</v>
      </c>
      <c r="F621" s="74"/>
      <c r="G621" s="74">
        <v>5860</v>
      </c>
      <c r="H621" s="74">
        <f t="shared" si="118"/>
        <v>5860</v>
      </c>
      <c r="I621" s="74">
        <f t="shared" si="124"/>
        <v>0</v>
      </c>
      <c r="J621" s="74">
        <f t="shared" si="125"/>
        <v>3313.83</v>
      </c>
      <c r="K621" s="74">
        <f t="shared" si="119"/>
        <v>3313.83</v>
      </c>
      <c r="L621" s="103"/>
      <c r="O621" s="12"/>
    </row>
    <row r="622" spans="2:15" x14ac:dyDescent="0.3">
      <c r="B622" s="64" t="s">
        <v>859</v>
      </c>
      <c r="C622" s="32" t="s">
        <v>29</v>
      </c>
      <c r="D622" s="31" t="s">
        <v>26</v>
      </c>
      <c r="E622" s="46">
        <f>E621*1.02</f>
        <v>0.57681000000000004</v>
      </c>
      <c r="F622" s="73">
        <v>7100</v>
      </c>
      <c r="G622" s="74"/>
      <c r="H622" s="74">
        <f t="shared" si="118"/>
        <v>7100</v>
      </c>
      <c r="I622" s="74">
        <f t="shared" si="124"/>
        <v>4095.35</v>
      </c>
      <c r="J622" s="74">
        <f t="shared" si="125"/>
        <v>0</v>
      </c>
      <c r="K622" s="74">
        <f t="shared" si="119"/>
        <v>4095.35</v>
      </c>
      <c r="L622" s="103"/>
      <c r="O622" s="12"/>
    </row>
    <row r="623" spans="2:15" x14ac:dyDescent="0.3">
      <c r="B623" s="64" t="s">
        <v>860</v>
      </c>
      <c r="C623" s="25" t="s">
        <v>162</v>
      </c>
      <c r="D623" s="31" t="s">
        <v>27</v>
      </c>
      <c r="E623" s="46">
        <f>E615</f>
        <v>8.6999999999999993</v>
      </c>
      <c r="F623" s="74"/>
      <c r="G623" s="74">
        <v>2928</v>
      </c>
      <c r="H623" s="74">
        <f t="shared" si="118"/>
        <v>2928</v>
      </c>
      <c r="I623" s="74">
        <f t="shared" si="124"/>
        <v>0</v>
      </c>
      <c r="J623" s="74">
        <f t="shared" si="125"/>
        <v>25473.599999999999</v>
      </c>
      <c r="K623" s="74">
        <f t="shared" si="119"/>
        <v>25473.599999999999</v>
      </c>
      <c r="L623" s="103"/>
      <c r="O623" s="12"/>
    </row>
    <row r="624" spans="2:15" ht="31.2" x14ac:dyDescent="0.3">
      <c r="B624" s="64" t="s">
        <v>861</v>
      </c>
      <c r="C624" s="32" t="s">
        <v>170</v>
      </c>
      <c r="D624" s="31" t="s">
        <v>27</v>
      </c>
      <c r="E624" s="46">
        <f>E623*1.1</f>
        <v>9.57</v>
      </c>
      <c r="F624" s="77">
        <v>3225</v>
      </c>
      <c r="G624" s="74"/>
      <c r="H624" s="74">
        <f t="shared" si="118"/>
        <v>3225</v>
      </c>
      <c r="I624" s="74">
        <f t="shared" si="124"/>
        <v>30863.25</v>
      </c>
      <c r="J624" s="74">
        <f t="shared" si="125"/>
        <v>0</v>
      </c>
      <c r="K624" s="74">
        <f t="shared" si="119"/>
        <v>30863.25</v>
      </c>
      <c r="L624" s="103"/>
      <c r="O624" s="12"/>
    </row>
    <row r="625" spans="2:15" ht="33.6" x14ac:dyDescent="0.3">
      <c r="B625" s="64" t="s">
        <v>862</v>
      </c>
      <c r="C625" s="25" t="s">
        <v>152</v>
      </c>
      <c r="D625" s="3" t="s">
        <v>26</v>
      </c>
      <c r="E625" s="5">
        <v>10.08</v>
      </c>
      <c r="F625" s="74"/>
      <c r="G625" s="74">
        <v>439</v>
      </c>
      <c r="H625" s="74">
        <f t="shared" si="118"/>
        <v>439</v>
      </c>
      <c r="I625" s="74">
        <f t="shared" si="124"/>
        <v>0</v>
      </c>
      <c r="J625" s="74">
        <f t="shared" si="125"/>
        <v>4425.12</v>
      </c>
      <c r="K625" s="74">
        <f t="shared" si="119"/>
        <v>4425.12</v>
      </c>
      <c r="L625" s="103"/>
      <c r="O625" s="12"/>
    </row>
    <row r="626" spans="2:15" ht="31.2" x14ac:dyDescent="0.3">
      <c r="B626" s="87" t="s">
        <v>863</v>
      </c>
      <c r="C626" s="23" t="s">
        <v>226</v>
      </c>
      <c r="D626" s="88" t="s">
        <v>27</v>
      </c>
      <c r="E626" s="75">
        <v>8.1</v>
      </c>
      <c r="F626" s="82"/>
      <c r="G626" s="82"/>
      <c r="H626" s="82"/>
      <c r="I626" s="82"/>
      <c r="J626" s="82"/>
      <c r="K626" s="82"/>
      <c r="L626" s="103"/>
      <c r="O626" s="12"/>
    </row>
    <row r="627" spans="2:15" ht="31.2" x14ac:dyDescent="0.3">
      <c r="B627" s="64" t="s">
        <v>864</v>
      </c>
      <c r="C627" s="25" t="s">
        <v>208</v>
      </c>
      <c r="D627" s="31" t="s">
        <v>26</v>
      </c>
      <c r="E627" s="46">
        <v>49.34</v>
      </c>
      <c r="F627" s="74"/>
      <c r="G627" s="74">
        <v>300</v>
      </c>
      <c r="H627" s="74">
        <f t="shared" si="118"/>
        <v>300</v>
      </c>
      <c r="I627" s="74">
        <f t="shared" ref="I627:I637" si="126">ROUND(F627*E627,2)</f>
        <v>0</v>
      </c>
      <c r="J627" s="74">
        <f t="shared" ref="J627:J637" si="127">ROUND(G627*E627,2)</f>
        <v>14802</v>
      </c>
      <c r="K627" s="74">
        <f t="shared" si="119"/>
        <v>14802</v>
      </c>
      <c r="L627" s="103"/>
      <c r="O627" s="12"/>
    </row>
    <row r="628" spans="2:15" x14ac:dyDescent="0.3">
      <c r="B628" s="64" t="s">
        <v>865</v>
      </c>
      <c r="C628" s="25" t="s">
        <v>19</v>
      </c>
      <c r="D628" s="31" t="s">
        <v>26</v>
      </c>
      <c r="E628" s="46">
        <f>E627*0.03</f>
        <v>1.4802</v>
      </c>
      <c r="F628" s="74"/>
      <c r="G628" s="74">
        <v>1500</v>
      </c>
      <c r="H628" s="74">
        <f t="shared" si="118"/>
        <v>1500</v>
      </c>
      <c r="I628" s="74">
        <f t="shared" si="126"/>
        <v>0</v>
      </c>
      <c r="J628" s="74">
        <f t="shared" si="127"/>
        <v>2220.3000000000002</v>
      </c>
      <c r="K628" s="74">
        <f t="shared" si="119"/>
        <v>2220.3000000000002</v>
      </c>
      <c r="L628" s="103"/>
      <c r="O628" s="12"/>
    </row>
    <row r="629" spans="2:15" x14ac:dyDescent="0.3">
      <c r="B629" s="64" t="s">
        <v>866</v>
      </c>
      <c r="C629" s="25" t="s">
        <v>161</v>
      </c>
      <c r="D629" s="31" t="s">
        <v>25</v>
      </c>
      <c r="E629" s="46">
        <f>0.96*E626</f>
        <v>7.7759999999999998</v>
      </c>
      <c r="F629" s="74"/>
      <c r="G629" s="74"/>
      <c r="H629" s="74">
        <f t="shared" si="118"/>
        <v>0</v>
      </c>
      <c r="I629" s="74">
        <f t="shared" si="126"/>
        <v>0</v>
      </c>
      <c r="J629" s="74">
        <f t="shared" si="127"/>
        <v>0</v>
      </c>
      <c r="K629" s="74">
        <f t="shared" si="119"/>
        <v>0</v>
      </c>
      <c r="L629" s="103"/>
      <c r="O629" s="12"/>
    </row>
    <row r="630" spans="2:15" ht="31.2" x14ac:dyDescent="0.3">
      <c r="B630" s="64" t="s">
        <v>867</v>
      </c>
      <c r="C630" s="25" t="s">
        <v>1478</v>
      </c>
      <c r="D630" s="31" t="s">
        <v>25</v>
      </c>
      <c r="E630" s="46">
        <f>0.65*E626</f>
        <v>5.2649999999999997</v>
      </c>
      <c r="F630" s="73">
        <f>1973*0.15</f>
        <v>295.95</v>
      </c>
      <c r="G630" s="74">
        <f>1500*0.15</f>
        <v>225</v>
      </c>
      <c r="H630" s="74">
        <f t="shared" si="118"/>
        <v>520.95000000000005</v>
      </c>
      <c r="I630" s="74">
        <f t="shared" si="126"/>
        <v>1558.18</v>
      </c>
      <c r="J630" s="74">
        <f t="shared" si="127"/>
        <v>1184.6300000000001</v>
      </c>
      <c r="K630" s="74">
        <f t="shared" si="119"/>
        <v>2742.8100000000004</v>
      </c>
      <c r="L630" s="103"/>
      <c r="O630" s="12"/>
    </row>
    <row r="631" spans="2:15" x14ac:dyDescent="0.3">
      <c r="B631" s="64" t="s">
        <v>868</v>
      </c>
      <c r="C631" s="25" t="s">
        <v>20</v>
      </c>
      <c r="D631" s="31" t="s">
        <v>26</v>
      </c>
      <c r="E631" s="46">
        <f>0.46/10*E626</f>
        <v>0.37259999999999999</v>
      </c>
      <c r="F631" s="74"/>
      <c r="G631" s="74">
        <v>5860</v>
      </c>
      <c r="H631" s="74">
        <f t="shared" si="118"/>
        <v>5860</v>
      </c>
      <c r="I631" s="74">
        <f t="shared" si="126"/>
        <v>0</v>
      </c>
      <c r="J631" s="74">
        <f t="shared" si="127"/>
        <v>2183.44</v>
      </c>
      <c r="K631" s="74">
        <f t="shared" si="119"/>
        <v>2183.44</v>
      </c>
      <c r="L631" s="103"/>
      <c r="O631" s="12"/>
    </row>
    <row r="632" spans="2:15" x14ac:dyDescent="0.3">
      <c r="B632" s="64" t="s">
        <v>869</v>
      </c>
      <c r="C632" s="32" t="s">
        <v>158</v>
      </c>
      <c r="D632" s="31" t="s">
        <v>26</v>
      </c>
      <c r="E632" s="46">
        <f>E631*1.02</f>
        <v>0.380052</v>
      </c>
      <c r="F632" s="73">
        <v>6700</v>
      </c>
      <c r="G632" s="74"/>
      <c r="H632" s="74">
        <f t="shared" si="118"/>
        <v>6700</v>
      </c>
      <c r="I632" s="74">
        <f t="shared" si="126"/>
        <v>2546.35</v>
      </c>
      <c r="J632" s="74">
        <f t="shared" si="127"/>
        <v>0</v>
      </c>
      <c r="K632" s="74">
        <f t="shared" si="119"/>
        <v>2546.35</v>
      </c>
      <c r="L632" s="103"/>
      <c r="O632" s="12"/>
    </row>
    <row r="633" spans="2:15" x14ac:dyDescent="0.3">
      <c r="B633" s="64" t="s">
        <v>870</v>
      </c>
      <c r="C633" s="25" t="s">
        <v>28</v>
      </c>
      <c r="D633" s="31" t="s">
        <v>26</v>
      </c>
      <c r="E633" s="46">
        <f>0.65/10*E626</f>
        <v>0.52649999999999997</v>
      </c>
      <c r="F633" s="74"/>
      <c r="G633" s="74">
        <v>5860</v>
      </c>
      <c r="H633" s="74">
        <f t="shared" si="118"/>
        <v>5860</v>
      </c>
      <c r="I633" s="74">
        <f t="shared" si="126"/>
        <v>0</v>
      </c>
      <c r="J633" s="74">
        <f t="shared" si="127"/>
        <v>3085.29</v>
      </c>
      <c r="K633" s="74">
        <f t="shared" si="119"/>
        <v>3085.29</v>
      </c>
      <c r="L633" s="103"/>
      <c r="O633" s="12"/>
    </row>
    <row r="634" spans="2:15" x14ac:dyDescent="0.3">
      <c r="B634" s="64" t="s">
        <v>871</v>
      </c>
      <c r="C634" s="32" t="s">
        <v>29</v>
      </c>
      <c r="D634" s="31" t="s">
        <v>26</v>
      </c>
      <c r="E634" s="46">
        <f>E633*1.02</f>
        <v>0.53703000000000001</v>
      </c>
      <c r="F634" s="73">
        <v>7100</v>
      </c>
      <c r="G634" s="74"/>
      <c r="H634" s="74">
        <f t="shared" si="118"/>
        <v>7100</v>
      </c>
      <c r="I634" s="74">
        <f t="shared" si="126"/>
        <v>3812.91</v>
      </c>
      <c r="J634" s="74">
        <f t="shared" si="127"/>
        <v>0</v>
      </c>
      <c r="K634" s="74">
        <f t="shared" si="119"/>
        <v>3812.91</v>
      </c>
      <c r="L634" s="103"/>
      <c r="O634" s="12"/>
    </row>
    <row r="635" spans="2:15" x14ac:dyDescent="0.3">
      <c r="B635" s="64" t="s">
        <v>872</v>
      </c>
      <c r="C635" s="25" t="s">
        <v>162</v>
      </c>
      <c r="D635" s="31" t="s">
        <v>27</v>
      </c>
      <c r="E635" s="46">
        <f>E626</f>
        <v>8.1</v>
      </c>
      <c r="F635" s="74"/>
      <c r="G635" s="74">
        <v>2928</v>
      </c>
      <c r="H635" s="74">
        <f t="shared" si="118"/>
        <v>2928</v>
      </c>
      <c r="I635" s="74">
        <f t="shared" si="126"/>
        <v>0</v>
      </c>
      <c r="J635" s="74">
        <f t="shared" si="127"/>
        <v>23716.799999999999</v>
      </c>
      <c r="K635" s="74">
        <f t="shared" si="119"/>
        <v>23716.799999999999</v>
      </c>
      <c r="L635" s="103"/>
      <c r="O635" s="12"/>
    </row>
    <row r="636" spans="2:15" ht="18" x14ac:dyDescent="0.3">
      <c r="B636" s="64" t="s">
        <v>873</v>
      </c>
      <c r="C636" s="32" t="s">
        <v>221</v>
      </c>
      <c r="D636" s="31" t="s">
        <v>27</v>
      </c>
      <c r="E636" s="46">
        <f>E635*1.1</f>
        <v>8.91</v>
      </c>
      <c r="F636" s="74">
        <v>800</v>
      </c>
      <c r="G636" s="74"/>
      <c r="H636" s="74">
        <f t="shared" si="118"/>
        <v>800</v>
      </c>
      <c r="I636" s="74">
        <f t="shared" si="126"/>
        <v>7128</v>
      </c>
      <c r="J636" s="74">
        <f t="shared" si="127"/>
        <v>0</v>
      </c>
      <c r="K636" s="74">
        <f t="shared" si="119"/>
        <v>7128</v>
      </c>
      <c r="L636" s="103"/>
      <c r="O636" s="12"/>
    </row>
    <row r="637" spans="2:15" ht="33.6" x14ac:dyDescent="0.3">
      <c r="B637" s="64" t="s">
        <v>874</v>
      </c>
      <c r="C637" s="25" t="s">
        <v>152</v>
      </c>
      <c r="D637" s="3" t="s">
        <v>26</v>
      </c>
      <c r="E637" s="7">
        <v>29.31</v>
      </c>
      <c r="F637" s="74"/>
      <c r="G637" s="74">
        <v>439</v>
      </c>
      <c r="H637" s="74">
        <f t="shared" si="118"/>
        <v>439</v>
      </c>
      <c r="I637" s="74">
        <f t="shared" si="126"/>
        <v>0</v>
      </c>
      <c r="J637" s="74">
        <f t="shared" si="127"/>
        <v>12867.09</v>
      </c>
      <c r="K637" s="74">
        <f t="shared" si="119"/>
        <v>12867.09</v>
      </c>
      <c r="L637" s="103"/>
      <c r="O637" s="12"/>
    </row>
    <row r="638" spans="2:15" ht="31.2" x14ac:dyDescent="0.3">
      <c r="B638" s="87" t="s">
        <v>875</v>
      </c>
      <c r="C638" s="23" t="s">
        <v>227</v>
      </c>
      <c r="D638" s="88" t="s">
        <v>27</v>
      </c>
      <c r="E638" s="75">
        <v>9.1</v>
      </c>
      <c r="F638" s="82"/>
      <c r="G638" s="82"/>
      <c r="H638" s="82"/>
      <c r="I638" s="82"/>
      <c r="J638" s="82"/>
      <c r="K638" s="82"/>
      <c r="L638" s="103"/>
      <c r="O638" s="12"/>
    </row>
    <row r="639" spans="2:15" x14ac:dyDescent="0.3">
      <c r="B639" s="64" t="s">
        <v>876</v>
      </c>
      <c r="C639" s="25" t="s">
        <v>149</v>
      </c>
      <c r="D639" s="31" t="s">
        <v>26</v>
      </c>
      <c r="E639" s="46">
        <v>5.64</v>
      </c>
      <c r="F639" s="77"/>
      <c r="G639" s="74">
        <v>300</v>
      </c>
      <c r="H639" s="74">
        <f t="shared" si="118"/>
        <v>300</v>
      </c>
      <c r="I639" s="74">
        <f t="shared" ref="I639:I648" si="128">ROUND(F639*E639,2)</f>
        <v>0</v>
      </c>
      <c r="J639" s="74">
        <f t="shared" ref="J639:J648" si="129">ROUND(G639*E639,2)</f>
        <v>1692</v>
      </c>
      <c r="K639" s="74">
        <f t="shared" si="119"/>
        <v>1692</v>
      </c>
      <c r="L639" s="103"/>
      <c r="O639" s="12"/>
    </row>
    <row r="640" spans="2:15" x14ac:dyDescent="0.3">
      <c r="B640" s="64" t="s">
        <v>877</v>
      </c>
      <c r="C640" s="25" t="s">
        <v>161</v>
      </c>
      <c r="D640" s="31" t="s">
        <v>25</v>
      </c>
      <c r="E640" s="46">
        <f>0.96*E638</f>
        <v>8.7359999999999989</v>
      </c>
      <c r="F640" s="79"/>
      <c r="G640" s="74"/>
      <c r="H640" s="74">
        <f t="shared" si="118"/>
        <v>0</v>
      </c>
      <c r="I640" s="74">
        <f t="shared" si="128"/>
        <v>0</v>
      </c>
      <c r="J640" s="74">
        <f t="shared" si="129"/>
        <v>0</v>
      </c>
      <c r="K640" s="74">
        <f t="shared" si="119"/>
        <v>0</v>
      </c>
      <c r="L640" s="103"/>
      <c r="O640" s="12"/>
    </row>
    <row r="641" spans="2:15" ht="31.2" x14ac:dyDescent="0.3">
      <c r="B641" s="64" t="s">
        <v>878</v>
      </c>
      <c r="C641" s="25" t="s">
        <v>1478</v>
      </c>
      <c r="D641" s="31" t="s">
        <v>25</v>
      </c>
      <c r="E641" s="46">
        <f>0.65*E638</f>
        <v>5.915</v>
      </c>
      <c r="F641" s="73">
        <f>1973*0.15</f>
        <v>295.95</v>
      </c>
      <c r="G641" s="74">
        <f>1500*0.15</f>
        <v>225</v>
      </c>
      <c r="H641" s="74">
        <f t="shared" si="118"/>
        <v>520.95000000000005</v>
      </c>
      <c r="I641" s="74">
        <f t="shared" si="128"/>
        <v>1750.54</v>
      </c>
      <c r="J641" s="74">
        <f t="shared" si="129"/>
        <v>1330.88</v>
      </c>
      <c r="K641" s="74">
        <f t="shared" si="119"/>
        <v>3081.42</v>
      </c>
      <c r="L641" s="103"/>
      <c r="O641" s="12"/>
    </row>
    <row r="642" spans="2:15" x14ac:dyDescent="0.3">
      <c r="B642" s="64" t="s">
        <v>879</v>
      </c>
      <c r="C642" s="25" t="s">
        <v>20</v>
      </c>
      <c r="D642" s="31" t="s">
        <v>26</v>
      </c>
      <c r="E642" s="46">
        <f>0.46/10*E638</f>
        <v>0.41859999999999997</v>
      </c>
      <c r="F642" s="77"/>
      <c r="G642" s="74">
        <v>5860</v>
      </c>
      <c r="H642" s="74">
        <f t="shared" si="118"/>
        <v>5860</v>
      </c>
      <c r="I642" s="74">
        <f t="shared" si="128"/>
        <v>0</v>
      </c>
      <c r="J642" s="74">
        <f t="shared" si="129"/>
        <v>2453</v>
      </c>
      <c r="K642" s="74">
        <f t="shared" si="119"/>
        <v>2453</v>
      </c>
      <c r="L642" s="103"/>
      <c r="O642" s="12"/>
    </row>
    <row r="643" spans="2:15" x14ac:dyDescent="0.3">
      <c r="B643" s="64" t="s">
        <v>880</v>
      </c>
      <c r="C643" s="32" t="s">
        <v>158</v>
      </c>
      <c r="D643" s="31" t="s">
        <v>26</v>
      </c>
      <c r="E643" s="46">
        <f>E642*1.02</f>
        <v>0.42697199999999996</v>
      </c>
      <c r="F643" s="73">
        <v>6700</v>
      </c>
      <c r="G643" s="74"/>
      <c r="H643" s="74">
        <f t="shared" si="118"/>
        <v>6700</v>
      </c>
      <c r="I643" s="74">
        <f t="shared" si="128"/>
        <v>2860.71</v>
      </c>
      <c r="J643" s="74">
        <f t="shared" si="129"/>
        <v>0</v>
      </c>
      <c r="K643" s="74">
        <f t="shared" si="119"/>
        <v>2860.71</v>
      </c>
      <c r="L643" s="103"/>
      <c r="O643" s="12"/>
    </row>
    <row r="644" spans="2:15" x14ac:dyDescent="0.3">
      <c r="B644" s="64" t="s">
        <v>881</v>
      </c>
      <c r="C644" s="25" t="s">
        <v>28</v>
      </c>
      <c r="D644" s="31" t="s">
        <v>26</v>
      </c>
      <c r="E644" s="46">
        <f>0.65/10*E638</f>
        <v>0.59150000000000003</v>
      </c>
      <c r="F644" s="74"/>
      <c r="G644" s="74">
        <v>5860</v>
      </c>
      <c r="H644" s="74">
        <f t="shared" si="118"/>
        <v>5860</v>
      </c>
      <c r="I644" s="74">
        <f t="shared" si="128"/>
        <v>0</v>
      </c>
      <c r="J644" s="74">
        <f t="shared" si="129"/>
        <v>3466.19</v>
      </c>
      <c r="K644" s="74">
        <f t="shared" si="119"/>
        <v>3466.19</v>
      </c>
      <c r="L644" s="103"/>
      <c r="O644" s="12"/>
    </row>
    <row r="645" spans="2:15" x14ac:dyDescent="0.3">
      <c r="B645" s="64" t="s">
        <v>882</v>
      </c>
      <c r="C645" s="32" t="s">
        <v>29</v>
      </c>
      <c r="D645" s="31" t="s">
        <v>26</v>
      </c>
      <c r="E645" s="46">
        <f>E644*1.02</f>
        <v>0.60333000000000003</v>
      </c>
      <c r="F645" s="73">
        <v>7100</v>
      </c>
      <c r="G645" s="74"/>
      <c r="H645" s="74">
        <f t="shared" si="118"/>
        <v>7100</v>
      </c>
      <c r="I645" s="74">
        <f t="shared" si="128"/>
        <v>4283.6400000000003</v>
      </c>
      <c r="J645" s="74">
        <f t="shared" si="129"/>
        <v>0</v>
      </c>
      <c r="K645" s="74">
        <f t="shared" si="119"/>
        <v>4283.6400000000003</v>
      </c>
      <c r="L645" s="103"/>
      <c r="O645" s="12"/>
    </row>
    <row r="646" spans="2:15" x14ac:dyDescent="0.3">
      <c r="B646" s="64" t="s">
        <v>883</v>
      </c>
      <c r="C646" s="25" t="s">
        <v>162</v>
      </c>
      <c r="D646" s="31" t="s">
        <v>27</v>
      </c>
      <c r="E646" s="46">
        <f>E638</f>
        <v>9.1</v>
      </c>
      <c r="F646" s="74"/>
      <c r="G646" s="74">
        <v>2928</v>
      </c>
      <c r="H646" s="74">
        <f t="shared" si="118"/>
        <v>2928</v>
      </c>
      <c r="I646" s="74">
        <f t="shared" si="128"/>
        <v>0</v>
      </c>
      <c r="J646" s="74">
        <f t="shared" si="129"/>
        <v>26644.799999999999</v>
      </c>
      <c r="K646" s="74">
        <f t="shared" si="119"/>
        <v>26644.799999999999</v>
      </c>
      <c r="L646" s="103"/>
      <c r="O646" s="12"/>
    </row>
    <row r="647" spans="2:15" ht="31.2" x14ac:dyDescent="0.3">
      <c r="B647" s="64" t="s">
        <v>884</v>
      </c>
      <c r="C647" s="32" t="s">
        <v>163</v>
      </c>
      <c r="D647" s="31" t="s">
        <v>27</v>
      </c>
      <c r="E647" s="46">
        <f>E646*1.1</f>
        <v>10.01</v>
      </c>
      <c r="F647" s="77">
        <v>855</v>
      </c>
      <c r="G647" s="74"/>
      <c r="H647" s="74">
        <f t="shared" si="118"/>
        <v>855</v>
      </c>
      <c r="I647" s="74">
        <f t="shared" si="128"/>
        <v>8558.5499999999993</v>
      </c>
      <c r="J647" s="74">
        <f t="shared" si="129"/>
        <v>0</v>
      </c>
      <c r="K647" s="74">
        <f t="shared" si="119"/>
        <v>8558.5499999999993</v>
      </c>
      <c r="L647" s="103"/>
      <c r="O647" s="12"/>
    </row>
    <row r="648" spans="2:15" ht="33.6" x14ac:dyDescent="0.3">
      <c r="B648" s="64" t="s">
        <v>885</v>
      </c>
      <c r="C648" s="25" t="s">
        <v>152</v>
      </c>
      <c r="D648" s="3" t="s">
        <v>26</v>
      </c>
      <c r="E648" s="5">
        <v>32.159999999999997</v>
      </c>
      <c r="F648" s="79"/>
      <c r="G648" s="74">
        <v>439</v>
      </c>
      <c r="H648" s="74">
        <f t="shared" si="118"/>
        <v>439</v>
      </c>
      <c r="I648" s="74">
        <f t="shared" si="128"/>
        <v>0</v>
      </c>
      <c r="J648" s="74">
        <f t="shared" si="129"/>
        <v>14118.24</v>
      </c>
      <c r="K648" s="74">
        <f t="shared" si="119"/>
        <v>14118.24</v>
      </c>
      <c r="L648" s="103"/>
      <c r="O648" s="12"/>
    </row>
    <row r="649" spans="2:15" ht="31.2" x14ac:dyDescent="0.3">
      <c r="B649" s="87" t="s">
        <v>886</v>
      </c>
      <c r="C649" s="23" t="s">
        <v>228</v>
      </c>
      <c r="D649" s="88" t="s">
        <v>27</v>
      </c>
      <c r="E649" s="75">
        <v>21.4</v>
      </c>
      <c r="F649" s="82"/>
      <c r="G649" s="82"/>
      <c r="H649" s="82"/>
      <c r="I649" s="82"/>
      <c r="J649" s="82"/>
      <c r="K649" s="82"/>
      <c r="L649" s="103"/>
      <c r="O649" s="12"/>
    </row>
    <row r="650" spans="2:15" x14ac:dyDescent="0.3">
      <c r="B650" s="64" t="s">
        <v>887</v>
      </c>
      <c r="C650" s="25" t="s">
        <v>149</v>
      </c>
      <c r="D650" s="31" t="s">
        <v>26</v>
      </c>
      <c r="E650" s="46">
        <v>194.17</v>
      </c>
      <c r="F650" s="77"/>
      <c r="G650" s="74">
        <v>300</v>
      </c>
      <c r="H650" s="74">
        <f t="shared" si="118"/>
        <v>300</v>
      </c>
      <c r="I650" s="74">
        <f t="shared" ref="I650:I660" si="130">ROUND(F650*E650,2)</f>
        <v>0</v>
      </c>
      <c r="J650" s="74">
        <f t="shared" ref="J650:J660" si="131">ROUND(G650*E650,2)</f>
        <v>58251</v>
      </c>
      <c r="K650" s="74">
        <f t="shared" si="119"/>
        <v>58251</v>
      </c>
      <c r="L650" s="103"/>
      <c r="O650" s="12"/>
    </row>
    <row r="651" spans="2:15" x14ac:dyDescent="0.3">
      <c r="B651" s="64" t="s">
        <v>888</v>
      </c>
      <c r="C651" s="25" t="s">
        <v>19</v>
      </c>
      <c r="D651" s="31" t="s">
        <v>26</v>
      </c>
      <c r="E651" s="46">
        <f>E650*0.03</f>
        <v>5.8250999999999991</v>
      </c>
      <c r="F651" s="77"/>
      <c r="G651" s="74">
        <v>1500</v>
      </c>
      <c r="H651" s="74">
        <f t="shared" si="118"/>
        <v>1500</v>
      </c>
      <c r="I651" s="74">
        <f t="shared" si="130"/>
        <v>0</v>
      </c>
      <c r="J651" s="74">
        <f t="shared" si="131"/>
        <v>8737.65</v>
      </c>
      <c r="K651" s="74">
        <f t="shared" si="119"/>
        <v>8737.65</v>
      </c>
      <c r="L651" s="103"/>
      <c r="O651" s="12"/>
    </row>
    <row r="652" spans="2:15" x14ac:dyDescent="0.3">
      <c r="B652" s="64" t="s">
        <v>889</v>
      </c>
      <c r="C652" s="25" t="s">
        <v>161</v>
      </c>
      <c r="D652" s="31" t="s">
        <v>25</v>
      </c>
      <c r="E652" s="46">
        <f>0.96*E649</f>
        <v>20.543999999999997</v>
      </c>
      <c r="F652" s="77"/>
      <c r="G652" s="74"/>
      <c r="H652" s="74">
        <f t="shared" si="118"/>
        <v>0</v>
      </c>
      <c r="I652" s="74">
        <f t="shared" si="130"/>
        <v>0</v>
      </c>
      <c r="J652" s="74">
        <f t="shared" si="131"/>
        <v>0</v>
      </c>
      <c r="K652" s="74">
        <f t="shared" si="119"/>
        <v>0</v>
      </c>
      <c r="L652" s="103"/>
      <c r="O652" s="12"/>
    </row>
    <row r="653" spans="2:15" ht="31.2" x14ac:dyDescent="0.3">
      <c r="B653" s="64" t="s">
        <v>890</v>
      </c>
      <c r="C653" s="25" t="s">
        <v>1478</v>
      </c>
      <c r="D653" s="31" t="s">
        <v>25</v>
      </c>
      <c r="E653" s="46">
        <f>0.65*E649</f>
        <v>13.91</v>
      </c>
      <c r="F653" s="73">
        <f>1973*0.15</f>
        <v>295.95</v>
      </c>
      <c r="G653" s="74">
        <f>1500*0.15</f>
        <v>225</v>
      </c>
      <c r="H653" s="74">
        <f t="shared" si="118"/>
        <v>520.95000000000005</v>
      </c>
      <c r="I653" s="74">
        <f t="shared" si="130"/>
        <v>4116.66</v>
      </c>
      <c r="J653" s="74">
        <f t="shared" si="131"/>
        <v>3129.75</v>
      </c>
      <c r="K653" s="74">
        <f t="shared" si="119"/>
        <v>7246.41</v>
      </c>
      <c r="L653" s="103"/>
      <c r="O653" s="12"/>
    </row>
    <row r="654" spans="2:15" x14ac:dyDescent="0.3">
      <c r="B654" s="64" t="s">
        <v>891</v>
      </c>
      <c r="C654" s="25" t="s">
        <v>20</v>
      </c>
      <c r="D654" s="31" t="s">
        <v>26</v>
      </c>
      <c r="E654" s="46">
        <f>0.46/10*E649</f>
        <v>0.98439999999999994</v>
      </c>
      <c r="F654" s="77"/>
      <c r="G654" s="74">
        <v>5860</v>
      </c>
      <c r="H654" s="74">
        <f t="shared" ref="H654:H717" si="132">F654+G654</f>
        <v>5860</v>
      </c>
      <c r="I654" s="74">
        <f t="shared" si="130"/>
        <v>0</v>
      </c>
      <c r="J654" s="74">
        <f t="shared" si="131"/>
        <v>5768.58</v>
      </c>
      <c r="K654" s="74">
        <f t="shared" ref="K654:K717" si="133">I654+J654</f>
        <v>5768.58</v>
      </c>
      <c r="L654" s="103"/>
      <c r="O654" s="12"/>
    </row>
    <row r="655" spans="2:15" x14ac:dyDescent="0.3">
      <c r="B655" s="64" t="s">
        <v>892</v>
      </c>
      <c r="C655" s="32" t="s">
        <v>158</v>
      </c>
      <c r="D655" s="31" t="s">
        <v>26</v>
      </c>
      <c r="E655" s="46">
        <f>E654*1.02</f>
        <v>1.0040879999999999</v>
      </c>
      <c r="F655" s="73">
        <v>6700</v>
      </c>
      <c r="G655" s="74"/>
      <c r="H655" s="74">
        <f t="shared" si="132"/>
        <v>6700</v>
      </c>
      <c r="I655" s="74">
        <f t="shared" si="130"/>
        <v>6727.39</v>
      </c>
      <c r="J655" s="74">
        <f t="shared" si="131"/>
        <v>0</v>
      </c>
      <c r="K655" s="74">
        <f t="shared" si="133"/>
        <v>6727.39</v>
      </c>
      <c r="L655" s="103"/>
      <c r="O655" s="12"/>
    </row>
    <row r="656" spans="2:15" x14ac:dyDescent="0.3">
      <c r="B656" s="64" t="s">
        <v>893</v>
      </c>
      <c r="C656" s="25" t="s">
        <v>28</v>
      </c>
      <c r="D656" s="31" t="s">
        <v>26</v>
      </c>
      <c r="E656" s="46">
        <f>0.65/10*E649</f>
        <v>1.391</v>
      </c>
      <c r="F656" s="77"/>
      <c r="G656" s="74">
        <v>5860</v>
      </c>
      <c r="H656" s="74">
        <f t="shared" si="132"/>
        <v>5860</v>
      </c>
      <c r="I656" s="74">
        <f t="shared" si="130"/>
        <v>0</v>
      </c>
      <c r="J656" s="74">
        <f t="shared" si="131"/>
        <v>8151.26</v>
      </c>
      <c r="K656" s="74">
        <f t="shared" si="133"/>
        <v>8151.26</v>
      </c>
      <c r="L656" s="103"/>
      <c r="O656" s="12"/>
    </row>
    <row r="657" spans="1:15" x14ac:dyDescent="0.3">
      <c r="B657" s="64" t="s">
        <v>894</v>
      </c>
      <c r="C657" s="32" t="s">
        <v>29</v>
      </c>
      <c r="D657" s="31" t="s">
        <v>26</v>
      </c>
      <c r="E657" s="46">
        <f>E656*1.02</f>
        <v>1.41882</v>
      </c>
      <c r="F657" s="73">
        <v>7100</v>
      </c>
      <c r="G657" s="74"/>
      <c r="H657" s="74">
        <f t="shared" si="132"/>
        <v>7100</v>
      </c>
      <c r="I657" s="74">
        <f t="shared" si="130"/>
        <v>10073.620000000001</v>
      </c>
      <c r="J657" s="74">
        <f t="shared" si="131"/>
        <v>0</v>
      </c>
      <c r="K657" s="74">
        <f t="shared" si="133"/>
        <v>10073.620000000001</v>
      </c>
      <c r="L657" s="103"/>
      <c r="O657" s="12"/>
    </row>
    <row r="658" spans="1:15" x14ac:dyDescent="0.3">
      <c r="B658" s="64" t="s">
        <v>895</v>
      </c>
      <c r="C658" s="25" t="s">
        <v>162</v>
      </c>
      <c r="D658" s="31" t="s">
        <v>27</v>
      </c>
      <c r="E658" s="46">
        <f>E649</f>
        <v>21.4</v>
      </c>
      <c r="F658" s="77"/>
      <c r="G658" s="74">
        <v>2928</v>
      </c>
      <c r="H658" s="74">
        <f t="shared" si="132"/>
        <v>2928</v>
      </c>
      <c r="I658" s="74">
        <f t="shared" si="130"/>
        <v>0</v>
      </c>
      <c r="J658" s="74">
        <f t="shared" si="131"/>
        <v>62659.199999999997</v>
      </c>
      <c r="K658" s="74">
        <f t="shared" si="133"/>
        <v>62659.199999999997</v>
      </c>
      <c r="L658" s="103"/>
      <c r="O658" s="12"/>
    </row>
    <row r="659" spans="1:15" ht="31.2" x14ac:dyDescent="0.3">
      <c r="B659" s="64" t="s">
        <v>896</v>
      </c>
      <c r="C659" s="32" t="s">
        <v>170</v>
      </c>
      <c r="D659" s="31" t="s">
        <v>27</v>
      </c>
      <c r="E659" s="46">
        <f>E658*1.1</f>
        <v>23.54</v>
      </c>
      <c r="F659" s="77">
        <v>3225</v>
      </c>
      <c r="G659" s="74"/>
      <c r="H659" s="74">
        <f t="shared" si="132"/>
        <v>3225</v>
      </c>
      <c r="I659" s="74">
        <f t="shared" si="130"/>
        <v>75916.5</v>
      </c>
      <c r="J659" s="74">
        <f t="shared" si="131"/>
        <v>0</v>
      </c>
      <c r="K659" s="74">
        <f t="shared" si="133"/>
        <v>75916.5</v>
      </c>
      <c r="L659" s="103"/>
      <c r="O659" s="12"/>
    </row>
    <row r="660" spans="1:15" ht="33.6" x14ac:dyDescent="0.3">
      <c r="B660" s="64" t="s">
        <v>897</v>
      </c>
      <c r="C660" s="25" t="s">
        <v>152</v>
      </c>
      <c r="D660" s="3" t="s">
        <v>26</v>
      </c>
      <c r="E660" s="5">
        <v>146.69999999999999</v>
      </c>
      <c r="F660" s="79"/>
      <c r="G660" s="74">
        <v>439</v>
      </c>
      <c r="H660" s="74">
        <f t="shared" si="132"/>
        <v>439</v>
      </c>
      <c r="I660" s="74">
        <f t="shared" si="130"/>
        <v>0</v>
      </c>
      <c r="J660" s="74">
        <f t="shared" si="131"/>
        <v>64401.3</v>
      </c>
      <c r="K660" s="74">
        <f t="shared" si="133"/>
        <v>64401.3</v>
      </c>
      <c r="L660" s="103"/>
      <c r="O660" s="12"/>
    </row>
    <row r="661" spans="1:15" ht="31.2" x14ac:dyDescent="0.3">
      <c r="B661" s="87" t="s">
        <v>898</v>
      </c>
      <c r="C661" s="23" t="s">
        <v>229</v>
      </c>
      <c r="D661" s="88" t="s">
        <v>27</v>
      </c>
      <c r="E661" s="75">
        <v>3.9</v>
      </c>
      <c r="F661" s="82"/>
      <c r="G661" s="82"/>
      <c r="H661" s="82"/>
      <c r="I661" s="82"/>
      <c r="J661" s="82"/>
      <c r="K661" s="82"/>
      <c r="L661" s="103"/>
      <c r="O661" s="12"/>
    </row>
    <row r="662" spans="1:15" ht="31.2" x14ac:dyDescent="0.3">
      <c r="B662" s="64" t="s">
        <v>899</v>
      </c>
      <c r="C662" s="25" t="s">
        <v>208</v>
      </c>
      <c r="D662" s="31" t="s">
        <v>26</v>
      </c>
      <c r="E662" s="46">
        <v>8.56</v>
      </c>
      <c r="F662" s="77"/>
      <c r="G662" s="74">
        <v>300</v>
      </c>
      <c r="H662" s="74">
        <f t="shared" si="132"/>
        <v>300</v>
      </c>
      <c r="I662" s="74">
        <f t="shared" ref="I662:I671" si="134">ROUND(F662*E662,2)</f>
        <v>0</v>
      </c>
      <c r="J662" s="74">
        <f t="shared" ref="J662:J671" si="135">ROUND(G662*E662,2)</f>
        <v>2568</v>
      </c>
      <c r="K662" s="74">
        <f t="shared" si="133"/>
        <v>2568</v>
      </c>
      <c r="L662" s="103"/>
      <c r="O662" s="12"/>
    </row>
    <row r="663" spans="1:15" x14ac:dyDescent="0.3">
      <c r="B663" s="64" t="s">
        <v>900</v>
      </c>
      <c r="C663" s="25" t="s">
        <v>161</v>
      </c>
      <c r="D663" s="31" t="s">
        <v>25</v>
      </c>
      <c r="E663" s="46">
        <f>0.96*E661</f>
        <v>3.7439999999999998</v>
      </c>
      <c r="F663" s="77"/>
      <c r="G663" s="74"/>
      <c r="H663" s="74">
        <f t="shared" si="132"/>
        <v>0</v>
      </c>
      <c r="I663" s="74">
        <f t="shared" si="134"/>
        <v>0</v>
      </c>
      <c r="J663" s="74">
        <f t="shared" si="135"/>
        <v>0</v>
      </c>
      <c r="K663" s="74">
        <f t="shared" si="133"/>
        <v>0</v>
      </c>
      <c r="L663" s="103"/>
      <c r="O663" s="12"/>
    </row>
    <row r="664" spans="1:15" ht="31.2" x14ac:dyDescent="0.3">
      <c r="B664" s="64" t="s">
        <v>901</v>
      </c>
      <c r="C664" s="25" t="s">
        <v>1478</v>
      </c>
      <c r="D664" s="31" t="s">
        <v>25</v>
      </c>
      <c r="E664" s="46">
        <f>0.65*E661</f>
        <v>2.5350000000000001</v>
      </c>
      <c r="F664" s="73">
        <f>1973*0.15</f>
        <v>295.95</v>
      </c>
      <c r="G664" s="74">
        <f>1500*0.15</f>
        <v>225</v>
      </c>
      <c r="H664" s="74">
        <f t="shared" si="132"/>
        <v>520.95000000000005</v>
      </c>
      <c r="I664" s="74">
        <f t="shared" si="134"/>
        <v>750.23</v>
      </c>
      <c r="J664" s="74">
        <f t="shared" si="135"/>
        <v>570.38</v>
      </c>
      <c r="K664" s="74">
        <f t="shared" si="133"/>
        <v>1320.6100000000001</v>
      </c>
      <c r="L664" s="103"/>
      <c r="O664" s="12"/>
    </row>
    <row r="665" spans="1:15" x14ac:dyDescent="0.3">
      <c r="B665" s="64" t="s">
        <v>902</v>
      </c>
      <c r="C665" s="25" t="s">
        <v>20</v>
      </c>
      <c r="D665" s="31" t="s">
        <v>26</v>
      </c>
      <c r="E665" s="46">
        <f>0.46/10*E661</f>
        <v>0.1794</v>
      </c>
      <c r="F665" s="77"/>
      <c r="G665" s="74">
        <v>5860</v>
      </c>
      <c r="H665" s="74">
        <f t="shared" si="132"/>
        <v>5860</v>
      </c>
      <c r="I665" s="74">
        <f t="shared" si="134"/>
        <v>0</v>
      </c>
      <c r="J665" s="74">
        <f t="shared" si="135"/>
        <v>1051.28</v>
      </c>
      <c r="K665" s="74">
        <f t="shared" si="133"/>
        <v>1051.28</v>
      </c>
      <c r="L665" s="103"/>
      <c r="O665" s="12"/>
    </row>
    <row r="666" spans="1:15" x14ac:dyDescent="0.3">
      <c r="B666" s="64" t="s">
        <v>903</v>
      </c>
      <c r="C666" s="32" t="s">
        <v>158</v>
      </c>
      <c r="D666" s="31" t="s">
        <v>26</v>
      </c>
      <c r="E666" s="46">
        <f>E665*1.02</f>
        <v>0.18298800000000001</v>
      </c>
      <c r="F666" s="73">
        <v>6700</v>
      </c>
      <c r="G666" s="74"/>
      <c r="H666" s="74">
        <f t="shared" si="132"/>
        <v>6700</v>
      </c>
      <c r="I666" s="74">
        <f t="shared" si="134"/>
        <v>1226.02</v>
      </c>
      <c r="J666" s="74">
        <f t="shared" si="135"/>
        <v>0</v>
      </c>
      <c r="K666" s="74">
        <f t="shared" si="133"/>
        <v>1226.02</v>
      </c>
      <c r="L666" s="103"/>
      <c r="O666" s="12"/>
    </row>
    <row r="667" spans="1:15" x14ac:dyDescent="0.3">
      <c r="B667" s="64" t="s">
        <v>904</v>
      </c>
      <c r="C667" s="25" t="s">
        <v>28</v>
      </c>
      <c r="D667" s="31" t="s">
        <v>26</v>
      </c>
      <c r="E667" s="46">
        <f>0.65/10*E661</f>
        <v>0.2535</v>
      </c>
      <c r="F667" s="77"/>
      <c r="G667" s="74">
        <v>5860</v>
      </c>
      <c r="H667" s="74">
        <f t="shared" si="132"/>
        <v>5860</v>
      </c>
      <c r="I667" s="74">
        <f t="shared" si="134"/>
        <v>0</v>
      </c>
      <c r="J667" s="74">
        <f t="shared" si="135"/>
        <v>1485.51</v>
      </c>
      <c r="K667" s="74">
        <f t="shared" si="133"/>
        <v>1485.51</v>
      </c>
      <c r="L667" s="103"/>
      <c r="O667" s="12"/>
    </row>
    <row r="668" spans="1:15" x14ac:dyDescent="0.3">
      <c r="B668" s="64" t="s">
        <v>905</v>
      </c>
      <c r="C668" s="32" t="s">
        <v>29</v>
      </c>
      <c r="D668" s="31" t="s">
        <v>26</v>
      </c>
      <c r="E668" s="46">
        <f>E667*1.02</f>
        <v>0.25857000000000002</v>
      </c>
      <c r="F668" s="73">
        <v>7100</v>
      </c>
      <c r="G668" s="74"/>
      <c r="H668" s="74">
        <f t="shared" si="132"/>
        <v>7100</v>
      </c>
      <c r="I668" s="74">
        <f t="shared" si="134"/>
        <v>1835.85</v>
      </c>
      <c r="J668" s="74">
        <f t="shared" si="135"/>
        <v>0</v>
      </c>
      <c r="K668" s="74">
        <f t="shared" si="133"/>
        <v>1835.85</v>
      </c>
      <c r="L668" s="103"/>
      <c r="O668" s="12"/>
    </row>
    <row r="669" spans="1:15" x14ac:dyDescent="0.3">
      <c r="B669" s="64" t="s">
        <v>906</v>
      </c>
      <c r="C669" s="25" t="s">
        <v>162</v>
      </c>
      <c r="D669" s="31" t="s">
        <v>27</v>
      </c>
      <c r="E669" s="46">
        <f>E661</f>
        <v>3.9</v>
      </c>
      <c r="F669" s="77"/>
      <c r="G669" s="74">
        <v>2928</v>
      </c>
      <c r="H669" s="74">
        <f t="shared" si="132"/>
        <v>2928</v>
      </c>
      <c r="I669" s="74">
        <f t="shared" si="134"/>
        <v>0</v>
      </c>
      <c r="J669" s="74">
        <f t="shared" si="135"/>
        <v>11419.2</v>
      </c>
      <c r="K669" s="74">
        <f t="shared" si="133"/>
        <v>11419.2</v>
      </c>
      <c r="L669" s="103"/>
      <c r="O669" s="12"/>
    </row>
    <row r="670" spans="1:15" ht="18" x14ac:dyDescent="0.3">
      <c r="B670" s="64" t="s">
        <v>907</v>
      </c>
      <c r="C670" s="32" t="s">
        <v>221</v>
      </c>
      <c r="D670" s="31" t="s">
        <v>27</v>
      </c>
      <c r="E670" s="46">
        <f>E669*1.1</f>
        <v>4.29</v>
      </c>
      <c r="F670" s="77">
        <v>800</v>
      </c>
      <c r="G670" s="74"/>
      <c r="H670" s="74">
        <f t="shared" si="132"/>
        <v>800</v>
      </c>
      <c r="I670" s="74">
        <f t="shared" si="134"/>
        <v>3432</v>
      </c>
      <c r="J670" s="74">
        <f t="shared" si="135"/>
        <v>0</v>
      </c>
      <c r="K670" s="74">
        <f t="shared" si="133"/>
        <v>3432</v>
      </c>
      <c r="L670" s="103"/>
      <c r="O670" s="12"/>
    </row>
    <row r="671" spans="1:15" ht="33.6" x14ac:dyDescent="0.3">
      <c r="B671" s="64" t="s">
        <v>908</v>
      </c>
      <c r="C671" s="25" t="s">
        <v>152</v>
      </c>
      <c r="D671" s="3" t="s">
        <v>26</v>
      </c>
      <c r="E671" s="7">
        <v>10</v>
      </c>
      <c r="F671" s="77"/>
      <c r="G671" s="74">
        <v>439</v>
      </c>
      <c r="H671" s="74">
        <f t="shared" si="132"/>
        <v>439</v>
      </c>
      <c r="I671" s="74">
        <f t="shared" si="134"/>
        <v>0</v>
      </c>
      <c r="J671" s="74">
        <f t="shared" si="135"/>
        <v>4390</v>
      </c>
      <c r="K671" s="74">
        <f t="shared" si="133"/>
        <v>4390</v>
      </c>
      <c r="L671" s="103"/>
      <c r="O671" s="12"/>
    </row>
    <row r="672" spans="1:15" ht="31.2" x14ac:dyDescent="0.3">
      <c r="A672" s="7">
        <v>2</v>
      </c>
      <c r="B672" s="87" t="s">
        <v>909</v>
      </c>
      <c r="C672" s="23" t="s">
        <v>230</v>
      </c>
      <c r="D672" s="88" t="s">
        <v>27</v>
      </c>
      <c r="E672" s="75">
        <v>10</v>
      </c>
      <c r="F672" s="82"/>
      <c r="G672" s="82"/>
      <c r="H672" s="82"/>
      <c r="I672" s="82"/>
      <c r="J672" s="82"/>
      <c r="K672" s="82"/>
      <c r="L672" s="103"/>
      <c r="O672" s="12"/>
    </row>
    <row r="673" spans="1:15" x14ac:dyDescent="0.3">
      <c r="A673" s="7">
        <v>2</v>
      </c>
      <c r="B673" s="64" t="s">
        <v>910</v>
      </c>
      <c r="C673" s="25" t="s">
        <v>149</v>
      </c>
      <c r="D673" s="31" t="s">
        <v>26</v>
      </c>
      <c r="E673" s="46">
        <v>29.64</v>
      </c>
      <c r="F673" s="74"/>
      <c r="G673" s="74">
        <v>300</v>
      </c>
      <c r="H673" s="74">
        <f t="shared" si="132"/>
        <v>300</v>
      </c>
      <c r="I673" s="74">
        <f t="shared" ref="I673:I683" si="136">ROUND(F673*E673,2)</f>
        <v>0</v>
      </c>
      <c r="J673" s="74">
        <f t="shared" ref="J673:J683" si="137">ROUND(G673*E673,2)</f>
        <v>8892</v>
      </c>
      <c r="K673" s="74">
        <f t="shared" si="133"/>
        <v>8892</v>
      </c>
      <c r="L673" s="103"/>
      <c r="O673" s="12"/>
    </row>
    <row r="674" spans="1:15" x14ac:dyDescent="0.3">
      <c r="A674" s="7">
        <v>2</v>
      </c>
      <c r="B674" s="64" t="s">
        <v>911</v>
      </c>
      <c r="C674" s="25" t="s">
        <v>19</v>
      </c>
      <c r="D674" s="31" t="s">
        <v>26</v>
      </c>
      <c r="E674" s="46">
        <f>E673*0.03</f>
        <v>0.88919999999999999</v>
      </c>
      <c r="F674" s="74"/>
      <c r="G674" s="74">
        <v>1500</v>
      </c>
      <c r="H674" s="74">
        <f t="shared" si="132"/>
        <v>1500</v>
      </c>
      <c r="I674" s="74">
        <f t="shared" si="136"/>
        <v>0</v>
      </c>
      <c r="J674" s="74">
        <f t="shared" si="137"/>
        <v>1333.8</v>
      </c>
      <c r="K674" s="74">
        <f t="shared" si="133"/>
        <v>1333.8</v>
      </c>
      <c r="L674" s="103"/>
      <c r="O674" s="12"/>
    </row>
    <row r="675" spans="1:15" x14ac:dyDescent="0.3">
      <c r="A675" s="7">
        <v>2</v>
      </c>
      <c r="B675" s="64" t="s">
        <v>912</v>
      </c>
      <c r="C675" s="25" t="s">
        <v>161</v>
      </c>
      <c r="D675" s="31" t="s">
        <v>25</v>
      </c>
      <c r="E675" s="46">
        <f>0.96*E672</f>
        <v>9.6</v>
      </c>
      <c r="F675" s="74"/>
      <c r="G675" s="74"/>
      <c r="H675" s="74">
        <f t="shared" si="132"/>
        <v>0</v>
      </c>
      <c r="I675" s="74">
        <f t="shared" si="136"/>
        <v>0</v>
      </c>
      <c r="J675" s="74">
        <f t="shared" si="137"/>
        <v>0</v>
      </c>
      <c r="K675" s="74">
        <f t="shared" si="133"/>
        <v>0</v>
      </c>
      <c r="L675" s="103"/>
      <c r="O675" s="12"/>
    </row>
    <row r="676" spans="1:15" ht="31.2" x14ac:dyDescent="0.3">
      <c r="A676" s="7">
        <v>2</v>
      </c>
      <c r="B676" s="64" t="s">
        <v>913</v>
      </c>
      <c r="C676" s="25" t="s">
        <v>1478</v>
      </c>
      <c r="D676" s="31" t="s">
        <v>25</v>
      </c>
      <c r="E676" s="46">
        <f>0.65*E672</f>
        <v>6.5</v>
      </c>
      <c r="F676" s="73">
        <f>1973*0.15</f>
        <v>295.95</v>
      </c>
      <c r="G676" s="74">
        <f>1500*0.15</f>
        <v>225</v>
      </c>
      <c r="H676" s="74">
        <f t="shared" si="132"/>
        <v>520.95000000000005</v>
      </c>
      <c r="I676" s="74">
        <f t="shared" si="136"/>
        <v>1923.68</v>
      </c>
      <c r="J676" s="74">
        <f t="shared" si="137"/>
        <v>1462.5</v>
      </c>
      <c r="K676" s="74">
        <f t="shared" si="133"/>
        <v>3386.1800000000003</v>
      </c>
      <c r="L676" s="103"/>
      <c r="O676" s="12"/>
    </row>
    <row r="677" spans="1:15" x14ac:dyDescent="0.3">
      <c r="A677" s="7">
        <v>2</v>
      </c>
      <c r="B677" s="64" t="s">
        <v>914</v>
      </c>
      <c r="C677" s="25" t="s">
        <v>20</v>
      </c>
      <c r="D677" s="31" t="s">
        <v>26</v>
      </c>
      <c r="E677" s="46">
        <f>0.46/10*E672</f>
        <v>0.45999999999999996</v>
      </c>
      <c r="F677" s="74"/>
      <c r="G677" s="74">
        <v>5860</v>
      </c>
      <c r="H677" s="74">
        <f t="shared" si="132"/>
        <v>5860</v>
      </c>
      <c r="I677" s="74">
        <f t="shared" si="136"/>
        <v>0</v>
      </c>
      <c r="J677" s="74">
        <f t="shared" si="137"/>
        <v>2695.6</v>
      </c>
      <c r="K677" s="74">
        <f t="shared" si="133"/>
        <v>2695.6</v>
      </c>
      <c r="L677" s="103"/>
      <c r="O677" s="12"/>
    </row>
    <row r="678" spans="1:15" x14ac:dyDescent="0.3">
      <c r="A678" s="7">
        <v>2</v>
      </c>
      <c r="B678" s="64" t="s">
        <v>915</v>
      </c>
      <c r="C678" s="32" t="s">
        <v>158</v>
      </c>
      <c r="D678" s="31" t="s">
        <v>26</v>
      </c>
      <c r="E678" s="46">
        <f>E677*1.02</f>
        <v>0.46919999999999995</v>
      </c>
      <c r="F678" s="73">
        <v>6700</v>
      </c>
      <c r="G678" s="74"/>
      <c r="H678" s="74">
        <f t="shared" si="132"/>
        <v>6700</v>
      </c>
      <c r="I678" s="74">
        <f t="shared" si="136"/>
        <v>3143.64</v>
      </c>
      <c r="J678" s="74">
        <f t="shared" si="137"/>
        <v>0</v>
      </c>
      <c r="K678" s="74">
        <f t="shared" si="133"/>
        <v>3143.64</v>
      </c>
      <c r="L678" s="103"/>
      <c r="O678" s="12"/>
    </row>
    <row r="679" spans="1:15" x14ac:dyDescent="0.3">
      <c r="A679" s="7">
        <v>2</v>
      </c>
      <c r="B679" s="64" t="s">
        <v>916</v>
      </c>
      <c r="C679" s="25" t="s">
        <v>28</v>
      </c>
      <c r="D679" s="31" t="s">
        <v>26</v>
      </c>
      <c r="E679" s="46">
        <f>0.65/10*E672</f>
        <v>0.65</v>
      </c>
      <c r="F679" s="74"/>
      <c r="G679" s="74">
        <v>5860</v>
      </c>
      <c r="H679" s="74">
        <f t="shared" si="132"/>
        <v>5860</v>
      </c>
      <c r="I679" s="74">
        <f t="shared" si="136"/>
        <v>0</v>
      </c>
      <c r="J679" s="74">
        <f t="shared" si="137"/>
        <v>3809</v>
      </c>
      <c r="K679" s="74">
        <f t="shared" si="133"/>
        <v>3809</v>
      </c>
      <c r="L679" s="103"/>
      <c r="O679" s="12"/>
    </row>
    <row r="680" spans="1:15" x14ac:dyDescent="0.3">
      <c r="A680" s="7">
        <v>2</v>
      </c>
      <c r="B680" s="64" t="s">
        <v>917</v>
      </c>
      <c r="C680" s="32" t="s">
        <v>29</v>
      </c>
      <c r="D680" s="31" t="s">
        <v>26</v>
      </c>
      <c r="E680" s="46">
        <f>E679*1.02</f>
        <v>0.66300000000000003</v>
      </c>
      <c r="F680" s="73">
        <v>7100</v>
      </c>
      <c r="G680" s="74"/>
      <c r="H680" s="74">
        <f t="shared" si="132"/>
        <v>7100</v>
      </c>
      <c r="I680" s="74">
        <f t="shared" si="136"/>
        <v>4707.3</v>
      </c>
      <c r="J680" s="74">
        <f t="shared" si="137"/>
        <v>0</v>
      </c>
      <c r="K680" s="74">
        <f t="shared" si="133"/>
        <v>4707.3</v>
      </c>
      <c r="L680" s="103"/>
      <c r="O680" s="12"/>
    </row>
    <row r="681" spans="1:15" x14ac:dyDescent="0.3">
      <c r="A681" s="7">
        <v>2</v>
      </c>
      <c r="B681" s="64" t="s">
        <v>918</v>
      </c>
      <c r="C681" s="25" t="s">
        <v>162</v>
      </c>
      <c r="D681" s="31" t="s">
        <v>27</v>
      </c>
      <c r="E681" s="46">
        <f>E672</f>
        <v>10</v>
      </c>
      <c r="F681" s="74"/>
      <c r="G681" s="74">
        <v>2928</v>
      </c>
      <c r="H681" s="74">
        <f t="shared" si="132"/>
        <v>2928</v>
      </c>
      <c r="I681" s="74">
        <f t="shared" si="136"/>
        <v>0</v>
      </c>
      <c r="J681" s="74">
        <f t="shared" si="137"/>
        <v>29280</v>
      </c>
      <c r="K681" s="74">
        <f t="shared" si="133"/>
        <v>29280</v>
      </c>
      <c r="L681" s="103"/>
      <c r="O681" s="12"/>
    </row>
    <row r="682" spans="1:15" ht="31.2" x14ac:dyDescent="0.3">
      <c r="A682" s="7">
        <v>2</v>
      </c>
      <c r="B682" s="64" t="s">
        <v>919</v>
      </c>
      <c r="C682" s="32" t="s">
        <v>170</v>
      </c>
      <c r="D682" s="31" t="s">
        <v>27</v>
      </c>
      <c r="E682" s="46">
        <f>E681*1.1</f>
        <v>11</v>
      </c>
      <c r="F682" s="77">
        <v>3225</v>
      </c>
      <c r="G682" s="74"/>
      <c r="H682" s="74">
        <f t="shared" si="132"/>
        <v>3225</v>
      </c>
      <c r="I682" s="74">
        <f t="shared" si="136"/>
        <v>35475</v>
      </c>
      <c r="J682" s="74">
        <f t="shared" si="137"/>
        <v>0</v>
      </c>
      <c r="K682" s="74">
        <f t="shared" si="133"/>
        <v>35475</v>
      </c>
      <c r="L682" s="103"/>
      <c r="O682" s="12"/>
    </row>
    <row r="683" spans="1:15" ht="33.6" x14ac:dyDescent="0.3">
      <c r="A683" s="7">
        <v>2</v>
      </c>
      <c r="B683" s="64" t="s">
        <v>920</v>
      </c>
      <c r="C683" s="25" t="s">
        <v>152</v>
      </c>
      <c r="D683" s="3" t="s">
        <v>26</v>
      </c>
      <c r="E683" s="5">
        <v>28.91</v>
      </c>
      <c r="F683" s="74"/>
      <c r="G683" s="74">
        <v>439</v>
      </c>
      <c r="H683" s="74">
        <f t="shared" si="132"/>
        <v>439</v>
      </c>
      <c r="I683" s="74">
        <f t="shared" si="136"/>
        <v>0</v>
      </c>
      <c r="J683" s="74">
        <f t="shared" si="137"/>
        <v>12691.49</v>
      </c>
      <c r="K683" s="74">
        <f t="shared" si="133"/>
        <v>12691.49</v>
      </c>
      <c r="L683" s="103"/>
      <c r="O683" s="12"/>
    </row>
    <row r="684" spans="1:15" ht="31.2" x14ac:dyDescent="0.3">
      <c r="A684" s="7">
        <v>2</v>
      </c>
      <c r="B684" s="87" t="s">
        <v>921</v>
      </c>
      <c r="C684" s="23" t="s">
        <v>231</v>
      </c>
      <c r="D684" s="88" t="s">
        <v>27</v>
      </c>
      <c r="E684" s="75">
        <v>3.4</v>
      </c>
      <c r="F684" s="82"/>
      <c r="G684" s="82"/>
      <c r="H684" s="82"/>
      <c r="I684" s="82"/>
      <c r="J684" s="82"/>
      <c r="K684" s="82"/>
      <c r="L684" s="103"/>
      <c r="O684" s="12"/>
    </row>
    <row r="685" spans="1:15" x14ac:dyDescent="0.3">
      <c r="A685" s="7">
        <v>2</v>
      </c>
      <c r="B685" s="64" t="s">
        <v>922</v>
      </c>
      <c r="C685" s="25" t="s">
        <v>149</v>
      </c>
      <c r="D685" s="31" t="s">
        <v>26</v>
      </c>
      <c r="E685" s="46">
        <v>12.71</v>
      </c>
      <c r="F685" s="74"/>
      <c r="G685" s="74">
        <v>300</v>
      </c>
      <c r="H685" s="74">
        <f t="shared" si="132"/>
        <v>300</v>
      </c>
      <c r="I685" s="74">
        <f t="shared" ref="I685:I694" si="138">ROUND(F685*E685,2)</f>
        <v>0</v>
      </c>
      <c r="J685" s="74">
        <f t="shared" ref="J685:J694" si="139">ROUND(G685*E685,2)</f>
        <v>3813</v>
      </c>
      <c r="K685" s="74">
        <f t="shared" si="133"/>
        <v>3813</v>
      </c>
      <c r="L685" s="103"/>
      <c r="O685" s="12"/>
    </row>
    <row r="686" spans="1:15" x14ac:dyDescent="0.3">
      <c r="A686" s="7">
        <v>2</v>
      </c>
      <c r="B686" s="64" t="s">
        <v>923</v>
      </c>
      <c r="C686" s="25" t="s">
        <v>161</v>
      </c>
      <c r="D686" s="31" t="s">
        <v>25</v>
      </c>
      <c r="E686" s="46">
        <f>0.96*E684</f>
        <v>3.2639999999999998</v>
      </c>
      <c r="F686" s="74"/>
      <c r="G686" s="74"/>
      <c r="H686" s="74">
        <f t="shared" si="132"/>
        <v>0</v>
      </c>
      <c r="I686" s="74">
        <f t="shared" si="138"/>
        <v>0</v>
      </c>
      <c r="J686" s="74">
        <f t="shared" si="139"/>
        <v>0</v>
      </c>
      <c r="K686" s="74">
        <f t="shared" si="133"/>
        <v>0</v>
      </c>
      <c r="L686" s="103"/>
      <c r="O686" s="12"/>
    </row>
    <row r="687" spans="1:15" ht="31.2" x14ac:dyDescent="0.3">
      <c r="A687" s="7">
        <v>2</v>
      </c>
      <c r="B687" s="64" t="s">
        <v>924</v>
      </c>
      <c r="C687" s="25" t="s">
        <v>1478</v>
      </c>
      <c r="D687" s="31" t="s">
        <v>25</v>
      </c>
      <c r="E687" s="46">
        <f>0.65*E684</f>
        <v>2.21</v>
      </c>
      <c r="F687" s="73">
        <f>1973*0.15</f>
        <v>295.95</v>
      </c>
      <c r="G687" s="74">
        <f>1500*0.15</f>
        <v>225</v>
      </c>
      <c r="H687" s="74">
        <f t="shared" si="132"/>
        <v>520.95000000000005</v>
      </c>
      <c r="I687" s="74">
        <f t="shared" si="138"/>
        <v>654.04999999999995</v>
      </c>
      <c r="J687" s="74">
        <f t="shared" si="139"/>
        <v>497.25</v>
      </c>
      <c r="K687" s="74">
        <f t="shared" si="133"/>
        <v>1151.3</v>
      </c>
      <c r="L687" s="103"/>
      <c r="O687" s="12"/>
    </row>
    <row r="688" spans="1:15" x14ac:dyDescent="0.3">
      <c r="A688" s="7">
        <v>2</v>
      </c>
      <c r="B688" s="64" t="s">
        <v>925</v>
      </c>
      <c r="C688" s="25" t="s">
        <v>20</v>
      </c>
      <c r="D688" s="31" t="s">
        <v>26</v>
      </c>
      <c r="E688" s="46">
        <f>0.46/10*E684</f>
        <v>0.15639999999999998</v>
      </c>
      <c r="F688" s="74"/>
      <c r="G688" s="74">
        <v>5860</v>
      </c>
      <c r="H688" s="74">
        <f t="shared" si="132"/>
        <v>5860</v>
      </c>
      <c r="I688" s="74">
        <f t="shared" si="138"/>
        <v>0</v>
      </c>
      <c r="J688" s="74">
        <f t="shared" si="139"/>
        <v>916.5</v>
      </c>
      <c r="K688" s="74">
        <f t="shared" si="133"/>
        <v>916.5</v>
      </c>
      <c r="L688" s="103"/>
      <c r="O688" s="12"/>
    </row>
    <row r="689" spans="1:15" x14ac:dyDescent="0.3">
      <c r="A689" s="7">
        <v>2</v>
      </c>
      <c r="B689" s="64" t="s">
        <v>926</v>
      </c>
      <c r="C689" s="32" t="s">
        <v>158</v>
      </c>
      <c r="D689" s="31" t="s">
        <v>26</v>
      </c>
      <c r="E689" s="46">
        <f>E688*1.02</f>
        <v>0.15952799999999998</v>
      </c>
      <c r="F689" s="73">
        <v>6700</v>
      </c>
      <c r="G689" s="74"/>
      <c r="H689" s="74">
        <f t="shared" si="132"/>
        <v>6700</v>
      </c>
      <c r="I689" s="74">
        <f t="shared" si="138"/>
        <v>1068.8399999999999</v>
      </c>
      <c r="J689" s="74">
        <f t="shared" si="139"/>
        <v>0</v>
      </c>
      <c r="K689" s="74">
        <f t="shared" si="133"/>
        <v>1068.8399999999999</v>
      </c>
      <c r="L689" s="103"/>
      <c r="O689" s="12"/>
    </row>
    <row r="690" spans="1:15" x14ac:dyDescent="0.3">
      <c r="A690" s="7">
        <v>2</v>
      </c>
      <c r="B690" s="64" t="s">
        <v>927</v>
      </c>
      <c r="C690" s="25" t="s">
        <v>28</v>
      </c>
      <c r="D690" s="31" t="s">
        <v>26</v>
      </c>
      <c r="E690" s="46">
        <f>0.65/10*E684</f>
        <v>0.221</v>
      </c>
      <c r="F690" s="74"/>
      <c r="G690" s="74">
        <v>5860</v>
      </c>
      <c r="H690" s="74">
        <f t="shared" si="132"/>
        <v>5860</v>
      </c>
      <c r="I690" s="74">
        <f t="shared" si="138"/>
        <v>0</v>
      </c>
      <c r="J690" s="74">
        <f t="shared" si="139"/>
        <v>1295.06</v>
      </c>
      <c r="K690" s="74">
        <f t="shared" si="133"/>
        <v>1295.06</v>
      </c>
      <c r="L690" s="103"/>
      <c r="O690" s="12"/>
    </row>
    <row r="691" spans="1:15" x14ac:dyDescent="0.3">
      <c r="A691" s="7">
        <v>2</v>
      </c>
      <c r="B691" s="64" t="s">
        <v>928</v>
      </c>
      <c r="C691" s="32" t="s">
        <v>29</v>
      </c>
      <c r="D691" s="31" t="s">
        <v>26</v>
      </c>
      <c r="E691" s="46">
        <f>E690*1.02</f>
        <v>0.22542000000000001</v>
      </c>
      <c r="F691" s="73">
        <v>7100</v>
      </c>
      <c r="G691" s="74"/>
      <c r="H691" s="74">
        <f t="shared" si="132"/>
        <v>7100</v>
      </c>
      <c r="I691" s="74">
        <f t="shared" si="138"/>
        <v>1600.48</v>
      </c>
      <c r="J691" s="74">
        <f t="shared" si="139"/>
        <v>0</v>
      </c>
      <c r="K691" s="74">
        <f t="shared" si="133"/>
        <v>1600.48</v>
      </c>
      <c r="L691" s="103"/>
      <c r="O691" s="12"/>
    </row>
    <row r="692" spans="1:15" x14ac:dyDescent="0.3">
      <c r="A692" s="7">
        <v>2</v>
      </c>
      <c r="B692" s="64" t="s">
        <v>929</v>
      </c>
      <c r="C692" s="25" t="s">
        <v>162</v>
      </c>
      <c r="D692" s="31" t="s">
        <v>27</v>
      </c>
      <c r="E692" s="46">
        <f>E684</f>
        <v>3.4</v>
      </c>
      <c r="F692" s="74"/>
      <c r="G692" s="74">
        <v>2928</v>
      </c>
      <c r="H692" s="74">
        <f t="shared" si="132"/>
        <v>2928</v>
      </c>
      <c r="I692" s="74">
        <f t="shared" si="138"/>
        <v>0</v>
      </c>
      <c r="J692" s="74">
        <f t="shared" si="139"/>
        <v>9955.2000000000007</v>
      </c>
      <c r="K692" s="74">
        <f t="shared" si="133"/>
        <v>9955.2000000000007</v>
      </c>
      <c r="L692" s="103"/>
      <c r="O692" s="12"/>
    </row>
    <row r="693" spans="1:15" ht="31.2" x14ac:dyDescent="0.3">
      <c r="A693" s="7">
        <v>2</v>
      </c>
      <c r="B693" s="64" t="s">
        <v>930</v>
      </c>
      <c r="C693" s="32" t="s">
        <v>170</v>
      </c>
      <c r="D693" s="31" t="s">
        <v>27</v>
      </c>
      <c r="E693" s="46">
        <f>E692*1.1</f>
        <v>3.74</v>
      </c>
      <c r="F693" s="77">
        <v>3225</v>
      </c>
      <c r="G693" s="74"/>
      <c r="H693" s="74">
        <f t="shared" si="132"/>
        <v>3225</v>
      </c>
      <c r="I693" s="74">
        <f t="shared" si="138"/>
        <v>12061.5</v>
      </c>
      <c r="J693" s="74">
        <f t="shared" si="139"/>
        <v>0</v>
      </c>
      <c r="K693" s="74">
        <f t="shared" si="133"/>
        <v>12061.5</v>
      </c>
      <c r="L693" s="103"/>
      <c r="O693" s="12"/>
    </row>
    <row r="694" spans="1:15" ht="33.6" x14ac:dyDescent="0.3">
      <c r="A694" s="7">
        <v>2</v>
      </c>
      <c r="B694" s="64" t="s">
        <v>931</v>
      </c>
      <c r="C694" s="25" t="s">
        <v>152</v>
      </c>
      <c r="D694" s="3" t="s">
        <v>26</v>
      </c>
      <c r="E694" s="5">
        <v>1.5</v>
      </c>
      <c r="F694" s="74"/>
      <c r="G694" s="74">
        <v>439</v>
      </c>
      <c r="H694" s="74">
        <f t="shared" si="132"/>
        <v>439</v>
      </c>
      <c r="I694" s="74">
        <f t="shared" si="138"/>
        <v>0</v>
      </c>
      <c r="J694" s="74">
        <f t="shared" si="139"/>
        <v>658.5</v>
      </c>
      <c r="K694" s="74">
        <f t="shared" si="133"/>
        <v>658.5</v>
      </c>
      <c r="L694" s="103"/>
      <c r="O694" s="12"/>
    </row>
    <row r="695" spans="1:15" ht="31.2" x14ac:dyDescent="0.3">
      <c r="A695" s="7">
        <v>2</v>
      </c>
      <c r="B695" s="87" t="s">
        <v>932</v>
      </c>
      <c r="C695" s="23" t="s">
        <v>232</v>
      </c>
      <c r="D695" s="88" t="s">
        <v>27</v>
      </c>
      <c r="E695" s="75">
        <v>2.7</v>
      </c>
      <c r="F695" s="82"/>
      <c r="G695" s="82"/>
      <c r="H695" s="82"/>
      <c r="I695" s="82"/>
      <c r="J695" s="82"/>
      <c r="K695" s="82"/>
      <c r="L695" s="103"/>
      <c r="O695" s="12"/>
    </row>
    <row r="696" spans="1:15" x14ac:dyDescent="0.3">
      <c r="A696" s="7">
        <v>2</v>
      </c>
      <c r="B696" s="64" t="s">
        <v>933</v>
      </c>
      <c r="C696" s="25" t="s">
        <v>149</v>
      </c>
      <c r="D696" s="31" t="s">
        <v>26</v>
      </c>
      <c r="E696" s="46">
        <v>7.3</v>
      </c>
      <c r="F696" s="74"/>
      <c r="G696" s="74">
        <v>300</v>
      </c>
      <c r="H696" s="74">
        <f t="shared" si="132"/>
        <v>300</v>
      </c>
      <c r="I696" s="74">
        <f t="shared" ref="I696:I705" si="140">ROUND(F696*E696,2)</f>
        <v>0</v>
      </c>
      <c r="J696" s="74">
        <f t="shared" ref="J696:J705" si="141">ROUND(G696*E696,2)</f>
        <v>2190</v>
      </c>
      <c r="K696" s="74">
        <f t="shared" si="133"/>
        <v>2190</v>
      </c>
      <c r="L696" s="103"/>
      <c r="O696" s="12"/>
    </row>
    <row r="697" spans="1:15" x14ac:dyDescent="0.3">
      <c r="A697" s="7">
        <v>2</v>
      </c>
      <c r="B697" s="64" t="s">
        <v>934</v>
      </c>
      <c r="C697" s="25" t="s">
        <v>161</v>
      </c>
      <c r="D697" s="31" t="s">
        <v>25</v>
      </c>
      <c r="E697" s="46">
        <f>0.96*E695</f>
        <v>2.5920000000000001</v>
      </c>
      <c r="F697" s="74"/>
      <c r="G697" s="74"/>
      <c r="H697" s="74">
        <f t="shared" si="132"/>
        <v>0</v>
      </c>
      <c r="I697" s="74">
        <f t="shared" si="140"/>
        <v>0</v>
      </c>
      <c r="J697" s="74">
        <f t="shared" si="141"/>
        <v>0</v>
      </c>
      <c r="K697" s="74">
        <f t="shared" si="133"/>
        <v>0</v>
      </c>
      <c r="L697" s="103"/>
      <c r="O697" s="12"/>
    </row>
    <row r="698" spans="1:15" ht="31.2" x14ac:dyDescent="0.3">
      <c r="A698" s="7">
        <v>2</v>
      </c>
      <c r="B698" s="64" t="s">
        <v>935</v>
      </c>
      <c r="C698" s="25" t="s">
        <v>1478</v>
      </c>
      <c r="D698" s="31" t="s">
        <v>25</v>
      </c>
      <c r="E698" s="46">
        <f>0.65*E695</f>
        <v>1.7550000000000001</v>
      </c>
      <c r="F698" s="73">
        <f>1973*0.15</f>
        <v>295.95</v>
      </c>
      <c r="G698" s="74">
        <f>1500*0.15</f>
        <v>225</v>
      </c>
      <c r="H698" s="74">
        <f t="shared" si="132"/>
        <v>520.95000000000005</v>
      </c>
      <c r="I698" s="74">
        <f t="shared" si="140"/>
        <v>519.39</v>
      </c>
      <c r="J698" s="74">
        <f t="shared" si="141"/>
        <v>394.88</v>
      </c>
      <c r="K698" s="74">
        <f t="shared" si="133"/>
        <v>914.27</v>
      </c>
      <c r="L698" s="103"/>
      <c r="O698" s="12"/>
    </row>
    <row r="699" spans="1:15" x14ac:dyDescent="0.3">
      <c r="A699" s="7">
        <v>2</v>
      </c>
      <c r="B699" s="64" t="s">
        <v>936</v>
      </c>
      <c r="C699" s="25" t="s">
        <v>20</v>
      </c>
      <c r="D699" s="31" t="s">
        <v>26</v>
      </c>
      <c r="E699" s="46">
        <f>0.46/10*E695</f>
        <v>0.1242</v>
      </c>
      <c r="F699" s="74"/>
      <c r="G699" s="74">
        <v>5860</v>
      </c>
      <c r="H699" s="74">
        <f t="shared" si="132"/>
        <v>5860</v>
      </c>
      <c r="I699" s="74">
        <f t="shared" si="140"/>
        <v>0</v>
      </c>
      <c r="J699" s="74">
        <f t="shared" si="141"/>
        <v>727.81</v>
      </c>
      <c r="K699" s="74">
        <f t="shared" si="133"/>
        <v>727.81</v>
      </c>
      <c r="L699" s="103"/>
      <c r="O699" s="12"/>
    </row>
    <row r="700" spans="1:15" x14ac:dyDescent="0.3">
      <c r="A700" s="7">
        <v>2</v>
      </c>
      <c r="B700" s="64" t="s">
        <v>937</v>
      </c>
      <c r="C700" s="32" t="s">
        <v>158</v>
      </c>
      <c r="D700" s="31" t="s">
        <v>26</v>
      </c>
      <c r="E700" s="46">
        <f>E699*1.02</f>
        <v>0.12668400000000002</v>
      </c>
      <c r="F700" s="73">
        <v>6700</v>
      </c>
      <c r="G700" s="74"/>
      <c r="H700" s="74">
        <f t="shared" si="132"/>
        <v>6700</v>
      </c>
      <c r="I700" s="74">
        <f t="shared" si="140"/>
        <v>848.78</v>
      </c>
      <c r="J700" s="74">
        <f t="shared" si="141"/>
        <v>0</v>
      </c>
      <c r="K700" s="74">
        <f t="shared" si="133"/>
        <v>848.78</v>
      </c>
      <c r="L700" s="103"/>
      <c r="O700" s="12"/>
    </row>
    <row r="701" spans="1:15" x14ac:dyDescent="0.3">
      <c r="A701" s="7">
        <v>2</v>
      </c>
      <c r="B701" s="64" t="s">
        <v>938</v>
      </c>
      <c r="C701" s="25" t="s">
        <v>28</v>
      </c>
      <c r="D701" s="31" t="s">
        <v>26</v>
      </c>
      <c r="E701" s="46">
        <f>0.65/10*E695</f>
        <v>0.17550000000000002</v>
      </c>
      <c r="F701" s="74"/>
      <c r="G701" s="74">
        <v>5860</v>
      </c>
      <c r="H701" s="74">
        <f t="shared" si="132"/>
        <v>5860</v>
      </c>
      <c r="I701" s="74">
        <f t="shared" si="140"/>
        <v>0</v>
      </c>
      <c r="J701" s="74">
        <f t="shared" si="141"/>
        <v>1028.43</v>
      </c>
      <c r="K701" s="74">
        <f t="shared" si="133"/>
        <v>1028.43</v>
      </c>
      <c r="L701" s="103"/>
      <c r="O701" s="12"/>
    </row>
    <row r="702" spans="1:15" x14ac:dyDescent="0.3">
      <c r="A702" s="7">
        <v>2</v>
      </c>
      <c r="B702" s="64" t="s">
        <v>939</v>
      </c>
      <c r="C702" s="32" t="s">
        <v>29</v>
      </c>
      <c r="D702" s="31" t="s">
        <v>26</v>
      </c>
      <c r="E702" s="46">
        <f>E701*1.02</f>
        <v>0.17901000000000003</v>
      </c>
      <c r="F702" s="73">
        <v>7100</v>
      </c>
      <c r="G702" s="74"/>
      <c r="H702" s="74">
        <f t="shared" si="132"/>
        <v>7100</v>
      </c>
      <c r="I702" s="74">
        <f t="shared" si="140"/>
        <v>1270.97</v>
      </c>
      <c r="J702" s="74">
        <f t="shared" si="141"/>
        <v>0</v>
      </c>
      <c r="K702" s="74">
        <f t="shared" si="133"/>
        <v>1270.97</v>
      </c>
      <c r="L702" s="103"/>
      <c r="O702" s="12"/>
    </row>
    <row r="703" spans="1:15" x14ac:dyDescent="0.3">
      <c r="A703" s="7">
        <v>2</v>
      </c>
      <c r="B703" s="64" t="s">
        <v>940</v>
      </c>
      <c r="C703" s="25" t="s">
        <v>162</v>
      </c>
      <c r="D703" s="31" t="s">
        <v>27</v>
      </c>
      <c r="E703" s="46">
        <f>E695</f>
        <v>2.7</v>
      </c>
      <c r="F703" s="74"/>
      <c r="G703" s="74">
        <v>2928</v>
      </c>
      <c r="H703" s="74">
        <f t="shared" si="132"/>
        <v>2928</v>
      </c>
      <c r="I703" s="74">
        <f t="shared" si="140"/>
        <v>0</v>
      </c>
      <c r="J703" s="74">
        <f t="shared" si="141"/>
        <v>7905.6</v>
      </c>
      <c r="K703" s="74">
        <f t="shared" si="133"/>
        <v>7905.6</v>
      </c>
      <c r="L703" s="103"/>
      <c r="O703" s="12"/>
    </row>
    <row r="704" spans="1:15" ht="31.2" x14ac:dyDescent="0.3">
      <c r="A704" s="7">
        <v>2</v>
      </c>
      <c r="B704" s="64" t="s">
        <v>941</v>
      </c>
      <c r="C704" s="32" t="s">
        <v>170</v>
      </c>
      <c r="D704" s="31" t="s">
        <v>27</v>
      </c>
      <c r="E704" s="46">
        <f>E703*1.1</f>
        <v>2.9700000000000006</v>
      </c>
      <c r="F704" s="77">
        <v>3225</v>
      </c>
      <c r="G704" s="74"/>
      <c r="H704" s="74">
        <f t="shared" si="132"/>
        <v>3225</v>
      </c>
      <c r="I704" s="74">
        <f t="shared" si="140"/>
        <v>9578.25</v>
      </c>
      <c r="J704" s="74">
        <f t="shared" si="141"/>
        <v>0</v>
      </c>
      <c r="K704" s="74">
        <f t="shared" si="133"/>
        <v>9578.25</v>
      </c>
      <c r="L704" s="103"/>
      <c r="O704" s="12"/>
    </row>
    <row r="705" spans="1:15" ht="33.6" x14ac:dyDescent="0.3">
      <c r="A705" s="7">
        <v>2</v>
      </c>
      <c r="B705" s="64" t="s">
        <v>942</v>
      </c>
      <c r="C705" s="25" t="s">
        <v>152</v>
      </c>
      <c r="D705" s="3" t="s">
        <v>26</v>
      </c>
      <c r="E705" s="5">
        <v>1</v>
      </c>
      <c r="F705" s="74"/>
      <c r="G705" s="74">
        <v>439</v>
      </c>
      <c r="H705" s="74">
        <f t="shared" si="132"/>
        <v>439</v>
      </c>
      <c r="I705" s="74">
        <f t="shared" si="140"/>
        <v>0</v>
      </c>
      <c r="J705" s="74">
        <f t="shared" si="141"/>
        <v>439</v>
      </c>
      <c r="K705" s="74">
        <f t="shared" si="133"/>
        <v>439</v>
      </c>
      <c r="L705" s="103"/>
      <c r="O705" s="12"/>
    </row>
    <row r="706" spans="1:15" ht="31.2" x14ac:dyDescent="0.3">
      <c r="A706" s="7">
        <v>2</v>
      </c>
      <c r="B706" s="87" t="s">
        <v>943</v>
      </c>
      <c r="C706" s="23" t="s">
        <v>233</v>
      </c>
      <c r="D706" s="88" t="s">
        <v>27</v>
      </c>
      <c r="E706" s="75">
        <v>13.7</v>
      </c>
      <c r="F706" s="82"/>
      <c r="G706" s="82"/>
      <c r="H706" s="82"/>
      <c r="I706" s="82"/>
      <c r="J706" s="82"/>
      <c r="K706" s="82"/>
      <c r="L706" s="103"/>
      <c r="O706" s="12"/>
    </row>
    <row r="707" spans="1:15" x14ac:dyDescent="0.3">
      <c r="A707" s="7">
        <v>2</v>
      </c>
      <c r="B707" s="64" t="s">
        <v>944</v>
      </c>
      <c r="C707" s="25" t="s">
        <v>149</v>
      </c>
      <c r="D707" s="31" t="s">
        <v>26</v>
      </c>
      <c r="E707" s="46">
        <v>65.8</v>
      </c>
      <c r="F707" s="74"/>
      <c r="G707" s="74">
        <v>300</v>
      </c>
      <c r="H707" s="74">
        <f t="shared" si="132"/>
        <v>300</v>
      </c>
      <c r="I707" s="74">
        <f t="shared" ref="I707:I717" si="142">ROUND(F707*E707,2)</f>
        <v>0</v>
      </c>
      <c r="J707" s="74">
        <f t="shared" ref="J707:J717" si="143">ROUND(G707*E707,2)</f>
        <v>19740</v>
      </c>
      <c r="K707" s="74">
        <f t="shared" si="133"/>
        <v>19740</v>
      </c>
      <c r="L707" s="103"/>
      <c r="O707" s="12"/>
    </row>
    <row r="708" spans="1:15" x14ac:dyDescent="0.3">
      <c r="A708" s="7">
        <v>2</v>
      </c>
      <c r="B708" s="64" t="s">
        <v>945</v>
      </c>
      <c r="C708" s="25" t="s">
        <v>19</v>
      </c>
      <c r="D708" s="31" t="s">
        <v>26</v>
      </c>
      <c r="E708" s="46">
        <f>E707*0.03</f>
        <v>1.9739999999999998</v>
      </c>
      <c r="F708" s="74"/>
      <c r="G708" s="74">
        <v>1500</v>
      </c>
      <c r="H708" s="74">
        <f t="shared" si="132"/>
        <v>1500</v>
      </c>
      <c r="I708" s="74">
        <f t="shared" si="142"/>
        <v>0</v>
      </c>
      <c r="J708" s="74">
        <f t="shared" si="143"/>
        <v>2961</v>
      </c>
      <c r="K708" s="74">
        <f t="shared" si="133"/>
        <v>2961</v>
      </c>
      <c r="L708" s="103"/>
      <c r="O708" s="12"/>
    </row>
    <row r="709" spans="1:15" x14ac:dyDescent="0.3">
      <c r="A709" s="7">
        <v>2</v>
      </c>
      <c r="B709" s="64" t="s">
        <v>946</v>
      </c>
      <c r="C709" s="25" t="s">
        <v>161</v>
      </c>
      <c r="D709" s="31" t="s">
        <v>25</v>
      </c>
      <c r="E709" s="46">
        <f>0.96*E706</f>
        <v>13.151999999999999</v>
      </c>
      <c r="F709" s="74"/>
      <c r="G709" s="74"/>
      <c r="H709" s="74">
        <f t="shared" si="132"/>
        <v>0</v>
      </c>
      <c r="I709" s="74">
        <f t="shared" si="142"/>
        <v>0</v>
      </c>
      <c r="J709" s="74">
        <f t="shared" si="143"/>
        <v>0</v>
      </c>
      <c r="K709" s="74">
        <f t="shared" si="133"/>
        <v>0</v>
      </c>
      <c r="L709" s="103"/>
      <c r="O709" s="12"/>
    </row>
    <row r="710" spans="1:15" ht="31.2" x14ac:dyDescent="0.3">
      <c r="A710" s="7">
        <v>2</v>
      </c>
      <c r="B710" s="64" t="s">
        <v>947</v>
      </c>
      <c r="C710" s="25" t="s">
        <v>1478</v>
      </c>
      <c r="D710" s="31" t="s">
        <v>25</v>
      </c>
      <c r="E710" s="46">
        <f>0.65*E706</f>
        <v>8.9049999999999994</v>
      </c>
      <c r="F710" s="73">
        <f>1973*0.15</f>
        <v>295.95</v>
      </c>
      <c r="G710" s="74">
        <f>1500*0.15</f>
        <v>225</v>
      </c>
      <c r="H710" s="74">
        <f t="shared" si="132"/>
        <v>520.95000000000005</v>
      </c>
      <c r="I710" s="74">
        <f t="shared" si="142"/>
        <v>2635.43</v>
      </c>
      <c r="J710" s="74">
        <f t="shared" si="143"/>
        <v>2003.63</v>
      </c>
      <c r="K710" s="74">
        <f t="shared" si="133"/>
        <v>4639.0599999999995</v>
      </c>
      <c r="L710" s="103"/>
      <c r="O710" s="12"/>
    </row>
    <row r="711" spans="1:15" x14ac:dyDescent="0.3">
      <c r="A711" s="7">
        <v>2</v>
      </c>
      <c r="B711" s="64" t="s">
        <v>948</v>
      </c>
      <c r="C711" s="25" t="s">
        <v>20</v>
      </c>
      <c r="D711" s="31" t="s">
        <v>26</v>
      </c>
      <c r="E711" s="46">
        <f>0.46/10*E706</f>
        <v>0.63019999999999998</v>
      </c>
      <c r="F711" s="74"/>
      <c r="G711" s="74">
        <v>5860</v>
      </c>
      <c r="H711" s="74">
        <f t="shared" si="132"/>
        <v>5860</v>
      </c>
      <c r="I711" s="74">
        <f t="shared" si="142"/>
        <v>0</v>
      </c>
      <c r="J711" s="74">
        <f t="shared" si="143"/>
        <v>3692.97</v>
      </c>
      <c r="K711" s="74">
        <f t="shared" si="133"/>
        <v>3692.97</v>
      </c>
      <c r="L711" s="103"/>
      <c r="O711" s="12"/>
    </row>
    <row r="712" spans="1:15" x14ac:dyDescent="0.3">
      <c r="A712" s="7">
        <v>2</v>
      </c>
      <c r="B712" s="64" t="s">
        <v>949</v>
      </c>
      <c r="C712" s="32" t="s">
        <v>158</v>
      </c>
      <c r="D712" s="31" t="s">
        <v>26</v>
      </c>
      <c r="E712" s="46">
        <f>E711*1.02</f>
        <v>0.64280400000000004</v>
      </c>
      <c r="F712" s="73">
        <v>6700</v>
      </c>
      <c r="G712" s="74"/>
      <c r="H712" s="74">
        <f t="shared" si="132"/>
        <v>6700</v>
      </c>
      <c r="I712" s="74">
        <f t="shared" si="142"/>
        <v>4306.79</v>
      </c>
      <c r="J712" s="74">
        <f t="shared" si="143"/>
        <v>0</v>
      </c>
      <c r="K712" s="74">
        <f t="shared" si="133"/>
        <v>4306.79</v>
      </c>
      <c r="L712" s="103"/>
      <c r="O712" s="12"/>
    </row>
    <row r="713" spans="1:15" x14ac:dyDescent="0.3">
      <c r="A713" s="7">
        <v>2</v>
      </c>
      <c r="B713" s="64" t="s">
        <v>950</v>
      </c>
      <c r="C713" s="25" t="s">
        <v>28</v>
      </c>
      <c r="D713" s="31" t="s">
        <v>26</v>
      </c>
      <c r="E713" s="46">
        <f>0.65/10*E706</f>
        <v>0.89049999999999996</v>
      </c>
      <c r="F713" s="74"/>
      <c r="G713" s="74">
        <v>5860</v>
      </c>
      <c r="H713" s="74">
        <f t="shared" si="132"/>
        <v>5860</v>
      </c>
      <c r="I713" s="74">
        <f t="shared" si="142"/>
        <v>0</v>
      </c>
      <c r="J713" s="74">
        <f t="shared" si="143"/>
        <v>5218.33</v>
      </c>
      <c r="K713" s="74">
        <f t="shared" si="133"/>
        <v>5218.33</v>
      </c>
      <c r="L713" s="103"/>
      <c r="O713" s="12"/>
    </row>
    <row r="714" spans="1:15" x14ac:dyDescent="0.3">
      <c r="A714" s="7">
        <v>2</v>
      </c>
      <c r="B714" s="64" t="s">
        <v>951</v>
      </c>
      <c r="C714" s="32" t="s">
        <v>29</v>
      </c>
      <c r="D714" s="31" t="s">
        <v>26</v>
      </c>
      <c r="E714" s="46">
        <f>E713*1.02</f>
        <v>0.90830999999999995</v>
      </c>
      <c r="F714" s="73">
        <v>7100</v>
      </c>
      <c r="G714" s="74"/>
      <c r="H714" s="74">
        <f t="shared" si="132"/>
        <v>7100</v>
      </c>
      <c r="I714" s="74">
        <f t="shared" si="142"/>
        <v>6449</v>
      </c>
      <c r="J714" s="74">
        <f t="shared" si="143"/>
        <v>0</v>
      </c>
      <c r="K714" s="74">
        <f t="shared" si="133"/>
        <v>6449</v>
      </c>
      <c r="L714" s="103"/>
      <c r="O714" s="12"/>
    </row>
    <row r="715" spans="1:15" x14ac:dyDescent="0.3">
      <c r="A715" s="7">
        <v>2</v>
      </c>
      <c r="B715" s="64" t="s">
        <v>952</v>
      </c>
      <c r="C715" s="25" t="s">
        <v>162</v>
      </c>
      <c r="D715" s="31" t="s">
        <v>27</v>
      </c>
      <c r="E715" s="46">
        <f>E706</f>
        <v>13.7</v>
      </c>
      <c r="F715" s="74"/>
      <c r="G715" s="74">
        <v>2928</v>
      </c>
      <c r="H715" s="74">
        <f t="shared" si="132"/>
        <v>2928</v>
      </c>
      <c r="I715" s="74">
        <f t="shared" si="142"/>
        <v>0</v>
      </c>
      <c r="J715" s="74">
        <f t="shared" si="143"/>
        <v>40113.599999999999</v>
      </c>
      <c r="K715" s="74">
        <f t="shared" si="133"/>
        <v>40113.599999999999</v>
      </c>
      <c r="L715" s="103"/>
      <c r="O715" s="12"/>
    </row>
    <row r="716" spans="1:15" ht="31.2" x14ac:dyDescent="0.3">
      <c r="A716" s="7">
        <v>2</v>
      </c>
      <c r="B716" s="64" t="s">
        <v>953</v>
      </c>
      <c r="C716" s="32" t="s">
        <v>170</v>
      </c>
      <c r="D716" s="31" t="s">
        <v>27</v>
      </c>
      <c r="E716" s="46">
        <f>E715*1.1</f>
        <v>15.07</v>
      </c>
      <c r="F716" s="77">
        <v>3225</v>
      </c>
      <c r="G716" s="74"/>
      <c r="H716" s="74">
        <f t="shared" si="132"/>
        <v>3225</v>
      </c>
      <c r="I716" s="74">
        <f t="shared" si="142"/>
        <v>48600.75</v>
      </c>
      <c r="J716" s="74">
        <f t="shared" si="143"/>
        <v>0</v>
      </c>
      <c r="K716" s="74">
        <f t="shared" si="133"/>
        <v>48600.75</v>
      </c>
      <c r="L716" s="103"/>
      <c r="O716" s="12"/>
    </row>
    <row r="717" spans="1:15" ht="33.6" x14ac:dyDescent="0.3">
      <c r="A717" s="7">
        <v>2</v>
      </c>
      <c r="B717" s="64" t="s">
        <v>954</v>
      </c>
      <c r="C717" s="25" t="s">
        <v>152</v>
      </c>
      <c r="D717" s="3" t="s">
        <v>26</v>
      </c>
      <c r="E717" s="5">
        <v>13.05</v>
      </c>
      <c r="F717" s="74"/>
      <c r="G717" s="74">
        <v>439</v>
      </c>
      <c r="H717" s="74">
        <f t="shared" si="132"/>
        <v>439</v>
      </c>
      <c r="I717" s="74">
        <f t="shared" si="142"/>
        <v>0</v>
      </c>
      <c r="J717" s="74">
        <f t="shared" si="143"/>
        <v>5728.95</v>
      </c>
      <c r="K717" s="74">
        <f t="shared" si="133"/>
        <v>5728.95</v>
      </c>
      <c r="L717" s="103"/>
      <c r="O717" s="12"/>
    </row>
    <row r="718" spans="1:15" ht="31.2" x14ac:dyDescent="0.3">
      <c r="A718" s="7">
        <v>2</v>
      </c>
      <c r="B718" s="87" t="s">
        <v>955</v>
      </c>
      <c r="C718" s="23" t="s">
        <v>234</v>
      </c>
      <c r="D718" s="88" t="s">
        <v>27</v>
      </c>
      <c r="E718" s="75">
        <v>11.8</v>
      </c>
      <c r="F718" s="82"/>
      <c r="G718" s="82"/>
      <c r="H718" s="82"/>
      <c r="I718" s="82"/>
      <c r="J718" s="82"/>
      <c r="K718" s="82"/>
      <c r="L718" s="103"/>
      <c r="O718" s="12"/>
    </row>
    <row r="719" spans="1:15" x14ac:dyDescent="0.3">
      <c r="A719" s="7">
        <v>2</v>
      </c>
      <c r="B719" s="64" t="s">
        <v>956</v>
      </c>
      <c r="C719" s="25" t="s">
        <v>149</v>
      </c>
      <c r="D719" s="31" t="s">
        <v>26</v>
      </c>
      <c r="E719" s="46">
        <v>76.83</v>
      </c>
      <c r="F719" s="74"/>
      <c r="G719" s="74">
        <v>300</v>
      </c>
      <c r="H719" s="74">
        <f t="shared" ref="H719:H782" si="144">F719+G719</f>
        <v>300</v>
      </c>
      <c r="I719" s="74">
        <f t="shared" ref="I719:I729" si="145">ROUND(F719*E719,2)</f>
        <v>0</v>
      </c>
      <c r="J719" s="74">
        <f t="shared" ref="J719:J729" si="146">ROUND(G719*E719,2)</f>
        <v>23049</v>
      </c>
      <c r="K719" s="74">
        <f t="shared" ref="K719:K782" si="147">I719+J719</f>
        <v>23049</v>
      </c>
      <c r="L719" s="103"/>
      <c r="O719" s="12"/>
    </row>
    <row r="720" spans="1:15" x14ac:dyDescent="0.3">
      <c r="A720" s="7">
        <v>2</v>
      </c>
      <c r="B720" s="64" t="s">
        <v>957</v>
      </c>
      <c r="C720" s="25" t="s">
        <v>19</v>
      </c>
      <c r="D720" s="31" t="s">
        <v>26</v>
      </c>
      <c r="E720" s="46">
        <f>E719*0.03</f>
        <v>2.3048999999999999</v>
      </c>
      <c r="F720" s="74"/>
      <c r="G720" s="74">
        <v>1500</v>
      </c>
      <c r="H720" s="74">
        <f t="shared" si="144"/>
        <v>1500</v>
      </c>
      <c r="I720" s="74">
        <f t="shared" si="145"/>
        <v>0</v>
      </c>
      <c r="J720" s="74">
        <f t="shared" si="146"/>
        <v>3457.35</v>
      </c>
      <c r="K720" s="74">
        <f t="shared" si="147"/>
        <v>3457.35</v>
      </c>
      <c r="L720" s="103"/>
      <c r="O720" s="12"/>
    </row>
    <row r="721" spans="1:15" x14ac:dyDescent="0.3">
      <c r="A721" s="7">
        <v>2</v>
      </c>
      <c r="B721" s="64" t="s">
        <v>958</v>
      </c>
      <c r="C721" s="25" t="s">
        <v>161</v>
      </c>
      <c r="D721" s="31" t="s">
        <v>25</v>
      </c>
      <c r="E721" s="46">
        <f>0.96*E718</f>
        <v>11.327999999999999</v>
      </c>
      <c r="F721" s="74"/>
      <c r="G721" s="74"/>
      <c r="H721" s="74">
        <f t="shared" si="144"/>
        <v>0</v>
      </c>
      <c r="I721" s="74">
        <f t="shared" si="145"/>
        <v>0</v>
      </c>
      <c r="J721" s="74">
        <f t="shared" si="146"/>
        <v>0</v>
      </c>
      <c r="K721" s="74">
        <f t="shared" si="147"/>
        <v>0</v>
      </c>
      <c r="L721" s="103"/>
      <c r="O721" s="12"/>
    </row>
    <row r="722" spans="1:15" ht="31.2" x14ac:dyDescent="0.3">
      <c r="A722" s="7">
        <v>2</v>
      </c>
      <c r="B722" s="64" t="s">
        <v>959</v>
      </c>
      <c r="C722" s="25" t="s">
        <v>1478</v>
      </c>
      <c r="D722" s="31" t="s">
        <v>25</v>
      </c>
      <c r="E722" s="46">
        <f>0.65*E718</f>
        <v>7.6700000000000008</v>
      </c>
      <c r="F722" s="73">
        <f>1973*0.15</f>
        <v>295.95</v>
      </c>
      <c r="G722" s="74">
        <f>1500*0.15</f>
        <v>225</v>
      </c>
      <c r="H722" s="74">
        <f t="shared" si="144"/>
        <v>520.95000000000005</v>
      </c>
      <c r="I722" s="74">
        <f t="shared" si="145"/>
        <v>2269.94</v>
      </c>
      <c r="J722" s="74">
        <f t="shared" si="146"/>
        <v>1725.75</v>
      </c>
      <c r="K722" s="74">
        <f t="shared" si="147"/>
        <v>3995.69</v>
      </c>
      <c r="L722" s="103"/>
      <c r="O722" s="12"/>
    </row>
    <row r="723" spans="1:15" x14ac:dyDescent="0.3">
      <c r="A723" s="7">
        <v>2</v>
      </c>
      <c r="B723" s="64" t="s">
        <v>960</v>
      </c>
      <c r="C723" s="25" t="s">
        <v>20</v>
      </c>
      <c r="D723" s="31" t="s">
        <v>26</v>
      </c>
      <c r="E723" s="46">
        <f>0.46/10*E718</f>
        <v>0.54280000000000006</v>
      </c>
      <c r="F723" s="74"/>
      <c r="G723" s="74">
        <v>5860</v>
      </c>
      <c r="H723" s="74">
        <f t="shared" si="144"/>
        <v>5860</v>
      </c>
      <c r="I723" s="74">
        <f t="shared" si="145"/>
        <v>0</v>
      </c>
      <c r="J723" s="74">
        <f t="shared" si="146"/>
        <v>3180.81</v>
      </c>
      <c r="K723" s="74">
        <f t="shared" si="147"/>
        <v>3180.81</v>
      </c>
      <c r="L723" s="103"/>
      <c r="O723" s="12"/>
    </row>
    <row r="724" spans="1:15" x14ac:dyDescent="0.3">
      <c r="A724" s="7">
        <v>2</v>
      </c>
      <c r="B724" s="64" t="s">
        <v>961</v>
      </c>
      <c r="C724" s="32" t="s">
        <v>158</v>
      </c>
      <c r="D724" s="31" t="s">
        <v>26</v>
      </c>
      <c r="E724" s="46">
        <f>E723*1.02</f>
        <v>0.55365600000000004</v>
      </c>
      <c r="F724" s="73">
        <v>6700</v>
      </c>
      <c r="G724" s="74"/>
      <c r="H724" s="74">
        <f t="shared" si="144"/>
        <v>6700</v>
      </c>
      <c r="I724" s="74">
        <f t="shared" si="145"/>
        <v>3709.5</v>
      </c>
      <c r="J724" s="74">
        <f t="shared" si="146"/>
        <v>0</v>
      </c>
      <c r="K724" s="74">
        <f t="shared" si="147"/>
        <v>3709.5</v>
      </c>
      <c r="L724" s="103"/>
      <c r="O724" s="12"/>
    </row>
    <row r="725" spans="1:15" x14ac:dyDescent="0.3">
      <c r="A725" s="7">
        <v>2</v>
      </c>
      <c r="B725" s="64" t="s">
        <v>962</v>
      </c>
      <c r="C725" s="25" t="s">
        <v>28</v>
      </c>
      <c r="D725" s="31" t="s">
        <v>26</v>
      </c>
      <c r="E725" s="46">
        <f>0.65/10*E718</f>
        <v>0.76700000000000013</v>
      </c>
      <c r="F725" s="74"/>
      <c r="G725" s="74">
        <v>5860</v>
      </c>
      <c r="H725" s="74">
        <f t="shared" si="144"/>
        <v>5860</v>
      </c>
      <c r="I725" s="74">
        <f t="shared" si="145"/>
        <v>0</v>
      </c>
      <c r="J725" s="74">
        <f t="shared" si="146"/>
        <v>4494.62</v>
      </c>
      <c r="K725" s="74">
        <f t="shared" si="147"/>
        <v>4494.62</v>
      </c>
      <c r="L725" s="103"/>
      <c r="O725" s="12"/>
    </row>
    <row r="726" spans="1:15" x14ac:dyDescent="0.3">
      <c r="A726" s="7">
        <v>2</v>
      </c>
      <c r="B726" s="64" t="s">
        <v>963</v>
      </c>
      <c r="C726" s="32" t="s">
        <v>29</v>
      </c>
      <c r="D726" s="31" t="s">
        <v>26</v>
      </c>
      <c r="E726" s="46">
        <f>E725*1.02</f>
        <v>0.78234000000000015</v>
      </c>
      <c r="F726" s="73">
        <v>7100</v>
      </c>
      <c r="G726" s="74"/>
      <c r="H726" s="74">
        <f t="shared" si="144"/>
        <v>7100</v>
      </c>
      <c r="I726" s="74">
        <f t="shared" si="145"/>
        <v>5554.61</v>
      </c>
      <c r="J726" s="74">
        <f t="shared" si="146"/>
        <v>0</v>
      </c>
      <c r="K726" s="74">
        <f t="shared" si="147"/>
        <v>5554.61</v>
      </c>
      <c r="L726" s="103"/>
      <c r="O726" s="12"/>
    </row>
    <row r="727" spans="1:15" x14ac:dyDescent="0.3">
      <c r="A727" s="7">
        <v>2</v>
      </c>
      <c r="B727" s="64" t="s">
        <v>964</v>
      </c>
      <c r="C727" s="25" t="s">
        <v>162</v>
      </c>
      <c r="D727" s="31" t="s">
        <v>27</v>
      </c>
      <c r="E727" s="46">
        <f>E718</f>
        <v>11.8</v>
      </c>
      <c r="F727" s="74"/>
      <c r="G727" s="74">
        <v>2928</v>
      </c>
      <c r="H727" s="74">
        <f t="shared" si="144"/>
        <v>2928</v>
      </c>
      <c r="I727" s="74">
        <f t="shared" si="145"/>
        <v>0</v>
      </c>
      <c r="J727" s="74">
        <f t="shared" si="146"/>
        <v>34550.400000000001</v>
      </c>
      <c r="K727" s="74">
        <f t="shared" si="147"/>
        <v>34550.400000000001</v>
      </c>
      <c r="L727" s="103"/>
      <c r="O727" s="12"/>
    </row>
    <row r="728" spans="1:15" ht="31.2" x14ac:dyDescent="0.3">
      <c r="A728" s="7">
        <v>2</v>
      </c>
      <c r="B728" s="64" t="s">
        <v>965</v>
      </c>
      <c r="C728" s="32" t="s">
        <v>170</v>
      </c>
      <c r="D728" s="31" t="s">
        <v>27</v>
      </c>
      <c r="E728" s="46">
        <f>E727*1.1</f>
        <v>12.980000000000002</v>
      </c>
      <c r="F728" s="77">
        <v>3225</v>
      </c>
      <c r="G728" s="74"/>
      <c r="H728" s="74">
        <f t="shared" si="144"/>
        <v>3225</v>
      </c>
      <c r="I728" s="74">
        <f t="shared" si="145"/>
        <v>41860.5</v>
      </c>
      <c r="J728" s="74">
        <f t="shared" si="146"/>
        <v>0</v>
      </c>
      <c r="K728" s="74">
        <f t="shared" si="147"/>
        <v>41860.5</v>
      </c>
      <c r="L728" s="103"/>
      <c r="O728" s="12"/>
    </row>
    <row r="729" spans="1:15" ht="33.6" x14ac:dyDescent="0.3">
      <c r="A729" s="7">
        <v>2</v>
      </c>
      <c r="B729" s="64" t="s">
        <v>966</v>
      </c>
      <c r="C729" s="25" t="s">
        <v>152</v>
      </c>
      <c r="D729" s="3" t="s">
        <v>26</v>
      </c>
      <c r="E729" s="5">
        <v>36.979999999999997</v>
      </c>
      <c r="F729" s="74"/>
      <c r="G729" s="74">
        <v>439</v>
      </c>
      <c r="H729" s="74">
        <f t="shared" si="144"/>
        <v>439</v>
      </c>
      <c r="I729" s="74">
        <f t="shared" si="145"/>
        <v>0</v>
      </c>
      <c r="J729" s="74">
        <f t="shared" si="146"/>
        <v>16234.22</v>
      </c>
      <c r="K729" s="74">
        <f t="shared" si="147"/>
        <v>16234.22</v>
      </c>
      <c r="L729" s="103"/>
      <c r="O729" s="12"/>
    </row>
    <row r="730" spans="1:15" ht="31.2" x14ac:dyDescent="0.3">
      <c r="A730" s="7">
        <v>2</v>
      </c>
      <c r="B730" s="87" t="s">
        <v>967</v>
      </c>
      <c r="C730" s="23" t="s">
        <v>235</v>
      </c>
      <c r="D730" s="88" t="s">
        <v>27</v>
      </c>
      <c r="E730" s="75">
        <v>6.3</v>
      </c>
      <c r="F730" s="82"/>
      <c r="G730" s="82"/>
      <c r="H730" s="82"/>
      <c r="I730" s="82"/>
      <c r="J730" s="82"/>
      <c r="K730" s="82"/>
      <c r="L730" s="103"/>
      <c r="O730" s="12"/>
    </row>
    <row r="731" spans="1:15" x14ac:dyDescent="0.3">
      <c r="A731" s="7">
        <v>2</v>
      </c>
      <c r="B731" s="64" t="s">
        <v>968</v>
      </c>
      <c r="C731" s="25" t="s">
        <v>149</v>
      </c>
      <c r="D731" s="31" t="s">
        <v>26</v>
      </c>
      <c r="E731" s="46">
        <v>31.3</v>
      </c>
      <c r="F731" s="74"/>
      <c r="G731" s="74">
        <v>300</v>
      </c>
      <c r="H731" s="74">
        <f t="shared" si="144"/>
        <v>300</v>
      </c>
      <c r="I731" s="74">
        <f t="shared" ref="I731:I741" si="148">ROUND(F731*E731,2)</f>
        <v>0</v>
      </c>
      <c r="J731" s="74">
        <f t="shared" ref="J731:J741" si="149">ROUND(G731*E731,2)</f>
        <v>9390</v>
      </c>
      <c r="K731" s="74">
        <f t="shared" si="147"/>
        <v>9390</v>
      </c>
      <c r="L731" s="103"/>
      <c r="O731" s="12"/>
    </row>
    <row r="732" spans="1:15" x14ac:dyDescent="0.3">
      <c r="A732" s="7">
        <v>2</v>
      </c>
      <c r="B732" s="64" t="s">
        <v>969</v>
      </c>
      <c r="C732" s="25" t="s">
        <v>19</v>
      </c>
      <c r="D732" s="31" t="s">
        <v>26</v>
      </c>
      <c r="E732" s="46">
        <f>E731*0.03</f>
        <v>0.93899999999999995</v>
      </c>
      <c r="F732" s="74"/>
      <c r="G732" s="74">
        <v>1500</v>
      </c>
      <c r="H732" s="74">
        <f t="shared" si="144"/>
        <v>1500</v>
      </c>
      <c r="I732" s="74">
        <f t="shared" si="148"/>
        <v>0</v>
      </c>
      <c r="J732" s="74">
        <f t="shared" si="149"/>
        <v>1408.5</v>
      </c>
      <c r="K732" s="74">
        <f t="shared" si="147"/>
        <v>1408.5</v>
      </c>
      <c r="L732" s="103"/>
      <c r="O732" s="12"/>
    </row>
    <row r="733" spans="1:15" x14ac:dyDescent="0.3">
      <c r="A733" s="7">
        <v>2</v>
      </c>
      <c r="B733" s="64" t="s">
        <v>970</v>
      </c>
      <c r="C733" s="25" t="s">
        <v>161</v>
      </c>
      <c r="D733" s="31" t="s">
        <v>25</v>
      </c>
      <c r="E733" s="46">
        <f>0.96*E730</f>
        <v>6.048</v>
      </c>
      <c r="F733" s="74"/>
      <c r="G733" s="74"/>
      <c r="H733" s="74">
        <f t="shared" si="144"/>
        <v>0</v>
      </c>
      <c r="I733" s="74">
        <f t="shared" si="148"/>
        <v>0</v>
      </c>
      <c r="J733" s="74">
        <f t="shared" si="149"/>
        <v>0</v>
      </c>
      <c r="K733" s="74">
        <f t="shared" si="147"/>
        <v>0</v>
      </c>
      <c r="L733" s="103"/>
      <c r="O733" s="12"/>
    </row>
    <row r="734" spans="1:15" ht="31.2" x14ac:dyDescent="0.3">
      <c r="A734" s="7">
        <v>2</v>
      </c>
      <c r="B734" s="64" t="s">
        <v>971</v>
      </c>
      <c r="C734" s="25" t="s">
        <v>1478</v>
      </c>
      <c r="D734" s="31" t="s">
        <v>25</v>
      </c>
      <c r="E734" s="46">
        <f>0.65*E730</f>
        <v>4.0949999999999998</v>
      </c>
      <c r="F734" s="73">
        <f>1973*0.15</f>
        <v>295.95</v>
      </c>
      <c r="G734" s="74">
        <f>1500*0.15</f>
        <v>225</v>
      </c>
      <c r="H734" s="74">
        <f t="shared" si="144"/>
        <v>520.95000000000005</v>
      </c>
      <c r="I734" s="74">
        <f t="shared" si="148"/>
        <v>1211.92</v>
      </c>
      <c r="J734" s="74">
        <f t="shared" si="149"/>
        <v>921.38</v>
      </c>
      <c r="K734" s="74">
        <f t="shared" si="147"/>
        <v>2133.3000000000002</v>
      </c>
      <c r="L734" s="103"/>
      <c r="O734" s="12"/>
    </row>
    <row r="735" spans="1:15" x14ac:dyDescent="0.3">
      <c r="A735" s="7">
        <v>2</v>
      </c>
      <c r="B735" s="64" t="s">
        <v>972</v>
      </c>
      <c r="C735" s="25" t="s">
        <v>20</v>
      </c>
      <c r="D735" s="31" t="s">
        <v>26</v>
      </c>
      <c r="E735" s="46">
        <f>0.46/10*E730</f>
        <v>0.2898</v>
      </c>
      <c r="F735" s="74"/>
      <c r="G735" s="74">
        <v>5860</v>
      </c>
      <c r="H735" s="74">
        <f t="shared" si="144"/>
        <v>5860</v>
      </c>
      <c r="I735" s="74">
        <f t="shared" si="148"/>
        <v>0</v>
      </c>
      <c r="J735" s="74">
        <f t="shared" si="149"/>
        <v>1698.23</v>
      </c>
      <c r="K735" s="74">
        <f t="shared" si="147"/>
        <v>1698.23</v>
      </c>
      <c r="L735" s="103"/>
      <c r="O735" s="12"/>
    </row>
    <row r="736" spans="1:15" x14ac:dyDescent="0.3">
      <c r="A736" s="7">
        <v>2</v>
      </c>
      <c r="B736" s="64" t="s">
        <v>973</v>
      </c>
      <c r="C736" s="32" t="s">
        <v>158</v>
      </c>
      <c r="D736" s="31" t="s">
        <v>26</v>
      </c>
      <c r="E736" s="46">
        <f>E735*1.02</f>
        <v>0.29559600000000003</v>
      </c>
      <c r="F736" s="73">
        <v>6700</v>
      </c>
      <c r="G736" s="74"/>
      <c r="H736" s="74">
        <f t="shared" si="144"/>
        <v>6700</v>
      </c>
      <c r="I736" s="74">
        <f t="shared" si="148"/>
        <v>1980.49</v>
      </c>
      <c r="J736" s="74">
        <f t="shared" si="149"/>
        <v>0</v>
      </c>
      <c r="K736" s="74">
        <f t="shared" si="147"/>
        <v>1980.49</v>
      </c>
      <c r="L736" s="103"/>
      <c r="O736" s="12"/>
    </row>
    <row r="737" spans="1:15" x14ac:dyDescent="0.3">
      <c r="A737" s="7">
        <v>1</v>
      </c>
      <c r="B737" s="64" t="s">
        <v>974</v>
      </c>
      <c r="C737" s="25" t="s">
        <v>28</v>
      </c>
      <c r="D737" s="31" t="s">
        <v>26</v>
      </c>
      <c r="E737" s="46">
        <f>0.65/10*E730</f>
        <v>0.40949999999999998</v>
      </c>
      <c r="F737" s="74"/>
      <c r="G737" s="74">
        <v>5860</v>
      </c>
      <c r="H737" s="74">
        <f t="shared" si="144"/>
        <v>5860</v>
      </c>
      <c r="I737" s="74">
        <f t="shared" si="148"/>
        <v>0</v>
      </c>
      <c r="J737" s="74">
        <f t="shared" si="149"/>
        <v>2399.67</v>
      </c>
      <c r="K737" s="74">
        <f t="shared" si="147"/>
        <v>2399.67</v>
      </c>
      <c r="L737" s="103"/>
      <c r="O737" s="12"/>
    </row>
    <row r="738" spans="1:15" x14ac:dyDescent="0.3">
      <c r="A738" s="7">
        <v>2</v>
      </c>
      <c r="B738" s="64" t="s">
        <v>975</v>
      </c>
      <c r="C738" s="32" t="s">
        <v>29</v>
      </c>
      <c r="D738" s="31" t="s">
        <v>26</v>
      </c>
      <c r="E738" s="46">
        <f>E737*1.02</f>
        <v>0.41769000000000001</v>
      </c>
      <c r="F738" s="73">
        <v>7100</v>
      </c>
      <c r="G738" s="74"/>
      <c r="H738" s="74">
        <f t="shared" si="144"/>
        <v>7100</v>
      </c>
      <c r="I738" s="74">
        <f t="shared" si="148"/>
        <v>2965.6</v>
      </c>
      <c r="J738" s="74">
        <f t="shared" si="149"/>
        <v>0</v>
      </c>
      <c r="K738" s="74">
        <f t="shared" si="147"/>
        <v>2965.6</v>
      </c>
      <c r="L738" s="103"/>
      <c r="O738" s="12"/>
    </row>
    <row r="739" spans="1:15" x14ac:dyDescent="0.3">
      <c r="A739" s="7">
        <v>2</v>
      </c>
      <c r="B739" s="64" t="s">
        <v>976</v>
      </c>
      <c r="C739" s="25" t="s">
        <v>162</v>
      </c>
      <c r="D739" s="31" t="s">
        <v>27</v>
      </c>
      <c r="E739" s="46">
        <f>E730</f>
        <v>6.3</v>
      </c>
      <c r="F739" s="74"/>
      <c r="G739" s="74">
        <v>2928</v>
      </c>
      <c r="H739" s="74">
        <f t="shared" si="144"/>
        <v>2928</v>
      </c>
      <c r="I739" s="74">
        <f t="shared" si="148"/>
        <v>0</v>
      </c>
      <c r="J739" s="74">
        <f t="shared" si="149"/>
        <v>18446.400000000001</v>
      </c>
      <c r="K739" s="74">
        <f t="shared" si="147"/>
        <v>18446.400000000001</v>
      </c>
      <c r="L739" s="103"/>
      <c r="O739" s="12"/>
    </row>
    <row r="740" spans="1:15" ht="31.2" x14ac:dyDescent="0.3">
      <c r="A740" s="7">
        <v>2</v>
      </c>
      <c r="B740" s="64" t="s">
        <v>977</v>
      </c>
      <c r="C740" s="32" t="s">
        <v>170</v>
      </c>
      <c r="D740" s="31" t="s">
        <v>27</v>
      </c>
      <c r="E740" s="46">
        <f>E739*1.1</f>
        <v>6.9300000000000006</v>
      </c>
      <c r="F740" s="77">
        <v>3225</v>
      </c>
      <c r="G740" s="74"/>
      <c r="H740" s="74">
        <f t="shared" si="144"/>
        <v>3225</v>
      </c>
      <c r="I740" s="74">
        <f t="shared" si="148"/>
        <v>22349.25</v>
      </c>
      <c r="J740" s="74">
        <f t="shared" si="149"/>
        <v>0</v>
      </c>
      <c r="K740" s="74">
        <f t="shared" si="147"/>
        <v>22349.25</v>
      </c>
      <c r="L740" s="103"/>
      <c r="O740" s="12"/>
    </row>
    <row r="741" spans="1:15" ht="33.6" x14ac:dyDescent="0.3">
      <c r="A741" s="7">
        <v>2</v>
      </c>
      <c r="B741" s="64" t="s">
        <v>978</v>
      </c>
      <c r="C741" s="25" t="s">
        <v>152</v>
      </c>
      <c r="D741" s="3" t="s">
        <v>26</v>
      </c>
      <c r="E741" s="5">
        <v>16.57</v>
      </c>
      <c r="F741" s="74"/>
      <c r="G741" s="74">
        <v>439</v>
      </c>
      <c r="H741" s="74">
        <f t="shared" si="144"/>
        <v>439</v>
      </c>
      <c r="I741" s="74">
        <f t="shared" si="148"/>
        <v>0</v>
      </c>
      <c r="J741" s="74">
        <f t="shared" si="149"/>
        <v>7274.23</v>
      </c>
      <c r="K741" s="74">
        <f t="shared" si="147"/>
        <v>7274.23</v>
      </c>
      <c r="L741" s="103"/>
      <c r="O741" s="12"/>
    </row>
    <row r="742" spans="1:15" ht="31.2" x14ac:dyDescent="0.3">
      <c r="A742" s="7">
        <v>2</v>
      </c>
      <c r="B742" s="87" t="s">
        <v>979</v>
      </c>
      <c r="C742" s="23" t="s">
        <v>236</v>
      </c>
      <c r="D742" s="88" t="s">
        <v>27</v>
      </c>
      <c r="E742" s="75">
        <v>6.1</v>
      </c>
      <c r="F742" s="82"/>
      <c r="G742" s="82"/>
      <c r="H742" s="82"/>
      <c r="I742" s="82"/>
      <c r="J742" s="82"/>
      <c r="K742" s="82"/>
      <c r="L742" s="103"/>
      <c r="O742" s="12"/>
    </row>
    <row r="743" spans="1:15" x14ac:dyDescent="0.3">
      <c r="A743" s="7">
        <v>2</v>
      </c>
      <c r="B743" s="64" t="s">
        <v>980</v>
      </c>
      <c r="C743" s="25" t="s">
        <v>149</v>
      </c>
      <c r="D743" s="31" t="s">
        <v>26</v>
      </c>
      <c r="E743" s="46">
        <v>17.100000000000001</v>
      </c>
      <c r="F743" s="74"/>
      <c r="G743" s="74">
        <v>300</v>
      </c>
      <c r="H743" s="74">
        <f t="shared" si="144"/>
        <v>300</v>
      </c>
      <c r="I743" s="74">
        <f t="shared" ref="I743:I752" si="150">ROUND(F743*E743,2)</f>
        <v>0</v>
      </c>
      <c r="J743" s="74">
        <f t="shared" ref="J743:J752" si="151">ROUND(G743*E743,2)</f>
        <v>5130</v>
      </c>
      <c r="K743" s="74">
        <f t="shared" si="147"/>
        <v>5130</v>
      </c>
      <c r="L743" s="103"/>
      <c r="O743" s="12"/>
    </row>
    <row r="744" spans="1:15" x14ac:dyDescent="0.3">
      <c r="A744" s="7">
        <v>2</v>
      </c>
      <c r="B744" s="64" t="s">
        <v>981</v>
      </c>
      <c r="C744" s="25" t="s">
        <v>161</v>
      </c>
      <c r="D744" s="31" t="s">
        <v>25</v>
      </c>
      <c r="E744" s="46">
        <f>0.96*E742</f>
        <v>5.8559999999999999</v>
      </c>
      <c r="F744" s="74"/>
      <c r="G744" s="74"/>
      <c r="H744" s="74">
        <f t="shared" si="144"/>
        <v>0</v>
      </c>
      <c r="I744" s="74">
        <f t="shared" si="150"/>
        <v>0</v>
      </c>
      <c r="J744" s="74">
        <f t="shared" si="151"/>
        <v>0</v>
      </c>
      <c r="K744" s="74">
        <f t="shared" si="147"/>
        <v>0</v>
      </c>
      <c r="L744" s="103"/>
      <c r="O744" s="12"/>
    </row>
    <row r="745" spans="1:15" ht="31.2" x14ac:dyDescent="0.3">
      <c r="A745" s="7">
        <v>2</v>
      </c>
      <c r="B745" s="64" t="s">
        <v>982</v>
      </c>
      <c r="C745" s="25" t="s">
        <v>1478</v>
      </c>
      <c r="D745" s="31" t="s">
        <v>25</v>
      </c>
      <c r="E745" s="46">
        <f>0.65*E742</f>
        <v>3.9649999999999999</v>
      </c>
      <c r="F745" s="73">
        <f>1973*0.15</f>
        <v>295.95</v>
      </c>
      <c r="G745" s="74">
        <f>1500*0.15</f>
        <v>225</v>
      </c>
      <c r="H745" s="74">
        <f t="shared" si="144"/>
        <v>520.95000000000005</v>
      </c>
      <c r="I745" s="74">
        <f t="shared" si="150"/>
        <v>1173.44</v>
      </c>
      <c r="J745" s="74">
        <f t="shared" si="151"/>
        <v>892.13</v>
      </c>
      <c r="K745" s="74">
        <f t="shared" si="147"/>
        <v>2065.5700000000002</v>
      </c>
      <c r="L745" s="103"/>
      <c r="O745" s="12"/>
    </row>
    <row r="746" spans="1:15" x14ac:dyDescent="0.3">
      <c r="A746" s="7">
        <v>2</v>
      </c>
      <c r="B746" s="64" t="s">
        <v>983</v>
      </c>
      <c r="C746" s="25" t="s">
        <v>20</v>
      </c>
      <c r="D746" s="31" t="s">
        <v>26</v>
      </c>
      <c r="E746" s="46">
        <f>0.46/10*E742</f>
        <v>0.28059999999999996</v>
      </c>
      <c r="F746" s="74"/>
      <c r="G746" s="74">
        <v>5860</v>
      </c>
      <c r="H746" s="74">
        <f t="shared" si="144"/>
        <v>5860</v>
      </c>
      <c r="I746" s="74">
        <f t="shared" si="150"/>
        <v>0</v>
      </c>
      <c r="J746" s="74">
        <f t="shared" si="151"/>
        <v>1644.32</v>
      </c>
      <c r="K746" s="74">
        <f t="shared" si="147"/>
        <v>1644.32</v>
      </c>
      <c r="L746" s="103"/>
      <c r="O746" s="12"/>
    </row>
    <row r="747" spans="1:15" x14ac:dyDescent="0.3">
      <c r="A747" s="7">
        <v>2</v>
      </c>
      <c r="B747" s="64" t="s">
        <v>984</v>
      </c>
      <c r="C747" s="32" t="s">
        <v>158</v>
      </c>
      <c r="D747" s="31" t="s">
        <v>26</v>
      </c>
      <c r="E747" s="46">
        <f>E746*1.02</f>
        <v>0.28621199999999997</v>
      </c>
      <c r="F747" s="73">
        <v>6700</v>
      </c>
      <c r="G747" s="74"/>
      <c r="H747" s="74">
        <f t="shared" si="144"/>
        <v>6700</v>
      </c>
      <c r="I747" s="74">
        <f t="shared" si="150"/>
        <v>1917.62</v>
      </c>
      <c r="J747" s="74">
        <f t="shared" si="151"/>
        <v>0</v>
      </c>
      <c r="K747" s="74">
        <f t="shared" si="147"/>
        <v>1917.62</v>
      </c>
      <c r="L747" s="103"/>
      <c r="O747" s="12"/>
    </row>
    <row r="748" spans="1:15" x14ac:dyDescent="0.3">
      <c r="A748" s="7">
        <v>2</v>
      </c>
      <c r="B748" s="64" t="s">
        <v>985</v>
      </c>
      <c r="C748" s="25" t="s">
        <v>28</v>
      </c>
      <c r="D748" s="31" t="s">
        <v>26</v>
      </c>
      <c r="E748" s="46">
        <f>0.65/10*E742</f>
        <v>0.39649999999999996</v>
      </c>
      <c r="F748" s="74"/>
      <c r="G748" s="74">
        <v>5860</v>
      </c>
      <c r="H748" s="74">
        <f t="shared" si="144"/>
        <v>5860</v>
      </c>
      <c r="I748" s="74">
        <f t="shared" si="150"/>
        <v>0</v>
      </c>
      <c r="J748" s="74">
        <f t="shared" si="151"/>
        <v>2323.4899999999998</v>
      </c>
      <c r="K748" s="74">
        <f t="shared" si="147"/>
        <v>2323.4899999999998</v>
      </c>
      <c r="L748" s="103"/>
      <c r="O748" s="12"/>
    </row>
    <row r="749" spans="1:15" x14ac:dyDescent="0.3">
      <c r="A749" s="7">
        <v>2</v>
      </c>
      <c r="B749" s="64" t="s">
        <v>986</v>
      </c>
      <c r="C749" s="32" t="s">
        <v>29</v>
      </c>
      <c r="D749" s="31" t="s">
        <v>26</v>
      </c>
      <c r="E749" s="46">
        <f>E748*1.02</f>
        <v>0.40442999999999996</v>
      </c>
      <c r="F749" s="73">
        <v>7100</v>
      </c>
      <c r="G749" s="74"/>
      <c r="H749" s="74">
        <f t="shared" si="144"/>
        <v>7100</v>
      </c>
      <c r="I749" s="74">
        <f t="shared" si="150"/>
        <v>2871.45</v>
      </c>
      <c r="J749" s="74">
        <f t="shared" si="151"/>
        <v>0</v>
      </c>
      <c r="K749" s="74">
        <f t="shared" si="147"/>
        <v>2871.45</v>
      </c>
      <c r="L749" s="103"/>
      <c r="O749" s="12"/>
    </row>
    <row r="750" spans="1:15" x14ac:dyDescent="0.3">
      <c r="A750" s="7">
        <v>2</v>
      </c>
      <c r="B750" s="64" t="s">
        <v>987</v>
      </c>
      <c r="C750" s="25" t="s">
        <v>162</v>
      </c>
      <c r="D750" s="31" t="s">
        <v>27</v>
      </c>
      <c r="E750" s="46">
        <f>E742</f>
        <v>6.1</v>
      </c>
      <c r="F750" s="74"/>
      <c r="G750" s="74">
        <v>2928</v>
      </c>
      <c r="H750" s="74">
        <f t="shared" si="144"/>
        <v>2928</v>
      </c>
      <c r="I750" s="74">
        <f t="shared" si="150"/>
        <v>0</v>
      </c>
      <c r="J750" s="74">
        <f t="shared" si="151"/>
        <v>17860.8</v>
      </c>
      <c r="K750" s="74">
        <f t="shared" si="147"/>
        <v>17860.8</v>
      </c>
      <c r="L750" s="103"/>
      <c r="O750" s="12"/>
    </row>
    <row r="751" spans="1:15" ht="31.2" x14ac:dyDescent="0.3">
      <c r="A751" s="7">
        <v>2</v>
      </c>
      <c r="B751" s="64" t="s">
        <v>988</v>
      </c>
      <c r="C751" s="32" t="s">
        <v>170</v>
      </c>
      <c r="D751" s="31" t="s">
        <v>27</v>
      </c>
      <c r="E751" s="46">
        <f>E750*1.1</f>
        <v>6.71</v>
      </c>
      <c r="F751" s="77">
        <v>3225</v>
      </c>
      <c r="G751" s="74"/>
      <c r="H751" s="74">
        <f t="shared" si="144"/>
        <v>3225</v>
      </c>
      <c r="I751" s="74">
        <f t="shared" si="150"/>
        <v>21639.75</v>
      </c>
      <c r="J751" s="74">
        <f t="shared" si="151"/>
        <v>0</v>
      </c>
      <c r="K751" s="74">
        <f t="shared" si="147"/>
        <v>21639.75</v>
      </c>
      <c r="L751" s="103"/>
      <c r="O751" s="12"/>
    </row>
    <row r="752" spans="1:15" ht="33.6" x14ac:dyDescent="0.3">
      <c r="A752" s="7">
        <v>2</v>
      </c>
      <c r="B752" s="64" t="s">
        <v>989</v>
      </c>
      <c r="C752" s="25" t="s">
        <v>152</v>
      </c>
      <c r="D752" s="3" t="s">
        <v>26</v>
      </c>
      <c r="E752" s="5">
        <v>12.01</v>
      </c>
      <c r="F752" s="74"/>
      <c r="G752" s="74">
        <v>439</v>
      </c>
      <c r="H752" s="74">
        <f t="shared" si="144"/>
        <v>439</v>
      </c>
      <c r="I752" s="74">
        <f t="shared" si="150"/>
        <v>0</v>
      </c>
      <c r="J752" s="74">
        <f t="shared" si="151"/>
        <v>5272.39</v>
      </c>
      <c r="K752" s="74">
        <f t="shared" si="147"/>
        <v>5272.39</v>
      </c>
      <c r="L752" s="103"/>
      <c r="O752" s="12"/>
    </row>
    <row r="753" spans="1:15" ht="31.2" x14ac:dyDescent="0.3">
      <c r="A753" s="7">
        <v>2</v>
      </c>
      <c r="B753" s="87" t="s">
        <v>990</v>
      </c>
      <c r="C753" s="23" t="s">
        <v>238</v>
      </c>
      <c r="D753" s="88" t="s">
        <v>27</v>
      </c>
      <c r="E753" s="75">
        <v>3</v>
      </c>
      <c r="F753" s="82"/>
      <c r="G753" s="82"/>
      <c r="H753" s="82"/>
      <c r="I753" s="82"/>
      <c r="J753" s="82"/>
      <c r="K753" s="82"/>
      <c r="L753" s="103"/>
      <c r="O753" s="12"/>
    </row>
    <row r="754" spans="1:15" x14ac:dyDescent="0.3">
      <c r="A754" s="7">
        <v>2</v>
      </c>
      <c r="B754" s="64" t="s">
        <v>991</v>
      </c>
      <c r="C754" s="25" t="s">
        <v>149</v>
      </c>
      <c r="D754" s="31" t="s">
        <v>26</v>
      </c>
      <c r="E754" s="46">
        <v>11.98</v>
      </c>
      <c r="F754" s="74"/>
      <c r="G754" s="74">
        <v>300</v>
      </c>
      <c r="H754" s="74">
        <f t="shared" si="144"/>
        <v>300</v>
      </c>
      <c r="I754" s="74">
        <f t="shared" ref="I754:I763" si="152">ROUND(F754*E754,2)</f>
        <v>0</v>
      </c>
      <c r="J754" s="74">
        <f t="shared" ref="J754:J763" si="153">ROUND(G754*E754,2)</f>
        <v>3594</v>
      </c>
      <c r="K754" s="74">
        <f t="shared" si="147"/>
        <v>3594</v>
      </c>
      <c r="L754" s="103"/>
      <c r="O754" s="12"/>
    </row>
    <row r="755" spans="1:15" x14ac:dyDescent="0.3">
      <c r="A755" s="7">
        <v>2</v>
      </c>
      <c r="B755" s="64" t="s">
        <v>992</v>
      </c>
      <c r="C755" s="25" t="s">
        <v>161</v>
      </c>
      <c r="D755" s="31" t="s">
        <v>25</v>
      </c>
      <c r="E755" s="46">
        <f>0.96*E753</f>
        <v>2.88</v>
      </c>
      <c r="F755" s="74"/>
      <c r="G755" s="74"/>
      <c r="H755" s="74">
        <f t="shared" si="144"/>
        <v>0</v>
      </c>
      <c r="I755" s="74">
        <f t="shared" si="152"/>
        <v>0</v>
      </c>
      <c r="J755" s="74">
        <f t="shared" si="153"/>
        <v>0</v>
      </c>
      <c r="K755" s="74">
        <f t="shared" si="147"/>
        <v>0</v>
      </c>
      <c r="L755" s="103"/>
      <c r="O755" s="12"/>
    </row>
    <row r="756" spans="1:15" ht="31.2" x14ac:dyDescent="0.3">
      <c r="A756" s="7">
        <v>2</v>
      </c>
      <c r="B756" s="64" t="s">
        <v>993</v>
      </c>
      <c r="C756" s="25" t="s">
        <v>1478</v>
      </c>
      <c r="D756" s="31" t="s">
        <v>25</v>
      </c>
      <c r="E756" s="46">
        <f>0.65*E753</f>
        <v>1.9500000000000002</v>
      </c>
      <c r="F756" s="73">
        <f>1973*0.15</f>
        <v>295.95</v>
      </c>
      <c r="G756" s="74">
        <f>1500*0.15</f>
        <v>225</v>
      </c>
      <c r="H756" s="74">
        <f t="shared" si="144"/>
        <v>520.95000000000005</v>
      </c>
      <c r="I756" s="74">
        <f t="shared" si="152"/>
        <v>577.1</v>
      </c>
      <c r="J756" s="74">
        <f t="shared" si="153"/>
        <v>438.75</v>
      </c>
      <c r="K756" s="74">
        <f t="shared" si="147"/>
        <v>1015.85</v>
      </c>
      <c r="L756" s="103"/>
      <c r="O756" s="12"/>
    </row>
    <row r="757" spans="1:15" x14ac:dyDescent="0.3">
      <c r="A757" s="7">
        <v>2</v>
      </c>
      <c r="B757" s="64" t="s">
        <v>994</v>
      </c>
      <c r="C757" s="25" t="s">
        <v>20</v>
      </c>
      <c r="D757" s="31" t="s">
        <v>26</v>
      </c>
      <c r="E757" s="46">
        <f>0.46/10*E753</f>
        <v>0.13800000000000001</v>
      </c>
      <c r="F757" s="74"/>
      <c r="G757" s="74">
        <v>5860</v>
      </c>
      <c r="H757" s="74">
        <f t="shared" si="144"/>
        <v>5860</v>
      </c>
      <c r="I757" s="74">
        <f t="shared" si="152"/>
        <v>0</v>
      </c>
      <c r="J757" s="74">
        <f t="shared" si="153"/>
        <v>808.68</v>
      </c>
      <c r="K757" s="74">
        <f t="shared" si="147"/>
        <v>808.68</v>
      </c>
      <c r="L757" s="103"/>
      <c r="O757" s="12"/>
    </row>
    <row r="758" spans="1:15" x14ac:dyDescent="0.3">
      <c r="A758" s="7">
        <v>2</v>
      </c>
      <c r="B758" s="64" t="s">
        <v>995</v>
      </c>
      <c r="C758" s="32" t="s">
        <v>158</v>
      </c>
      <c r="D758" s="31" t="s">
        <v>26</v>
      </c>
      <c r="E758" s="46">
        <f>E757*1.02</f>
        <v>0.14076000000000002</v>
      </c>
      <c r="F758" s="73">
        <v>6700</v>
      </c>
      <c r="G758" s="74"/>
      <c r="H758" s="74">
        <f t="shared" si="144"/>
        <v>6700</v>
      </c>
      <c r="I758" s="74">
        <f t="shared" si="152"/>
        <v>943.09</v>
      </c>
      <c r="J758" s="74">
        <f t="shared" si="153"/>
        <v>0</v>
      </c>
      <c r="K758" s="74">
        <f t="shared" si="147"/>
        <v>943.09</v>
      </c>
      <c r="L758" s="103"/>
      <c r="O758" s="12"/>
    </row>
    <row r="759" spans="1:15" x14ac:dyDescent="0.3">
      <c r="A759" s="7">
        <v>2</v>
      </c>
      <c r="B759" s="64" t="s">
        <v>996</v>
      </c>
      <c r="C759" s="25" t="s">
        <v>28</v>
      </c>
      <c r="D759" s="31" t="s">
        <v>26</v>
      </c>
      <c r="E759" s="46">
        <f>0.65/10*E753</f>
        <v>0.19500000000000001</v>
      </c>
      <c r="F759" s="74"/>
      <c r="G759" s="74">
        <v>5860</v>
      </c>
      <c r="H759" s="74">
        <f t="shared" si="144"/>
        <v>5860</v>
      </c>
      <c r="I759" s="74">
        <f t="shared" si="152"/>
        <v>0</v>
      </c>
      <c r="J759" s="74">
        <f t="shared" si="153"/>
        <v>1142.7</v>
      </c>
      <c r="K759" s="74">
        <f t="shared" si="147"/>
        <v>1142.7</v>
      </c>
      <c r="L759" s="103"/>
      <c r="O759" s="12"/>
    </row>
    <row r="760" spans="1:15" x14ac:dyDescent="0.3">
      <c r="A760" s="7">
        <v>2</v>
      </c>
      <c r="B760" s="64" t="s">
        <v>997</v>
      </c>
      <c r="C760" s="32" t="s">
        <v>29</v>
      </c>
      <c r="D760" s="31" t="s">
        <v>26</v>
      </c>
      <c r="E760" s="46">
        <f>E759*1.02</f>
        <v>0.19890000000000002</v>
      </c>
      <c r="F760" s="73">
        <v>7100</v>
      </c>
      <c r="G760" s="74"/>
      <c r="H760" s="74">
        <f t="shared" si="144"/>
        <v>7100</v>
      </c>
      <c r="I760" s="74">
        <f t="shared" si="152"/>
        <v>1412.19</v>
      </c>
      <c r="J760" s="74">
        <f t="shared" si="153"/>
        <v>0</v>
      </c>
      <c r="K760" s="74">
        <f t="shared" si="147"/>
        <v>1412.19</v>
      </c>
      <c r="L760" s="103"/>
      <c r="O760" s="12"/>
    </row>
    <row r="761" spans="1:15" x14ac:dyDescent="0.3">
      <c r="A761" s="7">
        <v>2</v>
      </c>
      <c r="B761" s="64" t="s">
        <v>998</v>
      </c>
      <c r="C761" s="25" t="s">
        <v>162</v>
      </c>
      <c r="D761" s="31" t="s">
        <v>27</v>
      </c>
      <c r="E761" s="46">
        <f>E753</f>
        <v>3</v>
      </c>
      <c r="F761" s="74"/>
      <c r="G761" s="74">
        <v>3000</v>
      </c>
      <c r="H761" s="74">
        <f t="shared" si="144"/>
        <v>3000</v>
      </c>
      <c r="I761" s="74">
        <f t="shared" si="152"/>
        <v>0</v>
      </c>
      <c r="J761" s="74">
        <f t="shared" si="153"/>
        <v>9000</v>
      </c>
      <c r="K761" s="74">
        <f t="shared" si="147"/>
        <v>9000</v>
      </c>
      <c r="L761" s="103"/>
      <c r="O761" s="12"/>
    </row>
    <row r="762" spans="1:15" x14ac:dyDescent="0.3">
      <c r="A762" s="7">
        <v>2</v>
      </c>
      <c r="B762" s="64" t="s">
        <v>999</v>
      </c>
      <c r="C762" s="32" t="s">
        <v>237</v>
      </c>
      <c r="D762" s="31" t="s">
        <v>27</v>
      </c>
      <c r="E762" s="46">
        <f>E761*1.1</f>
        <v>3.3000000000000003</v>
      </c>
      <c r="F762" s="73">
        <v>800</v>
      </c>
      <c r="G762" s="92"/>
      <c r="H762" s="74">
        <f t="shared" si="144"/>
        <v>800</v>
      </c>
      <c r="I762" s="74">
        <f t="shared" si="152"/>
        <v>2640</v>
      </c>
      <c r="J762" s="74">
        <f t="shared" si="153"/>
        <v>0</v>
      </c>
      <c r="K762" s="74">
        <f t="shared" si="147"/>
        <v>2640</v>
      </c>
      <c r="L762" s="103"/>
      <c r="O762" s="12"/>
    </row>
    <row r="763" spans="1:15" ht="33.6" x14ac:dyDescent="0.3">
      <c r="A763" s="7">
        <v>2</v>
      </c>
      <c r="B763" s="64" t="s">
        <v>1000</v>
      </c>
      <c r="C763" s="25" t="s">
        <v>152</v>
      </c>
      <c r="D763" s="3" t="s">
        <v>26</v>
      </c>
      <c r="E763" s="5">
        <v>0.5</v>
      </c>
      <c r="F763" s="74"/>
      <c r="G763" s="74">
        <v>439</v>
      </c>
      <c r="H763" s="74">
        <f t="shared" si="144"/>
        <v>439</v>
      </c>
      <c r="I763" s="74">
        <f t="shared" si="152"/>
        <v>0</v>
      </c>
      <c r="J763" s="74">
        <f t="shared" si="153"/>
        <v>219.5</v>
      </c>
      <c r="K763" s="74">
        <f t="shared" si="147"/>
        <v>219.5</v>
      </c>
      <c r="L763" s="103"/>
      <c r="O763" s="12"/>
    </row>
    <row r="764" spans="1:15" ht="31.2" x14ac:dyDescent="0.3">
      <c r="A764" s="7">
        <v>2</v>
      </c>
      <c r="B764" s="87" t="s">
        <v>1001</v>
      </c>
      <c r="C764" s="23" t="s">
        <v>239</v>
      </c>
      <c r="D764" s="88" t="s">
        <v>27</v>
      </c>
      <c r="E764" s="75">
        <v>5.8</v>
      </c>
      <c r="F764" s="82"/>
      <c r="G764" s="82"/>
      <c r="H764" s="82"/>
      <c r="I764" s="82"/>
      <c r="J764" s="82"/>
      <c r="K764" s="82"/>
      <c r="L764" s="103"/>
      <c r="O764" s="12"/>
    </row>
    <row r="765" spans="1:15" x14ac:dyDescent="0.3">
      <c r="A765" s="7">
        <v>2</v>
      </c>
      <c r="B765" s="64" t="s">
        <v>1002</v>
      </c>
      <c r="C765" s="25" t="s">
        <v>149</v>
      </c>
      <c r="D765" s="31" t="s">
        <v>26</v>
      </c>
      <c r="E765" s="46">
        <v>4.5999999999999996</v>
      </c>
      <c r="F765" s="74"/>
      <c r="G765" s="74">
        <v>300</v>
      </c>
      <c r="H765" s="74">
        <f t="shared" si="144"/>
        <v>300</v>
      </c>
      <c r="I765" s="74">
        <f t="shared" ref="I765:I774" si="154">ROUND(F765*E765,2)</f>
        <v>0</v>
      </c>
      <c r="J765" s="74">
        <f t="shared" ref="J765:J774" si="155">ROUND(G765*E765,2)</f>
        <v>1380</v>
      </c>
      <c r="K765" s="74">
        <f t="shared" si="147"/>
        <v>1380</v>
      </c>
      <c r="L765" s="103"/>
      <c r="O765" s="12"/>
    </row>
    <row r="766" spans="1:15" x14ac:dyDescent="0.3">
      <c r="A766" s="7">
        <v>2</v>
      </c>
      <c r="B766" s="64" t="s">
        <v>1003</v>
      </c>
      <c r="C766" s="25" t="s">
        <v>161</v>
      </c>
      <c r="D766" s="31" t="s">
        <v>25</v>
      </c>
      <c r="E766" s="46">
        <f>0.96*E764</f>
        <v>5.5679999999999996</v>
      </c>
      <c r="F766" s="74"/>
      <c r="G766" s="74"/>
      <c r="H766" s="74">
        <f t="shared" si="144"/>
        <v>0</v>
      </c>
      <c r="I766" s="74">
        <f t="shared" si="154"/>
        <v>0</v>
      </c>
      <c r="J766" s="74">
        <f t="shared" si="155"/>
        <v>0</v>
      </c>
      <c r="K766" s="74">
        <f t="shared" si="147"/>
        <v>0</v>
      </c>
      <c r="L766" s="103"/>
      <c r="O766" s="12"/>
    </row>
    <row r="767" spans="1:15" ht="31.2" x14ac:dyDescent="0.3">
      <c r="A767" s="7">
        <v>2</v>
      </c>
      <c r="B767" s="64" t="s">
        <v>1004</v>
      </c>
      <c r="C767" s="25" t="s">
        <v>1478</v>
      </c>
      <c r="D767" s="31" t="s">
        <v>25</v>
      </c>
      <c r="E767" s="46">
        <f>0.65*E764</f>
        <v>3.77</v>
      </c>
      <c r="F767" s="73">
        <f>1973*0.15</f>
        <v>295.95</v>
      </c>
      <c r="G767" s="74">
        <f>1500*0.15</f>
        <v>225</v>
      </c>
      <c r="H767" s="74">
        <f t="shared" si="144"/>
        <v>520.95000000000005</v>
      </c>
      <c r="I767" s="74">
        <f t="shared" si="154"/>
        <v>1115.73</v>
      </c>
      <c r="J767" s="74">
        <f t="shared" si="155"/>
        <v>848.25</v>
      </c>
      <c r="K767" s="74">
        <f t="shared" si="147"/>
        <v>1963.98</v>
      </c>
      <c r="L767" s="103"/>
      <c r="O767" s="12"/>
    </row>
    <row r="768" spans="1:15" x14ac:dyDescent="0.3">
      <c r="A768" s="7">
        <v>2</v>
      </c>
      <c r="B768" s="64" t="s">
        <v>1005</v>
      </c>
      <c r="C768" s="25" t="s">
        <v>20</v>
      </c>
      <c r="D768" s="31" t="s">
        <v>26</v>
      </c>
      <c r="E768" s="46">
        <f>0.46/10*E764</f>
        <v>0.26679999999999998</v>
      </c>
      <c r="F768" s="74"/>
      <c r="G768" s="74">
        <v>5860</v>
      </c>
      <c r="H768" s="74">
        <f t="shared" si="144"/>
        <v>5860</v>
      </c>
      <c r="I768" s="74">
        <f t="shared" si="154"/>
        <v>0</v>
      </c>
      <c r="J768" s="74">
        <f t="shared" si="155"/>
        <v>1563.45</v>
      </c>
      <c r="K768" s="74">
        <f t="shared" si="147"/>
        <v>1563.45</v>
      </c>
      <c r="L768" s="103"/>
      <c r="O768" s="12"/>
    </row>
    <row r="769" spans="1:15" x14ac:dyDescent="0.3">
      <c r="A769" s="7">
        <v>2</v>
      </c>
      <c r="B769" s="64" t="s">
        <v>1006</v>
      </c>
      <c r="C769" s="32" t="s">
        <v>158</v>
      </c>
      <c r="D769" s="31" t="s">
        <v>26</v>
      </c>
      <c r="E769" s="46">
        <f>E768*1.02</f>
        <v>0.27213599999999999</v>
      </c>
      <c r="F769" s="73">
        <v>6700</v>
      </c>
      <c r="G769" s="74"/>
      <c r="H769" s="74">
        <f t="shared" si="144"/>
        <v>6700</v>
      </c>
      <c r="I769" s="74">
        <f t="shared" si="154"/>
        <v>1823.31</v>
      </c>
      <c r="J769" s="74">
        <f t="shared" si="155"/>
        <v>0</v>
      </c>
      <c r="K769" s="74">
        <f t="shared" si="147"/>
        <v>1823.31</v>
      </c>
      <c r="L769" s="103"/>
      <c r="O769" s="12"/>
    </row>
    <row r="770" spans="1:15" x14ac:dyDescent="0.3">
      <c r="A770" s="7">
        <v>2</v>
      </c>
      <c r="B770" s="64" t="s">
        <v>1007</v>
      </c>
      <c r="C770" s="25" t="s">
        <v>28</v>
      </c>
      <c r="D770" s="31" t="s">
        <v>26</v>
      </c>
      <c r="E770" s="46">
        <f>0.65/10*E764</f>
        <v>0.377</v>
      </c>
      <c r="F770" s="74"/>
      <c r="G770" s="74">
        <v>5860</v>
      </c>
      <c r="H770" s="74">
        <f t="shared" si="144"/>
        <v>5860</v>
      </c>
      <c r="I770" s="74">
        <f t="shared" si="154"/>
        <v>0</v>
      </c>
      <c r="J770" s="74">
        <f t="shared" si="155"/>
        <v>2209.2199999999998</v>
      </c>
      <c r="K770" s="74">
        <f t="shared" si="147"/>
        <v>2209.2199999999998</v>
      </c>
      <c r="L770" s="103"/>
      <c r="O770" s="12"/>
    </row>
    <row r="771" spans="1:15" x14ac:dyDescent="0.3">
      <c r="A771" s="7">
        <v>2</v>
      </c>
      <c r="B771" s="64" t="s">
        <v>1008</v>
      </c>
      <c r="C771" s="32" t="s">
        <v>29</v>
      </c>
      <c r="D771" s="31" t="s">
        <v>26</v>
      </c>
      <c r="E771" s="46">
        <f>E770*1.02</f>
        <v>0.38453999999999999</v>
      </c>
      <c r="F771" s="73">
        <v>7100</v>
      </c>
      <c r="G771" s="74"/>
      <c r="H771" s="74">
        <f t="shared" si="144"/>
        <v>7100</v>
      </c>
      <c r="I771" s="74">
        <f t="shared" si="154"/>
        <v>2730.23</v>
      </c>
      <c r="J771" s="74">
        <f t="shared" si="155"/>
        <v>0</v>
      </c>
      <c r="K771" s="74">
        <f t="shared" si="147"/>
        <v>2730.23</v>
      </c>
      <c r="L771" s="103"/>
      <c r="O771" s="12"/>
    </row>
    <row r="772" spans="1:15" x14ac:dyDescent="0.3">
      <c r="A772" s="7">
        <v>2</v>
      </c>
      <c r="B772" s="64" t="s">
        <v>1009</v>
      </c>
      <c r="C772" s="25" t="s">
        <v>162</v>
      </c>
      <c r="D772" s="31" t="s">
        <v>27</v>
      </c>
      <c r="E772" s="46">
        <f>E764</f>
        <v>5.8</v>
      </c>
      <c r="F772" s="74"/>
      <c r="G772" s="74">
        <v>3000</v>
      </c>
      <c r="H772" s="74">
        <f t="shared" si="144"/>
        <v>3000</v>
      </c>
      <c r="I772" s="74">
        <f t="shared" si="154"/>
        <v>0</v>
      </c>
      <c r="J772" s="74">
        <f t="shared" si="155"/>
        <v>17400</v>
      </c>
      <c r="K772" s="74">
        <f t="shared" si="147"/>
        <v>17400</v>
      </c>
      <c r="L772" s="103"/>
      <c r="O772" s="12"/>
    </row>
    <row r="773" spans="1:15" x14ac:dyDescent="0.3">
      <c r="A773" s="7">
        <v>2</v>
      </c>
      <c r="B773" s="64" t="s">
        <v>1010</v>
      </c>
      <c r="C773" s="32" t="s">
        <v>240</v>
      </c>
      <c r="D773" s="31" t="s">
        <v>27</v>
      </c>
      <c r="E773" s="46">
        <f>E772*1.1</f>
        <v>6.38</v>
      </c>
      <c r="F773" s="73">
        <v>1904</v>
      </c>
      <c r="G773" s="92"/>
      <c r="H773" s="74">
        <f t="shared" si="144"/>
        <v>1904</v>
      </c>
      <c r="I773" s="74">
        <f t="shared" si="154"/>
        <v>12147.52</v>
      </c>
      <c r="J773" s="74">
        <f t="shared" si="155"/>
        <v>0</v>
      </c>
      <c r="K773" s="74">
        <f t="shared" si="147"/>
        <v>12147.52</v>
      </c>
      <c r="L773" s="103"/>
      <c r="O773" s="12"/>
    </row>
    <row r="774" spans="1:15" ht="33.6" x14ac:dyDescent="0.3">
      <c r="A774" s="7">
        <v>2</v>
      </c>
      <c r="B774" s="64" t="s">
        <v>1011</v>
      </c>
      <c r="C774" s="25" t="s">
        <v>152</v>
      </c>
      <c r="D774" s="3" t="s">
        <v>26</v>
      </c>
      <c r="E774" s="5">
        <v>10.35</v>
      </c>
      <c r="F774" s="74"/>
      <c r="G774" s="74">
        <v>439</v>
      </c>
      <c r="H774" s="74">
        <f t="shared" si="144"/>
        <v>439</v>
      </c>
      <c r="I774" s="74">
        <f t="shared" si="154"/>
        <v>0</v>
      </c>
      <c r="J774" s="74">
        <f t="shared" si="155"/>
        <v>4543.6499999999996</v>
      </c>
      <c r="K774" s="74">
        <f t="shared" si="147"/>
        <v>4543.6499999999996</v>
      </c>
      <c r="L774" s="103"/>
      <c r="O774" s="12"/>
    </row>
    <row r="775" spans="1:15" ht="31.2" x14ac:dyDescent="0.3">
      <c r="A775" s="7">
        <v>2</v>
      </c>
      <c r="B775" s="87" t="s">
        <v>1012</v>
      </c>
      <c r="C775" s="23" t="s">
        <v>241</v>
      </c>
      <c r="D775" s="88" t="s">
        <v>27</v>
      </c>
      <c r="E775" s="75">
        <v>17.899999999999999</v>
      </c>
      <c r="F775" s="82"/>
      <c r="G775" s="82"/>
      <c r="H775" s="82"/>
      <c r="I775" s="82"/>
      <c r="J775" s="82"/>
      <c r="K775" s="82"/>
      <c r="L775" s="103"/>
      <c r="O775" s="12"/>
    </row>
    <row r="776" spans="1:15" x14ac:dyDescent="0.3">
      <c r="A776" s="7">
        <v>2</v>
      </c>
      <c r="B776" s="64" t="s">
        <v>1013</v>
      </c>
      <c r="C776" s="25" t="s">
        <v>149</v>
      </c>
      <c r="D776" s="31" t="s">
        <v>26</v>
      </c>
      <c r="E776" s="46">
        <v>133.37</v>
      </c>
      <c r="F776" s="74"/>
      <c r="G776" s="74">
        <v>300</v>
      </c>
      <c r="H776" s="74">
        <f t="shared" si="144"/>
        <v>300</v>
      </c>
      <c r="I776" s="74">
        <f t="shared" ref="I776:I786" si="156">ROUND(F776*E776,2)</f>
        <v>0</v>
      </c>
      <c r="J776" s="74">
        <f t="shared" ref="J776:J786" si="157">ROUND(G776*E776,2)</f>
        <v>40011</v>
      </c>
      <c r="K776" s="74">
        <f t="shared" si="147"/>
        <v>40011</v>
      </c>
      <c r="L776" s="103"/>
      <c r="O776" s="12"/>
    </row>
    <row r="777" spans="1:15" x14ac:dyDescent="0.3">
      <c r="A777" s="7">
        <v>2</v>
      </c>
      <c r="B777" s="64" t="s">
        <v>1014</v>
      </c>
      <c r="C777" s="25" t="s">
        <v>19</v>
      </c>
      <c r="D777" s="31" t="s">
        <v>26</v>
      </c>
      <c r="E777" s="46">
        <f>E776*0.03</f>
        <v>4.0011000000000001</v>
      </c>
      <c r="F777" s="74"/>
      <c r="G777" s="74">
        <v>1500</v>
      </c>
      <c r="H777" s="74">
        <f t="shared" si="144"/>
        <v>1500</v>
      </c>
      <c r="I777" s="74">
        <f t="shared" si="156"/>
        <v>0</v>
      </c>
      <c r="J777" s="74">
        <f t="shared" si="157"/>
        <v>6001.65</v>
      </c>
      <c r="K777" s="74">
        <f t="shared" si="147"/>
        <v>6001.65</v>
      </c>
      <c r="L777" s="103"/>
      <c r="O777" s="12"/>
    </row>
    <row r="778" spans="1:15" x14ac:dyDescent="0.3">
      <c r="A778" s="7">
        <v>2</v>
      </c>
      <c r="B778" s="64" t="s">
        <v>1015</v>
      </c>
      <c r="C778" s="25" t="s">
        <v>161</v>
      </c>
      <c r="D778" s="31" t="s">
        <v>25</v>
      </c>
      <c r="E778" s="46">
        <f>0.96*E775</f>
        <v>17.183999999999997</v>
      </c>
      <c r="F778" s="74"/>
      <c r="G778" s="74"/>
      <c r="H778" s="74">
        <f t="shared" si="144"/>
        <v>0</v>
      </c>
      <c r="I778" s="74">
        <f t="shared" si="156"/>
        <v>0</v>
      </c>
      <c r="J778" s="74">
        <f t="shared" si="157"/>
        <v>0</v>
      </c>
      <c r="K778" s="74">
        <f t="shared" si="147"/>
        <v>0</v>
      </c>
      <c r="L778" s="103"/>
      <c r="O778" s="12"/>
    </row>
    <row r="779" spans="1:15" ht="31.2" x14ac:dyDescent="0.3">
      <c r="A779" s="7">
        <v>2</v>
      </c>
      <c r="B779" s="64" t="s">
        <v>1016</v>
      </c>
      <c r="C779" s="25" t="s">
        <v>1478</v>
      </c>
      <c r="D779" s="31" t="s">
        <v>25</v>
      </c>
      <c r="E779" s="46">
        <f>0.65*E775</f>
        <v>11.635</v>
      </c>
      <c r="F779" s="73">
        <f>1973*0.15</f>
        <v>295.95</v>
      </c>
      <c r="G779" s="74">
        <f>1500*0.15</f>
        <v>225</v>
      </c>
      <c r="H779" s="74">
        <f t="shared" si="144"/>
        <v>520.95000000000005</v>
      </c>
      <c r="I779" s="74">
        <f t="shared" si="156"/>
        <v>3443.38</v>
      </c>
      <c r="J779" s="74">
        <f t="shared" si="157"/>
        <v>2617.88</v>
      </c>
      <c r="K779" s="74">
        <f t="shared" si="147"/>
        <v>6061.26</v>
      </c>
      <c r="L779" s="103"/>
      <c r="O779" s="12"/>
    </row>
    <row r="780" spans="1:15" x14ac:dyDescent="0.3">
      <c r="A780" s="7">
        <v>2</v>
      </c>
      <c r="B780" s="64" t="s">
        <v>1017</v>
      </c>
      <c r="C780" s="25" t="s">
        <v>20</v>
      </c>
      <c r="D780" s="31" t="s">
        <v>26</v>
      </c>
      <c r="E780" s="46">
        <f>0.46/10*E775</f>
        <v>0.82339999999999991</v>
      </c>
      <c r="F780" s="74"/>
      <c r="G780" s="74">
        <v>5860</v>
      </c>
      <c r="H780" s="74">
        <f t="shared" si="144"/>
        <v>5860</v>
      </c>
      <c r="I780" s="74">
        <f t="shared" si="156"/>
        <v>0</v>
      </c>
      <c r="J780" s="74">
        <f t="shared" si="157"/>
        <v>4825.12</v>
      </c>
      <c r="K780" s="74">
        <f t="shared" si="147"/>
        <v>4825.12</v>
      </c>
      <c r="L780" s="103"/>
      <c r="O780" s="12"/>
    </row>
    <row r="781" spans="1:15" x14ac:dyDescent="0.3">
      <c r="A781" s="7">
        <v>2</v>
      </c>
      <c r="B781" s="64" t="s">
        <v>1018</v>
      </c>
      <c r="C781" s="32" t="s">
        <v>158</v>
      </c>
      <c r="D781" s="31" t="s">
        <v>26</v>
      </c>
      <c r="E781" s="46">
        <f>E780*1.02</f>
        <v>0.83986799999999995</v>
      </c>
      <c r="F781" s="73">
        <v>6700</v>
      </c>
      <c r="G781" s="74"/>
      <c r="H781" s="74">
        <f t="shared" si="144"/>
        <v>6700</v>
      </c>
      <c r="I781" s="74">
        <f t="shared" si="156"/>
        <v>5627.12</v>
      </c>
      <c r="J781" s="74">
        <f t="shared" si="157"/>
        <v>0</v>
      </c>
      <c r="K781" s="74">
        <f t="shared" si="147"/>
        <v>5627.12</v>
      </c>
      <c r="L781" s="103"/>
      <c r="O781" s="12"/>
    </row>
    <row r="782" spans="1:15" x14ac:dyDescent="0.3">
      <c r="A782" s="7">
        <v>2</v>
      </c>
      <c r="B782" s="64" t="s">
        <v>1019</v>
      </c>
      <c r="C782" s="25" t="s">
        <v>28</v>
      </c>
      <c r="D782" s="31" t="s">
        <v>26</v>
      </c>
      <c r="E782" s="46">
        <f>0.65/10*E775</f>
        <v>1.1635</v>
      </c>
      <c r="F782" s="74"/>
      <c r="G782" s="74">
        <v>5860</v>
      </c>
      <c r="H782" s="74">
        <f t="shared" si="144"/>
        <v>5860</v>
      </c>
      <c r="I782" s="74">
        <f t="shared" si="156"/>
        <v>0</v>
      </c>
      <c r="J782" s="74">
        <f t="shared" si="157"/>
        <v>6818.11</v>
      </c>
      <c r="K782" s="74">
        <f t="shared" si="147"/>
        <v>6818.11</v>
      </c>
      <c r="L782" s="103"/>
      <c r="O782" s="12"/>
    </row>
    <row r="783" spans="1:15" x14ac:dyDescent="0.3">
      <c r="A783" s="7">
        <v>2</v>
      </c>
      <c r="B783" s="64" t="s">
        <v>1020</v>
      </c>
      <c r="C783" s="32" t="s">
        <v>29</v>
      </c>
      <c r="D783" s="31" t="s">
        <v>26</v>
      </c>
      <c r="E783" s="46">
        <f>E782*1.02</f>
        <v>1.1867700000000001</v>
      </c>
      <c r="F783" s="73">
        <v>7100</v>
      </c>
      <c r="G783" s="74"/>
      <c r="H783" s="74">
        <f t="shared" ref="H783:H846" si="158">F783+G783</f>
        <v>7100</v>
      </c>
      <c r="I783" s="74">
        <f t="shared" si="156"/>
        <v>8426.07</v>
      </c>
      <c r="J783" s="74">
        <f t="shared" si="157"/>
        <v>0</v>
      </c>
      <c r="K783" s="74">
        <f t="shared" ref="K783:K846" si="159">I783+J783</f>
        <v>8426.07</v>
      </c>
      <c r="L783" s="103"/>
      <c r="O783" s="12"/>
    </row>
    <row r="784" spans="1:15" x14ac:dyDescent="0.3">
      <c r="A784" s="7">
        <v>2</v>
      </c>
      <c r="B784" s="64" t="s">
        <v>1021</v>
      </c>
      <c r="C784" s="25" t="s">
        <v>162</v>
      </c>
      <c r="D784" s="31" t="s">
        <v>27</v>
      </c>
      <c r="E784" s="46">
        <f>E775</f>
        <v>17.899999999999999</v>
      </c>
      <c r="F784" s="74"/>
      <c r="G784" s="74">
        <v>2928</v>
      </c>
      <c r="H784" s="74">
        <f t="shared" si="158"/>
        <v>2928</v>
      </c>
      <c r="I784" s="74">
        <f t="shared" si="156"/>
        <v>0</v>
      </c>
      <c r="J784" s="74">
        <f t="shared" si="157"/>
        <v>52411.199999999997</v>
      </c>
      <c r="K784" s="74">
        <f t="shared" si="159"/>
        <v>52411.199999999997</v>
      </c>
      <c r="L784" s="103"/>
      <c r="O784" s="12"/>
    </row>
    <row r="785" spans="1:15" ht="31.2" x14ac:dyDescent="0.3">
      <c r="A785" s="7">
        <v>2</v>
      </c>
      <c r="B785" s="64" t="s">
        <v>1022</v>
      </c>
      <c r="C785" s="32" t="s">
        <v>170</v>
      </c>
      <c r="D785" s="31" t="s">
        <v>27</v>
      </c>
      <c r="E785" s="46">
        <f>E784*1.1</f>
        <v>19.690000000000001</v>
      </c>
      <c r="F785" s="77">
        <v>3225</v>
      </c>
      <c r="G785" s="74"/>
      <c r="H785" s="74">
        <f t="shared" si="158"/>
        <v>3225</v>
      </c>
      <c r="I785" s="74">
        <f t="shared" si="156"/>
        <v>63500.25</v>
      </c>
      <c r="J785" s="74">
        <f t="shared" si="157"/>
        <v>0</v>
      </c>
      <c r="K785" s="74">
        <f t="shared" si="159"/>
        <v>63500.25</v>
      </c>
      <c r="L785" s="103"/>
      <c r="O785" s="12"/>
    </row>
    <row r="786" spans="1:15" ht="33.6" x14ac:dyDescent="0.3">
      <c r="A786" s="7">
        <v>2</v>
      </c>
      <c r="B786" s="64" t="s">
        <v>1023</v>
      </c>
      <c r="C786" s="25" t="s">
        <v>152</v>
      </c>
      <c r="D786" s="3" t="s">
        <v>26</v>
      </c>
      <c r="E786" s="5">
        <v>94.46</v>
      </c>
      <c r="F786" s="74"/>
      <c r="G786" s="74">
        <v>439</v>
      </c>
      <c r="H786" s="74">
        <f t="shared" si="158"/>
        <v>439</v>
      </c>
      <c r="I786" s="74">
        <f t="shared" si="156"/>
        <v>0</v>
      </c>
      <c r="J786" s="74">
        <f t="shared" si="157"/>
        <v>41467.94</v>
      </c>
      <c r="K786" s="74">
        <f t="shared" si="159"/>
        <v>41467.94</v>
      </c>
      <c r="L786" s="103"/>
      <c r="O786" s="12"/>
    </row>
    <row r="787" spans="1:15" ht="31.2" x14ac:dyDescent="0.3">
      <c r="A787" s="7">
        <v>2</v>
      </c>
      <c r="B787" s="87" t="s">
        <v>1024</v>
      </c>
      <c r="C787" s="23" t="s">
        <v>242</v>
      </c>
      <c r="D787" s="88" t="s">
        <v>27</v>
      </c>
      <c r="E787" s="75">
        <v>22.2</v>
      </c>
      <c r="F787" s="82"/>
      <c r="G787" s="82"/>
      <c r="H787" s="82"/>
      <c r="I787" s="82"/>
      <c r="J787" s="82"/>
      <c r="K787" s="82"/>
      <c r="L787" s="103"/>
      <c r="O787" s="12"/>
    </row>
    <row r="788" spans="1:15" x14ac:dyDescent="0.3">
      <c r="A788" s="7">
        <v>2</v>
      </c>
      <c r="B788" s="64" t="s">
        <v>1025</v>
      </c>
      <c r="C788" s="25" t="s">
        <v>149</v>
      </c>
      <c r="D788" s="31" t="s">
        <v>26</v>
      </c>
      <c r="E788" s="46">
        <v>511.9</v>
      </c>
      <c r="F788" s="74"/>
      <c r="G788" s="74">
        <v>300</v>
      </c>
      <c r="H788" s="74">
        <f t="shared" si="158"/>
        <v>300</v>
      </c>
      <c r="I788" s="74">
        <f t="shared" ref="I788:I802" si="160">ROUND(F788*E788,2)</f>
        <v>0</v>
      </c>
      <c r="J788" s="74">
        <f t="shared" ref="J788:J802" si="161">ROUND(G788*E788,2)</f>
        <v>153570</v>
      </c>
      <c r="K788" s="74">
        <f t="shared" si="159"/>
        <v>153570</v>
      </c>
      <c r="L788" s="103"/>
      <c r="O788" s="12"/>
    </row>
    <row r="789" spans="1:15" x14ac:dyDescent="0.3">
      <c r="A789" s="7">
        <v>2</v>
      </c>
      <c r="B789" s="64" t="s">
        <v>1026</v>
      </c>
      <c r="C789" s="25" t="s">
        <v>19</v>
      </c>
      <c r="D789" s="31" t="s">
        <v>26</v>
      </c>
      <c r="E789" s="46">
        <f>E788*0.03</f>
        <v>15.356999999999999</v>
      </c>
      <c r="F789" s="74"/>
      <c r="G789" s="74">
        <v>1500</v>
      </c>
      <c r="H789" s="74">
        <f t="shared" si="158"/>
        <v>1500</v>
      </c>
      <c r="I789" s="74">
        <f t="shared" si="160"/>
        <v>0</v>
      </c>
      <c r="J789" s="74">
        <f t="shared" si="161"/>
        <v>23035.5</v>
      </c>
      <c r="K789" s="74">
        <f t="shared" si="159"/>
        <v>23035.5</v>
      </c>
      <c r="L789" s="103"/>
      <c r="O789" s="12"/>
    </row>
    <row r="790" spans="1:15" x14ac:dyDescent="0.3">
      <c r="A790" s="7">
        <v>2</v>
      </c>
      <c r="B790" s="64" t="s">
        <v>1027</v>
      </c>
      <c r="C790" s="25" t="s">
        <v>161</v>
      </c>
      <c r="D790" s="31" t="s">
        <v>25</v>
      </c>
      <c r="E790" s="46">
        <f>0.96*E787</f>
        <v>21.311999999999998</v>
      </c>
      <c r="F790" s="74"/>
      <c r="G790" s="74"/>
      <c r="H790" s="74">
        <f t="shared" si="158"/>
        <v>0</v>
      </c>
      <c r="I790" s="74">
        <f t="shared" si="160"/>
        <v>0</v>
      </c>
      <c r="J790" s="74">
        <f t="shared" si="161"/>
        <v>0</v>
      </c>
      <c r="K790" s="74">
        <f t="shared" si="159"/>
        <v>0</v>
      </c>
      <c r="L790" s="103"/>
      <c r="O790" s="12"/>
    </row>
    <row r="791" spans="1:15" ht="31.2" x14ac:dyDescent="0.3">
      <c r="A791" s="7">
        <v>1</v>
      </c>
      <c r="B791" s="64" t="s">
        <v>1028</v>
      </c>
      <c r="C791" s="25" t="s">
        <v>1478</v>
      </c>
      <c r="D791" s="31" t="s">
        <v>25</v>
      </c>
      <c r="E791" s="46">
        <f>0.65*E787</f>
        <v>14.43</v>
      </c>
      <c r="F791" s="73">
        <f>1973*0.15</f>
        <v>295.95</v>
      </c>
      <c r="G791" s="74">
        <f>1500*0.15</f>
        <v>225</v>
      </c>
      <c r="H791" s="74">
        <f t="shared" si="158"/>
        <v>520.95000000000005</v>
      </c>
      <c r="I791" s="74">
        <f t="shared" si="160"/>
        <v>4270.5600000000004</v>
      </c>
      <c r="J791" s="74">
        <f t="shared" si="161"/>
        <v>3246.75</v>
      </c>
      <c r="K791" s="74">
        <f t="shared" si="159"/>
        <v>7517.31</v>
      </c>
      <c r="L791" s="103"/>
      <c r="O791" s="12"/>
    </row>
    <row r="792" spans="1:15" x14ac:dyDescent="0.3">
      <c r="A792" s="7">
        <v>2</v>
      </c>
      <c r="B792" s="64" t="s">
        <v>1029</v>
      </c>
      <c r="C792" s="25" t="s">
        <v>20</v>
      </c>
      <c r="D792" s="31" t="s">
        <v>26</v>
      </c>
      <c r="E792" s="46">
        <f>0.46/10*E787</f>
        <v>1.0211999999999999</v>
      </c>
      <c r="F792" s="74"/>
      <c r="G792" s="74">
        <v>5860</v>
      </c>
      <c r="H792" s="74">
        <f t="shared" si="158"/>
        <v>5860</v>
      </c>
      <c r="I792" s="74">
        <f t="shared" si="160"/>
        <v>0</v>
      </c>
      <c r="J792" s="74">
        <f t="shared" si="161"/>
        <v>5984.23</v>
      </c>
      <c r="K792" s="74">
        <f t="shared" si="159"/>
        <v>5984.23</v>
      </c>
      <c r="L792" s="103"/>
      <c r="O792" s="12"/>
    </row>
    <row r="793" spans="1:15" x14ac:dyDescent="0.3">
      <c r="A793" s="7">
        <v>2</v>
      </c>
      <c r="B793" s="64" t="s">
        <v>1030</v>
      </c>
      <c r="C793" s="32" t="s">
        <v>158</v>
      </c>
      <c r="D793" s="31" t="s">
        <v>26</v>
      </c>
      <c r="E793" s="46">
        <f>E792*1.02</f>
        <v>1.0416239999999999</v>
      </c>
      <c r="F793" s="73">
        <v>6700</v>
      </c>
      <c r="G793" s="74"/>
      <c r="H793" s="74">
        <f t="shared" si="158"/>
        <v>6700</v>
      </c>
      <c r="I793" s="74">
        <f t="shared" si="160"/>
        <v>6978.88</v>
      </c>
      <c r="J793" s="74">
        <f t="shared" si="161"/>
        <v>0</v>
      </c>
      <c r="K793" s="74">
        <f t="shared" si="159"/>
        <v>6978.88</v>
      </c>
      <c r="L793" s="103"/>
      <c r="O793" s="12"/>
    </row>
    <row r="794" spans="1:15" x14ac:dyDescent="0.3">
      <c r="A794" s="7">
        <v>2</v>
      </c>
      <c r="B794" s="64" t="s">
        <v>1031</v>
      </c>
      <c r="C794" s="25" t="s">
        <v>28</v>
      </c>
      <c r="D794" s="31" t="s">
        <v>26</v>
      </c>
      <c r="E794" s="46">
        <f>0.65/10*E787</f>
        <v>1.4430000000000001</v>
      </c>
      <c r="F794" s="74"/>
      <c r="G794" s="74">
        <v>5860</v>
      </c>
      <c r="H794" s="74">
        <f t="shared" si="158"/>
        <v>5860</v>
      </c>
      <c r="I794" s="74">
        <f t="shared" si="160"/>
        <v>0</v>
      </c>
      <c r="J794" s="74">
        <f t="shared" si="161"/>
        <v>8455.98</v>
      </c>
      <c r="K794" s="74">
        <f t="shared" si="159"/>
        <v>8455.98</v>
      </c>
      <c r="L794" s="103"/>
      <c r="O794" s="12"/>
    </row>
    <row r="795" spans="1:15" x14ac:dyDescent="0.3">
      <c r="A795" s="7">
        <v>2</v>
      </c>
      <c r="B795" s="64" t="s">
        <v>1032</v>
      </c>
      <c r="C795" s="32" t="s">
        <v>29</v>
      </c>
      <c r="D795" s="31" t="s">
        <v>26</v>
      </c>
      <c r="E795" s="46">
        <f>E794*1.02</f>
        <v>1.4718600000000002</v>
      </c>
      <c r="F795" s="73">
        <v>7100</v>
      </c>
      <c r="G795" s="74"/>
      <c r="H795" s="74">
        <f t="shared" si="158"/>
        <v>7100</v>
      </c>
      <c r="I795" s="74">
        <f t="shared" si="160"/>
        <v>10450.209999999999</v>
      </c>
      <c r="J795" s="74">
        <f t="shared" si="161"/>
        <v>0</v>
      </c>
      <c r="K795" s="74">
        <f t="shared" si="159"/>
        <v>10450.209999999999</v>
      </c>
      <c r="L795" s="103"/>
      <c r="O795" s="12"/>
    </row>
    <row r="796" spans="1:15" x14ac:dyDescent="0.3">
      <c r="A796" s="7">
        <v>2</v>
      </c>
      <c r="B796" s="64" t="s">
        <v>1033</v>
      </c>
      <c r="C796" s="25" t="s">
        <v>162</v>
      </c>
      <c r="D796" s="31" t="s">
        <v>27</v>
      </c>
      <c r="E796" s="46">
        <f>E787</f>
        <v>22.2</v>
      </c>
      <c r="F796" s="74"/>
      <c r="G796" s="74">
        <v>2928</v>
      </c>
      <c r="H796" s="74">
        <f t="shared" si="158"/>
        <v>2928</v>
      </c>
      <c r="I796" s="74">
        <f t="shared" si="160"/>
        <v>0</v>
      </c>
      <c r="J796" s="74">
        <f t="shared" si="161"/>
        <v>65001.599999999999</v>
      </c>
      <c r="K796" s="74">
        <f t="shared" si="159"/>
        <v>65001.599999999999</v>
      </c>
      <c r="L796" s="103"/>
      <c r="O796" s="12"/>
    </row>
    <row r="797" spans="1:15" ht="31.2" x14ac:dyDescent="0.3">
      <c r="A797" s="7">
        <v>2</v>
      </c>
      <c r="B797" s="64" t="s">
        <v>1034</v>
      </c>
      <c r="C797" s="32" t="s">
        <v>170</v>
      </c>
      <c r="D797" s="31" t="s">
        <v>27</v>
      </c>
      <c r="E797" s="46">
        <f>E796*1.1</f>
        <v>24.42</v>
      </c>
      <c r="F797" s="77">
        <v>3225</v>
      </c>
      <c r="G797" s="74"/>
      <c r="H797" s="74">
        <f t="shared" si="158"/>
        <v>3225</v>
      </c>
      <c r="I797" s="74">
        <f t="shared" si="160"/>
        <v>78754.5</v>
      </c>
      <c r="J797" s="74">
        <f t="shared" si="161"/>
        <v>0</v>
      </c>
      <c r="K797" s="74">
        <f t="shared" si="159"/>
        <v>78754.5</v>
      </c>
      <c r="L797" s="103"/>
      <c r="O797" s="12"/>
    </row>
    <row r="798" spans="1:15" s="50" customFormat="1" ht="31.2" x14ac:dyDescent="0.3">
      <c r="B798" s="64" t="s">
        <v>1035</v>
      </c>
      <c r="C798" s="25" t="s">
        <v>1479</v>
      </c>
      <c r="D798" s="61" t="s">
        <v>32</v>
      </c>
      <c r="E798" s="46">
        <v>1</v>
      </c>
      <c r="F798" s="77">
        <v>2000</v>
      </c>
      <c r="G798" s="77">
        <v>5000</v>
      </c>
      <c r="H798" s="74">
        <f t="shared" si="158"/>
        <v>7000</v>
      </c>
      <c r="I798" s="74">
        <f t="shared" si="160"/>
        <v>2000</v>
      </c>
      <c r="J798" s="74">
        <f t="shared" si="161"/>
        <v>5000</v>
      </c>
      <c r="K798" s="74">
        <f t="shared" si="159"/>
        <v>7000</v>
      </c>
      <c r="L798" s="62"/>
      <c r="O798" s="12"/>
    </row>
    <row r="799" spans="1:15" s="50" customFormat="1" x14ac:dyDescent="0.3">
      <c r="B799" s="64" t="s">
        <v>1036</v>
      </c>
      <c r="C799" s="70" t="s">
        <v>1486</v>
      </c>
      <c r="D799" s="61" t="s">
        <v>32</v>
      </c>
      <c r="E799" s="46">
        <v>1</v>
      </c>
      <c r="F799" s="77"/>
      <c r="G799" s="77"/>
      <c r="H799" s="74">
        <f t="shared" si="158"/>
        <v>0</v>
      </c>
      <c r="I799" s="74">
        <f t="shared" si="160"/>
        <v>0</v>
      </c>
      <c r="J799" s="74">
        <f t="shared" si="161"/>
        <v>0</v>
      </c>
      <c r="K799" s="74">
        <f t="shared" si="159"/>
        <v>0</v>
      </c>
      <c r="L799" s="62"/>
      <c r="O799" s="12"/>
    </row>
    <row r="800" spans="1:15" s="50" customFormat="1" x14ac:dyDescent="0.3">
      <c r="B800" s="64" t="s">
        <v>1037</v>
      </c>
      <c r="C800" s="70" t="s">
        <v>1487</v>
      </c>
      <c r="D800" s="61" t="s">
        <v>32</v>
      </c>
      <c r="E800" s="46">
        <v>1</v>
      </c>
      <c r="F800" s="77"/>
      <c r="G800" s="77"/>
      <c r="H800" s="74">
        <f t="shared" si="158"/>
        <v>0</v>
      </c>
      <c r="I800" s="74">
        <f t="shared" si="160"/>
        <v>0</v>
      </c>
      <c r="J800" s="74">
        <f t="shared" si="161"/>
        <v>0</v>
      </c>
      <c r="K800" s="74">
        <f t="shared" si="159"/>
        <v>0</v>
      </c>
      <c r="L800" s="62"/>
      <c r="O800" s="12"/>
    </row>
    <row r="801" spans="1:15" s="50" customFormat="1" x14ac:dyDescent="0.3">
      <c r="B801" s="64" t="s">
        <v>1038</v>
      </c>
      <c r="C801" s="70" t="s">
        <v>1488</v>
      </c>
      <c r="D801" s="61" t="s">
        <v>32</v>
      </c>
      <c r="E801" s="46">
        <v>1</v>
      </c>
      <c r="F801" s="77"/>
      <c r="G801" s="77"/>
      <c r="H801" s="74">
        <f t="shared" si="158"/>
        <v>0</v>
      </c>
      <c r="I801" s="74">
        <f t="shared" si="160"/>
        <v>0</v>
      </c>
      <c r="J801" s="74">
        <f t="shared" si="161"/>
        <v>0</v>
      </c>
      <c r="K801" s="74">
        <f t="shared" si="159"/>
        <v>0</v>
      </c>
      <c r="L801" s="62"/>
      <c r="O801" s="12"/>
    </row>
    <row r="802" spans="1:15" ht="33.6" x14ac:dyDescent="0.3">
      <c r="A802" s="7">
        <v>2</v>
      </c>
      <c r="B802" s="64" t="s">
        <v>1039</v>
      </c>
      <c r="C802" s="25" t="s">
        <v>152</v>
      </c>
      <c r="D802" s="3" t="s">
        <v>26</v>
      </c>
      <c r="E802" s="5">
        <v>152.86000000000001</v>
      </c>
      <c r="F802" s="74"/>
      <c r="G802" s="74">
        <v>439</v>
      </c>
      <c r="H802" s="74">
        <f t="shared" si="158"/>
        <v>439</v>
      </c>
      <c r="I802" s="74">
        <f t="shared" si="160"/>
        <v>0</v>
      </c>
      <c r="J802" s="74">
        <f t="shared" si="161"/>
        <v>67105.539999999994</v>
      </c>
      <c r="K802" s="74">
        <f t="shared" si="159"/>
        <v>67105.539999999994</v>
      </c>
      <c r="L802" s="103"/>
      <c r="O802" s="12"/>
    </row>
    <row r="803" spans="1:15" ht="31.2" x14ac:dyDescent="0.3">
      <c r="B803" s="87" t="s">
        <v>1040</v>
      </c>
      <c r="C803" s="23" t="s">
        <v>262</v>
      </c>
      <c r="D803" s="88" t="s">
        <v>27</v>
      </c>
      <c r="E803" s="75">
        <v>12.9</v>
      </c>
      <c r="F803" s="82"/>
      <c r="G803" s="82"/>
      <c r="H803" s="82"/>
      <c r="I803" s="82"/>
      <c r="J803" s="82"/>
      <c r="K803" s="82"/>
      <c r="L803" s="103"/>
      <c r="O803" s="12"/>
    </row>
    <row r="804" spans="1:15" x14ac:dyDescent="0.3">
      <c r="B804" s="64" t="s">
        <v>1041</v>
      </c>
      <c r="C804" s="25" t="s">
        <v>149</v>
      </c>
      <c r="D804" s="31" t="s">
        <v>26</v>
      </c>
      <c r="E804" s="46">
        <v>280.77</v>
      </c>
      <c r="F804" s="74"/>
      <c r="G804" s="74">
        <v>300</v>
      </c>
      <c r="H804" s="74">
        <f t="shared" si="158"/>
        <v>300</v>
      </c>
      <c r="I804" s="74">
        <f t="shared" ref="I804:I814" si="162">ROUND(F804*E804,2)</f>
        <v>0</v>
      </c>
      <c r="J804" s="74">
        <f t="shared" ref="J804:J814" si="163">ROUND(G804*E804,2)</f>
        <v>84231</v>
      </c>
      <c r="K804" s="74">
        <f t="shared" si="159"/>
        <v>84231</v>
      </c>
      <c r="L804" s="103"/>
      <c r="O804" s="12"/>
    </row>
    <row r="805" spans="1:15" x14ac:dyDescent="0.3">
      <c r="B805" s="64" t="s">
        <v>1042</v>
      </c>
      <c r="C805" s="25" t="s">
        <v>19</v>
      </c>
      <c r="D805" s="31" t="s">
        <v>26</v>
      </c>
      <c r="E805" s="46">
        <f>E804*0.03</f>
        <v>8.4230999999999998</v>
      </c>
      <c r="F805" s="74"/>
      <c r="G805" s="74">
        <v>1500</v>
      </c>
      <c r="H805" s="74">
        <f t="shared" si="158"/>
        <v>1500</v>
      </c>
      <c r="I805" s="74">
        <f t="shared" si="162"/>
        <v>0</v>
      </c>
      <c r="J805" s="74">
        <f t="shared" si="163"/>
        <v>12634.65</v>
      </c>
      <c r="K805" s="74">
        <f t="shared" si="159"/>
        <v>12634.65</v>
      </c>
      <c r="L805" s="103"/>
      <c r="O805" s="12"/>
    </row>
    <row r="806" spans="1:15" x14ac:dyDescent="0.3">
      <c r="B806" s="64" t="s">
        <v>1043</v>
      </c>
      <c r="C806" s="25" t="s">
        <v>161</v>
      </c>
      <c r="D806" s="31" t="s">
        <v>25</v>
      </c>
      <c r="E806" s="46">
        <f>0.96*E803</f>
        <v>12.384</v>
      </c>
      <c r="F806" s="74"/>
      <c r="G806" s="74"/>
      <c r="H806" s="74">
        <f t="shared" si="158"/>
        <v>0</v>
      </c>
      <c r="I806" s="74">
        <f t="shared" si="162"/>
        <v>0</v>
      </c>
      <c r="J806" s="74">
        <f t="shared" si="163"/>
        <v>0</v>
      </c>
      <c r="K806" s="74">
        <f t="shared" si="159"/>
        <v>0</v>
      </c>
      <c r="L806" s="103"/>
      <c r="O806" s="12"/>
    </row>
    <row r="807" spans="1:15" ht="31.2" x14ac:dyDescent="0.3">
      <c r="B807" s="64" t="s">
        <v>1044</v>
      </c>
      <c r="C807" s="25" t="s">
        <v>1478</v>
      </c>
      <c r="D807" s="31" t="s">
        <v>25</v>
      </c>
      <c r="E807" s="46">
        <f>0.65*E803</f>
        <v>8.3849999999999998</v>
      </c>
      <c r="F807" s="73">
        <f>1973*0.15</f>
        <v>295.95</v>
      </c>
      <c r="G807" s="74">
        <f>1500*0.15</f>
        <v>225</v>
      </c>
      <c r="H807" s="74">
        <f t="shared" si="158"/>
        <v>520.95000000000005</v>
      </c>
      <c r="I807" s="74">
        <f t="shared" si="162"/>
        <v>2481.54</v>
      </c>
      <c r="J807" s="74">
        <f t="shared" si="163"/>
        <v>1886.63</v>
      </c>
      <c r="K807" s="74">
        <f t="shared" si="159"/>
        <v>4368.17</v>
      </c>
      <c r="L807" s="103"/>
      <c r="O807" s="12"/>
    </row>
    <row r="808" spans="1:15" x14ac:dyDescent="0.3">
      <c r="B808" s="64" t="s">
        <v>1045</v>
      </c>
      <c r="C808" s="25" t="s">
        <v>20</v>
      </c>
      <c r="D808" s="31" t="s">
        <v>26</v>
      </c>
      <c r="E808" s="46">
        <f>0.46/10*E803</f>
        <v>0.59340000000000004</v>
      </c>
      <c r="F808" s="74"/>
      <c r="G808" s="74">
        <v>5860</v>
      </c>
      <c r="H808" s="74">
        <f t="shared" si="158"/>
        <v>5860</v>
      </c>
      <c r="I808" s="74">
        <f t="shared" si="162"/>
        <v>0</v>
      </c>
      <c r="J808" s="74">
        <f t="shared" si="163"/>
        <v>3477.32</v>
      </c>
      <c r="K808" s="74">
        <f t="shared" si="159"/>
        <v>3477.32</v>
      </c>
      <c r="L808" s="103"/>
      <c r="O808" s="12"/>
    </row>
    <row r="809" spans="1:15" x14ac:dyDescent="0.3">
      <c r="B809" s="64" t="s">
        <v>1046</v>
      </c>
      <c r="C809" s="32" t="s">
        <v>158</v>
      </c>
      <c r="D809" s="31" t="s">
        <v>26</v>
      </c>
      <c r="E809" s="46">
        <f>E808*1.02</f>
        <v>0.60526800000000003</v>
      </c>
      <c r="F809" s="73">
        <v>6700</v>
      </c>
      <c r="G809" s="74"/>
      <c r="H809" s="74">
        <f t="shared" si="158"/>
        <v>6700</v>
      </c>
      <c r="I809" s="74">
        <f t="shared" si="162"/>
        <v>4055.3</v>
      </c>
      <c r="J809" s="74">
        <f t="shared" si="163"/>
        <v>0</v>
      </c>
      <c r="K809" s="74">
        <f t="shared" si="159"/>
        <v>4055.3</v>
      </c>
      <c r="L809" s="103"/>
      <c r="O809" s="12"/>
    </row>
    <row r="810" spans="1:15" x14ac:dyDescent="0.3">
      <c r="B810" s="64" t="s">
        <v>1047</v>
      </c>
      <c r="C810" s="25" t="s">
        <v>28</v>
      </c>
      <c r="D810" s="31" t="s">
        <v>26</v>
      </c>
      <c r="E810" s="46">
        <f>0.65/10*E803</f>
        <v>0.83850000000000002</v>
      </c>
      <c r="F810" s="74"/>
      <c r="G810" s="74">
        <v>5860</v>
      </c>
      <c r="H810" s="74">
        <f t="shared" si="158"/>
        <v>5860</v>
      </c>
      <c r="I810" s="74">
        <f t="shared" si="162"/>
        <v>0</v>
      </c>
      <c r="J810" s="74">
        <f t="shared" si="163"/>
        <v>4913.6099999999997</v>
      </c>
      <c r="K810" s="74">
        <f t="shared" si="159"/>
        <v>4913.6099999999997</v>
      </c>
      <c r="L810" s="103"/>
      <c r="O810" s="12"/>
    </row>
    <row r="811" spans="1:15" x14ac:dyDescent="0.3">
      <c r="B811" s="64" t="s">
        <v>1048</v>
      </c>
      <c r="C811" s="32" t="s">
        <v>29</v>
      </c>
      <c r="D811" s="31" t="s">
        <v>26</v>
      </c>
      <c r="E811" s="46">
        <f>E810*1.02</f>
        <v>0.85527000000000009</v>
      </c>
      <c r="F811" s="73">
        <v>7100</v>
      </c>
      <c r="G811" s="74"/>
      <c r="H811" s="74">
        <f t="shared" si="158"/>
        <v>7100</v>
      </c>
      <c r="I811" s="74">
        <f t="shared" si="162"/>
        <v>6072.42</v>
      </c>
      <c r="J811" s="74">
        <f t="shared" si="163"/>
        <v>0</v>
      </c>
      <c r="K811" s="74">
        <f t="shared" si="159"/>
        <v>6072.42</v>
      </c>
      <c r="L811" s="103"/>
      <c r="O811" s="12"/>
    </row>
    <row r="812" spans="1:15" x14ac:dyDescent="0.3">
      <c r="B812" s="64" t="s">
        <v>1049</v>
      </c>
      <c r="C812" s="25" t="s">
        <v>162</v>
      </c>
      <c r="D812" s="31" t="s">
        <v>27</v>
      </c>
      <c r="E812" s="46">
        <f>E803</f>
        <v>12.9</v>
      </c>
      <c r="F812" s="74"/>
      <c r="G812" s="74">
        <v>2928</v>
      </c>
      <c r="H812" s="74">
        <f t="shared" si="158"/>
        <v>2928</v>
      </c>
      <c r="I812" s="74">
        <f t="shared" si="162"/>
        <v>0</v>
      </c>
      <c r="J812" s="74">
        <f t="shared" si="163"/>
        <v>37771.199999999997</v>
      </c>
      <c r="K812" s="74">
        <f t="shared" si="159"/>
        <v>37771.199999999997</v>
      </c>
      <c r="L812" s="103"/>
      <c r="O812" s="12"/>
    </row>
    <row r="813" spans="1:15" ht="31.2" x14ac:dyDescent="0.3">
      <c r="B813" s="64" t="s">
        <v>1050</v>
      </c>
      <c r="C813" s="32" t="s">
        <v>170</v>
      </c>
      <c r="D813" s="31" t="s">
        <v>27</v>
      </c>
      <c r="E813" s="46">
        <f>E812*1.1</f>
        <v>14.190000000000001</v>
      </c>
      <c r="F813" s="77">
        <v>3225</v>
      </c>
      <c r="G813" s="74"/>
      <c r="H813" s="74">
        <f t="shared" si="158"/>
        <v>3225</v>
      </c>
      <c r="I813" s="74">
        <f t="shared" si="162"/>
        <v>45762.75</v>
      </c>
      <c r="J813" s="74">
        <f t="shared" si="163"/>
        <v>0</v>
      </c>
      <c r="K813" s="74">
        <f t="shared" si="159"/>
        <v>45762.75</v>
      </c>
      <c r="L813" s="103"/>
      <c r="O813" s="12"/>
    </row>
    <row r="814" spans="1:15" ht="33.6" x14ac:dyDescent="0.3">
      <c r="B814" s="64" t="s">
        <v>1051</v>
      </c>
      <c r="C814" s="25" t="s">
        <v>152</v>
      </c>
      <c r="D814" s="3" t="s">
        <v>26</v>
      </c>
      <c r="E814" s="5">
        <v>112.75</v>
      </c>
      <c r="F814" s="74"/>
      <c r="G814" s="74">
        <v>439</v>
      </c>
      <c r="H814" s="74">
        <f t="shared" si="158"/>
        <v>439</v>
      </c>
      <c r="I814" s="74">
        <f t="shared" si="162"/>
        <v>0</v>
      </c>
      <c r="J814" s="74">
        <f t="shared" si="163"/>
        <v>49497.25</v>
      </c>
      <c r="K814" s="74">
        <f t="shared" si="159"/>
        <v>49497.25</v>
      </c>
      <c r="L814" s="103"/>
      <c r="O814" s="12"/>
    </row>
    <row r="815" spans="1:15" ht="31.2" x14ac:dyDescent="0.3">
      <c r="B815" s="87" t="s">
        <v>1052</v>
      </c>
      <c r="C815" s="23" t="s">
        <v>1477</v>
      </c>
      <c r="D815" s="88" t="s">
        <v>27</v>
      </c>
      <c r="E815" s="75">
        <v>21.1</v>
      </c>
      <c r="F815" s="82"/>
      <c r="G815" s="82"/>
      <c r="H815" s="82"/>
      <c r="I815" s="82"/>
      <c r="J815" s="82"/>
      <c r="K815" s="82"/>
      <c r="L815" s="103"/>
      <c r="O815" s="12"/>
    </row>
    <row r="816" spans="1:15" ht="31.2" x14ac:dyDescent="0.3">
      <c r="B816" s="64" t="s">
        <v>1053</v>
      </c>
      <c r="C816" s="25" t="s">
        <v>208</v>
      </c>
      <c r="D816" s="3" t="s">
        <v>26</v>
      </c>
      <c r="E816" s="46">
        <v>3.2</v>
      </c>
      <c r="F816" s="74"/>
      <c r="G816" s="74">
        <v>300</v>
      </c>
      <c r="H816" s="74">
        <f t="shared" si="158"/>
        <v>300</v>
      </c>
      <c r="I816" s="74">
        <f t="shared" ref="I816:I826" si="164">ROUND(F816*E816,2)</f>
        <v>0</v>
      </c>
      <c r="J816" s="74">
        <f t="shared" ref="J816:J826" si="165">ROUND(G816*E816,2)</f>
        <v>960</v>
      </c>
      <c r="K816" s="74">
        <f t="shared" si="159"/>
        <v>960</v>
      </c>
      <c r="L816" s="103"/>
      <c r="O816" s="12"/>
    </row>
    <row r="817" spans="2:15" x14ac:dyDescent="0.3">
      <c r="B817" s="64" t="s">
        <v>1054</v>
      </c>
      <c r="C817" s="25" t="s">
        <v>149</v>
      </c>
      <c r="D817" s="31" t="s">
        <v>26</v>
      </c>
      <c r="E817" s="46">
        <v>6.33</v>
      </c>
      <c r="F817" s="74"/>
      <c r="G817" s="74">
        <v>300</v>
      </c>
      <c r="H817" s="74">
        <f t="shared" si="158"/>
        <v>300</v>
      </c>
      <c r="I817" s="74">
        <f t="shared" si="164"/>
        <v>0</v>
      </c>
      <c r="J817" s="74">
        <f t="shared" si="165"/>
        <v>1899</v>
      </c>
      <c r="K817" s="74">
        <f t="shared" si="159"/>
        <v>1899</v>
      </c>
      <c r="L817" s="103"/>
      <c r="O817" s="12"/>
    </row>
    <row r="818" spans="2:15" x14ac:dyDescent="0.3">
      <c r="B818" s="64" t="s">
        <v>1055</v>
      </c>
      <c r="C818" s="25" t="s">
        <v>161</v>
      </c>
      <c r="D818" s="31" t="s">
        <v>25</v>
      </c>
      <c r="E818" s="46">
        <f>0.96*E815</f>
        <v>20.256</v>
      </c>
      <c r="F818" s="74"/>
      <c r="G818" s="74"/>
      <c r="H818" s="74">
        <f t="shared" si="158"/>
        <v>0</v>
      </c>
      <c r="I818" s="74">
        <f t="shared" si="164"/>
        <v>0</v>
      </c>
      <c r="J818" s="74">
        <f t="shared" si="165"/>
        <v>0</v>
      </c>
      <c r="K818" s="74">
        <f t="shared" si="159"/>
        <v>0</v>
      </c>
      <c r="L818" s="103"/>
      <c r="O818" s="12"/>
    </row>
    <row r="819" spans="2:15" ht="31.2" x14ac:dyDescent="0.3">
      <c r="B819" s="64" t="s">
        <v>1056</v>
      </c>
      <c r="C819" s="25" t="s">
        <v>1478</v>
      </c>
      <c r="D819" s="31" t="s">
        <v>25</v>
      </c>
      <c r="E819" s="46">
        <f>0.65*E815</f>
        <v>13.715000000000002</v>
      </c>
      <c r="F819" s="73">
        <f>1973*0.15</f>
        <v>295.95</v>
      </c>
      <c r="G819" s="74">
        <f>1500*0.15</f>
        <v>225</v>
      </c>
      <c r="H819" s="74">
        <f t="shared" si="158"/>
        <v>520.95000000000005</v>
      </c>
      <c r="I819" s="74">
        <f t="shared" si="164"/>
        <v>4058.95</v>
      </c>
      <c r="J819" s="74">
        <f t="shared" si="165"/>
        <v>3085.88</v>
      </c>
      <c r="K819" s="74">
        <f t="shared" si="159"/>
        <v>7144.83</v>
      </c>
      <c r="L819" s="103"/>
      <c r="O819" s="12"/>
    </row>
    <row r="820" spans="2:15" x14ac:dyDescent="0.3">
      <c r="B820" s="64" t="s">
        <v>1057</v>
      </c>
      <c r="C820" s="25" t="s">
        <v>20</v>
      </c>
      <c r="D820" s="31" t="s">
        <v>26</v>
      </c>
      <c r="E820" s="46">
        <f>0.46/10*E815</f>
        <v>0.97060000000000002</v>
      </c>
      <c r="F820" s="74"/>
      <c r="G820" s="74">
        <v>5860</v>
      </c>
      <c r="H820" s="74">
        <f t="shared" si="158"/>
        <v>5860</v>
      </c>
      <c r="I820" s="74">
        <f t="shared" si="164"/>
        <v>0</v>
      </c>
      <c r="J820" s="74">
        <f t="shared" si="165"/>
        <v>5687.72</v>
      </c>
      <c r="K820" s="74">
        <f t="shared" si="159"/>
        <v>5687.72</v>
      </c>
      <c r="L820" s="103"/>
      <c r="O820" s="12"/>
    </row>
    <row r="821" spans="2:15" x14ac:dyDescent="0.3">
      <c r="B821" s="64" t="s">
        <v>1058</v>
      </c>
      <c r="C821" s="32" t="s">
        <v>158</v>
      </c>
      <c r="D821" s="31" t="s">
        <v>26</v>
      </c>
      <c r="E821" s="46">
        <f>E820*1.02</f>
        <v>0.990012</v>
      </c>
      <c r="F821" s="73">
        <v>6700</v>
      </c>
      <c r="G821" s="74"/>
      <c r="H821" s="74">
        <f t="shared" si="158"/>
        <v>6700</v>
      </c>
      <c r="I821" s="74">
        <f t="shared" si="164"/>
        <v>6633.08</v>
      </c>
      <c r="J821" s="74">
        <f t="shared" si="165"/>
        <v>0</v>
      </c>
      <c r="K821" s="74">
        <f t="shared" si="159"/>
        <v>6633.08</v>
      </c>
      <c r="L821" s="103"/>
      <c r="O821" s="12"/>
    </row>
    <row r="822" spans="2:15" x14ac:dyDescent="0.3">
      <c r="B822" s="64" t="s">
        <v>1059</v>
      </c>
      <c r="C822" s="25" t="s">
        <v>28</v>
      </c>
      <c r="D822" s="31" t="s">
        <v>26</v>
      </c>
      <c r="E822" s="46">
        <f>0.65/10*E815</f>
        <v>1.3715000000000002</v>
      </c>
      <c r="F822" s="74"/>
      <c r="G822" s="74">
        <v>5860</v>
      </c>
      <c r="H822" s="74">
        <f t="shared" si="158"/>
        <v>5860</v>
      </c>
      <c r="I822" s="74">
        <f t="shared" si="164"/>
        <v>0</v>
      </c>
      <c r="J822" s="74">
        <f t="shared" si="165"/>
        <v>8036.99</v>
      </c>
      <c r="K822" s="74">
        <f t="shared" si="159"/>
        <v>8036.99</v>
      </c>
      <c r="L822" s="103"/>
      <c r="O822" s="12"/>
    </row>
    <row r="823" spans="2:15" x14ac:dyDescent="0.3">
      <c r="B823" s="64" t="s">
        <v>1060</v>
      </c>
      <c r="C823" s="32" t="s">
        <v>29</v>
      </c>
      <c r="D823" s="31" t="s">
        <v>26</v>
      </c>
      <c r="E823" s="46">
        <f>E822*1.02</f>
        <v>1.3989300000000002</v>
      </c>
      <c r="F823" s="73">
        <v>7100</v>
      </c>
      <c r="G823" s="74"/>
      <c r="H823" s="74">
        <f t="shared" si="158"/>
        <v>7100</v>
      </c>
      <c r="I823" s="74">
        <f t="shared" si="164"/>
        <v>9932.4</v>
      </c>
      <c r="J823" s="74">
        <f t="shared" si="165"/>
        <v>0</v>
      </c>
      <c r="K823" s="74">
        <f t="shared" si="159"/>
        <v>9932.4</v>
      </c>
      <c r="L823" s="103"/>
      <c r="O823" s="12"/>
    </row>
    <row r="824" spans="2:15" x14ac:dyDescent="0.3">
      <c r="B824" s="64" t="s">
        <v>1061</v>
      </c>
      <c r="C824" s="25" t="s">
        <v>162</v>
      </c>
      <c r="D824" s="31" t="s">
        <v>27</v>
      </c>
      <c r="E824" s="46">
        <f>E815</f>
        <v>21.1</v>
      </c>
      <c r="F824" s="74"/>
      <c r="G824" s="74">
        <v>2928</v>
      </c>
      <c r="H824" s="74">
        <f t="shared" si="158"/>
        <v>2928</v>
      </c>
      <c r="I824" s="74">
        <f t="shared" si="164"/>
        <v>0</v>
      </c>
      <c r="J824" s="74">
        <f t="shared" si="165"/>
        <v>61780.800000000003</v>
      </c>
      <c r="K824" s="74">
        <f t="shared" si="159"/>
        <v>61780.800000000003</v>
      </c>
      <c r="L824" s="103"/>
      <c r="O824" s="12"/>
    </row>
    <row r="825" spans="2:15" ht="31.2" x14ac:dyDescent="0.3">
      <c r="B825" s="64" t="s">
        <v>1062</v>
      </c>
      <c r="C825" s="32" t="s">
        <v>170</v>
      </c>
      <c r="D825" s="31" t="s">
        <v>27</v>
      </c>
      <c r="E825" s="46">
        <f>E824*1.1</f>
        <v>23.210000000000004</v>
      </c>
      <c r="F825" s="77">
        <v>3225</v>
      </c>
      <c r="G825" s="74"/>
      <c r="H825" s="74">
        <f t="shared" si="158"/>
        <v>3225</v>
      </c>
      <c r="I825" s="74">
        <f t="shared" si="164"/>
        <v>74852.25</v>
      </c>
      <c r="J825" s="74">
        <f t="shared" si="165"/>
        <v>0</v>
      </c>
      <c r="K825" s="74">
        <f t="shared" si="159"/>
        <v>74852.25</v>
      </c>
      <c r="L825" s="103"/>
      <c r="O825" s="12"/>
    </row>
    <row r="826" spans="2:15" ht="33.6" x14ac:dyDescent="0.3">
      <c r="B826" s="64" t="s">
        <v>1063</v>
      </c>
      <c r="C826" s="25" t="s">
        <v>152</v>
      </c>
      <c r="D826" s="3" t="s">
        <v>26</v>
      </c>
      <c r="E826" s="5">
        <v>10.54</v>
      </c>
      <c r="F826" s="74"/>
      <c r="G826" s="74">
        <v>439</v>
      </c>
      <c r="H826" s="74">
        <f t="shared" si="158"/>
        <v>439</v>
      </c>
      <c r="I826" s="74">
        <f t="shared" si="164"/>
        <v>0</v>
      </c>
      <c r="J826" s="74">
        <f t="shared" si="165"/>
        <v>4627.0600000000004</v>
      </c>
      <c r="K826" s="74">
        <f t="shared" si="159"/>
        <v>4627.0600000000004</v>
      </c>
      <c r="L826" s="103"/>
      <c r="O826" s="12"/>
    </row>
    <row r="827" spans="2:15" ht="31.2" x14ac:dyDescent="0.3">
      <c r="B827" s="87" t="s">
        <v>1064</v>
      </c>
      <c r="C827" s="23" t="s">
        <v>243</v>
      </c>
      <c r="D827" s="88" t="s">
        <v>27</v>
      </c>
      <c r="E827" s="75">
        <v>12.5</v>
      </c>
      <c r="F827" s="82"/>
      <c r="G827" s="82"/>
      <c r="H827" s="82"/>
      <c r="I827" s="82"/>
      <c r="J827" s="82"/>
      <c r="K827" s="82"/>
      <c r="L827" s="103"/>
      <c r="O827" s="12"/>
    </row>
    <row r="828" spans="2:15" x14ac:dyDescent="0.3">
      <c r="B828" s="64" t="s">
        <v>1065</v>
      </c>
      <c r="C828" s="25" t="s">
        <v>149</v>
      </c>
      <c r="D828" s="31" t="s">
        <v>26</v>
      </c>
      <c r="E828" s="46">
        <v>42.9</v>
      </c>
      <c r="F828" s="74"/>
      <c r="G828" s="74">
        <v>300</v>
      </c>
      <c r="H828" s="74">
        <f t="shared" si="158"/>
        <v>300</v>
      </c>
      <c r="I828" s="74">
        <f t="shared" ref="I828:I838" si="166">ROUND(F828*E828,2)</f>
        <v>0</v>
      </c>
      <c r="J828" s="74">
        <f t="shared" ref="J828:J838" si="167">ROUND(G828*E828,2)</f>
        <v>12870</v>
      </c>
      <c r="K828" s="74">
        <f t="shared" si="159"/>
        <v>12870</v>
      </c>
      <c r="L828" s="103"/>
      <c r="O828" s="12"/>
    </row>
    <row r="829" spans="2:15" x14ac:dyDescent="0.3">
      <c r="B829" s="64" t="s">
        <v>1066</v>
      </c>
      <c r="C829" s="25" t="s">
        <v>19</v>
      </c>
      <c r="D829" s="31" t="s">
        <v>26</v>
      </c>
      <c r="E829" s="46">
        <f>E828*0.03</f>
        <v>1.2869999999999999</v>
      </c>
      <c r="F829" s="74"/>
      <c r="G829" s="74">
        <v>1500</v>
      </c>
      <c r="H829" s="74">
        <f t="shared" si="158"/>
        <v>1500</v>
      </c>
      <c r="I829" s="74">
        <f t="shared" si="166"/>
        <v>0</v>
      </c>
      <c r="J829" s="74">
        <f t="shared" si="167"/>
        <v>1930.5</v>
      </c>
      <c r="K829" s="74">
        <f t="shared" si="159"/>
        <v>1930.5</v>
      </c>
      <c r="L829" s="103"/>
      <c r="O829" s="12"/>
    </row>
    <row r="830" spans="2:15" x14ac:dyDescent="0.3">
      <c r="B830" s="64" t="s">
        <v>1067</v>
      </c>
      <c r="C830" s="25" t="s">
        <v>161</v>
      </c>
      <c r="D830" s="31" t="s">
        <v>25</v>
      </c>
      <c r="E830" s="46">
        <f>0.96*E827</f>
        <v>12</v>
      </c>
      <c r="F830" s="74"/>
      <c r="G830" s="74"/>
      <c r="H830" s="74">
        <f t="shared" si="158"/>
        <v>0</v>
      </c>
      <c r="I830" s="74">
        <f t="shared" si="166"/>
        <v>0</v>
      </c>
      <c r="J830" s="74">
        <f t="shared" si="167"/>
        <v>0</v>
      </c>
      <c r="K830" s="74">
        <f t="shared" si="159"/>
        <v>0</v>
      </c>
      <c r="L830" s="103"/>
      <c r="O830" s="12"/>
    </row>
    <row r="831" spans="2:15" ht="31.2" x14ac:dyDescent="0.3">
      <c r="B831" s="64" t="s">
        <v>1068</v>
      </c>
      <c r="C831" s="25" t="s">
        <v>1478</v>
      </c>
      <c r="D831" s="31" t="s">
        <v>25</v>
      </c>
      <c r="E831" s="46">
        <f>0.65*E827</f>
        <v>8.125</v>
      </c>
      <c r="F831" s="73">
        <f>1973*0.15</f>
        <v>295.95</v>
      </c>
      <c r="G831" s="74">
        <f>1500*0.15</f>
        <v>225</v>
      </c>
      <c r="H831" s="74">
        <f t="shared" si="158"/>
        <v>520.95000000000005</v>
      </c>
      <c r="I831" s="74">
        <f t="shared" si="166"/>
        <v>2404.59</v>
      </c>
      <c r="J831" s="74">
        <f t="shared" si="167"/>
        <v>1828.13</v>
      </c>
      <c r="K831" s="74">
        <f t="shared" si="159"/>
        <v>4232.72</v>
      </c>
      <c r="L831" s="103"/>
      <c r="O831" s="12"/>
    </row>
    <row r="832" spans="2:15" x14ac:dyDescent="0.3">
      <c r="B832" s="64" t="s">
        <v>1069</v>
      </c>
      <c r="C832" s="25" t="s">
        <v>20</v>
      </c>
      <c r="D832" s="31" t="s">
        <v>26</v>
      </c>
      <c r="E832" s="46">
        <f>0.46/10*E827</f>
        <v>0.57499999999999996</v>
      </c>
      <c r="F832" s="74"/>
      <c r="G832" s="74">
        <v>5860</v>
      </c>
      <c r="H832" s="74">
        <f t="shared" si="158"/>
        <v>5860</v>
      </c>
      <c r="I832" s="74">
        <f t="shared" si="166"/>
        <v>0</v>
      </c>
      <c r="J832" s="74">
        <f t="shared" si="167"/>
        <v>3369.5</v>
      </c>
      <c r="K832" s="74">
        <f t="shared" si="159"/>
        <v>3369.5</v>
      </c>
      <c r="L832" s="103"/>
      <c r="O832" s="12"/>
    </row>
    <row r="833" spans="2:15" x14ac:dyDescent="0.3">
      <c r="B833" s="64" t="s">
        <v>1070</v>
      </c>
      <c r="C833" s="32" t="s">
        <v>158</v>
      </c>
      <c r="D833" s="31" t="s">
        <v>26</v>
      </c>
      <c r="E833" s="46">
        <f>E832*1.02</f>
        <v>0.58649999999999991</v>
      </c>
      <c r="F833" s="73">
        <v>6700</v>
      </c>
      <c r="G833" s="74"/>
      <c r="H833" s="74">
        <f t="shared" si="158"/>
        <v>6700</v>
      </c>
      <c r="I833" s="74">
        <f t="shared" si="166"/>
        <v>3929.55</v>
      </c>
      <c r="J833" s="74">
        <f t="shared" si="167"/>
        <v>0</v>
      </c>
      <c r="K833" s="74">
        <f t="shared" si="159"/>
        <v>3929.55</v>
      </c>
      <c r="L833" s="103"/>
      <c r="O833" s="12"/>
    </row>
    <row r="834" spans="2:15" x14ac:dyDescent="0.3">
      <c r="B834" s="64" t="s">
        <v>1071</v>
      </c>
      <c r="C834" s="25" t="s">
        <v>28</v>
      </c>
      <c r="D834" s="31" t="s">
        <v>26</v>
      </c>
      <c r="E834" s="46">
        <f>0.65/10*E827</f>
        <v>0.8125</v>
      </c>
      <c r="F834" s="74"/>
      <c r="G834" s="74">
        <v>5860</v>
      </c>
      <c r="H834" s="74">
        <f t="shared" si="158"/>
        <v>5860</v>
      </c>
      <c r="I834" s="74">
        <f t="shared" si="166"/>
        <v>0</v>
      </c>
      <c r="J834" s="74">
        <f t="shared" si="167"/>
        <v>4761.25</v>
      </c>
      <c r="K834" s="74">
        <f t="shared" si="159"/>
        <v>4761.25</v>
      </c>
      <c r="L834" s="103"/>
      <c r="O834" s="12"/>
    </row>
    <row r="835" spans="2:15" x14ac:dyDescent="0.3">
      <c r="B835" s="64" t="s">
        <v>1072</v>
      </c>
      <c r="C835" s="32" t="s">
        <v>29</v>
      </c>
      <c r="D835" s="31" t="s">
        <v>26</v>
      </c>
      <c r="E835" s="46">
        <f>E834*1.02</f>
        <v>0.82874999999999999</v>
      </c>
      <c r="F835" s="73">
        <v>7100</v>
      </c>
      <c r="G835" s="74"/>
      <c r="H835" s="74">
        <f t="shared" si="158"/>
        <v>7100</v>
      </c>
      <c r="I835" s="74">
        <f t="shared" si="166"/>
        <v>5884.13</v>
      </c>
      <c r="J835" s="74">
        <f t="shared" si="167"/>
        <v>0</v>
      </c>
      <c r="K835" s="74">
        <f t="shared" si="159"/>
        <v>5884.13</v>
      </c>
      <c r="L835" s="103"/>
      <c r="O835" s="12"/>
    </row>
    <row r="836" spans="2:15" x14ac:dyDescent="0.3">
      <c r="B836" s="64" t="s">
        <v>1073</v>
      </c>
      <c r="C836" s="25" t="s">
        <v>162</v>
      </c>
      <c r="D836" s="31" t="s">
        <v>27</v>
      </c>
      <c r="E836" s="46">
        <f>E827</f>
        <v>12.5</v>
      </c>
      <c r="F836" s="74"/>
      <c r="G836" s="74">
        <v>2928</v>
      </c>
      <c r="H836" s="74">
        <f t="shared" si="158"/>
        <v>2928</v>
      </c>
      <c r="I836" s="74">
        <f t="shared" si="166"/>
        <v>0</v>
      </c>
      <c r="J836" s="74">
        <f t="shared" si="167"/>
        <v>36600</v>
      </c>
      <c r="K836" s="74">
        <f t="shared" si="159"/>
        <v>36600</v>
      </c>
      <c r="L836" s="103"/>
      <c r="O836" s="12"/>
    </row>
    <row r="837" spans="2:15" ht="31.2" x14ac:dyDescent="0.3">
      <c r="B837" s="64" t="s">
        <v>1074</v>
      </c>
      <c r="C837" s="32" t="s">
        <v>170</v>
      </c>
      <c r="D837" s="31" t="s">
        <v>27</v>
      </c>
      <c r="E837" s="46">
        <f>E836*1.1</f>
        <v>13.750000000000002</v>
      </c>
      <c r="F837" s="74">
        <v>3225</v>
      </c>
      <c r="G837" s="74"/>
      <c r="H837" s="74">
        <f t="shared" si="158"/>
        <v>3225</v>
      </c>
      <c r="I837" s="74">
        <f t="shared" si="166"/>
        <v>44343.75</v>
      </c>
      <c r="J837" s="74">
        <f t="shared" si="167"/>
        <v>0</v>
      </c>
      <c r="K837" s="74">
        <f t="shared" si="159"/>
        <v>44343.75</v>
      </c>
      <c r="L837" s="103"/>
      <c r="O837" s="12"/>
    </row>
    <row r="838" spans="2:15" ht="33.6" x14ac:dyDescent="0.3">
      <c r="B838" s="64" t="s">
        <v>1075</v>
      </c>
      <c r="C838" s="25" t="s">
        <v>152</v>
      </c>
      <c r="D838" s="3" t="s">
        <v>26</v>
      </c>
      <c r="E838" s="5">
        <v>118.94</v>
      </c>
      <c r="F838" s="74"/>
      <c r="G838" s="74">
        <v>439</v>
      </c>
      <c r="H838" s="74">
        <f t="shared" si="158"/>
        <v>439</v>
      </c>
      <c r="I838" s="74">
        <f t="shared" si="166"/>
        <v>0</v>
      </c>
      <c r="J838" s="74">
        <f t="shared" si="167"/>
        <v>52214.66</v>
      </c>
      <c r="K838" s="74">
        <f t="shared" si="159"/>
        <v>52214.66</v>
      </c>
      <c r="L838" s="103"/>
      <c r="O838" s="12"/>
    </row>
    <row r="839" spans="2:15" ht="31.2" x14ac:dyDescent="0.3">
      <c r="B839" s="87" t="s">
        <v>1076</v>
      </c>
      <c r="C839" s="23" t="s">
        <v>1480</v>
      </c>
      <c r="D839" s="88" t="s">
        <v>27</v>
      </c>
      <c r="E839" s="75">
        <v>4.2</v>
      </c>
      <c r="F839" s="82"/>
      <c r="G839" s="82"/>
      <c r="H839" s="82"/>
      <c r="I839" s="82"/>
      <c r="J839" s="82"/>
      <c r="K839" s="82"/>
      <c r="L839" s="103"/>
      <c r="O839" s="12"/>
    </row>
    <row r="840" spans="2:15" x14ac:dyDescent="0.3">
      <c r="B840" s="64" t="s">
        <v>1077</v>
      </c>
      <c r="C840" s="25" t="s">
        <v>149</v>
      </c>
      <c r="D840" s="31" t="s">
        <v>26</v>
      </c>
      <c r="E840" s="46">
        <v>4.05</v>
      </c>
      <c r="F840" s="74"/>
      <c r="G840" s="74">
        <v>300</v>
      </c>
      <c r="H840" s="74">
        <f t="shared" si="158"/>
        <v>300</v>
      </c>
      <c r="I840" s="74">
        <f t="shared" ref="I840:I849" si="168">ROUND(F840*E840,2)</f>
        <v>0</v>
      </c>
      <c r="J840" s="74">
        <f t="shared" ref="J840:J849" si="169">ROUND(G840*E840,2)</f>
        <v>1215</v>
      </c>
      <c r="K840" s="74">
        <f t="shared" si="159"/>
        <v>1215</v>
      </c>
      <c r="L840" s="103"/>
      <c r="O840" s="12"/>
    </row>
    <row r="841" spans="2:15" x14ac:dyDescent="0.3">
      <c r="B841" s="64" t="s">
        <v>1078</v>
      </c>
      <c r="C841" s="25" t="s">
        <v>161</v>
      </c>
      <c r="D841" s="31" t="s">
        <v>25</v>
      </c>
      <c r="E841" s="46">
        <f>0.96*E839</f>
        <v>4.032</v>
      </c>
      <c r="F841" s="74"/>
      <c r="G841" s="74"/>
      <c r="H841" s="74">
        <f t="shared" si="158"/>
        <v>0</v>
      </c>
      <c r="I841" s="74">
        <f t="shared" si="168"/>
        <v>0</v>
      </c>
      <c r="J841" s="74">
        <f t="shared" si="169"/>
        <v>0</v>
      </c>
      <c r="K841" s="74">
        <f t="shared" si="159"/>
        <v>0</v>
      </c>
      <c r="L841" s="103"/>
      <c r="O841" s="12"/>
    </row>
    <row r="842" spans="2:15" ht="31.2" x14ac:dyDescent="0.3">
      <c r="B842" s="64" t="s">
        <v>1079</v>
      </c>
      <c r="C842" s="25" t="s">
        <v>1478</v>
      </c>
      <c r="D842" s="31" t="s">
        <v>25</v>
      </c>
      <c r="E842" s="46">
        <f>0.65*E839</f>
        <v>2.7300000000000004</v>
      </c>
      <c r="F842" s="73">
        <f>1973*0.15</f>
        <v>295.95</v>
      </c>
      <c r="G842" s="74">
        <f>1500*0.15</f>
        <v>225</v>
      </c>
      <c r="H842" s="74">
        <f t="shared" si="158"/>
        <v>520.95000000000005</v>
      </c>
      <c r="I842" s="74">
        <f t="shared" si="168"/>
        <v>807.94</v>
      </c>
      <c r="J842" s="74">
        <f t="shared" si="169"/>
        <v>614.25</v>
      </c>
      <c r="K842" s="74">
        <f t="shared" si="159"/>
        <v>1422.19</v>
      </c>
      <c r="L842" s="103"/>
      <c r="O842" s="12"/>
    </row>
    <row r="843" spans="2:15" x14ac:dyDescent="0.3">
      <c r="B843" s="64" t="s">
        <v>1080</v>
      </c>
      <c r="C843" s="25" t="s">
        <v>20</v>
      </c>
      <c r="D843" s="31" t="s">
        <v>26</v>
      </c>
      <c r="E843" s="46">
        <f>0.46/10*E839</f>
        <v>0.19320000000000001</v>
      </c>
      <c r="F843" s="74"/>
      <c r="G843" s="74">
        <v>5860</v>
      </c>
      <c r="H843" s="74">
        <f t="shared" si="158"/>
        <v>5860</v>
      </c>
      <c r="I843" s="74">
        <f t="shared" si="168"/>
        <v>0</v>
      </c>
      <c r="J843" s="74">
        <f t="shared" si="169"/>
        <v>1132.1500000000001</v>
      </c>
      <c r="K843" s="74">
        <f t="shared" si="159"/>
        <v>1132.1500000000001</v>
      </c>
      <c r="L843" s="103"/>
      <c r="O843" s="12"/>
    </row>
    <row r="844" spans="2:15" x14ac:dyDescent="0.3">
      <c r="B844" s="64" t="s">
        <v>1081</v>
      </c>
      <c r="C844" s="32" t="s">
        <v>158</v>
      </c>
      <c r="D844" s="31" t="s">
        <v>26</v>
      </c>
      <c r="E844" s="46">
        <f>E843*1.02</f>
        <v>0.19706400000000002</v>
      </c>
      <c r="F844" s="73">
        <v>6700</v>
      </c>
      <c r="G844" s="74"/>
      <c r="H844" s="74">
        <f t="shared" si="158"/>
        <v>6700</v>
      </c>
      <c r="I844" s="74">
        <f t="shared" si="168"/>
        <v>1320.33</v>
      </c>
      <c r="J844" s="74">
        <f t="shared" si="169"/>
        <v>0</v>
      </c>
      <c r="K844" s="74">
        <f t="shared" si="159"/>
        <v>1320.33</v>
      </c>
      <c r="L844" s="103"/>
      <c r="O844" s="12"/>
    </row>
    <row r="845" spans="2:15" x14ac:dyDescent="0.3">
      <c r="B845" s="64" t="s">
        <v>1082</v>
      </c>
      <c r="C845" s="25" t="s">
        <v>28</v>
      </c>
      <c r="D845" s="31" t="s">
        <v>26</v>
      </c>
      <c r="E845" s="46">
        <f>0.65/10*E839</f>
        <v>0.27300000000000002</v>
      </c>
      <c r="F845" s="74"/>
      <c r="G845" s="74">
        <v>5860</v>
      </c>
      <c r="H845" s="74">
        <f t="shared" si="158"/>
        <v>5860</v>
      </c>
      <c r="I845" s="74">
        <f t="shared" si="168"/>
        <v>0</v>
      </c>
      <c r="J845" s="74">
        <f t="shared" si="169"/>
        <v>1599.78</v>
      </c>
      <c r="K845" s="74">
        <f t="shared" si="159"/>
        <v>1599.78</v>
      </c>
      <c r="L845" s="103"/>
      <c r="O845" s="12"/>
    </row>
    <row r="846" spans="2:15" x14ac:dyDescent="0.3">
      <c r="B846" s="64" t="s">
        <v>1083</v>
      </c>
      <c r="C846" s="32" t="s">
        <v>29</v>
      </c>
      <c r="D846" s="31" t="s">
        <v>26</v>
      </c>
      <c r="E846" s="46">
        <f>E845*1.02</f>
        <v>0.27846000000000004</v>
      </c>
      <c r="F846" s="73">
        <v>7100</v>
      </c>
      <c r="G846" s="74"/>
      <c r="H846" s="74">
        <f t="shared" si="158"/>
        <v>7100</v>
      </c>
      <c r="I846" s="74">
        <f t="shared" si="168"/>
        <v>1977.07</v>
      </c>
      <c r="J846" s="74">
        <f t="shared" si="169"/>
        <v>0</v>
      </c>
      <c r="K846" s="74">
        <f t="shared" si="159"/>
        <v>1977.07</v>
      </c>
      <c r="L846" s="103"/>
      <c r="O846" s="12"/>
    </row>
    <row r="847" spans="2:15" x14ac:dyDescent="0.3">
      <c r="B847" s="64" t="s">
        <v>1084</v>
      </c>
      <c r="C847" s="25" t="s">
        <v>162</v>
      </c>
      <c r="D847" s="31" t="s">
        <v>27</v>
      </c>
      <c r="E847" s="46">
        <f>E839</f>
        <v>4.2</v>
      </c>
      <c r="F847" s="74"/>
      <c r="G847" s="74">
        <v>2928</v>
      </c>
      <c r="H847" s="74">
        <f t="shared" ref="H847:H910" si="170">F847+G847</f>
        <v>2928</v>
      </c>
      <c r="I847" s="74">
        <f t="shared" si="168"/>
        <v>0</v>
      </c>
      <c r="J847" s="74">
        <f t="shared" si="169"/>
        <v>12297.6</v>
      </c>
      <c r="K847" s="74">
        <f t="shared" ref="K847:K910" si="171">I847+J847</f>
        <v>12297.6</v>
      </c>
      <c r="L847" s="103"/>
      <c r="O847" s="12"/>
    </row>
    <row r="848" spans="2:15" ht="31.2" x14ac:dyDescent="0.3">
      <c r="B848" s="64" t="s">
        <v>1085</v>
      </c>
      <c r="C848" s="32" t="s">
        <v>170</v>
      </c>
      <c r="D848" s="31" t="s">
        <v>27</v>
      </c>
      <c r="E848" s="46">
        <f>E847*1.1</f>
        <v>4.620000000000001</v>
      </c>
      <c r="F848" s="74">
        <v>3225</v>
      </c>
      <c r="G848" s="74"/>
      <c r="H848" s="74">
        <f t="shared" si="170"/>
        <v>3225</v>
      </c>
      <c r="I848" s="74">
        <f t="shared" si="168"/>
        <v>14899.5</v>
      </c>
      <c r="J848" s="74">
        <f t="shared" si="169"/>
        <v>0</v>
      </c>
      <c r="K848" s="74">
        <f t="shared" si="171"/>
        <v>14899.5</v>
      </c>
      <c r="L848" s="103"/>
      <c r="O848" s="12"/>
    </row>
    <row r="849" spans="2:15" ht="33.6" x14ac:dyDescent="0.3">
      <c r="B849" s="64" t="s">
        <v>1086</v>
      </c>
      <c r="C849" s="25" t="s">
        <v>152</v>
      </c>
      <c r="D849" s="3" t="s">
        <v>26</v>
      </c>
      <c r="E849" s="5">
        <f>E840*3</f>
        <v>12.149999999999999</v>
      </c>
      <c r="F849" s="74"/>
      <c r="G849" s="74">
        <v>439</v>
      </c>
      <c r="H849" s="74">
        <f t="shared" si="170"/>
        <v>439</v>
      </c>
      <c r="I849" s="74">
        <f t="shared" si="168"/>
        <v>0</v>
      </c>
      <c r="J849" s="74">
        <f t="shared" si="169"/>
        <v>5333.85</v>
      </c>
      <c r="K849" s="74">
        <f t="shared" si="171"/>
        <v>5333.85</v>
      </c>
      <c r="L849" s="103"/>
      <c r="O849" s="12"/>
    </row>
    <row r="850" spans="2:15" ht="31.2" x14ac:dyDescent="0.3">
      <c r="B850" s="87" t="s">
        <v>1087</v>
      </c>
      <c r="C850" s="23" t="s">
        <v>1483</v>
      </c>
      <c r="D850" s="88" t="s">
        <v>27</v>
      </c>
      <c r="E850" s="75">
        <v>17.399999999999999</v>
      </c>
      <c r="F850" s="82"/>
      <c r="G850" s="82"/>
      <c r="H850" s="82"/>
      <c r="I850" s="82"/>
      <c r="J850" s="82"/>
      <c r="K850" s="82"/>
      <c r="L850" s="103"/>
      <c r="O850" s="12"/>
    </row>
    <row r="851" spans="2:15" x14ac:dyDescent="0.3">
      <c r="B851" s="64" t="s">
        <v>1088</v>
      </c>
      <c r="C851" s="25" t="s">
        <v>149</v>
      </c>
      <c r="D851" s="31" t="s">
        <v>26</v>
      </c>
      <c r="E851" s="46">
        <v>13.7</v>
      </c>
      <c r="F851" s="74"/>
      <c r="G851" s="74">
        <v>300</v>
      </c>
      <c r="H851" s="74">
        <f t="shared" si="170"/>
        <v>300</v>
      </c>
      <c r="I851" s="74">
        <f t="shared" ref="I851:I861" si="172">ROUND(F851*E851,2)</f>
        <v>0</v>
      </c>
      <c r="J851" s="74">
        <f t="shared" ref="J851:J861" si="173">ROUND(G851*E851,2)</f>
        <v>4110</v>
      </c>
      <c r="K851" s="74">
        <f t="shared" si="171"/>
        <v>4110</v>
      </c>
      <c r="L851" s="103"/>
      <c r="O851" s="12"/>
    </row>
    <row r="852" spans="2:15" x14ac:dyDescent="0.3">
      <c r="B852" s="64" t="s">
        <v>1089</v>
      </c>
      <c r="C852" s="25" t="s">
        <v>19</v>
      </c>
      <c r="D852" s="31" t="s">
        <v>26</v>
      </c>
      <c r="E852" s="46">
        <f>E851*0.03</f>
        <v>0.41099999999999998</v>
      </c>
      <c r="F852" s="74"/>
      <c r="G852" s="74">
        <v>1500</v>
      </c>
      <c r="H852" s="74">
        <f t="shared" si="170"/>
        <v>1500</v>
      </c>
      <c r="I852" s="74">
        <f t="shared" si="172"/>
        <v>0</v>
      </c>
      <c r="J852" s="74">
        <f t="shared" si="173"/>
        <v>616.5</v>
      </c>
      <c r="K852" s="74">
        <f t="shared" si="171"/>
        <v>616.5</v>
      </c>
      <c r="L852" s="103"/>
      <c r="O852" s="12"/>
    </row>
    <row r="853" spans="2:15" x14ac:dyDescent="0.3">
      <c r="B853" s="64" t="s">
        <v>1090</v>
      </c>
      <c r="C853" s="25" t="s">
        <v>161</v>
      </c>
      <c r="D853" s="31" t="s">
        <v>25</v>
      </c>
      <c r="E853" s="46">
        <f>0.96*E850</f>
        <v>16.703999999999997</v>
      </c>
      <c r="F853" s="74"/>
      <c r="G853" s="74"/>
      <c r="H853" s="74">
        <f t="shared" si="170"/>
        <v>0</v>
      </c>
      <c r="I853" s="74">
        <f t="shared" si="172"/>
        <v>0</v>
      </c>
      <c r="J853" s="74">
        <f t="shared" si="173"/>
        <v>0</v>
      </c>
      <c r="K853" s="74">
        <f t="shared" si="171"/>
        <v>0</v>
      </c>
      <c r="L853" s="103"/>
      <c r="O853" s="12"/>
    </row>
    <row r="854" spans="2:15" ht="31.2" x14ac:dyDescent="0.3">
      <c r="B854" s="64" t="s">
        <v>1091</v>
      </c>
      <c r="C854" s="25" t="s">
        <v>1478</v>
      </c>
      <c r="D854" s="31" t="s">
        <v>25</v>
      </c>
      <c r="E854" s="46">
        <f>0.65*E850</f>
        <v>11.309999999999999</v>
      </c>
      <c r="F854" s="73">
        <f>1973*0.15</f>
        <v>295.95</v>
      </c>
      <c r="G854" s="74">
        <f>1500*0.15</f>
        <v>225</v>
      </c>
      <c r="H854" s="74">
        <f t="shared" si="170"/>
        <v>520.95000000000005</v>
      </c>
      <c r="I854" s="74">
        <f t="shared" si="172"/>
        <v>3347.19</v>
      </c>
      <c r="J854" s="74">
        <f t="shared" si="173"/>
        <v>2544.75</v>
      </c>
      <c r="K854" s="74">
        <f t="shared" si="171"/>
        <v>5891.9400000000005</v>
      </c>
      <c r="L854" s="103"/>
      <c r="O854" s="12"/>
    </row>
    <row r="855" spans="2:15" x14ac:dyDescent="0.3">
      <c r="B855" s="64" t="s">
        <v>1092</v>
      </c>
      <c r="C855" s="25" t="s">
        <v>20</v>
      </c>
      <c r="D855" s="31" t="s">
        <v>26</v>
      </c>
      <c r="E855" s="46">
        <f>0.46/10*E850</f>
        <v>0.80039999999999989</v>
      </c>
      <c r="F855" s="74"/>
      <c r="G855" s="74">
        <v>5860</v>
      </c>
      <c r="H855" s="74">
        <f t="shared" si="170"/>
        <v>5860</v>
      </c>
      <c r="I855" s="74">
        <f t="shared" si="172"/>
        <v>0</v>
      </c>
      <c r="J855" s="74">
        <f t="shared" si="173"/>
        <v>4690.34</v>
      </c>
      <c r="K855" s="74">
        <f t="shared" si="171"/>
        <v>4690.34</v>
      </c>
      <c r="L855" s="103"/>
      <c r="O855" s="12"/>
    </row>
    <row r="856" spans="2:15" x14ac:dyDescent="0.3">
      <c r="B856" s="64" t="s">
        <v>1093</v>
      </c>
      <c r="C856" s="32" t="s">
        <v>158</v>
      </c>
      <c r="D856" s="31" t="s">
        <v>26</v>
      </c>
      <c r="E856" s="46">
        <f>E855*1.02</f>
        <v>0.81640799999999991</v>
      </c>
      <c r="F856" s="73">
        <v>6700</v>
      </c>
      <c r="G856" s="74"/>
      <c r="H856" s="74">
        <f t="shared" si="170"/>
        <v>6700</v>
      </c>
      <c r="I856" s="74">
        <f t="shared" si="172"/>
        <v>5469.93</v>
      </c>
      <c r="J856" s="74">
        <f t="shared" si="173"/>
        <v>0</v>
      </c>
      <c r="K856" s="74">
        <f t="shared" si="171"/>
        <v>5469.93</v>
      </c>
      <c r="L856" s="103"/>
      <c r="O856" s="12"/>
    </row>
    <row r="857" spans="2:15" x14ac:dyDescent="0.3">
      <c r="B857" s="64" t="s">
        <v>1094</v>
      </c>
      <c r="C857" s="25" t="s">
        <v>28</v>
      </c>
      <c r="D857" s="31" t="s">
        <v>26</v>
      </c>
      <c r="E857" s="46">
        <f>0.65/10*E850</f>
        <v>1.131</v>
      </c>
      <c r="F857" s="74"/>
      <c r="G857" s="74">
        <v>5860</v>
      </c>
      <c r="H857" s="74">
        <f t="shared" si="170"/>
        <v>5860</v>
      </c>
      <c r="I857" s="74">
        <f t="shared" si="172"/>
        <v>0</v>
      </c>
      <c r="J857" s="74">
        <f t="shared" si="173"/>
        <v>6627.66</v>
      </c>
      <c r="K857" s="74">
        <f t="shared" si="171"/>
        <v>6627.66</v>
      </c>
      <c r="L857" s="103"/>
      <c r="O857" s="12"/>
    </row>
    <row r="858" spans="2:15" x14ac:dyDescent="0.3">
      <c r="B858" s="64" t="s">
        <v>1095</v>
      </c>
      <c r="C858" s="32" t="s">
        <v>29</v>
      </c>
      <c r="D858" s="31" t="s">
        <v>26</v>
      </c>
      <c r="E858" s="46">
        <f>E857*1.02</f>
        <v>1.1536200000000001</v>
      </c>
      <c r="F858" s="73">
        <v>7100</v>
      </c>
      <c r="G858" s="74"/>
      <c r="H858" s="74">
        <f t="shared" si="170"/>
        <v>7100</v>
      </c>
      <c r="I858" s="74">
        <f t="shared" si="172"/>
        <v>8190.7</v>
      </c>
      <c r="J858" s="74">
        <f t="shared" si="173"/>
        <v>0</v>
      </c>
      <c r="K858" s="74">
        <f t="shared" si="171"/>
        <v>8190.7</v>
      </c>
      <c r="L858" s="103"/>
      <c r="O858" s="12"/>
    </row>
    <row r="859" spans="2:15" x14ac:dyDescent="0.3">
      <c r="B859" s="64" t="s">
        <v>1096</v>
      </c>
      <c r="C859" s="25" t="s">
        <v>162</v>
      </c>
      <c r="D859" s="31" t="s">
        <v>27</v>
      </c>
      <c r="E859" s="46">
        <f>E850</f>
        <v>17.399999999999999</v>
      </c>
      <c r="F859" s="74"/>
      <c r="G859" s="74">
        <v>2928</v>
      </c>
      <c r="H859" s="74">
        <f t="shared" si="170"/>
        <v>2928</v>
      </c>
      <c r="I859" s="74">
        <f t="shared" si="172"/>
        <v>0</v>
      </c>
      <c r="J859" s="74">
        <f t="shared" si="173"/>
        <v>50947.199999999997</v>
      </c>
      <c r="K859" s="74">
        <f t="shared" si="171"/>
        <v>50947.199999999997</v>
      </c>
      <c r="L859" s="103"/>
      <c r="O859" s="12"/>
    </row>
    <row r="860" spans="2:15" ht="31.2" x14ac:dyDescent="0.3">
      <c r="B860" s="64" t="s">
        <v>1097</v>
      </c>
      <c r="C860" s="32" t="s">
        <v>170</v>
      </c>
      <c r="D860" s="31" t="s">
        <v>27</v>
      </c>
      <c r="E860" s="46">
        <f>E859*1.1</f>
        <v>19.14</v>
      </c>
      <c r="F860" s="74">
        <v>3225</v>
      </c>
      <c r="G860" s="74"/>
      <c r="H860" s="74">
        <f t="shared" si="170"/>
        <v>3225</v>
      </c>
      <c r="I860" s="74">
        <f t="shared" si="172"/>
        <v>61726.5</v>
      </c>
      <c r="J860" s="74">
        <f t="shared" si="173"/>
        <v>0</v>
      </c>
      <c r="K860" s="74">
        <f t="shared" si="171"/>
        <v>61726.5</v>
      </c>
      <c r="L860" s="103"/>
      <c r="O860" s="12"/>
    </row>
    <row r="861" spans="2:15" ht="33.6" x14ac:dyDescent="0.3">
      <c r="B861" s="64" t="s">
        <v>1098</v>
      </c>
      <c r="C861" s="25" t="s">
        <v>152</v>
      </c>
      <c r="D861" s="3" t="s">
        <v>26</v>
      </c>
      <c r="E861" s="5">
        <v>94.29</v>
      </c>
      <c r="F861" s="74"/>
      <c r="G861" s="74">
        <v>439</v>
      </c>
      <c r="H861" s="74">
        <f t="shared" si="170"/>
        <v>439</v>
      </c>
      <c r="I861" s="74">
        <f t="shared" si="172"/>
        <v>0</v>
      </c>
      <c r="J861" s="74">
        <f t="shared" si="173"/>
        <v>41393.31</v>
      </c>
      <c r="K861" s="74">
        <f t="shared" si="171"/>
        <v>41393.31</v>
      </c>
      <c r="L861" s="103"/>
      <c r="O861" s="12"/>
    </row>
    <row r="862" spans="2:15" ht="31.2" x14ac:dyDescent="0.3">
      <c r="B862" s="87" t="s">
        <v>1099</v>
      </c>
      <c r="C862" s="23" t="s">
        <v>247</v>
      </c>
      <c r="D862" s="88" t="s">
        <v>27</v>
      </c>
      <c r="E862" s="75">
        <v>1</v>
      </c>
      <c r="F862" s="82"/>
      <c r="G862" s="82"/>
      <c r="H862" s="82"/>
      <c r="I862" s="82"/>
      <c r="J862" s="82"/>
      <c r="K862" s="82"/>
      <c r="L862" s="103"/>
      <c r="O862" s="12"/>
    </row>
    <row r="863" spans="2:15" ht="31.2" x14ac:dyDescent="0.3">
      <c r="B863" s="64" t="s">
        <v>1100</v>
      </c>
      <c r="C863" s="25" t="s">
        <v>208</v>
      </c>
      <c r="D863" s="31" t="s">
        <v>26</v>
      </c>
      <c r="E863" s="46">
        <v>4.5</v>
      </c>
      <c r="F863" s="74"/>
      <c r="G863" s="74">
        <v>300</v>
      </c>
      <c r="H863" s="74">
        <f t="shared" si="170"/>
        <v>300</v>
      </c>
      <c r="I863" s="74">
        <f t="shared" ref="I863:I871" si="174">ROUND(F863*E863,2)</f>
        <v>0</v>
      </c>
      <c r="J863" s="74">
        <f t="shared" ref="J863:J871" si="175">ROUND(G863*E863,2)</f>
        <v>1350</v>
      </c>
      <c r="K863" s="74">
        <f t="shared" si="171"/>
        <v>1350</v>
      </c>
      <c r="L863" s="103"/>
      <c r="O863" s="12"/>
    </row>
    <row r="864" spans="2:15" x14ac:dyDescent="0.3">
      <c r="B864" s="64" t="s">
        <v>1101</v>
      </c>
      <c r="C864" s="25" t="s">
        <v>161</v>
      </c>
      <c r="D864" s="31" t="s">
        <v>25</v>
      </c>
      <c r="E864" s="46">
        <f>0.96*E862</f>
        <v>0.96</v>
      </c>
      <c r="F864" s="74"/>
      <c r="G864" s="74"/>
      <c r="H864" s="74">
        <f t="shared" si="170"/>
        <v>0</v>
      </c>
      <c r="I864" s="74">
        <f t="shared" si="174"/>
        <v>0</v>
      </c>
      <c r="J864" s="74">
        <f t="shared" si="175"/>
        <v>0</v>
      </c>
      <c r="K864" s="74">
        <f t="shared" si="171"/>
        <v>0</v>
      </c>
      <c r="L864" s="103"/>
      <c r="O864" s="12"/>
    </row>
    <row r="865" spans="2:15" ht="31.2" x14ac:dyDescent="0.3">
      <c r="B865" s="64" t="s">
        <v>1102</v>
      </c>
      <c r="C865" s="25" t="s">
        <v>1478</v>
      </c>
      <c r="D865" s="31" t="s">
        <v>25</v>
      </c>
      <c r="E865" s="46">
        <f>0.65*E862</f>
        <v>0.65</v>
      </c>
      <c r="F865" s="73">
        <f>1973*0.15</f>
        <v>295.95</v>
      </c>
      <c r="G865" s="74">
        <f>1500*0.15</f>
        <v>225</v>
      </c>
      <c r="H865" s="74">
        <f t="shared" si="170"/>
        <v>520.95000000000005</v>
      </c>
      <c r="I865" s="74">
        <f t="shared" si="174"/>
        <v>192.37</v>
      </c>
      <c r="J865" s="74">
        <f t="shared" si="175"/>
        <v>146.25</v>
      </c>
      <c r="K865" s="74">
        <f t="shared" si="171"/>
        <v>338.62</v>
      </c>
      <c r="L865" s="103"/>
      <c r="O865" s="12"/>
    </row>
    <row r="866" spans="2:15" x14ac:dyDescent="0.3">
      <c r="B866" s="64" t="s">
        <v>1103</v>
      </c>
      <c r="C866" s="25" t="s">
        <v>20</v>
      </c>
      <c r="D866" s="31" t="s">
        <v>26</v>
      </c>
      <c r="E866" s="46">
        <f>0.46/10*E862</f>
        <v>4.5999999999999999E-2</v>
      </c>
      <c r="F866" s="74"/>
      <c r="G866" s="74">
        <v>5860</v>
      </c>
      <c r="H866" s="74">
        <f t="shared" si="170"/>
        <v>5860</v>
      </c>
      <c r="I866" s="74">
        <f t="shared" si="174"/>
        <v>0</v>
      </c>
      <c r="J866" s="74">
        <f t="shared" si="175"/>
        <v>269.56</v>
      </c>
      <c r="K866" s="74">
        <f t="shared" si="171"/>
        <v>269.56</v>
      </c>
      <c r="L866" s="103"/>
      <c r="O866" s="12"/>
    </row>
    <row r="867" spans="2:15" x14ac:dyDescent="0.3">
      <c r="B867" s="64" t="s">
        <v>1104</v>
      </c>
      <c r="C867" s="32" t="s">
        <v>158</v>
      </c>
      <c r="D867" s="31" t="s">
        <v>26</v>
      </c>
      <c r="E867" s="46">
        <f>E866*1.02</f>
        <v>4.6920000000000003E-2</v>
      </c>
      <c r="F867" s="73">
        <v>6700</v>
      </c>
      <c r="G867" s="74"/>
      <c r="H867" s="74">
        <f t="shared" si="170"/>
        <v>6700</v>
      </c>
      <c r="I867" s="74">
        <f t="shared" si="174"/>
        <v>314.36</v>
      </c>
      <c r="J867" s="74">
        <f t="shared" si="175"/>
        <v>0</v>
      </c>
      <c r="K867" s="74">
        <f t="shared" si="171"/>
        <v>314.36</v>
      </c>
      <c r="L867" s="103"/>
      <c r="O867" s="12"/>
    </row>
    <row r="868" spans="2:15" x14ac:dyDescent="0.3">
      <c r="B868" s="64" t="s">
        <v>1105</v>
      </c>
      <c r="C868" s="25" t="s">
        <v>28</v>
      </c>
      <c r="D868" s="31" t="s">
        <v>26</v>
      </c>
      <c r="E868" s="46">
        <f>0.65/10*E862</f>
        <v>6.5000000000000002E-2</v>
      </c>
      <c r="F868" s="74"/>
      <c r="G868" s="74">
        <v>5860</v>
      </c>
      <c r="H868" s="74">
        <f t="shared" si="170"/>
        <v>5860</v>
      </c>
      <c r="I868" s="74">
        <f t="shared" si="174"/>
        <v>0</v>
      </c>
      <c r="J868" s="74">
        <f t="shared" si="175"/>
        <v>380.9</v>
      </c>
      <c r="K868" s="74">
        <f t="shared" si="171"/>
        <v>380.9</v>
      </c>
      <c r="L868" s="103"/>
      <c r="O868" s="12"/>
    </row>
    <row r="869" spans="2:15" x14ac:dyDescent="0.3">
      <c r="B869" s="64" t="s">
        <v>1106</v>
      </c>
      <c r="C869" s="32" t="s">
        <v>29</v>
      </c>
      <c r="D869" s="31" t="s">
        <v>26</v>
      </c>
      <c r="E869" s="46">
        <f>E868*1.02</f>
        <v>6.6299999999999998E-2</v>
      </c>
      <c r="F869" s="73">
        <v>7100</v>
      </c>
      <c r="G869" s="74"/>
      <c r="H869" s="74">
        <f t="shared" si="170"/>
        <v>7100</v>
      </c>
      <c r="I869" s="74">
        <f t="shared" si="174"/>
        <v>470.73</v>
      </c>
      <c r="J869" s="74">
        <f t="shared" si="175"/>
        <v>0</v>
      </c>
      <c r="K869" s="74">
        <f t="shared" si="171"/>
        <v>470.73</v>
      </c>
      <c r="L869" s="103"/>
      <c r="O869" s="12"/>
    </row>
    <row r="870" spans="2:15" x14ac:dyDescent="0.3">
      <c r="B870" s="64" t="s">
        <v>1107</v>
      </c>
      <c r="C870" s="25" t="s">
        <v>162</v>
      </c>
      <c r="D870" s="31" t="s">
        <v>27</v>
      </c>
      <c r="E870" s="46">
        <f>E862</f>
        <v>1</v>
      </c>
      <c r="F870" s="74"/>
      <c r="G870" s="74">
        <v>2928</v>
      </c>
      <c r="H870" s="74">
        <f t="shared" si="170"/>
        <v>2928</v>
      </c>
      <c r="I870" s="74">
        <f t="shared" si="174"/>
        <v>0</v>
      </c>
      <c r="J870" s="74">
        <f t="shared" si="175"/>
        <v>2928</v>
      </c>
      <c r="K870" s="74">
        <f t="shared" si="171"/>
        <v>2928</v>
      </c>
      <c r="L870" s="103"/>
      <c r="O870" s="12"/>
    </row>
    <row r="871" spans="2:15" ht="31.2" x14ac:dyDescent="0.3">
      <c r="B871" s="64" t="s">
        <v>1108</v>
      </c>
      <c r="C871" s="32" t="s">
        <v>170</v>
      </c>
      <c r="D871" s="31" t="s">
        <v>27</v>
      </c>
      <c r="E871" s="46">
        <f>E870*1.1</f>
        <v>1.1000000000000001</v>
      </c>
      <c r="F871" s="74">
        <v>3225</v>
      </c>
      <c r="G871" s="74"/>
      <c r="H871" s="74">
        <f t="shared" si="170"/>
        <v>3225</v>
      </c>
      <c r="I871" s="74">
        <f t="shared" si="174"/>
        <v>3547.5</v>
      </c>
      <c r="J871" s="74">
        <f t="shared" si="175"/>
        <v>0</v>
      </c>
      <c r="K871" s="74">
        <f t="shared" si="171"/>
        <v>3547.5</v>
      </c>
      <c r="L871" s="103"/>
      <c r="O871" s="12"/>
    </row>
    <row r="872" spans="2:15" ht="31.2" x14ac:dyDescent="0.3">
      <c r="B872" s="87" t="s">
        <v>1109</v>
      </c>
      <c r="C872" s="23" t="s">
        <v>248</v>
      </c>
      <c r="D872" s="88" t="s">
        <v>27</v>
      </c>
      <c r="E872" s="75">
        <v>1</v>
      </c>
      <c r="F872" s="82"/>
      <c r="G872" s="82"/>
      <c r="H872" s="82"/>
      <c r="I872" s="82"/>
      <c r="J872" s="82"/>
      <c r="K872" s="82"/>
      <c r="L872" s="103"/>
      <c r="O872" s="12"/>
    </row>
    <row r="873" spans="2:15" ht="31.2" x14ac:dyDescent="0.3">
      <c r="B873" s="64" t="s">
        <v>1110</v>
      </c>
      <c r="C873" s="25" t="s">
        <v>208</v>
      </c>
      <c r="D873" s="31" t="s">
        <v>26</v>
      </c>
      <c r="E873" s="46">
        <v>6.1</v>
      </c>
      <c r="F873" s="74"/>
      <c r="G873" s="74">
        <v>300</v>
      </c>
      <c r="H873" s="74">
        <f t="shared" si="170"/>
        <v>300</v>
      </c>
      <c r="I873" s="74">
        <f t="shared" ref="I873:I881" si="176">ROUND(F873*E873,2)</f>
        <v>0</v>
      </c>
      <c r="J873" s="74">
        <f t="shared" ref="J873:J881" si="177">ROUND(G873*E873,2)</f>
        <v>1830</v>
      </c>
      <c r="K873" s="74">
        <f t="shared" si="171"/>
        <v>1830</v>
      </c>
      <c r="L873" s="103"/>
      <c r="O873" s="12"/>
    </row>
    <row r="874" spans="2:15" x14ac:dyDescent="0.3">
      <c r="B874" s="64" t="s">
        <v>1111</v>
      </c>
      <c r="C874" s="25" t="s">
        <v>161</v>
      </c>
      <c r="D874" s="31" t="s">
        <v>25</v>
      </c>
      <c r="E874" s="46">
        <f>0.96*E872</f>
        <v>0.96</v>
      </c>
      <c r="F874" s="74"/>
      <c r="G874" s="74"/>
      <c r="H874" s="74">
        <f t="shared" si="170"/>
        <v>0</v>
      </c>
      <c r="I874" s="74">
        <f t="shared" si="176"/>
        <v>0</v>
      </c>
      <c r="J874" s="74">
        <f t="shared" si="177"/>
        <v>0</v>
      </c>
      <c r="K874" s="74">
        <f t="shared" si="171"/>
        <v>0</v>
      </c>
      <c r="L874" s="103"/>
      <c r="O874" s="12"/>
    </row>
    <row r="875" spans="2:15" ht="31.2" x14ac:dyDescent="0.3">
      <c r="B875" s="64" t="s">
        <v>1112</v>
      </c>
      <c r="C875" s="25" t="s">
        <v>1478</v>
      </c>
      <c r="D875" s="31" t="s">
        <v>25</v>
      </c>
      <c r="E875" s="46">
        <f>0.65*E872</f>
        <v>0.65</v>
      </c>
      <c r="F875" s="73">
        <f>1973*0.15</f>
        <v>295.95</v>
      </c>
      <c r="G875" s="74">
        <f>1500*0.15</f>
        <v>225</v>
      </c>
      <c r="H875" s="74">
        <f t="shared" si="170"/>
        <v>520.95000000000005</v>
      </c>
      <c r="I875" s="74">
        <f t="shared" si="176"/>
        <v>192.37</v>
      </c>
      <c r="J875" s="74">
        <f t="shared" si="177"/>
        <v>146.25</v>
      </c>
      <c r="K875" s="74">
        <f t="shared" si="171"/>
        <v>338.62</v>
      </c>
      <c r="L875" s="103"/>
      <c r="O875" s="12"/>
    </row>
    <row r="876" spans="2:15" x14ac:dyDescent="0.3">
      <c r="B876" s="64" t="s">
        <v>1113</v>
      </c>
      <c r="C876" s="25" t="s">
        <v>20</v>
      </c>
      <c r="D876" s="31" t="s">
        <v>26</v>
      </c>
      <c r="E876" s="46">
        <f>0.46/10*E872</f>
        <v>4.5999999999999999E-2</v>
      </c>
      <c r="F876" s="74"/>
      <c r="G876" s="74">
        <v>5860</v>
      </c>
      <c r="H876" s="74">
        <f t="shared" si="170"/>
        <v>5860</v>
      </c>
      <c r="I876" s="74">
        <f t="shared" si="176"/>
        <v>0</v>
      </c>
      <c r="J876" s="74">
        <f t="shared" si="177"/>
        <v>269.56</v>
      </c>
      <c r="K876" s="74">
        <f t="shared" si="171"/>
        <v>269.56</v>
      </c>
      <c r="L876" s="103"/>
      <c r="O876" s="12"/>
    </row>
    <row r="877" spans="2:15" x14ac:dyDescent="0.3">
      <c r="B877" s="64" t="s">
        <v>1114</v>
      </c>
      <c r="C877" s="32" t="s">
        <v>158</v>
      </c>
      <c r="D877" s="31" t="s">
        <v>26</v>
      </c>
      <c r="E877" s="46">
        <f>E876*1.02</f>
        <v>4.6920000000000003E-2</v>
      </c>
      <c r="F877" s="73">
        <v>6700</v>
      </c>
      <c r="G877" s="74"/>
      <c r="H877" s="74">
        <f t="shared" si="170"/>
        <v>6700</v>
      </c>
      <c r="I877" s="74">
        <f t="shared" si="176"/>
        <v>314.36</v>
      </c>
      <c r="J877" s="74">
        <f t="shared" si="177"/>
        <v>0</v>
      </c>
      <c r="K877" s="74">
        <f t="shared" si="171"/>
        <v>314.36</v>
      </c>
      <c r="L877" s="103"/>
      <c r="O877" s="12"/>
    </row>
    <row r="878" spans="2:15" x14ac:dyDescent="0.3">
      <c r="B878" s="64" t="s">
        <v>1115</v>
      </c>
      <c r="C878" s="25" t="s">
        <v>28</v>
      </c>
      <c r="D878" s="31" t="s">
        <v>26</v>
      </c>
      <c r="E878" s="46">
        <f>0.65/10*E872</f>
        <v>6.5000000000000002E-2</v>
      </c>
      <c r="F878" s="74"/>
      <c r="G878" s="74">
        <v>5860</v>
      </c>
      <c r="H878" s="74">
        <f t="shared" si="170"/>
        <v>5860</v>
      </c>
      <c r="I878" s="74">
        <f t="shared" si="176"/>
        <v>0</v>
      </c>
      <c r="J878" s="74">
        <f t="shared" si="177"/>
        <v>380.9</v>
      </c>
      <c r="K878" s="74">
        <f t="shared" si="171"/>
        <v>380.9</v>
      </c>
      <c r="L878" s="103"/>
      <c r="O878" s="12"/>
    </row>
    <row r="879" spans="2:15" x14ac:dyDescent="0.3">
      <c r="B879" s="64" t="s">
        <v>1116</v>
      </c>
      <c r="C879" s="32" t="s">
        <v>29</v>
      </c>
      <c r="D879" s="31" t="s">
        <v>26</v>
      </c>
      <c r="E879" s="46">
        <f>E878*1.02</f>
        <v>6.6299999999999998E-2</v>
      </c>
      <c r="F879" s="73">
        <v>7100</v>
      </c>
      <c r="G879" s="74"/>
      <c r="H879" s="74">
        <f t="shared" si="170"/>
        <v>7100</v>
      </c>
      <c r="I879" s="74">
        <f t="shared" si="176"/>
        <v>470.73</v>
      </c>
      <c r="J879" s="74">
        <f t="shared" si="177"/>
        <v>0</v>
      </c>
      <c r="K879" s="74">
        <f t="shared" si="171"/>
        <v>470.73</v>
      </c>
      <c r="L879" s="103"/>
      <c r="O879" s="12"/>
    </row>
    <row r="880" spans="2:15" x14ac:dyDescent="0.3">
      <c r="B880" s="64" t="s">
        <v>1117</v>
      </c>
      <c r="C880" s="25" t="s">
        <v>162</v>
      </c>
      <c r="D880" s="31" t="s">
        <v>27</v>
      </c>
      <c r="E880" s="46">
        <f>E872</f>
        <v>1</v>
      </c>
      <c r="F880" s="74"/>
      <c r="G880" s="74">
        <v>2928</v>
      </c>
      <c r="H880" s="74">
        <f t="shared" si="170"/>
        <v>2928</v>
      </c>
      <c r="I880" s="74">
        <f t="shared" si="176"/>
        <v>0</v>
      </c>
      <c r="J880" s="74">
        <f t="shared" si="177"/>
        <v>2928</v>
      </c>
      <c r="K880" s="74">
        <f t="shared" si="171"/>
        <v>2928</v>
      </c>
      <c r="L880" s="103"/>
      <c r="O880" s="12"/>
    </row>
    <row r="881" spans="2:15" ht="31.2" x14ac:dyDescent="0.3">
      <c r="B881" s="64" t="s">
        <v>1118</v>
      </c>
      <c r="C881" s="32" t="s">
        <v>170</v>
      </c>
      <c r="D881" s="31" t="s">
        <v>27</v>
      </c>
      <c r="E881" s="46">
        <f>E880*1.1</f>
        <v>1.1000000000000001</v>
      </c>
      <c r="F881" s="74">
        <v>3225</v>
      </c>
      <c r="G881" s="74"/>
      <c r="H881" s="74">
        <f t="shared" si="170"/>
        <v>3225</v>
      </c>
      <c r="I881" s="74">
        <f t="shared" si="176"/>
        <v>3547.5</v>
      </c>
      <c r="J881" s="74">
        <f t="shared" si="177"/>
        <v>0</v>
      </c>
      <c r="K881" s="74">
        <f t="shared" si="171"/>
        <v>3547.5</v>
      </c>
      <c r="L881" s="103"/>
      <c r="O881" s="12"/>
    </row>
    <row r="882" spans="2:15" ht="31.2" x14ac:dyDescent="0.3">
      <c r="B882" s="87" t="s">
        <v>1119</v>
      </c>
      <c r="C882" s="23" t="s">
        <v>249</v>
      </c>
      <c r="D882" s="88" t="s">
        <v>27</v>
      </c>
      <c r="E882" s="75">
        <v>1</v>
      </c>
      <c r="F882" s="82"/>
      <c r="G882" s="82"/>
      <c r="H882" s="82"/>
      <c r="I882" s="82"/>
      <c r="J882" s="82"/>
      <c r="K882" s="82"/>
      <c r="L882" s="103"/>
      <c r="O882" s="12"/>
    </row>
    <row r="883" spans="2:15" ht="31.2" x14ac:dyDescent="0.3">
      <c r="B883" s="64" t="s">
        <v>1120</v>
      </c>
      <c r="C883" s="25" t="s">
        <v>208</v>
      </c>
      <c r="D883" s="31" t="s">
        <v>26</v>
      </c>
      <c r="E883" s="46">
        <v>3.8</v>
      </c>
      <c r="F883" s="74"/>
      <c r="G883" s="74">
        <v>300</v>
      </c>
      <c r="H883" s="74">
        <f t="shared" si="170"/>
        <v>300</v>
      </c>
      <c r="I883" s="74">
        <f t="shared" ref="I883:I892" si="178">ROUND(F883*E883,2)</f>
        <v>0</v>
      </c>
      <c r="J883" s="74">
        <f t="shared" ref="J883:J892" si="179">ROUND(G883*E883,2)</f>
        <v>1140</v>
      </c>
      <c r="K883" s="74">
        <f t="shared" si="171"/>
        <v>1140</v>
      </c>
      <c r="L883" s="103"/>
      <c r="O883" s="12"/>
    </row>
    <row r="884" spans="2:15" x14ac:dyDescent="0.3">
      <c r="B884" s="64" t="s">
        <v>1121</v>
      </c>
      <c r="C884" s="25" t="s">
        <v>161</v>
      </c>
      <c r="D884" s="31" t="s">
        <v>25</v>
      </c>
      <c r="E884" s="46">
        <f>0.96*E882</f>
        <v>0.96</v>
      </c>
      <c r="F884" s="74"/>
      <c r="G884" s="74"/>
      <c r="H884" s="74">
        <f t="shared" si="170"/>
        <v>0</v>
      </c>
      <c r="I884" s="74">
        <f t="shared" si="178"/>
        <v>0</v>
      </c>
      <c r="J884" s="74">
        <f t="shared" si="179"/>
        <v>0</v>
      </c>
      <c r="K884" s="74">
        <f t="shared" si="171"/>
        <v>0</v>
      </c>
      <c r="L884" s="103"/>
      <c r="O884" s="12"/>
    </row>
    <row r="885" spans="2:15" ht="31.2" x14ac:dyDescent="0.3">
      <c r="B885" s="64" t="s">
        <v>1122</v>
      </c>
      <c r="C885" s="25" t="s">
        <v>1478</v>
      </c>
      <c r="D885" s="31" t="s">
        <v>25</v>
      </c>
      <c r="E885" s="46">
        <f>0.65*E882</f>
        <v>0.65</v>
      </c>
      <c r="F885" s="73">
        <f>1973*0.15</f>
        <v>295.95</v>
      </c>
      <c r="G885" s="74">
        <f>1500*0.15</f>
        <v>225</v>
      </c>
      <c r="H885" s="74">
        <f t="shared" si="170"/>
        <v>520.95000000000005</v>
      </c>
      <c r="I885" s="74">
        <f t="shared" si="178"/>
        <v>192.37</v>
      </c>
      <c r="J885" s="74">
        <f t="shared" si="179"/>
        <v>146.25</v>
      </c>
      <c r="K885" s="74">
        <f t="shared" si="171"/>
        <v>338.62</v>
      </c>
      <c r="L885" s="103"/>
      <c r="O885" s="12"/>
    </row>
    <row r="886" spans="2:15" x14ac:dyDescent="0.3">
      <c r="B886" s="64" t="s">
        <v>1123</v>
      </c>
      <c r="C886" s="25" t="s">
        <v>20</v>
      </c>
      <c r="D886" s="31" t="s">
        <v>26</v>
      </c>
      <c r="E886" s="46">
        <f>0.46/10*E882</f>
        <v>4.5999999999999999E-2</v>
      </c>
      <c r="F886" s="74"/>
      <c r="G886" s="74">
        <v>5860</v>
      </c>
      <c r="H886" s="74">
        <f t="shared" si="170"/>
        <v>5860</v>
      </c>
      <c r="I886" s="74">
        <f t="shared" si="178"/>
        <v>0</v>
      </c>
      <c r="J886" s="74">
        <f t="shared" si="179"/>
        <v>269.56</v>
      </c>
      <c r="K886" s="74">
        <f t="shared" si="171"/>
        <v>269.56</v>
      </c>
      <c r="L886" s="103"/>
      <c r="O886" s="12"/>
    </row>
    <row r="887" spans="2:15" x14ac:dyDescent="0.3">
      <c r="B887" s="64" t="s">
        <v>1124</v>
      </c>
      <c r="C887" s="32" t="s">
        <v>158</v>
      </c>
      <c r="D887" s="31" t="s">
        <v>26</v>
      </c>
      <c r="E887" s="46">
        <f>E886*1.02</f>
        <v>4.6920000000000003E-2</v>
      </c>
      <c r="F887" s="73">
        <v>6700</v>
      </c>
      <c r="G887" s="74"/>
      <c r="H887" s="74">
        <f t="shared" si="170"/>
        <v>6700</v>
      </c>
      <c r="I887" s="74">
        <f t="shared" si="178"/>
        <v>314.36</v>
      </c>
      <c r="J887" s="74">
        <f t="shared" si="179"/>
        <v>0</v>
      </c>
      <c r="K887" s="74">
        <f t="shared" si="171"/>
        <v>314.36</v>
      </c>
      <c r="L887" s="103"/>
      <c r="O887" s="12"/>
    </row>
    <row r="888" spans="2:15" x14ac:dyDescent="0.3">
      <c r="B888" s="64" t="s">
        <v>1125</v>
      </c>
      <c r="C888" s="25" t="s">
        <v>28</v>
      </c>
      <c r="D888" s="31" t="s">
        <v>26</v>
      </c>
      <c r="E888" s="46">
        <f>0.65/10*E882</f>
        <v>6.5000000000000002E-2</v>
      </c>
      <c r="F888" s="74"/>
      <c r="G888" s="74">
        <v>5860</v>
      </c>
      <c r="H888" s="74">
        <f t="shared" si="170"/>
        <v>5860</v>
      </c>
      <c r="I888" s="74">
        <f t="shared" si="178"/>
        <v>0</v>
      </c>
      <c r="J888" s="74">
        <f t="shared" si="179"/>
        <v>380.9</v>
      </c>
      <c r="K888" s="74">
        <f t="shared" si="171"/>
        <v>380.9</v>
      </c>
      <c r="L888" s="103"/>
      <c r="O888" s="12"/>
    </row>
    <row r="889" spans="2:15" x14ac:dyDescent="0.3">
      <c r="B889" s="64" t="s">
        <v>1126</v>
      </c>
      <c r="C889" s="32" t="s">
        <v>29</v>
      </c>
      <c r="D889" s="31" t="s">
        <v>26</v>
      </c>
      <c r="E889" s="46">
        <f>E888*1.02</f>
        <v>6.6299999999999998E-2</v>
      </c>
      <c r="F889" s="73">
        <v>7100</v>
      </c>
      <c r="G889" s="74"/>
      <c r="H889" s="74">
        <f t="shared" si="170"/>
        <v>7100</v>
      </c>
      <c r="I889" s="74">
        <f t="shared" si="178"/>
        <v>470.73</v>
      </c>
      <c r="J889" s="74">
        <f t="shared" si="179"/>
        <v>0</v>
      </c>
      <c r="K889" s="74">
        <f t="shared" si="171"/>
        <v>470.73</v>
      </c>
      <c r="L889" s="103"/>
      <c r="O889" s="12"/>
    </row>
    <row r="890" spans="2:15" x14ac:dyDescent="0.3">
      <c r="B890" s="64" t="s">
        <v>1127</v>
      </c>
      <c r="C890" s="25" t="s">
        <v>162</v>
      </c>
      <c r="D890" s="31" t="s">
        <v>27</v>
      </c>
      <c r="E890" s="46">
        <f>E882</f>
        <v>1</v>
      </c>
      <c r="F890" s="74"/>
      <c r="G890" s="74">
        <v>2928</v>
      </c>
      <c r="H890" s="74">
        <f t="shared" si="170"/>
        <v>2928</v>
      </c>
      <c r="I890" s="74">
        <f t="shared" si="178"/>
        <v>0</v>
      </c>
      <c r="J890" s="74">
        <f t="shared" si="179"/>
        <v>2928</v>
      </c>
      <c r="K890" s="74">
        <f t="shared" si="171"/>
        <v>2928</v>
      </c>
      <c r="L890" s="103"/>
      <c r="O890" s="12"/>
    </row>
    <row r="891" spans="2:15" ht="31.2" x14ac:dyDescent="0.3">
      <c r="B891" s="64" t="s">
        <v>1128</v>
      </c>
      <c r="C891" s="32" t="s">
        <v>170</v>
      </c>
      <c r="D891" s="31" t="s">
        <v>27</v>
      </c>
      <c r="E891" s="46">
        <f>E890*1.1</f>
        <v>1.1000000000000001</v>
      </c>
      <c r="F891" s="74">
        <v>3225</v>
      </c>
      <c r="G891" s="74"/>
      <c r="H891" s="74">
        <f t="shared" si="170"/>
        <v>3225</v>
      </c>
      <c r="I891" s="74">
        <f t="shared" si="178"/>
        <v>3547.5</v>
      </c>
      <c r="J891" s="74">
        <f t="shared" si="179"/>
        <v>0</v>
      </c>
      <c r="K891" s="74">
        <f t="shared" si="171"/>
        <v>3547.5</v>
      </c>
      <c r="L891" s="103"/>
      <c r="O891" s="12"/>
    </row>
    <row r="892" spans="2:15" ht="33.6" x14ac:dyDescent="0.3">
      <c r="B892" s="64" t="s">
        <v>1129</v>
      </c>
      <c r="C892" s="25" t="s">
        <v>152</v>
      </c>
      <c r="D892" s="3" t="s">
        <v>26</v>
      </c>
      <c r="E892" s="5">
        <v>2</v>
      </c>
      <c r="F892" s="74"/>
      <c r="G892" s="74">
        <v>439</v>
      </c>
      <c r="H892" s="74">
        <f t="shared" si="170"/>
        <v>439</v>
      </c>
      <c r="I892" s="74">
        <f t="shared" si="178"/>
        <v>0</v>
      </c>
      <c r="J892" s="74">
        <f t="shared" si="179"/>
        <v>878</v>
      </c>
      <c r="K892" s="74">
        <f t="shared" si="171"/>
        <v>878</v>
      </c>
      <c r="L892" s="103"/>
      <c r="O892" s="12"/>
    </row>
    <row r="893" spans="2:15" ht="31.2" x14ac:dyDescent="0.3">
      <c r="B893" s="87" t="s">
        <v>1130</v>
      </c>
      <c r="C893" s="23" t="s">
        <v>250</v>
      </c>
      <c r="D893" s="88" t="s">
        <v>27</v>
      </c>
      <c r="E893" s="75">
        <v>1.8</v>
      </c>
      <c r="F893" s="82"/>
      <c r="G893" s="82"/>
      <c r="H893" s="82"/>
      <c r="I893" s="82"/>
      <c r="J893" s="82"/>
      <c r="K893" s="82"/>
      <c r="L893" s="103"/>
      <c r="O893" s="12"/>
    </row>
    <row r="894" spans="2:15" ht="31.2" x14ac:dyDescent="0.3">
      <c r="B894" s="64" t="s">
        <v>1131</v>
      </c>
      <c r="C894" s="25" t="s">
        <v>208</v>
      </c>
      <c r="D894" s="31" t="s">
        <v>26</v>
      </c>
      <c r="E894" s="46">
        <v>7.3</v>
      </c>
      <c r="F894" s="74"/>
      <c r="G894" s="74">
        <v>300</v>
      </c>
      <c r="H894" s="74">
        <f t="shared" si="170"/>
        <v>300</v>
      </c>
      <c r="I894" s="74">
        <f t="shared" ref="I894:I902" si="180">ROUND(F894*E894,2)</f>
        <v>0</v>
      </c>
      <c r="J894" s="74">
        <f t="shared" ref="J894:J902" si="181">ROUND(G894*E894,2)</f>
        <v>2190</v>
      </c>
      <c r="K894" s="74">
        <f t="shared" si="171"/>
        <v>2190</v>
      </c>
      <c r="L894" s="103"/>
      <c r="O894" s="12"/>
    </row>
    <row r="895" spans="2:15" x14ac:dyDescent="0.3">
      <c r="B895" s="64" t="s">
        <v>1132</v>
      </c>
      <c r="C895" s="25" t="s">
        <v>161</v>
      </c>
      <c r="D895" s="31" t="s">
        <v>25</v>
      </c>
      <c r="E895" s="46">
        <f>0.96*E893</f>
        <v>1.728</v>
      </c>
      <c r="F895" s="74"/>
      <c r="G895" s="74"/>
      <c r="H895" s="74">
        <f t="shared" si="170"/>
        <v>0</v>
      </c>
      <c r="I895" s="74">
        <f t="shared" si="180"/>
        <v>0</v>
      </c>
      <c r="J895" s="74">
        <f t="shared" si="181"/>
        <v>0</v>
      </c>
      <c r="K895" s="74">
        <f t="shared" si="171"/>
        <v>0</v>
      </c>
      <c r="L895" s="103"/>
      <c r="O895" s="12"/>
    </row>
    <row r="896" spans="2:15" ht="31.2" x14ac:dyDescent="0.3">
      <c r="B896" s="64" t="s">
        <v>1133</v>
      </c>
      <c r="C896" s="25" t="s">
        <v>1478</v>
      </c>
      <c r="D896" s="31" t="s">
        <v>25</v>
      </c>
      <c r="E896" s="46">
        <f>0.65*E893</f>
        <v>1.1700000000000002</v>
      </c>
      <c r="F896" s="73">
        <f>1973*0.15</f>
        <v>295.95</v>
      </c>
      <c r="G896" s="74">
        <f>1500*0.15</f>
        <v>225</v>
      </c>
      <c r="H896" s="74">
        <f t="shared" si="170"/>
        <v>520.95000000000005</v>
      </c>
      <c r="I896" s="74">
        <f t="shared" si="180"/>
        <v>346.26</v>
      </c>
      <c r="J896" s="74">
        <f t="shared" si="181"/>
        <v>263.25</v>
      </c>
      <c r="K896" s="74">
        <f t="shared" si="171"/>
        <v>609.51</v>
      </c>
      <c r="L896" s="103"/>
      <c r="O896" s="12"/>
    </row>
    <row r="897" spans="2:15" x14ac:dyDescent="0.3">
      <c r="B897" s="64" t="s">
        <v>1134</v>
      </c>
      <c r="C897" s="25" t="s">
        <v>20</v>
      </c>
      <c r="D897" s="31" t="s">
        <v>26</v>
      </c>
      <c r="E897" s="46">
        <f>0.46/10*E893</f>
        <v>8.2799999999999999E-2</v>
      </c>
      <c r="F897" s="74"/>
      <c r="G897" s="74">
        <v>5860</v>
      </c>
      <c r="H897" s="74">
        <f t="shared" si="170"/>
        <v>5860</v>
      </c>
      <c r="I897" s="74">
        <f t="shared" si="180"/>
        <v>0</v>
      </c>
      <c r="J897" s="74">
        <f t="shared" si="181"/>
        <v>485.21</v>
      </c>
      <c r="K897" s="74">
        <f t="shared" si="171"/>
        <v>485.21</v>
      </c>
      <c r="L897" s="103"/>
      <c r="O897" s="12"/>
    </row>
    <row r="898" spans="2:15" x14ac:dyDescent="0.3">
      <c r="B898" s="64" t="s">
        <v>1135</v>
      </c>
      <c r="C898" s="32" t="s">
        <v>158</v>
      </c>
      <c r="D898" s="31" t="s">
        <v>26</v>
      </c>
      <c r="E898" s="46">
        <f>E897*1.02</f>
        <v>8.4456000000000003E-2</v>
      </c>
      <c r="F898" s="73">
        <v>6700</v>
      </c>
      <c r="G898" s="74"/>
      <c r="H898" s="74">
        <f t="shared" si="170"/>
        <v>6700</v>
      </c>
      <c r="I898" s="74">
        <f t="shared" si="180"/>
        <v>565.86</v>
      </c>
      <c r="J898" s="74">
        <f t="shared" si="181"/>
        <v>0</v>
      </c>
      <c r="K898" s="74">
        <f t="shared" si="171"/>
        <v>565.86</v>
      </c>
      <c r="L898" s="103"/>
      <c r="O898" s="12"/>
    </row>
    <row r="899" spans="2:15" x14ac:dyDescent="0.3">
      <c r="B899" s="64" t="s">
        <v>1136</v>
      </c>
      <c r="C899" s="25" t="s">
        <v>28</v>
      </c>
      <c r="D899" s="31" t="s">
        <v>26</v>
      </c>
      <c r="E899" s="46">
        <f>0.65/10*E893</f>
        <v>0.11700000000000001</v>
      </c>
      <c r="F899" s="74"/>
      <c r="G899" s="74">
        <v>5860</v>
      </c>
      <c r="H899" s="74">
        <f t="shared" si="170"/>
        <v>5860</v>
      </c>
      <c r="I899" s="74">
        <f t="shared" si="180"/>
        <v>0</v>
      </c>
      <c r="J899" s="74">
        <f t="shared" si="181"/>
        <v>685.62</v>
      </c>
      <c r="K899" s="74">
        <f t="shared" si="171"/>
        <v>685.62</v>
      </c>
      <c r="L899" s="103"/>
      <c r="O899" s="12"/>
    </row>
    <row r="900" spans="2:15" x14ac:dyDescent="0.3">
      <c r="B900" s="64" t="s">
        <v>1137</v>
      </c>
      <c r="C900" s="32" t="s">
        <v>29</v>
      </c>
      <c r="D900" s="31" t="s">
        <v>26</v>
      </c>
      <c r="E900" s="46">
        <f>E899*1.02</f>
        <v>0.11934000000000002</v>
      </c>
      <c r="F900" s="73">
        <v>7100</v>
      </c>
      <c r="G900" s="74"/>
      <c r="H900" s="74">
        <f t="shared" si="170"/>
        <v>7100</v>
      </c>
      <c r="I900" s="74">
        <f t="shared" si="180"/>
        <v>847.31</v>
      </c>
      <c r="J900" s="74">
        <f t="shared" si="181"/>
        <v>0</v>
      </c>
      <c r="K900" s="74">
        <f t="shared" si="171"/>
        <v>847.31</v>
      </c>
      <c r="L900" s="103"/>
      <c r="O900" s="12"/>
    </row>
    <row r="901" spans="2:15" x14ac:dyDescent="0.3">
      <c r="B901" s="64" t="s">
        <v>1138</v>
      </c>
      <c r="C901" s="25" t="s">
        <v>162</v>
      </c>
      <c r="D901" s="31" t="s">
        <v>27</v>
      </c>
      <c r="E901" s="46">
        <f>E893</f>
        <v>1.8</v>
      </c>
      <c r="F901" s="74"/>
      <c r="G901" s="74">
        <v>2928</v>
      </c>
      <c r="H901" s="74">
        <f t="shared" si="170"/>
        <v>2928</v>
      </c>
      <c r="I901" s="74">
        <f t="shared" si="180"/>
        <v>0</v>
      </c>
      <c r="J901" s="74">
        <f t="shared" si="181"/>
        <v>5270.4</v>
      </c>
      <c r="K901" s="74">
        <f t="shared" si="171"/>
        <v>5270.4</v>
      </c>
      <c r="L901" s="103"/>
      <c r="O901" s="12"/>
    </row>
    <row r="902" spans="2:15" ht="31.2" x14ac:dyDescent="0.3">
      <c r="B902" s="64" t="s">
        <v>1139</v>
      </c>
      <c r="C902" s="32" t="s">
        <v>170</v>
      </c>
      <c r="D902" s="31" t="s">
        <v>27</v>
      </c>
      <c r="E902" s="46">
        <f>E901*1.1</f>
        <v>1.9800000000000002</v>
      </c>
      <c r="F902" s="74">
        <v>3225</v>
      </c>
      <c r="G902" s="74"/>
      <c r="H902" s="74">
        <f t="shared" si="170"/>
        <v>3225</v>
      </c>
      <c r="I902" s="74">
        <f t="shared" si="180"/>
        <v>6385.5</v>
      </c>
      <c r="J902" s="74">
        <f t="shared" si="181"/>
        <v>0</v>
      </c>
      <c r="K902" s="74">
        <f t="shared" si="171"/>
        <v>6385.5</v>
      </c>
      <c r="L902" s="103"/>
      <c r="O902" s="12"/>
    </row>
    <row r="903" spans="2:15" ht="31.2" x14ac:dyDescent="0.3">
      <c r="B903" s="87" t="s">
        <v>1140</v>
      </c>
      <c r="C903" s="23" t="s">
        <v>251</v>
      </c>
      <c r="D903" s="88" t="s">
        <v>27</v>
      </c>
      <c r="E903" s="75">
        <v>3.7</v>
      </c>
      <c r="F903" s="82"/>
      <c r="G903" s="82"/>
      <c r="H903" s="82"/>
      <c r="I903" s="82"/>
      <c r="J903" s="82"/>
      <c r="K903" s="82"/>
      <c r="L903" s="103"/>
      <c r="O903" s="12"/>
    </row>
    <row r="904" spans="2:15" ht="31.2" x14ac:dyDescent="0.3">
      <c r="B904" s="64" t="s">
        <v>1141</v>
      </c>
      <c r="C904" s="25" t="s">
        <v>208</v>
      </c>
      <c r="D904" s="31" t="s">
        <v>26</v>
      </c>
      <c r="E904" s="46">
        <v>18.309999999999999</v>
      </c>
      <c r="F904" s="74"/>
      <c r="G904" s="74">
        <v>300</v>
      </c>
      <c r="H904" s="74">
        <f t="shared" si="170"/>
        <v>300</v>
      </c>
      <c r="I904" s="74">
        <f t="shared" ref="I904:I912" si="182">ROUND(F904*E904,2)</f>
        <v>0</v>
      </c>
      <c r="J904" s="74">
        <f t="shared" ref="J904:J912" si="183">ROUND(G904*E904,2)</f>
        <v>5493</v>
      </c>
      <c r="K904" s="74">
        <f t="shared" si="171"/>
        <v>5493</v>
      </c>
      <c r="L904" s="103"/>
      <c r="O904" s="12"/>
    </row>
    <row r="905" spans="2:15" x14ac:dyDescent="0.3">
      <c r="B905" s="64" t="s">
        <v>1142</v>
      </c>
      <c r="C905" s="25" t="s">
        <v>161</v>
      </c>
      <c r="D905" s="31" t="s">
        <v>25</v>
      </c>
      <c r="E905" s="46">
        <f>0.96*E903</f>
        <v>3.552</v>
      </c>
      <c r="F905" s="74"/>
      <c r="G905" s="74"/>
      <c r="H905" s="74">
        <f t="shared" si="170"/>
        <v>0</v>
      </c>
      <c r="I905" s="74">
        <f t="shared" si="182"/>
        <v>0</v>
      </c>
      <c r="J905" s="74">
        <f t="shared" si="183"/>
        <v>0</v>
      </c>
      <c r="K905" s="74">
        <f t="shared" si="171"/>
        <v>0</v>
      </c>
      <c r="L905" s="103"/>
      <c r="O905" s="12"/>
    </row>
    <row r="906" spans="2:15" ht="31.2" x14ac:dyDescent="0.3">
      <c r="B906" s="64" t="s">
        <v>1143</v>
      </c>
      <c r="C906" s="25" t="s">
        <v>1478</v>
      </c>
      <c r="D906" s="31" t="s">
        <v>25</v>
      </c>
      <c r="E906" s="46">
        <f>0.65*E903</f>
        <v>2.4050000000000002</v>
      </c>
      <c r="F906" s="73">
        <f>1973*0.15</f>
        <v>295.95</v>
      </c>
      <c r="G906" s="74">
        <f>1500*0.15</f>
        <v>225</v>
      </c>
      <c r="H906" s="74">
        <f t="shared" si="170"/>
        <v>520.95000000000005</v>
      </c>
      <c r="I906" s="74">
        <f t="shared" si="182"/>
        <v>711.76</v>
      </c>
      <c r="J906" s="74">
        <f t="shared" si="183"/>
        <v>541.13</v>
      </c>
      <c r="K906" s="74">
        <f t="shared" si="171"/>
        <v>1252.8899999999999</v>
      </c>
      <c r="L906" s="103"/>
      <c r="O906" s="12"/>
    </row>
    <row r="907" spans="2:15" x14ac:dyDescent="0.3">
      <c r="B907" s="64" t="s">
        <v>1144</v>
      </c>
      <c r="C907" s="25" t="s">
        <v>20</v>
      </c>
      <c r="D907" s="31" t="s">
        <v>26</v>
      </c>
      <c r="E907" s="46">
        <f>0.46/10*E903</f>
        <v>0.17020000000000002</v>
      </c>
      <c r="F907" s="74"/>
      <c r="G907" s="74">
        <v>5860</v>
      </c>
      <c r="H907" s="74">
        <f t="shared" si="170"/>
        <v>5860</v>
      </c>
      <c r="I907" s="74">
        <f t="shared" si="182"/>
        <v>0</v>
      </c>
      <c r="J907" s="74">
        <f t="shared" si="183"/>
        <v>997.37</v>
      </c>
      <c r="K907" s="74">
        <f t="shared" si="171"/>
        <v>997.37</v>
      </c>
      <c r="L907" s="103"/>
      <c r="O907" s="12"/>
    </row>
    <row r="908" spans="2:15" x14ac:dyDescent="0.3">
      <c r="B908" s="64" t="s">
        <v>1145</v>
      </c>
      <c r="C908" s="32" t="s">
        <v>158</v>
      </c>
      <c r="D908" s="31" t="s">
        <v>26</v>
      </c>
      <c r="E908" s="46">
        <f>E907*1.02</f>
        <v>0.17360400000000001</v>
      </c>
      <c r="F908" s="73">
        <v>6700</v>
      </c>
      <c r="G908" s="74"/>
      <c r="H908" s="74">
        <f t="shared" si="170"/>
        <v>6700</v>
      </c>
      <c r="I908" s="74">
        <f t="shared" si="182"/>
        <v>1163.1500000000001</v>
      </c>
      <c r="J908" s="74">
        <f t="shared" si="183"/>
        <v>0</v>
      </c>
      <c r="K908" s="74">
        <f t="shared" si="171"/>
        <v>1163.1500000000001</v>
      </c>
      <c r="L908" s="103"/>
      <c r="O908" s="12"/>
    </row>
    <row r="909" spans="2:15" x14ac:dyDescent="0.3">
      <c r="B909" s="64" t="s">
        <v>1146</v>
      </c>
      <c r="C909" s="25" t="s">
        <v>28</v>
      </c>
      <c r="D909" s="31" t="s">
        <v>26</v>
      </c>
      <c r="E909" s="46">
        <f>0.65/10*E903</f>
        <v>0.24050000000000002</v>
      </c>
      <c r="F909" s="74"/>
      <c r="G909" s="74">
        <v>5860</v>
      </c>
      <c r="H909" s="74">
        <f t="shared" si="170"/>
        <v>5860</v>
      </c>
      <c r="I909" s="74">
        <f t="shared" si="182"/>
        <v>0</v>
      </c>
      <c r="J909" s="74">
        <f t="shared" si="183"/>
        <v>1409.33</v>
      </c>
      <c r="K909" s="74">
        <f t="shared" si="171"/>
        <v>1409.33</v>
      </c>
      <c r="L909" s="103"/>
      <c r="O909" s="12"/>
    </row>
    <row r="910" spans="2:15" x14ac:dyDescent="0.3">
      <c r="B910" s="64" t="s">
        <v>1147</v>
      </c>
      <c r="C910" s="32" t="s">
        <v>29</v>
      </c>
      <c r="D910" s="31" t="s">
        <v>26</v>
      </c>
      <c r="E910" s="46">
        <f>E909*1.02</f>
        <v>0.24531000000000003</v>
      </c>
      <c r="F910" s="73">
        <v>7100</v>
      </c>
      <c r="G910" s="74"/>
      <c r="H910" s="74">
        <f t="shared" si="170"/>
        <v>7100</v>
      </c>
      <c r="I910" s="74">
        <f t="shared" si="182"/>
        <v>1741.7</v>
      </c>
      <c r="J910" s="74">
        <f t="shared" si="183"/>
        <v>0</v>
      </c>
      <c r="K910" s="74">
        <f t="shared" si="171"/>
        <v>1741.7</v>
      </c>
      <c r="L910" s="103"/>
      <c r="O910" s="12"/>
    </row>
    <row r="911" spans="2:15" x14ac:dyDescent="0.3">
      <c r="B911" s="64" t="s">
        <v>1148</v>
      </c>
      <c r="C911" s="25" t="s">
        <v>162</v>
      </c>
      <c r="D911" s="31" t="s">
        <v>27</v>
      </c>
      <c r="E911" s="46">
        <f>E903</f>
        <v>3.7</v>
      </c>
      <c r="F911" s="74"/>
      <c r="G911" s="74">
        <v>2928</v>
      </c>
      <c r="H911" s="74">
        <f t="shared" ref="H911:H974" si="184">F911+G911</f>
        <v>2928</v>
      </c>
      <c r="I911" s="74">
        <f t="shared" si="182"/>
        <v>0</v>
      </c>
      <c r="J911" s="74">
        <f t="shared" si="183"/>
        <v>10833.6</v>
      </c>
      <c r="K911" s="74">
        <f t="shared" ref="K911:K974" si="185">I911+J911</f>
        <v>10833.6</v>
      </c>
      <c r="L911" s="103"/>
      <c r="O911" s="12"/>
    </row>
    <row r="912" spans="2:15" ht="31.2" x14ac:dyDescent="0.3">
      <c r="B912" s="64" t="s">
        <v>1149</v>
      </c>
      <c r="C912" s="32" t="s">
        <v>170</v>
      </c>
      <c r="D912" s="31" t="s">
        <v>27</v>
      </c>
      <c r="E912" s="46">
        <f>E911*1.1</f>
        <v>4.07</v>
      </c>
      <c r="F912" s="74">
        <v>3225</v>
      </c>
      <c r="G912" s="74"/>
      <c r="H912" s="74">
        <f t="shared" si="184"/>
        <v>3225</v>
      </c>
      <c r="I912" s="74">
        <f t="shared" si="182"/>
        <v>13125.75</v>
      </c>
      <c r="J912" s="74">
        <f t="shared" si="183"/>
        <v>0</v>
      </c>
      <c r="K912" s="74">
        <f t="shared" si="185"/>
        <v>13125.75</v>
      </c>
      <c r="L912" s="103"/>
      <c r="O912" s="12"/>
    </row>
    <row r="913" spans="2:15" ht="31.2" x14ac:dyDescent="0.3">
      <c r="B913" s="87" t="s">
        <v>1150</v>
      </c>
      <c r="C913" s="23" t="s">
        <v>1484</v>
      </c>
      <c r="D913" s="88" t="s">
        <v>27</v>
      </c>
      <c r="E913" s="75">
        <v>5.0999999999999996</v>
      </c>
      <c r="F913" s="82"/>
      <c r="G913" s="82"/>
      <c r="H913" s="82"/>
      <c r="I913" s="82"/>
      <c r="J913" s="82"/>
      <c r="K913" s="82"/>
      <c r="L913" s="103"/>
      <c r="O913" s="12"/>
    </row>
    <row r="914" spans="2:15" ht="31.2" x14ac:dyDescent="0.3">
      <c r="B914" s="64" t="s">
        <v>1151</v>
      </c>
      <c r="C914" s="25" t="s">
        <v>208</v>
      </c>
      <c r="D914" s="31" t="s">
        <v>26</v>
      </c>
      <c r="E914" s="46">
        <v>16.079999999999998</v>
      </c>
      <c r="F914" s="74"/>
      <c r="G914" s="74">
        <v>300</v>
      </c>
      <c r="H914" s="74">
        <f t="shared" si="184"/>
        <v>300</v>
      </c>
      <c r="I914" s="74">
        <f t="shared" ref="I914:I923" si="186">ROUND(F914*E914,2)</f>
        <v>0</v>
      </c>
      <c r="J914" s="74">
        <f t="shared" ref="J914:J923" si="187">ROUND(G914*E914,2)</f>
        <v>4824</v>
      </c>
      <c r="K914" s="74">
        <f t="shared" si="185"/>
        <v>4824</v>
      </c>
      <c r="L914" s="103"/>
      <c r="O914" s="12"/>
    </row>
    <row r="915" spans="2:15" x14ac:dyDescent="0.3">
      <c r="B915" s="64" t="s">
        <v>1152</v>
      </c>
      <c r="C915" s="25" t="s">
        <v>161</v>
      </c>
      <c r="D915" s="31" t="s">
        <v>25</v>
      </c>
      <c r="E915" s="46">
        <f>0.96*E913</f>
        <v>4.8959999999999999</v>
      </c>
      <c r="F915" s="74"/>
      <c r="G915" s="74"/>
      <c r="H915" s="74">
        <f t="shared" si="184"/>
        <v>0</v>
      </c>
      <c r="I915" s="74">
        <f t="shared" si="186"/>
        <v>0</v>
      </c>
      <c r="J915" s="74">
        <f t="shared" si="187"/>
        <v>0</v>
      </c>
      <c r="K915" s="74">
        <f t="shared" si="185"/>
        <v>0</v>
      </c>
      <c r="L915" s="103"/>
      <c r="O915" s="12"/>
    </row>
    <row r="916" spans="2:15" ht="31.2" x14ac:dyDescent="0.3">
      <c r="B916" s="64" t="s">
        <v>1153</v>
      </c>
      <c r="C916" s="25" t="s">
        <v>1478</v>
      </c>
      <c r="D916" s="31" t="s">
        <v>25</v>
      </c>
      <c r="E916" s="46">
        <f>0.65*E913</f>
        <v>3.3149999999999999</v>
      </c>
      <c r="F916" s="73">
        <f>1973*0.15</f>
        <v>295.95</v>
      </c>
      <c r="G916" s="74">
        <f>1500*0.15</f>
        <v>225</v>
      </c>
      <c r="H916" s="74">
        <f t="shared" si="184"/>
        <v>520.95000000000005</v>
      </c>
      <c r="I916" s="74">
        <f t="shared" si="186"/>
        <v>981.07</v>
      </c>
      <c r="J916" s="74">
        <f t="shared" si="187"/>
        <v>745.88</v>
      </c>
      <c r="K916" s="74">
        <f t="shared" si="185"/>
        <v>1726.95</v>
      </c>
      <c r="L916" s="103"/>
      <c r="O916" s="12"/>
    </row>
    <row r="917" spans="2:15" x14ac:dyDescent="0.3">
      <c r="B917" s="64" t="s">
        <v>1154</v>
      </c>
      <c r="C917" s="25" t="s">
        <v>20</v>
      </c>
      <c r="D917" s="31" t="s">
        <v>26</v>
      </c>
      <c r="E917" s="46">
        <f>0.46/10*E913</f>
        <v>0.23459999999999998</v>
      </c>
      <c r="F917" s="74"/>
      <c r="G917" s="74">
        <v>5860</v>
      </c>
      <c r="H917" s="74">
        <f t="shared" si="184"/>
        <v>5860</v>
      </c>
      <c r="I917" s="74">
        <f t="shared" si="186"/>
        <v>0</v>
      </c>
      <c r="J917" s="74">
        <f t="shared" si="187"/>
        <v>1374.76</v>
      </c>
      <c r="K917" s="74">
        <f t="shared" si="185"/>
        <v>1374.76</v>
      </c>
      <c r="L917" s="103"/>
      <c r="O917" s="12"/>
    </row>
    <row r="918" spans="2:15" x14ac:dyDescent="0.3">
      <c r="B918" s="64" t="s">
        <v>1155</v>
      </c>
      <c r="C918" s="32" t="s">
        <v>158</v>
      </c>
      <c r="D918" s="31" t="s">
        <v>26</v>
      </c>
      <c r="E918" s="46">
        <f>E917*1.02</f>
        <v>0.23929199999999998</v>
      </c>
      <c r="F918" s="73">
        <v>6700</v>
      </c>
      <c r="G918" s="74"/>
      <c r="H918" s="74">
        <f t="shared" si="184"/>
        <v>6700</v>
      </c>
      <c r="I918" s="74">
        <f t="shared" si="186"/>
        <v>1603.26</v>
      </c>
      <c r="J918" s="74">
        <f t="shared" si="187"/>
        <v>0</v>
      </c>
      <c r="K918" s="74">
        <f t="shared" si="185"/>
        <v>1603.26</v>
      </c>
      <c r="L918" s="103"/>
      <c r="O918" s="12"/>
    </row>
    <row r="919" spans="2:15" x14ac:dyDescent="0.3">
      <c r="B919" s="64" t="s">
        <v>1156</v>
      </c>
      <c r="C919" s="25" t="s">
        <v>28</v>
      </c>
      <c r="D919" s="31" t="s">
        <v>26</v>
      </c>
      <c r="E919" s="46">
        <f>0.65/10*E913</f>
        <v>0.33149999999999996</v>
      </c>
      <c r="F919" s="74"/>
      <c r="G919" s="74">
        <v>5860</v>
      </c>
      <c r="H919" s="74">
        <f t="shared" si="184"/>
        <v>5860</v>
      </c>
      <c r="I919" s="74">
        <f t="shared" si="186"/>
        <v>0</v>
      </c>
      <c r="J919" s="74">
        <f t="shared" si="187"/>
        <v>1942.59</v>
      </c>
      <c r="K919" s="74">
        <f t="shared" si="185"/>
        <v>1942.59</v>
      </c>
      <c r="L919" s="103"/>
      <c r="O919" s="12"/>
    </row>
    <row r="920" spans="2:15" x14ac:dyDescent="0.3">
      <c r="B920" s="64" t="s">
        <v>1157</v>
      </c>
      <c r="C920" s="32" t="s">
        <v>29</v>
      </c>
      <c r="D920" s="31" t="s">
        <v>26</v>
      </c>
      <c r="E920" s="46">
        <f>E919*1.02</f>
        <v>0.33812999999999999</v>
      </c>
      <c r="F920" s="73">
        <v>7100</v>
      </c>
      <c r="G920" s="74"/>
      <c r="H920" s="74">
        <f t="shared" si="184"/>
        <v>7100</v>
      </c>
      <c r="I920" s="74">
        <f t="shared" si="186"/>
        <v>2400.7199999999998</v>
      </c>
      <c r="J920" s="74">
        <f t="shared" si="187"/>
        <v>0</v>
      </c>
      <c r="K920" s="74">
        <f t="shared" si="185"/>
        <v>2400.7199999999998</v>
      </c>
      <c r="L920" s="103"/>
      <c r="O920" s="12"/>
    </row>
    <row r="921" spans="2:15" x14ac:dyDescent="0.3">
      <c r="B921" s="64" t="s">
        <v>1158</v>
      </c>
      <c r="C921" s="25" t="s">
        <v>162</v>
      </c>
      <c r="D921" s="31" t="s">
        <v>27</v>
      </c>
      <c r="E921" s="46">
        <f>E913</f>
        <v>5.0999999999999996</v>
      </c>
      <c r="F921" s="74"/>
      <c r="G921" s="74">
        <v>2928</v>
      </c>
      <c r="H921" s="74">
        <f t="shared" si="184"/>
        <v>2928</v>
      </c>
      <c r="I921" s="74">
        <f t="shared" si="186"/>
        <v>0</v>
      </c>
      <c r="J921" s="74">
        <f t="shared" si="187"/>
        <v>14932.8</v>
      </c>
      <c r="K921" s="74">
        <f t="shared" si="185"/>
        <v>14932.8</v>
      </c>
      <c r="L921" s="103"/>
      <c r="O921" s="12"/>
    </row>
    <row r="922" spans="2:15" ht="31.2" x14ac:dyDescent="0.3">
      <c r="B922" s="64" t="s">
        <v>1159</v>
      </c>
      <c r="C922" s="32" t="s">
        <v>170</v>
      </c>
      <c r="D922" s="31" t="s">
        <v>27</v>
      </c>
      <c r="E922" s="46">
        <f>E921*1.1</f>
        <v>5.61</v>
      </c>
      <c r="F922" s="74">
        <v>3225</v>
      </c>
      <c r="G922" s="74"/>
      <c r="H922" s="74">
        <f t="shared" si="184"/>
        <v>3225</v>
      </c>
      <c r="I922" s="74">
        <f t="shared" si="186"/>
        <v>18092.25</v>
      </c>
      <c r="J922" s="74">
        <f t="shared" si="187"/>
        <v>0</v>
      </c>
      <c r="K922" s="74">
        <f t="shared" si="185"/>
        <v>18092.25</v>
      </c>
      <c r="L922" s="103"/>
      <c r="O922" s="12"/>
    </row>
    <row r="923" spans="2:15" ht="33.6" x14ac:dyDescent="0.3">
      <c r="B923" s="64" t="s">
        <v>1160</v>
      </c>
      <c r="C923" s="25" t="s">
        <v>152</v>
      </c>
      <c r="D923" s="3" t="s">
        <v>26</v>
      </c>
      <c r="E923" s="5">
        <v>3.62</v>
      </c>
      <c r="F923" s="74"/>
      <c r="G923" s="74">
        <v>439</v>
      </c>
      <c r="H923" s="74">
        <f t="shared" si="184"/>
        <v>439</v>
      </c>
      <c r="I923" s="74">
        <f t="shared" si="186"/>
        <v>0</v>
      </c>
      <c r="J923" s="74">
        <f t="shared" si="187"/>
        <v>1589.18</v>
      </c>
      <c r="K923" s="74">
        <f t="shared" si="185"/>
        <v>1589.18</v>
      </c>
      <c r="L923" s="103"/>
      <c r="O923" s="12"/>
    </row>
    <row r="924" spans="2:15" ht="31.2" x14ac:dyDescent="0.3">
      <c r="B924" s="87" t="s">
        <v>1161</v>
      </c>
      <c r="C924" s="23" t="s">
        <v>244</v>
      </c>
      <c r="D924" s="88" t="s">
        <v>27</v>
      </c>
      <c r="E924" s="75">
        <v>14.4</v>
      </c>
      <c r="F924" s="82"/>
      <c r="G924" s="82"/>
      <c r="H924" s="82"/>
      <c r="I924" s="82"/>
      <c r="J924" s="82"/>
      <c r="K924" s="82"/>
      <c r="L924" s="103"/>
      <c r="O924" s="12"/>
    </row>
    <row r="925" spans="2:15" x14ac:dyDescent="0.3">
      <c r="B925" s="64" t="s">
        <v>1162</v>
      </c>
      <c r="C925" s="25" t="s">
        <v>149</v>
      </c>
      <c r="D925" s="31" t="s">
        <v>26</v>
      </c>
      <c r="E925" s="46">
        <v>10.1</v>
      </c>
      <c r="F925" s="74"/>
      <c r="G925" s="74">
        <v>300</v>
      </c>
      <c r="H925" s="74">
        <f t="shared" si="184"/>
        <v>300</v>
      </c>
      <c r="I925" s="74">
        <f t="shared" ref="I925:I934" si="188">ROUND(F925*E925,2)</f>
        <v>0</v>
      </c>
      <c r="J925" s="74">
        <f t="shared" ref="J925:J934" si="189">ROUND(G925*E925,2)</f>
        <v>3030</v>
      </c>
      <c r="K925" s="74">
        <f t="shared" si="185"/>
        <v>3030</v>
      </c>
      <c r="L925" s="103"/>
      <c r="O925" s="12"/>
    </row>
    <row r="926" spans="2:15" x14ac:dyDescent="0.3">
      <c r="B926" s="64" t="s">
        <v>1163</v>
      </c>
      <c r="C926" s="25" t="s">
        <v>161</v>
      </c>
      <c r="D926" s="31" t="s">
        <v>25</v>
      </c>
      <c r="E926" s="46">
        <f>0.96*E924</f>
        <v>13.824</v>
      </c>
      <c r="F926" s="74"/>
      <c r="G926" s="74"/>
      <c r="H926" s="74">
        <f t="shared" si="184"/>
        <v>0</v>
      </c>
      <c r="I926" s="74">
        <f t="shared" si="188"/>
        <v>0</v>
      </c>
      <c r="J926" s="74">
        <f t="shared" si="189"/>
        <v>0</v>
      </c>
      <c r="K926" s="74">
        <f t="shared" si="185"/>
        <v>0</v>
      </c>
      <c r="L926" s="103"/>
      <c r="O926" s="12"/>
    </row>
    <row r="927" spans="2:15" ht="31.2" x14ac:dyDescent="0.3">
      <c r="B927" s="64" t="s">
        <v>1164</v>
      </c>
      <c r="C927" s="25" t="s">
        <v>1478</v>
      </c>
      <c r="D927" s="31" t="s">
        <v>25</v>
      </c>
      <c r="E927" s="46">
        <f>0.65*E924</f>
        <v>9.3600000000000012</v>
      </c>
      <c r="F927" s="73">
        <f>1973*0.15</f>
        <v>295.95</v>
      </c>
      <c r="G927" s="74">
        <f>1500*0.15</f>
        <v>225</v>
      </c>
      <c r="H927" s="74">
        <f t="shared" si="184"/>
        <v>520.95000000000005</v>
      </c>
      <c r="I927" s="74">
        <f t="shared" si="188"/>
        <v>2770.09</v>
      </c>
      <c r="J927" s="74">
        <f t="shared" si="189"/>
        <v>2106</v>
      </c>
      <c r="K927" s="74">
        <f t="shared" si="185"/>
        <v>4876.09</v>
      </c>
      <c r="L927" s="103"/>
      <c r="O927" s="12"/>
    </row>
    <row r="928" spans="2:15" x14ac:dyDescent="0.3">
      <c r="B928" s="64" t="s">
        <v>1165</v>
      </c>
      <c r="C928" s="25" t="s">
        <v>20</v>
      </c>
      <c r="D928" s="31" t="s">
        <v>26</v>
      </c>
      <c r="E928" s="46">
        <f>0.46/10*E924</f>
        <v>0.66239999999999999</v>
      </c>
      <c r="F928" s="74"/>
      <c r="G928" s="74">
        <v>5860</v>
      </c>
      <c r="H928" s="74">
        <f t="shared" si="184"/>
        <v>5860</v>
      </c>
      <c r="I928" s="74">
        <f t="shared" si="188"/>
        <v>0</v>
      </c>
      <c r="J928" s="74">
        <f t="shared" si="189"/>
        <v>3881.66</v>
      </c>
      <c r="K928" s="74">
        <f t="shared" si="185"/>
        <v>3881.66</v>
      </c>
      <c r="L928" s="103"/>
      <c r="O928" s="12"/>
    </row>
    <row r="929" spans="2:15" x14ac:dyDescent="0.3">
      <c r="B929" s="64" t="s">
        <v>1166</v>
      </c>
      <c r="C929" s="32" t="s">
        <v>158</v>
      </c>
      <c r="D929" s="31" t="s">
        <v>26</v>
      </c>
      <c r="E929" s="46">
        <f>E928*1.02</f>
        <v>0.67564800000000003</v>
      </c>
      <c r="F929" s="73">
        <v>6700</v>
      </c>
      <c r="G929" s="74"/>
      <c r="H929" s="74">
        <f t="shared" si="184"/>
        <v>6700</v>
      </c>
      <c r="I929" s="74">
        <f t="shared" si="188"/>
        <v>4526.84</v>
      </c>
      <c r="J929" s="74">
        <f t="shared" si="189"/>
        <v>0</v>
      </c>
      <c r="K929" s="74">
        <f t="shared" si="185"/>
        <v>4526.84</v>
      </c>
      <c r="L929" s="103"/>
      <c r="O929" s="12"/>
    </row>
    <row r="930" spans="2:15" x14ac:dyDescent="0.3">
      <c r="B930" s="64" t="s">
        <v>1167</v>
      </c>
      <c r="C930" s="25" t="s">
        <v>28</v>
      </c>
      <c r="D930" s="31" t="s">
        <v>26</v>
      </c>
      <c r="E930" s="46">
        <f>0.65/10*E924</f>
        <v>0.93600000000000005</v>
      </c>
      <c r="F930" s="74"/>
      <c r="G930" s="74">
        <v>5860</v>
      </c>
      <c r="H930" s="74">
        <f t="shared" si="184"/>
        <v>5860</v>
      </c>
      <c r="I930" s="74">
        <f t="shared" si="188"/>
        <v>0</v>
      </c>
      <c r="J930" s="74">
        <f t="shared" si="189"/>
        <v>5484.96</v>
      </c>
      <c r="K930" s="74">
        <f t="shared" si="185"/>
        <v>5484.96</v>
      </c>
      <c r="L930" s="103"/>
      <c r="O930" s="12"/>
    </row>
    <row r="931" spans="2:15" x14ac:dyDescent="0.3">
      <c r="B931" s="64" t="s">
        <v>1168</v>
      </c>
      <c r="C931" s="32" t="s">
        <v>29</v>
      </c>
      <c r="D931" s="31" t="s">
        <v>26</v>
      </c>
      <c r="E931" s="46">
        <f>E930*1.02</f>
        <v>0.95472000000000012</v>
      </c>
      <c r="F931" s="73">
        <v>7100</v>
      </c>
      <c r="G931" s="74"/>
      <c r="H931" s="74">
        <f t="shared" si="184"/>
        <v>7100</v>
      </c>
      <c r="I931" s="74">
        <f t="shared" si="188"/>
        <v>6778.51</v>
      </c>
      <c r="J931" s="74">
        <f t="shared" si="189"/>
        <v>0</v>
      </c>
      <c r="K931" s="74">
        <f t="shared" si="185"/>
        <v>6778.51</v>
      </c>
      <c r="L931" s="103"/>
      <c r="O931" s="12"/>
    </row>
    <row r="932" spans="2:15" x14ac:dyDescent="0.3">
      <c r="B932" s="64" t="s">
        <v>1169</v>
      </c>
      <c r="C932" s="25" t="s">
        <v>162</v>
      </c>
      <c r="D932" s="31" t="s">
        <v>27</v>
      </c>
      <c r="E932" s="46">
        <f>E924</f>
        <v>14.4</v>
      </c>
      <c r="F932" s="74"/>
      <c r="G932" s="74">
        <v>2928</v>
      </c>
      <c r="H932" s="74">
        <f t="shared" si="184"/>
        <v>2928</v>
      </c>
      <c r="I932" s="74">
        <f t="shared" si="188"/>
        <v>0</v>
      </c>
      <c r="J932" s="74">
        <f t="shared" si="189"/>
        <v>42163.199999999997</v>
      </c>
      <c r="K932" s="74">
        <f t="shared" si="185"/>
        <v>42163.199999999997</v>
      </c>
      <c r="L932" s="103"/>
      <c r="O932" s="12"/>
    </row>
    <row r="933" spans="2:15" ht="31.2" x14ac:dyDescent="0.3">
      <c r="B933" s="64" t="s">
        <v>1170</v>
      </c>
      <c r="C933" s="32" t="s">
        <v>163</v>
      </c>
      <c r="D933" s="31" t="s">
        <v>27</v>
      </c>
      <c r="E933" s="46">
        <f>E932*1.1</f>
        <v>15.840000000000002</v>
      </c>
      <c r="F933" s="77">
        <v>855</v>
      </c>
      <c r="G933" s="74"/>
      <c r="H933" s="74">
        <f t="shared" si="184"/>
        <v>855</v>
      </c>
      <c r="I933" s="74">
        <f t="shared" si="188"/>
        <v>13543.2</v>
      </c>
      <c r="J933" s="74">
        <f t="shared" si="189"/>
        <v>0</v>
      </c>
      <c r="K933" s="74">
        <f t="shared" si="185"/>
        <v>13543.2</v>
      </c>
      <c r="L933" s="103"/>
      <c r="O933" s="12"/>
    </row>
    <row r="934" spans="2:15" ht="33.6" x14ac:dyDescent="0.3">
      <c r="B934" s="64" t="s">
        <v>1171</v>
      </c>
      <c r="C934" s="25" t="s">
        <v>152</v>
      </c>
      <c r="D934" s="3" t="s">
        <v>26</v>
      </c>
      <c r="E934" s="5">
        <v>80.58</v>
      </c>
      <c r="F934" s="74"/>
      <c r="G934" s="74">
        <v>439</v>
      </c>
      <c r="H934" s="74">
        <f t="shared" si="184"/>
        <v>439</v>
      </c>
      <c r="I934" s="74">
        <f t="shared" si="188"/>
        <v>0</v>
      </c>
      <c r="J934" s="74">
        <f t="shared" si="189"/>
        <v>35374.620000000003</v>
      </c>
      <c r="K934" s="74">
        <f t="shared" si="185"/>
        <v>35374.620000000003</v>
      </c>
      <c r="L934" s="103"/>
      <c r="O934" s="12"/>
    </row>
    <row r="935" spans="2:15" ht="31.2" x14ac:dyDescent="0.3">
      <c r="B935" s="87" t="s">
        <v>1172</v>
      </c>
      <c r="C935" s="23" t="s">
        <v>252</v>
      </c>
      <c r="D935" s="88" t="s">
        <v>27</v>
      </c>
      <c r="E935" s="75">
        <v>5.2</v>
      </c>
      <c r="F935" s="82"/>
      <c r="G935" s="82"/>
      <c r="H935" s="82"/>
      <c r="I935" s="82"/>
      <c r="J935" s="82"/>
      <c r="K935" s="82"/>
      <c r="L935" s="103"/>
      <c r="O935" s="12"/>
    </row>
    <row r="936" spans="2:15" x14ac:dyDescent="0.3">
      <c r="B936" s="64" t="s">
        <v>1173</v>
      </c>
      <c r="C936" s="25" t="s">
        <v>149</v>
      </c>
      <c r="D936" s="31" t="s">
        <v>26</v>
      </c>
      <c r="E936" s="46">
        <v>14.36</v>
      </c>
      <c r="F936" s="74"/>
      <c r="G936" s="74">
        <v>300</v>
      </c>
      <c r="H936" s="74">
        <f t="shared" si="184"/>
        <v>300</v>
      </c>
      <c r="I936" s="74">
        <f t="shared" ref="I936:I945" si="190">ROUND(F936*E936,2)</f>
        <v>0</v>
      </c>
      <c r="J936" s="74">
        <f t="shared" ref="J936:J945" si="191">ROUND(G936*E936,2)</f>
        <v>4308</v>
      </c>
      <c r="K936" s="74">
        <f t="shared" si="185"/>
        <v>4308</v>
      </c>
      <c r="L936" s="103"/>
      <c r="O936" s="12"/>
    </row>
    <row r="937" spans="2:15" x14ac:dyDescent="0.3">
      <c r="B937" s="64" t="s">
        <v>1174</v>
      </c>
      <c r="C937" s="25" t="s">
        <v>161</v>
      </c>
      <c r="D937" s="31" t="s">
        <v>25</v>
      </c>
      <c r="E937" s="46">
        <f>0.96*E935</f>
        <v>4.992</v>
      </c>
      <c r="F937" s="74"/>
      <c r="G937" s="74"/>
      <c r="H937" s="74">
        <f t="shared" si="184"/>
        <v>0</v>
      </c>
      <c r="I937" s="74">
        <f t="shared" si="190"/>
        <v>0</v>
      </c>
      <c r="J937" s="74">
        <f t="shared" si="191"/>
        <v>0</v>
      </c>
      <c r="K937" s="74">
        <f t="shared" si="185"/>
        <v>0</v>
      </c>
      <c r="L937" s="103"/>
      <c r="O937" s="12"/>
    </row>
    <row r="938" spans="2:15" ht="31.2" x14ac:dyDescent="0.3">
      <c r="B938" s="64" t="s">
        <v>1175</v>
      </c>
      <c r="C938" s="25" t="s">
        <v>1478</v>
      </c>
      <c r="D938" s="31" t="s">
        <v>25</v>
      </c>
      <c r="E938" s="46">
        <f>0.65*E935</f>
        <v>3.3800000000000003</v>
      </c>
      <c r="F938" s="73">
        <f>1973*0.15</f>
        <v>295.95</v>
      </c>
      <c r="G938" s="74">
        <f>1500*0.15</f>
        <v>225</v>
      </c>
      <c r="H938" s="74">
        <f t="shared" si="184"/>
        <v>520.95000000000005</v>
      </c>
      <c r="I938" s="74">
        <f t="shared" si="190"/>
        <v>1000.31</v>
      </c>
      <c r="J938" s="74">
        <f t="shared" si="191"/>
        <v>760.5</v>
      </c>
      <c r="K938" s="74">
        <f t="shared" si="185"/>
        <v>1760.81</v>
      </c>
      <c r="L938" s="103"/>
      <c r="O938" s="12"/>
    </row>
    <row r="939" spans="2:15" x14ac:dyDescent="0.3">
      <c r="B939" s="64" t="s">
        <v>1176</v>
      </c>
      <c r="C939" s="25" t="s">
        <v>20</v>
      </c>
      <c r="D939" s="31" t="s">
        <v>26</v>
      </c>
      <c r="E939" s="46">
        <f>0.46/10*E935</f>
        <v>0.2392</v>
      </c>
      <c r="F939" s="74"/>
      <c r="G939" s="74">
        <v>5860</v>
      </c>
      <c r="H939" s="74">
        <f t="shared" si="184"/>
        <v>5860</v>
      </c>
      <c r="I939" s="74">
        <f t="shared" si="190"/>
        <v>0</v>
      </c>
      <c r="J939" s="74">
        <f t="shared" si="191"/>
        <v>1401.71</v>
      </c>
      <c r="K939" s="74">
        <f t="shared" si="185"/>
        <v>1401.71</v>
      </c>
      <c r="L939" s="103"/>
      <c r="O939" s="12"/>
    </row>
    <row r="940" spans="2:15" x14ac:dyDescent="0.3">
      <c r="B940" s="64" t="s">
        <v>1177</v>
      </c>
      <c r="C940" s="32" t="s">
        <v>158</v>
      </c>
      <c r="D940" s="31" t="s">
        <v>26</v>
      </c>
      <c r="E940" s="46">
        <f>E939*1.02</f>
        <v>0.24398400000000001</v>
      </c>
      <c r="F940" s="73">
        <v>6700</v>
      </c>
      <c r="G940" s="74"/>
      <c r="H940" s="74">
        <f t="shared" si="184"/>
        <v>6700</v>
      </c>
      <c r="I940" s="74">
        <f t="shared" si="190"/>
        <v>1634.69</v>
      </c>
      <c r="J940" s="74">
        <f t="shared" si="191"/>
        <v>0</v>
      </c>
      <c r="K940" s="74">
        <f t="shared" si="185"/>
        <v>1634.69</v>
      </c>
      <c r="L940" s="103"/>
      <c r="O940" s="12"/>
    </row>
    <row r="941" spans="2:15" x14ac:dyDescent="0.3">
      <c r="B941" s="64" t="s">
        <v>1178</v>
      </c>
      <c r="C941" s="25" t="s">
        <v>28</v>
      </c>
      <c r="D941" s="31" t="s">
        <v>26</v>
      </c>
      <c r="E941" s="46">
        <f>0.65/10*E935</f>
        <v>0.33800000000000002</v>
      </c>
      <c r="F941" s="74"/>
      <c r="G941" s="74">
        <v>5860</v>
      </c>
      <c r="H941" s="74">
        <f t="shared" si="184"/>
        <v>5860</v>
      </c>
      <c r="I941" s="74">
        <f t="shared" si="190"/>
        <v>0</v>
      </c>
      <c r="J941" s="74">
        <f t="shared" si="191"/>
        <v>1980.68</v>
      </c>
      <c r="K941" s="74">
        <f t="shared" si="185"/>
        <v>1980.68</v>
      </c>
      <c r="L941" s="103"/>
      <c r="O941" s="12"/>
    </row>
    <row r="942" spans="2:15" x14ac:dyDescent="0.3">
      <c r="B942" s="64" t="s">
        <v>1179</v>
      </c>
      <c r="C942" s="32" t="s">
        <v>29</v>
      </c>
      <c r="D942" s="31" t="s">
        <v>26</v>
      </c>
      <c r="E942" s="46">
        <f>E941*1.02</f>
        <v>0.34476000000000001</v>
      </c>
      <c r="F942" s="73">
        <v>7100</v>
      </c>
      <c r="G942" s="74"/>
      <c r="H942" s="74">
        <f t="shared" si="184"/>
        <v>7100</v>
      </c>
      <c r="I942" s="74">
        <f t="shared" si="190"/>
        <v>2447.8000000000002</v>
      </c>
      <c r="J942" s="74">
        <f t="shared" si="191"/>
        <v>0</v>
      </c>
      <c r="K942" s="74">
        <f t="shared" si="185"/>
        <v>2447.8000000000002</v>
      </c>
      <c r="L942" s="103"/>
      <c r="O942" s="12"/>
    </row>
    <row r="943" spans="2:15" x14ac:dyDescent="0.3">
      <c r="B943" s="64" t="s">
        <v>1180</v>
      </c>
      <c r="C943" s="25" t="s">
        <v>162</v>
      </c>
      <c r="D943" s="31" t="s">
        <v>27</v>
      </c>
      <c r="E943" s="46">
        <f>E935</f>
        <v>5.2</v>
      </c>
      <c r="F943" s="74"/>
      <c r="G943" s="74">
        <v>2928</v>
      </c>
      <c r="H943" s="74">
        <f t="shared" si="184"/>
        <v>2928</v>
      </c>
      <c r="I943" s="74">
        <f t="shared" si="190"/>
        <v>0</v>
      </c>
      <c r="J943" s="74">
        <f t="shared" si="191"/>
        <v>15225.6</v>
      </c>
      <c r="K943" s="74">
        <f t="shared" si="185"/>
        <v>15225.6</v>
      </c>
      <c r="L943" s="103"/>
      <c r="O943" s="12"/>
    </row>
    <row r="944" spans="2:15" ht="31.2" x14ac:dyDescent="0.3">
      <c r="B944" s="64" t="s">
        <v>1181</v>
      </c>
      <c r="C944" s="32" t="s">
        <v>170</v>
      </c>
      <c r="D944" s="31" t="s">
        <v>27</v>
      </c>
      <c r="E944" s="46">
        <f>E943*1.1</f>
        <v>5.7200000000000006</v>
      </c>
      <c r="F944" s="77">
        <v>3225</v>
      </c>
      <c r="G944" s="74"/>
      <c r="H944" s="74">
        <f t="shared" si="184"/>
        <v>3225</v>
      </c>
      <c r="I944" s="74">
        <f t="shared" si="190"/>
        <v>18447</v>
      </c>
      <c r="J944" s="74">
        <f t="shared" si="191"/>
        <v>0</v>
      </c>
      <c r="K944" s="74">
        <f t="shared" si="185"/>
        <v>18447</v>
      </c>
      <c r="L944" s="103"/>
      <c r="O944" s="12"/>
    </row>
    <row r="945" spans="2:15" ht="33.6" x14ac:dyDescent="0.3">
      <c r="B945" s="64" t="s">
        <v>1182</v>
      </c>
      <c r="C945" s="25" t="s">
        <v>152</v>
      </c>
      <c r="D945" s="3" t="s">
        <v>26</v>
      </c>
      <c r="E945" s="5">
        <v>3.64</v>
      </c>
      <c r="F945" s="74"/>
      <c r="G945" s="74">
        <v>439</v>
      </c>
      <c r="H945" s="74">
        <f t="shared" si="184"/>
        <v>439</v>
      </c>
      <c r="I945" s="74">
        <f t="shared" si="190"/>
        <v>0</v>
      </c>
      <c r="J945" s="74">
        <f t="shared" si="191"/>
        <v>1597.96</v>
      </c>
      <c r="K945" s="74">
        <f t="shared" si="185"/>
        <v>1597.96</v>
      </c>
      <c r="L945" s="103"/>
      <c r="O945" s="12"/>
    </row>
    <row r="946" spans="2:15" ht="31.2" x14ac:dyDescent="0.3">
      <c r="B946" s="87" t="s">
        <v>1183</v>
      </c>
      <c r="C946" s="23" t="s">
        <v>253</v>
      </c>
      <c r="D946" s="88" t="s">
        <v>27</v>
      </c>
      <c r="E946" s="75">
        <v>2.4</v>
      </c>
      <c r="F946" s="82"/>
      <c r="G946" s="82"/>
      <c r="H946" s="82"/>
      <c r="I946" s="82"/>
      <c r="J946" s="82"/>
      <c r="K946" s="82"/>
      <c r="L946" s="103"/>
      <c r="O946" s="12"/>
    </row>
    <row r="947" spans="2:15" x14ac:dyDescent="0.3">
      <c r="B947" s="64" t="s">
        <v>1184</v>
      </c>
      <c r="C947" s="25" t="s">
        <v>149</v>
      </c>
      <c r="D947" s="31" t="s">
        <v>26</v>
      </c>
      <c r="E947" s="46">
        <v>0.72</v>
      </c>
      <c r="F947" s="74"/>
      <c r="G947" s="74">
        <v>300</v>
      </c>
      <c r="H947" s="74">
        <f t="shared" si="184"/>
        <v>300</v>
      </c>
      <c r="I947" s="74">
        <f t="shared" ref="I947:I955" si="192">ROUND(F947*E947,2)</f>
        <v>0</v>
      </c>
      <c r="J947" s="74">
        <f t="shared" ref="J947:J955" si="193">ROUND(G947*E947,2)</f>
        <v>216</v>
      </c>
      <c r="K947" s="74">
        <f t="shared" si="185"/>
        <v>216</v>
      </c>
      <c r="L947" s="103"/>
      <c r="O947" s="12"/>
    </row>
    <row r="948" spans="2:15" x14ac:dyDescent="0.3">
      <c r="B948" s="64" t="s">
        <v>1185</v>
      </c>
      <c r="C948" s="25" t="s">
        <v>161</v>
      </c>
      <c r="D948" s="31" t="s">
        <v>25</v>
      </c>
      <c r="E948" s="46">
        <f>0.96*E946</f>
        <v>2.3039999999999998</v>
      </c>
      <c r="F948" s="74"/>
      <c r="G948" s="74"/>
      <c r="H948" s="74">
        <f t="shared" si="184"/>
        <v>0</v>
      </c>
      <c r="I948" s="74">
        <f t="shared" si="192"/>
        <v>0</v>
      </c>
      <c r="J948" s="74">
        <f t="shared" si="193"/>
        <v>0</v>
      </c>
      <c r="K948" s="74">
        <f t="shared" si="185"/>
        <v>0</v>
      </c>
      <c r="L948" s="103"/>
      <c r="O948" s="12"/>
    </row>
    <row r="949" spans="2:15" ht="31.2" x14ac:dyDescent="0.3">
      <c r="B949" s="64" t="s">
        <v>1186</v>
      </c>
      <c r="C949" s="25" t="s">
        <v>1478</v>
      </c>
      <c r="D949" s="31" t="s">
        <v>25</v>
      </c>
      <c r="E949" s="46">
        <f>0.65*E946</f>
        <v>1.56</v>
      </c>
      <c r="F949" s="73">
        <f>1973*0.15</f>
        <v>295.95</v>
      </c>
      <c r="G949" s="74">
        <f>1500*0.15</f>
        <v>225</v>
      </c>
      <c r="H949" s="74">
        <f t="shared" si="184"/>
        <v>520.95000000000005</v>
      </c>
      <c r="I949" s="74">
        <f t="shared" si="192"/>
        <v>461.68</v>
      </c>
      <c r="J949" s="74">
        <f t="shared" si="193"/>
        <v>351</v>
      </c>
      <c r="K949" s="74">
        <f t="shared" si="185"/>
        <v>812.68000000000006</v>
      </c>
      <c r="L949" s="103"/>
      <c r="O949" s="12"/>
    </row>
    <row r="950" spans="2:15" x14ac:dyDescent="0.3">
      <c r="B950" s="64" t="s">
        <v>1187</v>
      </c>
      <c r="C950" s="25" t="s">
        <v>20</v>
      </c>
      <c r="D950" s="31" t="s">
        <v>26</v>
      </c>
      <c r="E950" s="46">
        <f>0.46/10*E946</f>
        <v>0.1104</v>
      </c>
      <c r="F950" s="74"/>
      <c r="G950" s="74">
        <v>5860</v>
      </c>
      <c r="H950" s="74">
        <f t="shared" si="184"/>
        <v>5860</v>
      </c>
      <c r="I950" s="74">
        <f t="shared" si="192"/>
        <v>0</v>
      </c>
      <c r="J950" s="74">
        <f t="shared" si="193"/>
        <v>646.94000000000005</v>
      </c>
      <c r="K950" s="74">
        <f t="shared" si="185"/>
        <v>646.94000000000005</v>
      </c>
      <c r="L950" s="103"/>
      <c r="O950" s="12"/>
    </row>
    <row r="951" spans="2:15" x14ac:dyDescent="0.3">
      <c r="B951" s="64" t="s">
        <v>1188</v>
      </c>
      <c r="C951" s="32" t="s">
        <v>158</v>
      </c>
      <c r="D951" s="31" t="s">
        <v>26</v>
      </c>
      <c r="E951" s="46">
        <f>E950*1.02</f>
        <v>0.112608</v>
      </c>
      <c r="F951" s="73">
        <v>6700</v>
      </c>
      <c r="G951" s="74"/>
      <c r="H951" s="74">
        <f t="shared" si="184"/>
        <v>6700</v>
      </c>
      <c r="I951" s="74">
        <f t="shared" si="192"/>
        <v>754.47</v>
      </c>
      <c r="J951" s="74">
        <f t="shared" si="193"/>
        <v>0</v>
      </c>
      <c r="K951" s="74">
        <f t="shared" si="185"/>
        <v>754.47</v>
      </c>
      <c r="L951" s="103"/>
      <c r="O951" s="12"/>
    </row>
    <row r="952" spans="2:15" x14ac:dyDescent="0.3">
      <c r="B952" s="64" t="s">
        <v>1189</v>
      </c>
      <c r="C952" s="25" t="s">
        <v>28</v>
      </c>
      <c r="D952" s="31" t="s">
        <v>26</v>
      </c>
      <c r="E952" s="46">
        <f>0.65/10*E946</f>
        <v>0.156</v>
      </c>
      <c r="F952" s="74"/>
      <c r="G952" s="74">
        <v>5860</v>
      </c>
      <c r="H952" s="74">
        <f t="shared" si="184"/>
        <v>5860</v>
      </c>
      <c r="I952" s="74">
        <f t="shared" si="192"/>
        <v>0</v>
      </c>
      <c r="J952" s="74">
        <f t="shared" si="193"/>
        <v>914.16</v>
      </c>
      <c r="K952" s="74">
        <f t="shared" si="185"/>
        <v>914.16</v>
      </c>
      <c r="L952" s="103"/>
      <c r="O952" s="12"/>
    </row>
    <row r="953" spans="2:15" x14ac:dyDescent="0.3">
      <c r="B953" s="64" t="s">
        <v>1190</v>
      </c>
      <c r="C953" s="32" t="s">
        <v>29</v>
      </c>
      <c r="D953" s="31" t="s">
        <v>26</v>
      </c>
      <c r="E953" s="46">
        <f>E952*1.02</f>
        <v>0.15912000000000001</v>
      </c>
      <c r="F953" s="73">
        <v>7100</v>
      </c>
      <c r="G953" s="74"/>
      <c r="H953" s="74">
        <f t="shared" si="184"/>
        <v>7100</v>
      </c>
      <c r="I953" s="74">
        <f t="shared" si="192"/>
        <v>1129.75</v>
      </c>
      <c r="J953" s="74">
        <f t="shared" si="193"/>
        <v>0</v>
      </c>
      <c r="K953" s="74">
        <f t="shared" si="185"/>
        <v>1129.75</v>
      </c>
      <c r="L953" s="103"/>
      <c r="O953" s="12"/>
    </row>
    <row r="954" spans="2:15" x14ac:dyDescent="0.3">
      <c r="B954" s="64" t="s">
        <v>1191</v>
      </c>
      <c r="C954" s="25" t="s">
        <v>162</v>
      </c>
      <c r="D954" s="31" t="s">
        <v>27</v>
      </c>
      <c r="E954" s="46">
        <f>E946</f>
        <v>2.4</v>
      </c>
      <c r="F954" s="74"/>
      <c r="G954" s="74">
        <v>2928</v>
      </c>
      <c r="H954" s="74">
        <f t="shared" si="184"/>
        <v>2928</v>
      </c>
      <c r="I954" s="74">
        <f t="shared" si="192"/>
        <v>0</v>
      </c>
      <c r="J954" s="74">
        <f t="shared" si="193"/>
        <v>7027.2</v>
      </c>
      <c r="K954" s="74">
        <f t="shared" si="185"/>
        <v>7027.2</v>
      </c>
      <c r="L954" s="103"/>
      <c r="O954" s="12"/>
    </row>
    <row r="955" spans="2:15" ht="31.2" x14ac:dyDescent="0.3">
      <c r="B955" s="64" t="s">
        <v>1192</v>
      </c>
      <c r="C955" s="32" t="s">
        <v>170</v>
      </c>
      <c r="D955" s="31" t="s">
        <v>27</v>
      </c>
      <c r="E955" s="46">
        <f>E954*1.1</f>
        <v>2.64</v>
      </c>
      <c r="F955" s="77">
        <v>3225</v>
      </c>
      <c r="G955" s="74"/>
      <c r="H955" s="74">
        <f t="shared" si="184"/>
        <v>3225</v>
      </c>
      <c r="I955" s="74">
        <f t="shared" si="192"/>
        <v>8514</v>
      </c>
      <c r="J955" s="74">
        <f t="shared" si="193"/>
        <v>0</v>
      </c>
      <c r="K955" s="74">
        <f t="shared" si="185"/>
        <v>8514</v>
      </c>
      <c r="L955" s="103"/>
      <c r="O955" s="12"/>
    </row>
    <row r="956" spans="2:15" ht="31.2" x14ac:dyDescent="0.3">
      <c r="B956" s="87" t="s">
        <v>1193</v>
      </c>
      <c r="C956" s="23" t="s">
        <v>254</v>
      </c>
      <c r="D956" s="88" t="s">
        <v>27</v>
      </c>
      <c r="E956" s="75">
        <v>5.5</v>
      </c>
      <c r="F956" s="82"/>
      <c r="G956" s="82"/>
      <c r="H956" s="82"/>
      <c r="I956" s="82"/>
      <c r="J956" s="82"/>
      <c r="K956" s="82"/>
      <c r="L956" s="103"/>
      <c r="O956" s="12"/>
    </row>
    <row r="957" spans="2:15" x14ac:dyDescent="0.3">
      <c r="B957" s="64" t="s">
        <v>1194</v>
      </c>
      <c r="C957" s="25" t="s">
        <v>149</v>
      </c>
      <c r="D957" s="31" t="s">
        <v>26</v>
      </c>
      <c r="E957" s="46">
        <v>3.1</v>
      </c>
      <c r="F957" s="74"/>
      <c r="G957" s="74">
        <v>300</v>
      </c>
      <c r="H957" s="74">
        <f t="shared" si="184"/>
        <v>300</v>
      </c>
      <c r="I957" s="74">
        <f t="shared" ref="I957:I965" si="194">ROUND(F957*E957,2)</f>
        <v>0</v>
      </c>
      <c r="J957" s="74">
        <f t="shared" ref="J957:J965" si="195">ROUND(G957*E957,2)</f>
        <v>930</v>
      </c>
      <c r="K957" s="74">
        <f t="shared" si="185"/>
        <v>930</v>
      </c>
      <c r="L957" s="103"/>
      <c r="O957" s="12"/>
    </row>
    <row r="958" spans="2:15" x14ac:dyDescent="0.3">
      <c r="B958" s="64" t="s">
        <v>1195</v>
      </c>
      <c r="C958" s="25" t="s">
        <v>161</v>
      </c>
      <c r="D958" s="31" t="s">
        <v>25</v>
      </c>
      <c r="E958" s="46">
        <f>0.96*E956</f>
        <v>5.2799999999999994</v>
      </c>
      <c r="F958" s="74"/>
      <c r="G958" s="74"/>
      <c r="H958" s="74">
        <f t="shared" si="184"/>
        <v>0</v>
      </c>
      <c r="I958" s="74">
        <f t="shared" si="194"/>
        <v>0</v>
      </c>
      <c r="J958" s="74">
        <f t="shared" si="195"/>
        <v>0</v>
      </c>
      <c r="K958" s="74">
        <f t="shared" si="185"/>
        <v>0</v>
      </c>
      <c r="L958" s="103"/>
      <c r="O958" s="12"/>
    </row>
    <row r="959" spans="2:15" ht="31.2" x14ac:dyDescent="0.3">
      <c r="B959" s="64" t="s">
        <v>1196</v>
      </c>
      <c r="C959" s="25" t="s">
        <v>1478</v>
      </c>
      <c r="D959" s="31" t="s">
        <v>25</v>
      </c>
      <c r="E959" s="46">
        <f>0.65*E956</f>
        <v>3.5750000000000002</v>
      </c>
      <c r="F959" s="73">
        <f>1973*0.15</f>
        <v>295.95</v>
      </c>
      <c r="G959" s="74">
        <f>1500*0.15</f>
        <v>225</v>
      </c>
      <c r="H959" s="74">
        <f t="shared" si="184"/>
        <v>520.95000000000005</v>
      </c>
      <c r="I959" s="74">
        <f t="shared" si="194"/>
        <v>1058.02</v>
      </c>
      <c r="J959" s="74">
        <f t="shared" si="195"/>
        <v>804.38</v>
      </c>
      <c r="K959" s="74">
        <f t="shared" si="185"/>
        <v>1862.4</v>
      </c>
      <c r="L959" s="103"/>
      <c r="O959" s="12"/>
    </row>
    <row r="960" spans="2:15" x14ac:dyDescent="0.3">
      <c r="B960" s="64" t="s">
        <v>1197</v>
      </c>
      <c r="C960" s="25" t="s">
        <v>20</v>
      </c>
      <c r="D960" s="31" t="s">
        <v>26</v>
      </c>
      <c r="E960" s="46">
        <f>0.46/10*E956</f>
        <v>0.253</v>
      </c>
      <c r="F960" s="74"/>
      <c r="G960" s="74">
        <v>5860</v>
      </c>
      <c r="H960" s="74">
        <f t="shared" si="184"/>
        <v>5860</v>
      </c>
      <c r="I960" s="74">
        <f t="shared" si="194"/>
        <v>0</v>
      </c>
      <c r="J960" s="74">
        <f t="shared" si="195"/>
        <v>1482.58</v>
      </c>
      <c r="K960" s="74">
        <f t="shared" si="185"/>
        <v>1482.58</v>
      </c>
      <c r="L960" s="103"/>
      <c r="O960" s="12"/>
    </row>
    <row r="961" spans="2:15" x14ac:dyDescent="0.3">
      <c r="B961" s="64" t="s">
        <v>1198</v>
      </c>
      <c r="C961" s="32" t="s">
        <v>158</v>
      </c>
      <c r="D961" s="31" t="s">
        <v>26</v>
      </c>
      <c r="E961" s="46">
        <f>E960*1.02</f>
        <v>0.25806000000000001</v>
      </c>
      <c r="F961" s="73">
        <v>6700</v>
      </c>
      <c r="G961" s="74"/>
      <c r="H961" s="74">
        <f t="shared" si="184"/>
        <v>6700</v>
      </c>
      <c r="I961" s="74">
        <f t="shared" si="194"/>
        <v>1729</v>
      </c>
      <c r="J961" s="74">
        <f t="shared" si="195"/>
        <v>0</v>
      </c>
      <c r="K961" s="74">
        <f t="shared" si="185"/>
        <v>1729</v>
      </c>
      <c r="L961" s="103"/>
      <c r="O961" s="12"/>
    </row>
    <row r="962" spans="2:15" x14ac:dyDescent="0.3">
      <c r="B962" s="64" t="s">
        <v>1199</v>
      </c>
      <c r="C962" s="25" t="s">
        <v>28</v>
      </c>
      <c r="D962" s="31" t="s">
        <v>26</v>
      </c>
      <c r="E962" s="46">
        <f>0.65/10*E956</f>
        <v>0.35750000000000004</v>
      </c>
      <c r="F962" s="74"/>
      <c r="G962" s="74">
        <v>5860</v>
      </c>
      <c r="H962" s="74">
        <f t="shared" si="184"/>
        <v>5860</v>
      </c>
      <c r="I962" s="74">
        <f t="shared" si="194"/>
        <v>0</v>
      </c>
      <c r="J962" s="74">
        <f t="shared" si="195"/>
        <v>2094.9499999999998</v>
      </c>
      <c r="K962" s="74">
        <f t="shared" si="185"/>
        <v>2094.9499999999998</v>
      </c>
      <c r="L962" s="103"/>
      <c r="O962" s="12"/>
    </row>
    <row r="963" spans="2:15" x14ac:dyDescent="0.3">
      <c r="B963" s="64" t="s">
        <v>1200</v>
      </c>
      <c r="C963" s="32" t="s">
        <v>29</v>
      </c>
      <c r="D963" s="31" t="s">
        <v>26</v>
      </c>
      <c r="E963" s="46">
        <f>E962*1.02</f>
        <v>0.36465000000000003</v>
      </c>
      <c r="F963" s="73">
        <v>7100</v>
      </c>
      <c r="G963" s="74"/>
      <c r="H963" s="74">
        <f t="shared" si="184"/>
        <v>7100</v>
      </c>
      <c r="I963" s="74">
        <f t="shared" si="194"/>
        <v>2589.02</v>
      </c>
      <c r="J963" s="74">
        <f t="shared" si="195"/>
        <v>0</v>
      </c>
      <c r="K963" s="74">
        <f t="shared" si="185"/>
        <v>2589.02</v>
      </c>
      <c r="L963" s="103"/>
      <c r="O963" s="12"/>
    </row>
    <row r="964" spans="2:15" x14ac:dyDescent="0.3">
      <c r="B964" s="64" t="s">
        <v>1201</v>
      </c>
      <c r="C964" s="25" t="s">
        <v>162</v>
      </c>
      <c r="D964" s="31" t="s">
        <v>27</v>
      </c>
      <c r="E964" s="46">
        <f>E956</f>
        <v>5.5</v>
      </c>
      <c r="F964" s="74"/>
      <c r="G964" s="74">
        <v>2928</v>
      </c>
      <c r="H964" s="74">
        <f t="shared" si="184"/>
        <v>2928</v>
      </c>
      <c r="I964" s="74">
        <f t="shared" si="194"/>
        <v>0</v>
      </c>
      <c r="J964" s="74">
        <f t="shared" si="195"/>
        <v>16104</v>
      </c>
      <c r="K964" s="74">
        <f t="shared" si="185"/>
        <v>16104</v>
      </c>
      <c r="L964" s="103"/>
      <c r="O964" s="12"/>
    </row>
    <row r="965" spans="2:15" ht="31.2" x14ac:dyDescent="0.3">
      <c r="B965" s="64" t="s">
        <v>1202</v>
      </c>
      <c r="C965" s="32" t="s">
        <v>170</v>
      </c>
      <c r="D965" s="31" t="s">
        <v>27</v>
      </c>
      <c r="E965" s="46">
        <f>E964*1.1</f>
        <v>6.0500000000000007</v>
      </c>
      <c r="F965" s="77">
        <v>3225</v>
      </c>
      <c r="G965" s="74"/>
      <c r="H965" s="74">
        <f t="shared" si="184"/>
        <v>3225</v>
      </c>
      <c r="I965" s="74">
        <f t="shared" si="194"/>
        <v>19511.25</v>
      </c>
      <c r="J965" s="74">
        <f t="shared" si="195"/>
        <v>0</v>
      </c>
      <c r="K965" s="74">
        <f t="shared" si="185"/>
        <v>19511.25</v>
      </c>
      <c r="L965" s="103"/>
      <c r="O965" s="12"/>
    </row>
    <row r="966" spans="2:15" ht="31.2" x14ac:dyDescent="0.3">
      <c r="B966" s="87" t="s">
        <v>1203</v>
      </c>
      <c r="C966" s="23" t="s">
        <v>246</v>
      </c>
      <c r="D966" s="88" t="s">
        <v>27</v>
      </c>
      <c r="E966" s="75">
        <v>1.3</v>
      </c>
      <c r="F966" s="82"/>
      <c r="G966" s="82"/>
      <c r="H966" s="82"/>
      <c r="I966" s="82"/>
      <c r="J966" s="82"/>
      <c r="K966" s="82"/>
      <c r="L966" s="103"/>
      <c r="O966" s="12"/>
    </row>
    <row r="967" spans="2:15" x14ac:dyDescent="0.3">
      <c r="B967" s="64" t="s">
        <v>1204</v>
      </c>
      <c r="C967" s="25" t="s">
        <v>149</v>
      </c>
      <c r="D967" s="31" t="s">
        <v>26</v>
      </c>
      <c r="E967" s="46">
        <v>2.2000000000000002</v>
      </c>
      <c r="F967" s="74"/>
      <c r="G967" s="74">
        <v>300</v>
      </c>
      <c r="H967" s="74">
        <f t="shared" si="184"/>
        <v>300</v>
      </c>
      <c r="I967" s="74">
        <f t="shared" ref="I967:I975" si="196">ROUND(F967*E967,2)</f>
        <v>0</v>
      </c>
      <c r="J967" s="74">
        <f t="shared" ref="J967:J975" si="197">ROUND(G967*E967,2)</f>
        <v>660</v>
      </c>
      <c r="K967" s="74">
        <f t="shared" si="185"/>
        <v>660</v>
      </c>
      <c r="L967" s="103"/>
      <c r="O967" s="12"/>
    </row>
    <row r="968" spans="2:15" x14ac:dyDescent="0.3">
      <c r="B968" s="64" t="s">
        <v>1205</v>
      </c>
      <c r="C968" s="25" t="s">
        <v>161</v>
      </c>
      <c r="D968" s="31" t="s">
        <v>25</v>
      </c>
      <c r="E968" s="46">
        <f>0.96*E966</f>
        <v>1.248</v>
      </c>
      <c r="F968" s="74"/>
      <c r="G968" s="74"/>
      <c r="H968" s="74">
        <f t="shared" si="184"/>
        <v>0</v>
      </c>
      <c r="I968" s="74">
        <f t="shared" si="196"/>
        <v>0</v>
      </c>
      <c r="J968" s="74">
        <f t="shared" si="197"/>
        <v>0</v>
      </c>
      <c r="K968" s="74">
        <f t="shared" si="185"/>
        <v>0</v>
      </c>
      <c r="L968" s="103"/>
      <c r="O968" s="12"/>
    </row>
    <row r="969" spans="2:15" ht="31.2" x14ac:dyDescent="0.3">
      <c r="B969" s="64" t="s">
        <v>1206</v>
      </c>
      <c r="C969" s="25" t="s">
        <v>1478</v>
      </c>
      <c r="D969" s="31" t="s">
        <v>25</v>
      </c>
      <c r="E969" s="46">
        <f>0.65*E966</f>
        <v>0.84500000000000008</v>
      </c>
      <c r="F969" s="73">
        <f>1973*0.15</f>
        <v>295.95</v>
      </c>
      <c r="G969" s="74">
        <f>1500*0.15</f>
        <v>225</v>
      </c>
      <c r="H969" s="74">
        <f t="shared" si="184"/>
        <v>520.95000000000005</v>
      </c>
      <c r="I969" s="74">
        <f t="shared" si="196"/>
        <v>250.08</v>
      </c>
      <c r="J969" s="74">
        <f t="shared" si="197"/>
        <v>190.13</v>
      </c>
      <c r="K969" s="74">
        <f t="shared" si="185"/>
        <v>440.21000000000004</v>
      </c>
      <c r="L969" s="103"/>
      <c r="O969" s="12"/>
    </row>
    <row r="970" spans="2:15" x14ac:dyDescent="0.3">
      <c r="B970" s="64" t="s">
        <v>1207</v>
      </c>
      <c r="C970" s="25" t="s">
        <v>20</v>
      </c>
      <c r="D970" s="31" t="s">
        <v>26</v>
      </c>
      <c r="E970" s="46">
        <f>0.46/10*E966</f>
        <v>5.9799999999999999E-2</v>
      </c>
      <c r="F970" s="74"/>
      <c r="G970" s="74">
        <v>5860</v>
      </c>
      <c r="H970" s="74">
        <f t="shared" si="184"/>
        <v>5860</v>
      </c>
      <c r="I970" s="74">
        <f t="shared" si="196"/>
        <v>0</v>
      </c>
      <c r="J970" s="74">
        <f t="shared" si="197"/>
        <v>350.43</v>
      </c>
      <c r="K970" s="74">
        <f t="shared" si="185"/>
        <v>350.43</v>
      </c>
      <c r="L970" s="103"/>
      <c r="O970" s="12"/>
    </row>
    <row r="971" spans="2:15" x14ac:dyDescent="0.3">
      <c r="B971" s="64" t="s">
        <v>1208</v>
      </c>
      <c r="C971" s="32" t="s">
        <v>158</v>
      </c>
      <c r="D971" s="31" t="s">
        <v>26</v>
      </c>
      <c r="E971" s="46">
        <f>E970*1.02</f>
        <v>6.0996000000000002E-2</v>
      </c>
      <c r="F971" s="73">
        <v>6700</v>
      </c>
      <c r="G971" s="74"/>
      <c r="H971" s="74">
        <f t="shared" si="184"/>
        <v>6700</v>
      </c>
      <c r="I971" s="74">
        <f t="shared" si="196"/>
        <v>408.67</v>
      </c>
      <c r="J971" s="74">
        <f t="shared" si="197"/>
        <v>0</v>
      </c>
      <c r="K971" s="74">
        <f t="shared" si="185"/>
        <v>408.67</v>
      </c>
      <c r="L971" s="103"/>
      <c r="O971" s="12"/>
    </row>
    <row r="972" spans="2:15" x14ac:dyDescent="0.3">
      <c r="B972" s="64" t="s">
        <v>1209</v>
      </c>
      <c r="C972" s="25" t="s">
        <v>28</v>
      </c>
      <c r="D972" s="31" t="s">
        <v>26</v>
      </c>
      <c r="E972" s="46">
        <f>0.65/10*E966</f>
        <v>8.4500000000000006E-2</v>
      </c>
      <c r="F972" s="74"/>
      <c r="G972" s="74">
        <v>5860</v>
      </c>
      <c r="H972" s="74">
        <f t="shared" si="184"/>
        <v>5860</v>
      </c>
      <c r="I972" s="74">
        <f t="shared" si="196"/>
        <v>0</v>
      </c>
      <c r="J972" s="74">
        <f t="shared" si="197"/>
        <v>495.17</v>
      </c>
      <c r="K972" s="74">
        <f t="shared" si="185"/>
        <v>495.17</v>
      </c>
      <c r="L972" s="103"/>
      <c r="O972" s="12"/>
    </row>
    <row r="973" spans="2:15" x14ac:dyDescent="0.3">
      <c r="B973" s="64" t="s">
        <v>1210</v>
      </c>
      <c r="C973" s="32" t="s">
        <v>29</v>
      </c>
      <c r="D973" s="31" t="s">
        <v>26</v>
      </c>
      <c r="E973" s="46">
        <f>E972*1.02</f>
        <v>8.6190000000000003E-2</v>
      </c>
      <c r="F973" s="73">
        <v>7100</v>
      </c>
      <c r="G973" s="74"/>
      <c r="H973" s="74">
        <f t="shared" si="184"/>
        <v>7100</v>
      </c>
      <c r="I973" s="74">
        <f t="shared" si="196"/>
        <v>611.95000000000005</v>
      </c>
      <c r="J973" s="74">
        <f t="shared" si="197"/>
        <v>0</v>
      </c>
      <c r="K973" s="74">
        <f t="shared" si="185"/>
        <v>611.95000000000005</v>
      </c>
      <c r="L973" s="103"/>
      <c r="O973" s="12"/>
    </row>
    <row r="974" spans="2:15" x14ac:dyDescent="0.3">
      <c r="B974" s="64" t="s">
        <v>1211</v>
      </c>
      <c r="C974" s="25" t="s">
        <v>162</v>
      </c>
      <c r="D974" s="31" t="s">
        <v>27</v>
      </c>
      <c r="E974" s="46">
        <f>E966</f>
        <v>1.3</v>
      </c>
      <c r="F974" s="74"/>
      <c r="G974" s="74">
        <v>2928</v>
      </c>
      <c r="H974" s="74">
        <f t="shared" si="184"/>
        <v>2928</v>
      </c>
      <c r="I974" s="74">
        <f t="shared" si="196"/>
        <v>0</v>
      </c>
      <c r="J974" s="74">
        <f t="shared" si="197"/>
        <v>3806.4</v>
      </c>
      <c r="K974" s="74">
        <f t="shared" si="185"/>
        <v>3806.4</v>
      </c>
      <c r="L974" s="103"/>
      <c r="O974" s="12"/>
    </row>
    <row r="975" spans="2:15" ht="31.2" x14ac:dyDescent="0.3">
      <c r="B975" s="64" t="s">
        <v>1212</v>
      </c>
      <c r="C975" s="32" t="s">
        <v>170</v>
      </c>
      <c r="D975" s="31" t="s">
        <v>27</v>
      </c>
      <c r="E975" s="46">
        <f>E974*1.1</f>
        <v>1.4300000000000002</v>
      </c>
      <c r="F975" s="77">
        <v>3225</v>
      </c>
      <c r="G975" s="74"/>
      <c r="H975" s="74">
        <f t="shared" ref="H975:H1038" si="198">F975+G975</f>
        <v>3225</v>
      </c>
      <c r="I975" s="74">
        <f t="shared" si="196"/>
        <v>4611.75</v>
      </c>
      <c r="J975" s="74">
        <f t="shared" si="197"/>
        <v>0</v>
      </c>
      <c r="K975" s="74">
        <f t="shared" ref="K975:K1038" si="199">I975+J975</f>
        <v>4611.75</v>
      </c>
      <c r="L975" s="103"/>
      <c r="O975" s="12"/>
    </row>
    <row r="976" spans="2:15" ht="31.2" x14ac:dyDescent="0.3">
      <c r="B976" s="87" t="s">
        <v>1213</v>
      </c>
      <c r="C976" s="23" t="s">
        <v>245</v>
      </c>
      <c r="D976" s="88" t="s">
        <v>27</v>
      </c>
      <c r="E976" s="75">
        <v>34.5</v>
      </c>
      <c r="F976" s="82"/>
      <c r="G976" s="82"/>
      <c r="H976" s="82"/>
      <c r="I976" s="82"/>
      <c r="J976" s="82"/>
      <c r="K976" s="82"/>
      <c r="L976" s="103"/>
      <c r="O976" s="12"/>
    </row>
    <row r="977" spans="2:15" x14ac:dyDescent="0.3">
      <c r="B977" s="64" t="s">
        <v>1214</v>
      </c>
      <c r="C977" s="25" t="s">
        <v>149</v>
      </c>
      <c r="D977" s="31" t="s">
        <v>26</v>
      </c>
      <c r="E977" s="46">
        <v>162.86000000000001</v>
      </c>
      <c r="F977" s="74"/>
      <c r="G977" s="74">
        <v>300</v>
      </c>
      <c r="H977" s="74">
        <f t="shared" si="198"/>
        <v>300</v>
      </c>
      <c r="I977" s="74">
        <f t="shared" ref="I977:I987" si="200">ROUND(F977*E977,2)</f>
        <v>0</v>
      </c>
      <c r="J977" s="74">
        <f t="shared" ref="J977:J987" si="201">ROUND(G977*E977,2)</f>
        <v>48858</v>
      </c>
      <c r="K977" s="74">
        <f t="shared" si="199"/>
        <v>48858</v>
      </c>
      <c r="L977" s="103"/>
      <c r="O977" s="12"/>
    </row>
    <row r="978" spans="2:15" x14ac:dyDescent="0.3">
      <c r="B978" s="64" t="s">
        <v>1215</v>
      </c>
      <c r="C978" s="25" t="s">
        <v>19</v>
      </c>
      <c r="D978" s="31" t="s">
        <v>26</v>
      </c>
      <c r="E978" s="46">
        <f>E977*0.03</f>
        <v>4.8858000000000006</v>
      </c>
      <c r="F978" s="74"/>
      <c r="G978" s="74">
        <v>1500</v>
      </c>
      <c r="H978" s="74">
        <f t="shared" si="198"/>
        <v>1500</v>
      </c>
      <c r="I978" s="74">
        <f t="shared" si="200"/>
        <v>0</v>
      </c>
      <c r="J978" s="74">
        <f t="shared" si="201"/>
        <v>7328.7</v>
      </c>
      <c r="K978" s="74">
        <f t="shared" si="199"/>
        <v>7328.7</v>
      </c>
      <c r="L978" s="103"/>
      <c r="O978" s="12"/>
    </row>
    <row r="979" spans="2:15" x14ac:dyDescent="0.3">
      <c r="B979" s="64" t="s">
        <v>1216</v>
      </c>
      <c r="C979" s="25" t="s">
        <v>161</v>
      </c>
      <c r="D979" s="31" t="s">
        <v>25</v>
      </c>
      <c r="E979" s="46">
        <f>0.96*E976</f>
        <v>33.119999999999997</v>
      </c>
      <c r="F979" s="74"/>
      <c r="G979" s="74"/>
      <c r="H979" s="74">
        <f t="shared" si="198"/>
        <v>0</v>
      </c>
      <c r="I979" s="74">
        <f t="shared" si="200"/>
        <v>0</v>
      </c>
      <c r="J979" s="74">
        <f t="shared" si="201"/>
        <v>0</v>
      </c>
      <c r="K979" s="74">
        <f t="shared" si="199"/>
        <v>0</v>
      </c>
      <c r="L979" s="103"/>
      <c r="O979" s="12"/>
    </row>
    <row r="980" spans="2:15" ht="31.2" x14ac:dyDescent="0.3">
      <c r="B980" s="64" t="s">
        <v>1217</v>
      </c>
      <c r="C980" s="25" t="s">
        <v>1478</v>
      </c>
      <c r="D980" s="31" t="s">
        <v>25</v>
      </c>
      <c r="E980" s="46">
        <f>0.65*E976</f>
        <v>22.425000000000001</v>
      </c>
      <c r="F980" s="73">
        <f>1973*0.15</f>
        <v>295.95</v>
      </c>
      <c r="G980" s="74">
        <f>1500*0.15</f>
        <v>225</v>
      </c>
      <c r="H980" s="74">
        <f t="shared" si="198"/>
        <v>520.95000000000005</v>
      </c>
      <c r="I980" s="74">
        <f t="shared" si="200"/>
        <v>6636.68</v>
      </c>
      <c r="J980" s="74">
        <f t="shared" si="201"/>
        <v>5045.63</v>
      </c>
      <c r="K980" s="74">
        <f t="shared" si="199"/>
        <v>11682.310000000001</v>
      </c>
      <c r="L980" s="103"/>
      <c r="O980" s="12"/>
    </row>
    <row r="981" spans="2:15" x14ac:dyDescent="0.3">
      <c r="B981" s="64" t="s">
        <v>1218</v>
      </c>
      <c r="C981" s="25" t="s">
        <v>20</v>
      </c>
      <c r="D981" s="31" t="s">
        <v>26</v>
      </c>
      <c r="E981" s="46">
        <f>0.46/10*E976</f>
        <v>1.587</v>
      </c>
      <c r="F981" s="74"/>
      <c r="G981" s="74">
        <v>5860</v>
      </c>
      <c r="H981" s="74">
        <f t="shared" si="198"/>
        <v>5860</v>
      </c>
      <c r="I981" s="74">
        <f t="shared" si="200"/>
        <v>0</v>
      </c>
      <c r="J981" s="74">
        <f t="shared" si="201"/>
        <v>9299.82</v>
      </c>
      <c r="K981" s="74">
        <f t="shared" si="199"/>
        <v>9299.82</v>
      </c>
      <c r="L981" s="103"/>
      <c r="O981" s="12"/>
    </row>
    <row r="982" spans="2:15" x14ac:dyDescent="0.3">
      <c r="B982" s="64" t="s">
        <v>1219</v>
      </c>
      <c r="C982" s="32" t="s">
        <v>158</v>
      </c>
      <c r="D982" s="31" t="s">
        <v>26</v>
      </c>
      <c r="E982" s="46">
        <f>E981*1.02</f>
        <v>1.6187400000000001</v>
      </c>
      <c r="F982" s="73">
        <v>6700</v>
      </c>
      <c r="G982" s="74"/>
      <c r="H982" s="74">
        <f t="shared" si="198"/>
        <v>6700</v>
      </c>
      <c r="I982" s="74">
        <f t="shared" si="200"/>
        <v>10845.56</v>
      </c>
      <c r="J982" s="74">
        <f t="shared" si="201"/>
        <v>0</v>
      </c>
      <c r="K982" s="74">
        <f t="shared" si="199"/>
        <v>10845.56</v>
      </c>
      <c r="L982" s="103"/>
      <c r="O982" s="12"/>
    </row>
    <row r="983" spans="2:15" x14ac:dyDescent="0.3">
      <c r="B983" s="64" t="s">
        <v>1220</v>
      </c>
      <c r="C983" s="25" t="s">
        <v>28</v>
      </c>
      <c r="D983" s="31" t="s">
        <v>26</v>
      </c>
      <c r="E983" s="46">
        <f>0.65/10*E976</f>
        <v>2.2425000000000002</v>
      </c>
      <c r="F983" s="74"/>
      <c r="G983" s="74">
        <v>5860</v>
      </c>
      <c r="H983" s="74">
        <f t="shared" si="198"/>
        <v>5860</v>
      </c>
      <c r="I983" s="74">
        <f t="shared" si="200"/>
        <v>0</v>
      </c>
      <c r="J983" s="74">
        <f t="shared" si="201"/>
        <v>13141.05</v>
      </c>
      <c r="K983" s="74">
        <f t="shared" si="199"/>
        <v>13141.05</v>
      </c>
      <c r="L983" s="103"/>
      <c r="O983" s="12"/>
    </row>
    <row r="984" spans="2:15" x14ac:dyDescent="0.3">
      <c r="B984" s="64" t="s">
        <v>1221</v>
      </c>
      <c r="C984" s="32" t="s">
        <v>29</v>
      </c>
      <c r="D984" s="31" t="s">
        <v>26</v>
      </c>
      <c r="E984" s="46">
        <f>E983*1.02</f>
        <v>2.28735</v>
      </c>
      <c r="F984" s="73">
        <v>7100</v>
      </c>
      <c r="G984" s="74"/>
      <c r="H984" s="74">
        <f t="shared" si="198"/>
        <v>7100</v>
      </c>
      <c r="I984" s="74">
        <f t="shared" si="200"/>
        <v>16240.19</v>
      </c>
      <c r="J984" s="74">
        <f t="shared" si="201"/>
        <v>0</v>
      </c>
      <c r="K984" s="74">
        <f t="shared" si="199"/>
        <v>16240.19</v>
      </c>
      <c r="L984" s="103"/>
      <c r="O984" s="12"/>
    </row>
    <row r="985" spans="2:15" x14ac:dyDescent="0.3">
      <c r="B985" s="64" t="s">
        <v>1222</v>
      </c>
      <c r="C985" s="25" t="s">
        <v>162</v>
      </c>
      <c r="D985" s="31" t="s">
        <v>27</v>
      </c>
      <c r="E985" s="46">
        <f>E976</f>
        <v>34.5</v>
      </c>
      <c r="F985" s="74"/>
      <c r="G985" s="74">
        <v>2928</v>
      </c>
      <c r="H985" s="74">
        <f t="shared" si="198"/>
        <v>2928</v>
      </c>
      <c r="I985" s="74">
        <f t="shared" si="200"/>
        <v>0</v>
      </c>
      <c r="J985" s="74">
        <f t="shared" si="201"/>
        <v>101016</v>
      </c>
      <c r="K985" s="74">
        <f t="shared" si="199"/>
        <v>101016</v>
      </c>
      <c r="L985" s="103"/>
      <c r="O985" s="12"/>
    </row>
    <row r="986" spans="2:15" ht="31.2" x14ac:dyDescent="0.3">
      <c r="B986" s="64" t="s">
        <v>1223</v>
      </c>
      <c r="C986" s="32" t="s">
        <v>170</v>
      </c>
      <c r="D986" s="31" t="s">
        <v>27</v>
      </c>
      <c r="E986" s="46">
        <f>E985*1.1</f>
        <v>37.950000000000003</v>
      </c>
      <c r="F986" s="77">
        <v>3225</v>
      </c>
      <c r="G986" s="74"/>
      <c r="H986" s="74">
        <f t="shared" si="198"/>
        <v>3225</v>
      </c>
      <c r="I986" s="74">
        <f t="shared" si="200"/>
        <v>122388.75</v>
      </c>
      <c r="J986" s="74">
        <f t="shared" si="201"/>
        <v>0</v>
      </c>
      <c r="K986" s="74">
        <f t="shared" si="199"/>
        <v>122388.75</v>
      </c>
      <c r="L986" s="103"/>
      <c r="O986" s="12"/>
    </row>
    <row r="987" spans="2:15" ht="33.6" x14ac:dyDescent="0.3">
      <c r="B987" s="64" t="s">
        <v>1224</v>
      </c>
      <c r="C987" s="25" t="s">
        <v>152</v>
      </c>
      <c r="D987" s="3" t="s">
        <v>26</v>
      </c>
      <c r="E987" s="5">
        <v>67.88</v>
      </c>
      <c r="F987" s="74"/>
      <c r="G987" s="74">
        <v>439</v>
      </c>
      <c r="H987" s="74">
        <f t="shared" si="198"/>
        <v>439</v>
      </c>
      <c r="I987" s="74">
        <f t="shared" si="200"/>
        <v>0</v>
      </c>
      <c r="J987" s="74">
        <f t="shared" si="201"/>
        <v>29799.32</v>
      </c>
      <c r="K987" s="74">
        <f t="shared" si="199"/>
        <v>29799.32</v>
      </c>
      <c r="L987" s="103"/>
      <c r="O987" s="12"/>
    </row>
    <row r="988" spans="2:15" ht="31.2" x14ac:dyDescent="0.3">
      <c r="B988" s="87" t="s">
        <v>1225</v>
      </c>
      <c r="C988" s="23" t="s">
        <v>255</v>
      </c>
      <c r="D988" s="88" t="s">
        <v>27</v>
      </c>
      <c r="E988" s="75">
        <v>1</v>
      </c>
      <c r="F988" s="82"/>
      <c r="G988" s="82"/>
      <c r="H988" s="82"/>
      <c r="I988" s="82"/>
      <c r="J988" s="82"/>
      <c r="K988" s="82"/>
      <c r="L988" s="103"/>
      <c r="O988" s="12"/>
    </row>
    <row r="989" spans="2:15" x14ac:dyDescent="0.3">
      <c r="B989" s="64" t="s">
        <v>1226</v>
      </c>
      <c r="C989" s="25" t="s">
        <v>149</v>
      </c>
      <c r="D989" s="31" t="s">
        <v>26</v>
      </c>
      <c r="E989" s="46">
        <v>1</v>
      </c>
      <c r="F989" s="74"/>
      <c r="G989" s="74">
        <v>300</v>
      </c>
      <c r="H989" s="74">
        <f t="shared" si="198"/>
        <v>300</v>
      </c>
      <c r="I989" s="74">
        <f t="shared" ref="I989:I997" si="202">ROUND(F989*E989,2)</f>
        <v>0</v>
      </c>
      <c r="J989" s="74">
        <f t="shared" ref="J989:J997" si="203">ROUND(G989*E989,2)</f>
        <v>300</v>
      </c>
      <c r="K989" s="74">
        <f t="shared" si="199"/>
        <v>300</v>
      </c>
      <c r="L989" s="103"/>
      <c r="O989" s="12"/>
    </row>
    <row r="990" spans="2:15" x14ac:dyDescent="0.3">
      <c r="B990" s="64" t="s">
        <v>1227</v>
      </c>
      <c r="C990" s="25" t="s">
        <v>161</v>
      </c>
      <c r="D990" s="31" t="s">
        <v>25</v>
      </c>
      <c r="E990" s="46">
        <f>0.96*E988</f>
        <v>0.96</v>
      </c>
      <c r="F990" s="74"/>
      <c r="G990" s="74"/>
      <c r="H990" s="74">
        <f t="shared" si="198"/>
        <v>0</v>
      </c>
      <c r="I990" s="74">
        <f t="shared" si="202"/>
        <v>0</v>
      </c>
      <c r="J990" s="74">
        <f t="shared" si="203"/>
        <v>0</v>
      </c>
      <c r="K990" s="74">
        <f t="shared" si="199"/>
        <v>0</v>
      </c>
      <c r="L990" s="103"/>
      <c r="O990" s="12"/>
    </row>
    <row r="991" spans="2:15" ht="31.2" x14ac:dyDescent="0.3">
      <c r="B991" s="64" t="s">
        <v>1228</v>
      </c>
      <c r="C991" s="25" t="s">
        <v>1478</v>
      </c>
      <c r="D991" s="31" t="s">
        <v>25</v>
      </c>
      <c r="E991" s="46">
        <f>0.65*E988</f>
        <v>0.65</v>
      </c>
      <c r="F991" s="73">
        <f>1973*0.15</f>
        <v>295.95</v>
      </c>
      <c r="G991" s="74">
        <f>1500*0.15</f>
        <v>225</v>
      </c>
      <c r="H991" s="74">
        <f t="shared" si="198"/>
        <v>520.95000000000005</v>
      </c>
      <c r="I991" s="74">
        <f t="shared" si="202"/>
        <v>192.37</v>
      </c>
      <c r="J991" s="74">
        <f t="shared" si="203"/>
        <v>146.25</v>
      </c>
      <c r="K991" s="74">
        <f t="shared" si="199"/>
        <v>338.62</v>
      </c>
      <c r="L991" s="103"/>
      <c r="O991" s="12"/>
    </row>
    <row r="992" spans="2:15" x14ac:dyDescent="0.3">
      <c r="B992" s="64" t="s">
        <v>1229</v>
      </c>
      <c r="C992" s="25" t="s">
        <v>20</v>
      </c>
      <c r="D992" s="31" t="s">
        <v>26</v>
      </c>
      <c r="E992" s="46">
        <f>0.46/10*E988</f>
        <v>4.5999999999999999E-2</v>
      </c>
      <c r="F992" s="74"/>
      <c r="G992" s="74">
        <v>5860</v>
      </c>
      <c r="H992" s="74">
        <f t="shared" si="198"/>
        <v>5860</v>
      </c>
      <c r="I992" s="74">
        <f t="shared" si="202"/>
        <v>0</v>
      </c>
      <c r="J992" s="74">
        <f t="shared" si="203"/>
        <v>269.56</v>
      </c>
      <c r="K992" s="74">
        <f t="shared" si="199"/>
        <v>269.56</v>
      </c>
      <c r="L992" s="103"/>
      <c r="O992" s="12"/>
    </row>
    <row r="993" spans="2:15" x14ac:dyDescent="0.3">
      <c r="B993" s="64" t="s">
        <v>1230</v>
      </c>
      <c r="C993" s="32" t="s">
        <v>158</v>
      </c>
      <c r="D993" s="31" t="s">
        <v>26</v>
      </c>
      <c r="E993" s="46">
        <f>E992*1.02</f>
        <v>4.6920000000000003E-2</v>
      </c>
      <c r="F993" s="73">
        <v>6700</v>
      </c>
      <c r="G993" s="74"/>
      <c r="H993" s="74">
        <f t="shared" si="198"/>
        <v>6700</v>
      </c>
      <c r="I993" s="74">
        <f t="shared" si="202"/>
        <v>314.36</v>
      </c>
      <c r="J993" s="74">
        <f t="shared" si="203"/>
        <v>0</v>
      </c>
      <c r="K993" s="74">
        <f t="shared" si="199"/>
        <v>314.36</v>
      </c>
      <c r="L993" s="103"/>
      <c r="O993" s="12"/>
    </row>
    <row r="994" spans="2:15" x14ac:dyDescent="0.3">
      <c r="B994" s="64" t="s">
        <v>1231</v>
      </c>
      <c r="C994" s="25" t="s">
        <v>28</v>
      </c>
      <c r="D994" s="31" t="s">
        <v>26</v>
      </c>
      <c r="E994" s="46">
        <f>0.65/10*E988</f>
        <v>6.5000000000000002E-2</v>
      </c>
      <c r="F994" s="74"/>
      <c r="G994" s="74">
        <v>5860</v>
      </c>
      <c r="H994" s="74">
        <f t="shared" si="198"/>
        <v>5860</v>
      </c>
      <c r="I994" s="74">
        <f t="shared" si="202"/>
        <v>0</v>
      </c>
      <c r="J994" s="74">
        <f t="shared" si="203"/>
        <v>380.9</v>
      </c>
      <c r="K994" s="74">
        <f t="shared" si="199"/>
        <v>380.9</v>
      </c>
      <c r="L994" s="103"/>
      <c r="O994" s="12"/>
    </row>
    <row r="995" spans="2:15" x14ac:dyDescent="0.3">
      <c r="B995" s="64" t="s">
        <v>1232</v>
      </c>
      <c r="C995" s="32" t="s">
        <v>29</v>
      </c>
      <c r="D995" s="31" t="s">
        <v>26</v>
      </c>
      <c r="E995" s="46">
        <f>E994*1.02</f>
        <v>6.6299999999999998E-2</v>
      </c>
      <c r="F995" s="73">
        <v>7100</v>
      </c>
      <c r="G995" s="74"/>
      <c r="H995" s="74">
        <f t="shared" si="198"/>
        <v>7100</v>
      </c>
      <c r="I995" s="74">
        <f t="shared" si="202"/>
        <v>470.73</v>
      </c>
      <c r="J995" s="74">
        <f t="shared" si="203"/>
        <v>0</v>
      </c>
      <c r="K995" s="74">
        <f t="shared" si="199"/>
        <v>470.73</v>
      </c>
      <c r="L995" s="103"/>
      <c r="O995" s="12"/>
    </row>
    <row r="996" spans="2:15" x14ac:dyDescent="0.3">
      <c r="B996" s="64" t="s">
        <v>1233</v>
      </c>
      <c r="C996" s="25" t="s">
        <v>162</v>
      </c>
      <c r="D996" s="31" t="s">
        <v>27</v>
      </c>
      <c r="E996" s="46">
        <f>E988</f>
        <v>1</v>
      </c>
      <c r="F996" s="74"/>
      <c r="G996" s="74">
        <v>2928</v>
      </c>
      <c r="H996" s="74">
        <f t="shared" si="198"/>
        <v>2928</v>
      </c>
      <c r="I996" s="74">
        <f t="shared" si="202"/>
        <v>0</v>
      </c>
      <c r="J996" s="74">
        <f t="shared" si="203"/>
        <v>2928</v>
      </c>
      <c r="K996" s="74">
        <f t="shared" si="199"/>
        <v>2928</v>
      </c>
      <c r="L996" s="103"/>
      <c r="O996" s="12"/>
    </row>
    <row r="997" spans="2:15" ht="31.2" x14ac:dyDescent="0.3">
      <c r="B997" s="64" t="s">
        <v>1234</v>
      </c>
      <c r="C997" s="32" t="s">
        <v>170</v>
      </c>
      <c r="D997" s="31" t="s">
        <v>27</v>
      </c>
      <c r="E997" s="46">
        <f>E996*1.1</f>
        <v>1.1000000000000001</v>
      </c>
      <c r="F997" s="77">
        <v>3225</v>
      </c>
      <c r="G997" s="74"/>
      <c r="H997" s="74">
        <f t="shared" si="198"/>
        <v>3225</v>
      </c>
      <c r="I997" s="74">
        <f t="shared" si="202"/>
        <v>3547.5</v>
      </c>
      <c r="J997" s="74">
        <f t="shared" si="203"/>
        <v>0</v>
      </c>
      <c r="K997" s="74">
        <f t="shared" si="199"/>
        <v>3547.5</v>
      </c>
      <c r="L997" s="103"/>
      <c r="O997" s="12"/>
    </row>
    <row r="998" spans="2:15" ht="31.2" x14ac:dyDescent="0.3">
      <c r="B998" s="87" t="s">
        <v>1235</v>
      </c>
      <c r="C998" s="23" t="s">
        <v>256</v>
      </c>
      <c r="D998" s="88" t="s">
        <v>27</v>
      </c>
      <c r="E998" s="75">
        <v>14.1</v>
      </c>
      <c r="F998" s="82"/>
      <c r="G998" s="82"/>
      <c r="H998" s="82"/>
      <c r="I998" s="82"/>
      <c r="J998" s="82"/>
      <c r="K998" s="82"/>
      <c r="L998" s="103"/>
      <c r="O998" s="12"/>
    </row>
    <row r="999" spans="2:15" x14ac:dyDescent="0.3">
      <c r="B999" s="64" t="s">
        <v>1236</v>
      </c>
      <c r="C999" s="25" t="s">
        <v>149</v>
      </c>
      <c r="D999" s="31" t="s">
        <v>26</v>
      </c>
      <c r="E999" s="46">
        <v>28.61</v>
      </c>
      <c r="F999" s="74"/>
      <c r="G999" s="74">
        <v>300</v>
      </c>
      <c r="H999" s="74">
        <f t="shared" si="198"/>
        <v>300</v>
      </c>
      <c r="I999" s="74">
        <f t="shared" ref="I999:I1009" si="204">ROUND(F999*E999,2)</f>
        <v>0</v>
      </c>
      <c r="J999" s="74">
        <f t="shared" ref="J999:J1009" si="205">ROUND(G999*E999,2)</f>
        <v>8583</v>
      </c>
      <c r="K999" s="74">
        <f t="shared" si="199"/>
        <v>8583</v>
      </c>
      <c r="L999" s="103"/>
      <c r="O999" s="12"/>
    </row>
    <row r="1000" spans="2:15" x14ac:dyDescent="0.3">
      <c r="B1000" s="64" t="s">
        <v>1237</v>
      </c>
      <c r="C1000" s="25" t="s">
        <v>19</v>
      </c>
      <c r="D1000" s="31" t="s">
        <v>26</v>
      </c>
      <c r="E1000" s="46">
        <f>E999*0.03</f>
        <v>0.85829999999999995</v>
      </c>
      <c r="F1000" s="74"/>
      <c r="G1000" s="74">
        <v>1500</v>
      </c>
      <c r="H1000" s="74">
        <f t="shared" si="198"/>
        <v>1500</v>
      </c>
      <c r="I1000" s="74">
        <f t="shared" si="204"/>
        <v>0</v>
      </c>
      <c r="J1000" s="74">
        <f t="shared" si="205"/>
        <v>1287.45</v>
      </c>
      <c r="K1000" s="74">
        <f t="shared" si="199"/>
        <v>1287.45</v>
      </c>
      <c r="L1000" s="103"/>
      <c r="O1000" s="12"/>
    </row>
    <row r="1001" spans="2:15" x14ac:dyDescent="0.3">
      <c r="B1001" s="64" t="s">
        <v>1238</v>
      </c>
      <c r="C1001" s="25" t="s">
        <v>161</v>
      </c>
      <c r="D1001" s="31" t="s">
        <v>25</v>
      </c>
      <c r="E1001" s="46">
        <f>0.96*E998</f>
        <v>13.536</v>
      </c>
      <c r="F1001" s="74"/>
      <c r="G1001" s="74"/>
      <c r="H1001" s="74">
        <f t="shared" si="198"/>
        <v>0</v>
      </c>
      <c r="I1001" s="74">
        <f t="shared" si="204"/>
        <v>0</v>
      </c>
      <c r="J1001" s="74">
        <f t="shared" si="205"/>
        <v>0</v>
      </c>
      <c r="K1001" s="74">
        <f t="shared" si="199"/>
        <v>0</v>
      </c>
      <c r="L1001" s="103"/>
      <c r="O1001" s="12"/>
    </row>
    <row r="1002" spans="2:15" ht="31.2" x14ac:dyDescent="0.3">
      <c r="B1002" s="64" t="s">
        <v>1239</v>
      </c>
      <c r="C1002" s="25" t="s">
        <v>1478</v>
      </c>
      <c r="D1002" s="31" t="s">
        <v>25</v>
      </c>
      <c r="E1002" s="46">
        <f>0.65*E998</f>
        <v>9.1650000000000009</v>
      </c>
      <c r="F1002" s="73">
        <f>1973*0.15</f>
        <v>295.95</v>
      </c>
      <c r="G1002" s="74">
        <f>1500*0.15</f>
        <v>225</v>
      </c>
      <c r="H1002" s="74">
        <f t="shared" si="198"/>
        <v>520.95000000000005</v>
      </c>
      <c r="I1002" s="74">
        <f t="shared" si="204"/>
        <v>2712.38</v>
      </c>
      <c r="J1002" s="74">
        <f t="shared" si="205"/>
        <v>2062.13</v>
      </c>
      <c r="K1002" s="74">
        <f t="shared" si="199"/>
        <v>4774.51</v>
      </c>
      <c r="L1002" s="103"/>
      <c r="O1002" s="12"/>
    </row>
    <row r="1003" spans="2:15" x14ac:dyDescent="0.3">
      <c r="B1003" s="64" t="s">
        <v>1240</v>
      </c>
      <c r="C1003" s="25" t="s">
        <v>20</v>
      </c>
      <c r="D1003" s="31" t="s">
        <v>26</v>
      </c>
      <c r="E1003" s="46">
        <f>0.46/10*E998</f>
        <v>0.64859999999999995</v>
      </c>
      <c r="F1003" s="74"/>
      <c r="G1003" s="74">
        <v>5860</v>
      </c>
      <c r="H1003" s="74">
        <f t="shared" si="198"/>
        <v>5860</v>
      </c>
      <c r="I1003" s="74">
        <f t="shared" si="204"/>
        <v>0</v>
      </c>
      <c r="J1003" s="74">
        <f t="shared" si="205"/>
        <v>3800.8</v>
      </c>
      <c r="K1003" s="74">
        <f t="shared" si="199"/>
        <v>3800.8</v>
      </c>
      <c r="L1003" s="103"/>
      <c r="O1003" s="12"/>
    </row>
    <row r="1004" spans="2:15" x14ac:dyDescent="0.3">
      <c r="B1004" s="64" t="s">
        <v>1241</v>
      </c>
      <c r="C1004" s="32" t="s">
        <v>158</v>
      </c>
      <c r="D1004" s="31" t="s">
        <v>26</v>
      </c>
      <c r="E1004" s="46">
        <f>E1003*1.02</f>
        <v>0.66157199999999994</v>
      </c>
      <c r="F1004" s="73">
        <v>6700</v>
      </c>
      <c r="G1004" s="74"/>
      <c r="H1004" s="74">
        <f t="shared" si="198"/>
        <v>6700</v>
      </c>
      <c r="I1004" s="74">
        <f t="shared" si="204"/>
        <v>4432.53</v>
      </c>
      <c r="J1004" s="74">
        <f t="shared" si="205"/>
        <v>0</v>
      </c>
      <c r="K1004" s="74">
        <f t="shared" si="199"/>
        <v>4432.53</v>
      </c>
      <c r="L1004" s="103"/>
      <c r="O1004" s="12"/>
    </row>
    <row r="1005" spans="2:15" x14ac:dyDescent="0.3">
      <c r="B1005" s="64" t="s">
        <v>1242</v>
      </c>
      <c r="C1005" s="25" t="s">
        <v>28</v>
      </c>
      <c r="D1005" s="31" t="s">
        <v>26</v>
      </c>
      <c r="E1005" s="46">
        <f>0.65/10*E998</f>
        <v>0.91649999999999998</v>
      </c>
      <c r="F1005" s="74"/>
      <c r="G1005" s="74">
        <v>5860</v>
      </c>
      <c r="H1005" s="74">
        <f t="shared" si="198"/>
        <v>5860</v>
      </c>
      <c r="I1005" s="74">
        <f t="shared" si="204"/>
        <v>0</v>
      </c>
      <c r="J1005" s="74">
        <f t="shared" si="205"/>
        <v>5370.69</v>
      </c>
      <c r="K1005" s="74">
        <f t="shared" si="199"/>
        <v>5370.69</v>
      </c>
      <c r="L1005" s="103"/>
      <c r="O1005" s="12"/>
    </row>
    <row r="1006" spans="2:15" x14ac:dyDescent="0.3">
      <c r="B1006" s="64" t="s">
        <v>1243</v>
      </c>
      <c r="C1006" s="32" t="s">
        <v>29</v>
      </c>
      <c r="D1006" s="31" t="s">
        <v>26</v>
      </c>
      <c r="E1006" s="46">
        <f>E1005*1.02</f>
        <v>0.93483000000000005</v>
      </c>
      <c r="F1006" s="73">
        <v>7100</v>
      </c>
      <c r="G1006" s="74"/>
      <c r="H1006" s="74">
        <f t="shared" si="198"/>
        <v>7100</v>
      </c>
      <c r="I1006" s="74">
        <f t="shared" si="204"/>
        <v>6637.29</v>
      </c>
      <c r="J1006" s="74">
        <f t="shared" si="205"/>
        <v>0</v>
      </c>
      <c r="K1006" s="74">
        <f t="shared" si="199"/>
        <v>6637.29</v>
      </c>
      <c r="L1006" s="103"/>
      <c r="O1006" s="12"/>
    </row>
    <row r="1007" spans="2:15" x14ac:dyDescent="0.3">
      <c r="B1007" s="64" t="s">
        <v>1244</v>
      </c>
      <c r="C1007" s="25" t="s">
        <v>162</v>
      </c>
      <c r="D1007" s="31" t="s">
        <v>27</v>
      </c>
      <c r="E1007" s="46">
        <f>E998</f>
        <v>14.1</v>
      </c>
      <c r="F1007" s="74"/>
      <c r="G1007" s="74">
        <v>2928</v>
      </c>
      <c r="H1007" s="74">
        <f t="shared" si="198"/>
        <v>2928</v>
      </c>
      <c r="I1007" s="74">
        <f t="shared" si="204"/>
        <v>0</v>
      </c>
      <c r="J1007" s="74">
        <f t="shared" si="205"/>
        <v>41284.800000000003</v>
      </c>
      <c r="K1007" s="74">
        <f t="shared" si="199"/>
        <v>41284.800000000003</v>
      </c>
      <c r="L1007" s="103"/>
      <c r="O1007" s="12"/>
    </row>
    <row r="1008" spans="2:15" ht="31.2" x14ac:dyDescent="0.3">
      <c r="B1008" s="64" t="s">
        <v>1245</v>
      </c>
      <c r="C1008" s="32" t="s">
        <v>170</v>
      </c>
      <c r="D1008" s="31" t="s">
        <v>27</v>
      </c>
      <c r="E1008" s="46">
        <f>E1007*1.1</f>
        <v>15.510000000000002</v>
      </c>
      <c r="F1008" s="77">
        <v>3225</v>
      </c>
      <c r="G1008" s="74"/>
      <c r="H1008" s="74">
        <f t="shared" si="198"/>
        <v>3225</v>
      </c>
      <c r="I1008" s="74">
        <f t="shared" si="204"/>
        <v>50019.75</v>
      </c>
      <c r="J1008" s="74">
        <f t="shared" si="205"/>
        <v>0</v>
      </c>
      <c r="K1008" s="74">
        <f t="shared" si="199"/>
        <v>50019.75</v>
      </c>
      <c r="L1008" s="103"/>
      <c r="O1008" s="12"/>
    </row>
    <row r="1009" spans="2:15" ht="33.6" x14ac:dyDescent="0.3">
      <c r="B1009" s="64" t="s">
        <v>1246</v>
      </c>
      <c r="C1009" s="25" t="s">
        <v>152</v>
      </c>
      <c r="D1009" s="3" t="s">
        <v>26</v>
      </c>
      <c r="E1009" s="5">
        <v>8.2899999999999991</v>
      </c>
      <c r="F1009" s="74"/>
      <c r="G1009" s="74">
        <v>439</v>
      </c>
      <c r="H1009" s="74">
        <f t="shared" si="198"/>
        <v>439</v>
      </c>
      <c r="I1009" s="74">
        <f t="shared" si="204"/>
        <v>0</v>
      </c>
      <c r="J1009" s="74">
        <f t="shared" si="205"/>
        <v>3639.31</v>
      </c>
      <c r="K1009" s="74">
        <f t="shared" si="199"/>
        <v>3639.31</v>
      </c>
      <c r="L1009" s="103"/>
      <c r="O1009" s="12"/>
    </row>
    <row r="1010" spans="2:15" ht="31.2" x14ac:dyDescent="0.3">
      <c r="B1010" s="87" t="s">
        <v>1247</v>
      </c>
      <c r="C1010" s="23" t="s">
        <v>257</v>
      </c>
      <c r="D1010" s="88" t="s">
        <v>27</v>
      </c>
      <c r="E1010" s="75">
        <v>5.0999999999999996</v>
      </c>
      <c r="F1010" s="82"/>
      <c r="G1010" s="82"/>
      <c r="H1010" s="82"/>
      <c r="I1010" s="82"/>
      <c r="J1010" s="82"/>
      <c r="K1010" s="82"/>
      <c r="L1010" s="103"/>
      <c r="O1010" s="12"/>
    </row>
    <row r="1011" spans="2:15" x14ac:dyDescent="0.3">
      <c r="B1011" s="64" t="s">
        <v>1248</v>
      </c>
      <c r="C1011" s="25" t="s">
        <v>149</v>
      </c>
      <c r="D1011" s="31" t="s">
        <v>26</v>
      </c>
      <c r="E1011" s="46">
        <v>15.26</v>
      </c>
      <c r="F1011" s="74"/>
      <c r="G1011" s="74">
        <v>300</v>
      </c>
      <c r="H1011" s="74">
        <f t="shared" si="198"/>
        <v>300</v>
      </c>
      <c r="I1011" s="74">
        <f t="shared" ref="I1011:I1020" si="206">ROUND(F1011*E1011,2)</f>
        <v>0</v>
      </c>
      <c r="J1011" s="74">
        <f t="shared" ref="J1011:J1020" si="207">ROUND(G1011*E1011,2)</f>
        <v>4578</v>
      </c>
      <c r="K1011" s="74">
        <f t="shared" si="199"/>
        <v>4578</v>
      </c>
      <c r="L1011" s="103"/>
      <c r="O1011" s="12"/>
    </row>
    <row r="1012" spans="2:15" x14ac:dyDescent="0.3">
      <c r="B1012" s="64" t="s">
        <v>1249</v>
      </c>
      <c r="C1012" s="25" t="s">
        <v>161</v>
      </c>
      <c r="D1012" s="31" t="s">
        <v>25</v>
      </c>
      <c r="E1012" s="46">
        <f>0.96*E1010</f>
        <v>4.8959999999999999</v>
      </c>
      <c r="F1012" s="74"/>
      <c r="G1012" s="74"/>
      <c r="H1012" s="74">
        <f t="shared" si="198"/>
        <v>0</v>
      </c>
      <c r="I1012" s="74">
        <f t="shared" si="206"/>
        <v>0</v>
      </c>
      <c r="J1012" s="74">
        <f t="shared" si="207"/>
        <v>0</v>
      </c>
      <c r="K1012" s="74">
        <f t="shared" si="199"/>
        <v>0</v>
      </c>
      <c r="L1012" s="103"/>
      <c r="O1012" s="12"/>
    </row>
    <row r="1013" spans="2:15" ht="31.2" x14ac:dyDescent="0.3">
      <c r="B1013" s="64" t="s">
        <v>1250</v>
      </c>
      <c r="C1013" s="25" t="s">
        <v>1478</v>
      </c>
      <c r="D1013" s="31" t="s">
        <v>25</v>
      </c>
      <c r="E1013" s="46">
        <f>0.65*E1010</f>
        <v>3.3149999999999999</v>
      </c>
      <c r="F1013" s="73">
        <f>1973*0.15</f>
        <v>295.95</v>
      </c>
      <c r="G1013" s="74">
        <f>1500*0.15</f>
        <v>225</v>
      </c>
      <c r="H1013" s="74">
        <f t="shared" si="198"/>
        <v>520.95000000000005</v>
      </c>
      <c r="I1013" s="74">
        <f t="shared" si="206"/>
        <v>981.07</v>
      </c>
      <c r="J1013" s="74">
        <f t="shared" si="207"/>
        <v>745.88</v>
      </c>
      <c r="K1013" s="74">
        <f t="shared" si="199"/>
        <v>1726.95</v>
      </c>
      <c r="L1013" s="103"/>
      <c r="O1013" s="12"/>
    </row>
    <row r="1014" spans="2:15" x14ac:dyDescent="0.3">
      <c r="B1014" s="64" t="s">
        <v>1251</v>
      </c>
      <c r="C1014" s="25" t="s">
        <v>20</v>
      </c>
      <c r="D1014" s="31" t="s">
        <v>26</v>
      </c>
      <c r="E1014" s="46">
        <f>0.46/10*E1010</f>
        <v>0.23459999999999998</v>
      </c>
      <c r="F1014" s="74"/>
      <c r="G1014" s="74">
        <v>5860</v>
      </c>
      <c r="H1014" s="74">
        <f t="shared" si="198"/>
        <v>5860</v>
      </c>
      <c r="I1014" s="74">
        <f t="shared" si="206"/>
        <v>0</v>
      </c>
      <c r="J1014" s="74">
        <f t="shared" si="207"/>
        <v>1374.76</v>
      </c>
      <c r="K1014" s="74">
        <f t="shared" si="199"/>
        <v>1374.76</v>
      </c>
      <c r="L1014" s="103"/>
      <c r="O1014" s="12"/>
    </row>
    <row r="1015" spans="2:15" x14ac:dyDescent="0.3">
      <c r="B1015" s="64" t="s">
        <v>1252</v>
      </c>
      <c r="C1015" s="32" t="s">
        <v>158</v>
      </c>
      <c r="D1015" s="31" t="s">
        <v>26</v>
      </c>
      <c r="E1015" s="46">
        <f>E1014*1.02</f>
        <v>0.23929199999999998</v>
      </c>
      <c r="F1015" s="73">
        <v>6700</v>
      </c>
      <c r="G1015" s="74"/>
      <c r="H1015" s="74">
        <f t="shared" si="198"/>
        <v>6700</v>
      </c>
      <c r="I1015" s="74">
        <f t="shared" si="206"/>
        <v>1603.26</v>
      </c>
      <c r="J1015" s="74">
        <f t="shared" si="207"/>
        <v>0</v>
      </c>
      <c r="K1015" s="74">
        <f t="shared" si="199"/>
        <v>1603.26</v>
      </c>
      <c r="L1015" s="103"/>
      <c r="O1015" s="12"/>
    </row>
    <row r="1016" spans="2:15" x14ac:dyDescent="0.3">
      <c r="B1016" s="64" t="s">
        <v>1253</v>
      </c>
      <c r="C1016" s="25" t="s">
        <v>28</v>
      </c>
      <c r="D1016" s="31" t="s">
        <v>26</v>
      </c>
      <c r="E1016" s="46">
        <f>0.65/10*E1010</f>
        <v>0.33149999999999996</v>
      </c>
      <c r="F1016" s="74"/>
      <c r="G1016" s="74">
        <v>5860</v>
      </c>
      <c r="H1016" s="74">
        <f t="shared" si="198"/>
        <v>5860</v>
      </c>
      <c r="I1016" s="74">
        <f t="shared" si="206"/>
        <v>0</v>
      </c>
      <c r="J1016" s="74">
        <f t="shared" si="207"/>
        <v>1942.59</v>
      </c>
      <c r="K1016" s="74">
        <f t="shared" si="199"/>
        <v>1942.59</v>
      </c>
      <c r="L1016" s="103"/>
      <c r="O1016" s="12"/>
    </row>
    <row r="1017" spans="2:15" x14ac:dyDescent="0.3">
      <c r="B1017" s="64" t="s">
        <v>1254</v>
      </c>
      <c r="C1017" s="32" t="s">
        <v>29</v>
      </c>
      <c r="D1017" s="31" t="s">
        <v>26</v>
      </c>
      <c r="E1017" s="46">
        <f>E1016*1.02</f>
        <v>0.33812999999999999</v>
      </c>
      <c r="F1017" s="73">
        <v>7100</v>
      </c>
      <c r="G1017" s="74"/>
      <c r="H1017" s="74">
        <f t="shared" si="198"/>
        <v>7100</v>
      </c>
      <c r="I1017" s="74">
        <f t="shared" si="206"/>
        <v>2400.7199999999998</v>
      </c>
      <c r="J1017" s="74">
        <f t="shared" si="207"/>
        <v>0</v>
      </c>
      <c r="K1017" s="74">
        <f t="shared" si="199"/>
        <v>2400.7199999999998</v>
      </c>
      <c r="L1017" s="103"/>
      <c r="O1017" s="12"/>
    </row>
    <row r="1018" spans="2:15" x14ac:dyDescent="0.3">
      <c r="B1018" s="64" t="s">
        <v>1255</v>
      </c>
      <c r="C1018" s="25" t="s">
        <v>162</v>
      </c>
      <c r="D1018" s="31" t="s">
        <v>27</v>
      </c>
      <c r="E1018" s="46">
        <f>E1010</f>
        <v>5.0999999999999996</v>
      </c>
      <c r="F1018" s="74"/>
      <c r="G1018" s="74">
        <v>2928</v>
      </c>
      <c r="H1018" s="74">
        <f t="shared" si="198"/>
        <v>2928</v>
      </c>
      <c r="I1018" s="74">
        <f t="shared" si="206"/>
        <v>0</v>
      </c>
      <c r="J1018" s="74">
        <f t="shared" si="207"/>
        <v>14932.8</v>
      </c>
      <c r="K1018" s="74">
        <f t="shared" si="199"/>
        <v>14932.8</v>
      </c>
      <c r="L1018" s="103"/>
      <c r="O1018" s="12"/>
    </row>
    <row r="1019" spans="2:15" ht="31.2" x14ac:dyDescent="0.3">
      <c r="B1019" s="64" t="s">
        <v>1256</v>
      </c>
      <c r="C1019" s="32" t="s">
        <v>170</v>
      </c>
      <c r="D1019" s="31" t="s">
        <v>27</v>
      </c>
      <c r="E1019" s="46">
        <f>E1018*1.1</f>
        <v>5.61</v>
      </c>
      <c r="F1019" s="77">
        <v>3225</v>
      </c>
      <c r="G1019" s="74"/>
      <c r="H1019" s="74">
        <f t="shared" si="198"/>
        <v>3225</v>
      </c>
      <c r="I1019" s="74">
        <f t="shared" si="206"/>
        <v>18092.25</v>
      </c>
      <c r="J1019" s="74">
        <f t="shared" si="207"/>
        <v>0</v>
      </c>
      <c r="K1019" s="74">
        <f t="shared" si="199"/>
        <v>18092.25</v>
      </c>
      <c r="L1019" s="103"/>
      <c r="O1019" s="12"/>
    </row>
    <row r="1020" spans="2:15" ht="33.6" x14ac:dyDescent="0.3">
      <c r="B1020" s="64" t="s">
        <v>1257</v>
      </c>
      <c r="C1020" s="25" t="s">
        <v>152</v>
      </c>
      <c r="D1020" s="3" t="s">
        <v>26</v>
      </c>
      <c r="E1020" s="5">
        <v>11.68</v>
      </c>
      <c r="F1020" s="74"/>
      <c r="G1020" s="74">
        <v>439</v>
      </c>
      <c r="H1020" s="74">
        <f t="shared" si="198"/>
        <v>439</v>
      </c>
      <c r="I1020" s="74">
        <f t="shared" si="206"/>
        <v>0</v>
      </c>
      <c r="J1020" s="74">
        <f t="shared" si="207"/>
        <v>5127.5200000000004</v>
      </c>
      <c r="K1020" s="74">
        <f t="shared" si="199"/>
        <v>5127.5200000000004</v>
      </c>
      <c r="L1020" s="103"/>
      <c r="O1020" s="12"/>
    </row>
    <row r="1021" spans="2:15" ht="31.2" x14ac:dyDescent="0.3">
      <c r="B1021" s="87" t="s">
        <v>1258</v>
      </c>
      <c r="C1021" s="23" t="s">
        <v>1481</v>
      </c>
      <c r="D1021" s="88" t="s">
        <v>27</v>
      </c>
      <c r="E1021" s="75">
        <v>1.4</v>
      </c>
      <c r="F1021" s="82"/>
      <c r="G1021" s="82"/>
      <c r="H1021" s="82"/>
      <c r="I1021" s="82"/>
      <c r="J1021" s="82"/>
      <c r="K1021" s="82"/>
      <c r="L1021" s="103"/>
      <c r="O1021" s="12"/>
    </row>
    <row r="1022" spans="2:15" x14ac:dyDescent="0.3">
      <c r="B1022" s="64" t="s">
        <v>1259</v>
      </c>
      <c r="C1022" s="25" t="s">
        <v>161</v>
      </c>
      <c r="D1022" s="31" t="s">
        <v>25</v>
      </c>
      <c r="E1022" s="46">
        <f>0.96*E1021</f>
        <v>1.3439999999999999</v>
      </c>
      <c r="F1022" s="74"/>
      <c r="G1022" s="74"/>
      <c r="H1022" s="74">
        <f t="shared" si="198"/>
        <v>0</v>
      </c>
      <c r="I1022" s="74">
        <f t="shared" ref="I1022:I1029" si="208">ROUND(F1022*E1022,2)</f>
        <v>0</v>
      </c>
      <c r="J1022" s="74">
        <f t="shared" ref="J1022:J1029" si="209">ROUND(G1022*E1022,2)</f>
        <v>0</v>
      </c>
      <c r="K1022" s="74">
        <f t="shared" si="199"/>
        <v>0</v>
      </c>
      <c r="L1022" s="103"/>
      <c r="O1022" s="12"/>
    </row>
    <row r="1023" spans="2:15" ht="31.2" x14ac:dyDescent="0.3">
      <c r="B1023" s="64" t="s">
        <v>1260</v>
      </c>
      <c r="C1023" s="25" t="s">
        <v>1478</v>
      </c>
      <c r="D1023" s="31" t="s">
        <v>25</v>
      </c>
      <c r="E1023" s="46">
        <f>0.65*E1021</f>
        <v>0.90999999999999992</v>
      </c>
      <c r="F1023" s="73">
        <f>1973*0.15</f>
        <v>295.95</v>
      </c>
      <c r="G1023" s="74">
        <f>1500*0.15</f>
        <v>225</v>
      </c>
      <c r="H1023" s="74">
        <f t="shared" si="198"/>
        <v>520.95000000000005</v>
      </c>
      <c r="I1023" s="74">
        <f t="shared" si="208"/>
        <v>269.31</v>
      </c>
      <c r="J1023" s="74">
        <f t="shared" si="209"/>
        <v>204.75</v>
      </c>
      <c r="K1023" s="74">
        <f t="shared" si="199"/>
        <v>474.06</v>
      </c>
      <c r="L1023" s="103"/>
      <c r="O1023" s="12"/>
    </row>
    <row r="1024" spans="2:15" x14ac:dyDescent="0.3">
      <c r="B1024" s="64" t="s">
        <v>1261</v>
      </c>
      <c r="C1024" s="25" t="s">
        <v>20</v>
      </c>
      <c r="D1024" s="31" t="s">
        <v>26</v>
      </c>
      <c r="E1024" s="46">
        <f>0.46/10*E1021</f>
        <v>6.4399999999999999E-2</v>
      </c>
      <c r="F1024" s="74"/>
      <c r="G1024" s="74">
        <v>5860</v>
      </c>
      <c r="H1024" s="74">
        <f t="shared" si="198"/>
        <v>5860</v>
      </c>
      <c r="I1024" s="74">
        <f t="shared" si="208"/>
        <v>0</v>
      </c>
      <c r="J1024" s="74">
        <f t="shared" si="209"/>
        <v>377.38</v>
      </c>
      <c r="K1024" s="74">
        <f t="shared" si="199"/>
        <v>377.38</v>
      </c>
      <c r="L1024" s="103"/>
      <c r="O1024" s="12"/>
    </row>
    <row r="1025" spans="2:15" x14ac:dyDescent="0.3">
      <c r="B1025" s="64" t="s">
        <v>1262</v>
      </c>
      <c r="C1025" s="32" t="s">
        <v>158</v>
      </c>
      <c r="D1025" s="31" t="s">
        <v>26</v>
      </c>
      <c r="E1025" s="46">
        <f>E1024*1.02</f>
        <v>6.5687999999999996E-2</v>
      </c>
      <c r="F1025" s="73">
        <v>6700</v>
      </c>
      <c r="G1025" s="74"/>
      <c r="H1025" s="74">
        <f t="shared" si="198"/>
        <v>6700</v>
      </c>
      <c r="I1025" s="74">
        <f t="shared" si="208"/>
        <v>440.11</v>
      </c>
      <c r="J1025" s="74">
        <f t="shared" si="209"/>
        <v>0</v>
      </c>
      <c r="K1025" s="74">
        <f t="shared" si="199"/>
        <v>440.11</v>
      </c>
      <c r="L1025" s="103"/>
      <c r="O1025" s="12"/>
    </row>
    <row r="1026" spans="2:15" x14ac:dyDescent="0.3">
      <c r="B1026" s="64" t="s">
        <v>1263</v>
      </c>
      <c r="C1026" s="25" t="s">
        <v>28</v>
      </c>
      <c r="D1026" s="31" t="s">
        <v>26</v>
      </c>
      <c r="E1026" s="46">
        <f>0.65/10*E1021</f>
        <v>9.0999999999999998E-2</v>
      </c>
      <c r="F1026" s="74"/>
      <c r="G1026" s="74">
        <v>5860</v>
      </c>
      <c r="H1026" s="74">
        <f t="shared" si="198"/>
        <v>5860</v>
      </c>
      <c r="I1026" s="74">
        <f t="shared" si="208"/>
        <v>0</v>
      </c>
      <c r="J1026" s="74">
        <f t="shared" si="209"/>
        <v>533.26</v>
      </c>
      <c r="K1026" s="74">
        <f t="shared" si="199"/>
        <v>533.26</v>
      </c>
      <c r="L1026" s="103"/>
      <c r="O1026" s="12"/>
    </row>
    <row r="1027" spans="2:15" x14ac:dyDescent="0.3">
      <c r="B1027" s="64" t="s">
        <v>1264</v>
      </c>
      <c r="C1027" s="32" t="s">
        <v>29</v>
      </c>
      <c r="D1027" s="31" t="s">
        <v>26</v>
      </c>
      <c r="E1027" s="46">
        <f>E1026*1.02</f>
        <v>9.282E-2</v>
      </c>
      <c r="F1027" s="73">
        <v>7100</v>
      </c>
      <c r="G1027" s="74"/>
      <c r="H1027" s="74">
        <f t="shared" si="198"/>
        <v>7100</v>
      </c>
      <c r="I1027" s="74">
        <f t="shared" si="208"/>
        <v>659.02</v>
      </c>
      <c r="J1027" s="74">
        <f t="shared" si="209"/>
        <v>0</v>
      </c>
      <c r="K1027" s="74">
        <f t="shared" si="199"/>
        <v>659.02</v>
      </c>
      <c r="L1027" s="103"/>
      <c r="O1027" s="12"/>
    </row>
    <row r="1028" spans="2:15" x14ac:dyDescent="0.3">
      <c r="B1028" s="64" t="s">
        <v>1265</v>
      </c>
      <c r="C1028" s="25" t="s">
        <v>162</v>
      </c>
      <c r="D1028" s="31" t="s">
        <v>27</v>
      </c>
      <c r="E1028" s="46">
        <f>E1021</f>
        <v>1.4</v>
      </c>
      <c r="F1028" s="74"/>
      <c r="G1028" s="74">
        <v>2928</v>
      </c>
      <c r="H1028" s="74">
        <f t="shared" si="198"/>
        <v>2928</v>
      </c>
      <c r="I1028" s="74">
        <f t="shared" si="208"/>
        <v>0</v>
      </c>
      <c r="J1028" s="74">
        <f t="shared" si="209"/>
        <v>4099.2</v>
      </c>
      <c r="K1028" s="74">
        <f t="shared" si="199"/>
        <v>4099.2</v>
      </c>
      <c r="L1028" s="103"/>
      <c r="O1028" s="12"/>
    </row>
    <row r="1029" spans="2:15" ht="31.2" x14ac:dyDescent="0.3">
      <c r="B1029" s="64" t="s">
        <v>1266</v>
      </c>
      <c r="C1029" s="32" t="s">
        <v>170</v>
      </c>
      <c r="D1029" s="31" t="s">
        <v>27</v>
      </c>
      <c r="E1029" s="46">
        <f>E1028*1.1</f>
        <v>1.54</v>
      </c>
      <c r="F1029" s="77">
        <v>3225</v>
      </c>
      <c r="G1029" s="74"/>
      <c r="H1029" s="74">
        <f t="shared" si="198"/>
        <v>3225</v>
      </c>
      <c r="I1029" s="74">
        <f t="shared" si="208"/>
        <v>4966.5</v>
      </c>
      <c r="J1029" s="74">
        <f t="shared" si="209"/>
        <v>0</v>
      </c>
      <c r="K1029" s="74">
        <f t="shared" si="199"/>
        <v>4966.5</v>
      </c>
      <c r="L1029" s="103"/>
      <c r="O1029" s="12"/>
    </row>
    <row r="1030" spans="2:15" ht="31.2" x14ac:dyDescent="0.3">
      <c r="B1030" s="87" t="s">
        <v>1267</v>
      </c>
      <c r="C1030" s="23" t="s">
        <v>258</v>
      </c>
      <c r="D1030" s="88" t="s">
        <v>27</v>
      </c>
      <c r="E1030" s="75">
        <v>5.2</v>
      </c>
      <c r="F1030" s="82"/>
      <c r="G1030" s="82"/>
      <c r="H1030" s="82"/>
      <c r="I1030" s="82"/>
      <c r="J1030" s="82"/>
      <c r="K1030" s="82"/>
      <c r="L1030" s="103"/>
      <c r="O1030" s="12"/>
    </row>
    <row r="1031" spans="2:15" x14ac:dyDescent="0.3">
      <c r="B1031" s="64" t="s">
        <v>1268</v>
      </c>
      <c r="C1031" s="25" t="s">
        <v>149</v>
      </c>
      <c r="D1031" s="31" t="s">
        <v>26</v>
      </c>
      <c r="E1031" s="46">
        <v>3.77</v>
      </c>
      <c r="F1031" s="74"/>
      <c r="G1031" s="74">
        <v>300</v>
      </c>
      <c r="H1031" s="74">
        <f t="shared" si="198"/>
        <v>300</v>
      </c>
      <c r="I1031" s="74">
        <f t="shared" ref="I1031:I1040" si="210">ROUND(F1031*E1031,2)</f>
        <v>0</v>
      </c>
      <c r="J1031" s="74">
        <f t="shared" ref="J1031:J1040" si="211">ROUND(G1031*E1031,2)</f>
        <v>1131</v>
      </c>
      <c r="K1031" s="74">
        <f t="shared" si="199"/>
        <v>1131</v>
      </c>
      <c r="L1031" s="103"/>
      <c r="O1031" s="12"/>
    </row>
    <row r="1032" spans="2:15" x14ac:dyDescent="0.3">
      <c r="B1032" s="64" t="s">
        <v>1269</v>
      </c>
      <c r="C1032" s="25" t="s">
        <v>161</v>
      </c>
      <c r="D1032" s="31" t="s">
        <v>25</v>
      </c>
      <c r="E1032" s="46">
        <f>0.96*E1030</f>
        <v>4.992</v>
      </c>
      <c r="F1032" s="74"/>
      <c r="G1032" s="74"/>
      <c r="H1032" s="74">
        <f t="shared" si="198"/>
        <v>0</v>
      </c>
      <c r="I1032" s="74">
        <f t="shared" si="210"/>
        <v>0</v>
      </c>
      <c r="J1032" s="74">
        <f t="shared" si="211"/>
        <v>0</v>
      </c>
      <c r="K1032" s="74">
        <f t="shared" si="199"/>
        <v>0</v>
      </c>
      <c r="L1032" s="103"/>
      <c r="O1032" s="12"/>
    </row>
    <row r="1033" spans="2:15" ht="31.2" x14ac:dyDescent="0.3">
      <c r="B1033" s="64" t="s">
        <v>1270</v>
      </c>
      <c r="C1033" s="25" t="s">
        <v>1478</v>
      </c>
      <c r="D1033" s="31" t="s">
        <v>25</v>
      </c>
      <c r="E1033" s="46">
        <f>0.65*E1030</f>
        <v>3.3800000000000003</v>
      </c>
      <c r="F1033" s="73">
        <f>1973*0.15</f>
        <v>295.95</v>
      </c>
      <c r="G1033" s="74">
        <f>1500*0.15</f>
        <v>225</v>
      </c>
      <c r="H1033" s="74">
        <f t="shared" si="198"/>
        <v>520.95000000000005</v>
      </c>
      <c r="I1033" s="74">
        <f t="shared" si="210"/>
        <v>1000.31</v>
      </c>
      <c r="J1033" s="74">
        <f t="shared" si="211"/>
        <v>760.5</v>
      </c>
      <c r="K1033" s="74">
        <f t="shared" si="199"/>
        <v>1760.81</v>
      </c>
      <c r="L1033" s="103"/>
      <c r="O1033" s="12"/>
    </row>
    <row r="1034" spans="2:15" x14ac:dyDescent="0.3">
      <c r="B1034" s="64" t="s">
        <v>1271</v>
      </c>
      <c r="C1034" s="25" t="s">
        <v>20</v>
      </c>
      <c r="D1034" s="31" t="s">
        <v>26</v>
      </c>
      <c r="E1034" s="46">
        <f>0.46/10*E1030</f>
        <v>0.2392</v>
      </c>
      <c r="F1034" s="74"/>
      <c r="G1034" s="74">
        <v>5860</v>
      </c>
      <c r="H1034" s="74">
        <f t="shared" si="198"/>
        <v>5860</v>
      </c>
      <c r="I1034" s="74">
        <f t="shared" si="210"/>
        <v>0</v>
      </c>
      <c r="J1034" s="74">
        <f t="shared" si="211"/>
        <v>1401.71</v>
      </c>
      <c r="K1034" s="74">
        <f t="shared" si="199"/>
        <v>1401.71</v>
      </c>
      <c r="L1034" s="103"/>
      <c r="O1034" s="12"/>
    </row>
    <row r="1035" spans="2:15" x14ac:dyDescent="0.3">
      <c r="B1035" s="64" t="s">
        <v>1272</v>
      </c>
      <c r="C1035" s="32" t="s">
        <v>158</v>
      </c>
      <c r="D1035" s="31" t="s">
        <v>26</v>
      </c>
      <c r="E1035" s="46">
        <f>E1034*1.02</f>
        <v>0.24398400000000001</v>
      </c>
      <c r="F1035" s="73">
        <v>6700</v>
      </c>
      <c r="G1035" s="74"/>
      <c r="H1035" s="74">
        <f t="shared" si="198"/>
        <v>6700</v>
      </c>
      <c r="I1035" s="74">
        <f t="shared" si="210"/>
        <v>1634.69</v>
      </c>
      <c r="J1035" s="74">
        <f t="shared" si="211"/>
        <v>0</v>
      </c>
      <c r="K1035" s="74">
        <f t="shared" si="199"/>
        <v>1634.69</v>
      </c>
      <c r="L1035" s="103"/>
      <c r="O1035" s="12"/>
    </row>
    <row r="1036" spans="2:15" x14ac:dyDescent="0.3">
      <c r="B1036" s="64" t="s">
        <v>1273</v>
      </c>
      <c r="C1036" s="25" t="s">
        <v>28</v>
      </c>
      <c r="D1036" s="31" t="s">
        <v>26</v>
      </c>
      <c r="E1036" s="46">
        <f>0.65/10*E1030</f>
        <v>0.33800000000000002</v>
      </c>
      <c r="F1036" s="74"/>
      <c r="G1036" s="74">
        <v>5860</v>
      </c>
      <c r="H1036" s="74">
        <f t="shared" si="198"/>
        <v>5860</v>
      </c>
      <c r="I1036" s="74">
        <f t="shared" si="210"/>
        <v>0</v>
      </c>
      <c r="J1036" s="74">
        <f t="shared" si="211"/>
        <v>1980.68</v>
      </c>
      <c r="K1036" s="74">
        <f t="shared" si="199"/>
        <v>1980.68</v>
      </c>
      <c r="L1036" s="103"/>
      <c r="O1036" s="12"/>
    </row>
    <row r="1037" spans="2:15" x14ac:dyDescent="0.3">
      <c r="B1037" s="64" t="s">
        <v>1274</v>
      </c>
      <c r="C1037" s="32" t="s">
        <v>29</v>
      </c>
      <c r="D1037" s="31" t="s">
        <v>26</v>
      </c>
      <c r="E1037" s="46">
        <f>E1036*1.02</f>
        <v>0.34476000000000001</v>
      </c>
      <c r="F1037" s="73">
        <v>7100</v>
      </c>
      <c r="G1037" s="74"/>
      <c r="H1037" s="74">
        <f t="shared" si="198"/>
        <v>7100</v>
      </c>
      <c r="I1037" s="74">
        <f t="shared" si="210"/>
        <v>2447.8000000000002</v>
      </c>
      <c r="J1037" s="74">
        <f t="shared" si="211"/>
        <v>0</v>
      </c>
      <c r="K1037" s="74">
        <f t="shared" si="199"/>
        <v>2447.8000000000002</v>
      </c>
      <c r="L1037" s="103"/>
      <c r="O1037" s="12"/>
    </row>
    <row r="1038" spans="2:15" x14ac:dyDescent="0.3">
      <c r="B1038" s="64" t="s">
        <v>1275</v>
      </c>
      <c r="C1038" s="25" t="s">
        <v>162</v>
      </c>
      <c r="D1038" s="31" t="s">
        <v>27</v>
      </c>
      <c r="E1038" s="46">
        <f>E1030</f>
        <v>5.2</v>
      </c>
      <c r="F1038" s="74"/>
      <c r="G1038" s="74">
        <v>2928</v>
      </c>
      <c r="H1038" s="74">
        <f t="shared" si="198"/>
        <v>2928</v>
      </c>
      <c r="I1038" s="74">
        <f t="shared" si="210"/>
        <v>0</v>
      </c>
      <c r="J1038" s="74">
        <f t="shared" si="211"/>
        <v>15225.6</v>
      </c>
      <c r="K1038" s="74">
        <f t="shared" si="199"/>
        <v>15225.6</v>
      </c>
      <c r="L1038" s="103"/>
      <c r="O1038" s="12"/>
    </row>
    <row r="1039" spans="2:15" ht="31.2" x14ac:dyDescent="0.3">
      <c r="B1039" s="64" t="s">
        <v>1276</v>
      </c>
      <c r="C1039" s="32" t="s">
        <v>170</v>
      </c>
      <c r="D1039" s="31" t="s">
        <v>27</v>
      </c>
      <c r="E1039" s="46">
        <f>E1038*1.1</f>
        <v>5.7200000000000006</v>
      </c>
      <c r="F1039" s="77">
        <v>3225</v>
      </c>
      <c r="G1039" s="74"/>
      <c r="H1039" s="74">
        <f t="shared" ref="H1039:H1102" si="212">F1039+G1039</f>
        <v>3225</v>
      </c>
      <c r="I1039" s="74">
        <f t="shared" si="210"/>
        <v>18447</v>
      </c>
      <c r="J1039" s="74">
        <f t="shared" si="211"/>
        <v>0</v>
      </c>
      <c r="K1039" s="74">
        <f t="shared" ref="K1039:K1102" si="213">I1039+J1039</f>
        <v>18447</v>
      </c>
      <c r="L1039" s="103"/>
      <c r="O1039" s="12"/>
    </row>
    <row r="1040" spans="2:15" ht="33.6" x14ac:dyDescent="0.3">
      <c r="B1040" s="64" t="s">
        <v>1277</v>
      </c>
      <c r="C1040" s="25" t="s">
        <v>152</v>
      </c>
      <c r="D1040" s="3" t="s">
        <v>26</v>
      </c>
      <c r="E1040" s="5">
        <v>2.4</v>
      </c>
      <c r="F1040" s="74"/>
      <c r="G1040" s="74">
        <v>439</v>
      </c>
      <c r="H1040" s="74">
        <f t="shared" si="212"/>
        <v>439</v>
      </c>
      <c r="I1040" s="74">
        <f t="shared" si="210"/>
        <v>0</v>
      </c>
      <c r="J1040" s="74">
        <f t="shared" si="211"/>
        <v>1053.5999999999999</v>
      </c>
      <c r="K1040" s="74">
        <f t="shared" si="213"/>
        <v>1053.5999999999999</v>
      </c>
      <c r="L1040" s="103"/>
      <c r="O1040" s="12"/>
    </row>
    <row r="1041" spans="2:15" ht="31.2" x14ac:dyDescent="0.3">
      <c r="B1041" s="87" t="s">
        <v>1278</v>
      </c>
      <c r="C1041" s="23" t="s">
        <v>259</v>
      </c>
      <c r="D1041" s="88" t="s">
        <v>27</v>
      </c>
      <c r="E1041" s="75">
        <v>1.6</v>
      </c>
      <c r="F1041" s="82"/>
      <c r="G1041" s="82"/>
      <c r="H1041" s="82"/>
      <c r="I1041" s="82"/>
      <c r="J1041" s="82"/>
      <c r="K1041" s="82"/>
      <c r="L1041" s="103"/>
      <c r="O1041" s="12"/>
    </row>
    <row r="1042" spans="2:15" ht="31.2" x14ac:dyDescent="0.3">
      <c r="B1042" s="64" t="s">
        <v>1279</v>
      </c>
      <c r="C1042" s="25" t="s">
        <v>208</v>
      </c>
      <c r="D1042" s="31" t="s">
        <v>26</v>
      </c>
      <c r="E1042" s="46">
        <v>3.77</v>
      </c>
      <c r="F1042" s="74"/>
      <c r="G1042" s="74">
        <v>300</v>
      </c>
      <c r="H1042" s="74">
        <f t="shared" si="212"/>
        <v>300</v>
      </c>
      <c r="I1042" s="74">
        <f t="shared" ref="I1042:I1050" si="214">ROUND(F1042*E1042,2)</f>
        <v>0</v>
      </c>
      <c r="J1042" s="74">
        <f t="shared" ref="J1042:J1050" si="215">ROUND(G1042*E1042,2)</f>
        <v>1131</v>
      </c>
      <c r="K1042" s="74">
        <f t="shared" si="213"/>
        <v>1131</v>
      </c>
      <c r="L1042" s="103"/>
      <c r="O1042" s="12"/>
    </row>
    <row r="1043" spans="2:15" x14ac:dyDescent="0.3">
      <c r="B1043" s="64" t="s">
        <v>1280</v>
      </c>
      <c r="C1043" s="25" t="s">
        <v>161</v>
      </c>
      <c r="D1043" s="31" t="s">
        <v>25</v>
      </c>
      <c r="E1043" s="46">
        <f>0.96*E1041</f>
        <v>1.536</v>
      </c>
      <c r="F1043" s="74"/>
      <c r="G1043" s="74"/>
      <c r="H1043" s="74">
        <f t="shared" si="212"/>
        <v>0</v>
      </c>
      <c r="I1043" s="74">
        <f t="shared" si="214"/>
        <v>0</v>
      </c>
      <c r="J1043" s="74">
        <f t="shared" si="215"/>
        <v>0</v>
      </c>
      <c r="K1043" s="74">
        <f t="shared" si="213"/>
        <v>0</v>
      </c>
      <c r="L1043" s="103"/>
      <c r="O1043" s="12"/>
    </row>
    <row r="1044" spans="2:15" ht="31.2" x14ac:dyDescent="0.3">
      <c r="B1044" s="64" t="s">
        <v>1281</v>
      </c>
      <c r="C1044" s="25" t="s">
        <v>1478</v>
      </c>
      <c r="D1044" s="31" t="s">
        <v>25</v>
      </c>
      <c r="E1044" s="46">
        <f>0.65*E1041</f>
        <v>1.04</v>
      </c>
      <c r="F1044" s="73">
        <f>1973*0.15</f>
        <v>295.95</v>
      </c>
      <c r="G1044" s="74">
        <f>1500*0.15</f>
        <v>225</v>
      </c>
      <c r="H1044" s="74">
        <f t="shared" si="212"/>
        <v>520.95000000000005</v>
      </c>
      <c r="I1044" s="74">
        <f t="shared" si="214"/>
        <v>307.79000000000002</v>
      </c>
      <c r="J1044" s="74">
        <f t="shared" si="215"/>
        <v>234</v>
      </c>
      <c r="K1044" s="74">
        <f t="shared" si="213"/>
        <v>541.79</v>
      </c>
      <c r="L1044" s="103"/>
      <c r="O1044" s="12"/>
    </row>
    <row r="1045" spans="2:15" x14ac:dyDescent="0.3">
      <c r="B1045" s="64" t="s">
        <v>1282</v>
      </c>
      <c r="C1045" s="25" t="s">
        <v>20</v>
      </c>
      <c r="D1045" s="31" t="s">
        <v>26</v>
      </c>
      <c r="E1045" s="46">
        <f>0.46/10*E1041</f>
        <v>7.3599999999999999E-2</v>
      </c>
      <c r="F1045" s="74"/>
      <c r="G1045" s="74">
        <v>5860</v>
      </c>
      <c r="H1045" s="74">
        <f t="shared" si="212"/>
        <v>5860</v>
      </c>
      <c r="I1045" s="74">
        <f t="shared" si="214"/>
        <v>0</v>
      </c>
      <c r="J1045" s="74">
        <f t="shared" si="215"/>
        <v>431.3</v>
      </c>
      <c r="K1045" s="74">
        <f t="shared" si="213"/>
        <v>431.3</v>
      </c>
      <c r="L1045" s="103"/>
      <c r="O1045" s="12"/>
    </row>
    <row r="1046" spans="2:15" x14ac:dyDescent="0.3">
      <c r="B1046" s="64" t="s">
        <v>1283</v>
      </c>
      <c r="C1046" s="32" t="s">
        <v>158</v>
      </c>
      <c r="D1046" s="31" t="s">
        <v>26</v>
      </c>
      <c r="E1046" s="46">
        <f>E1045*1.02</f>
        <v>7.5072E-2</v>
      </c>
      <c r="F1046" s="73">
        <v>6700</v>
      </c>
      <c r="G1046" s="74"/>
      <c r="H1046" s="74">
        <f t="shared" si="212"/>
        <v>6700</v>
      </c>
      <c r="I1046" s="74">
        <f t="shared" si="214"/>
        <v>502.98</v>
      </c>
      <c r="J1046" s="74">
        <f t="shared" si="215"/>
        <v>0</v>
      </c>
      <c r="K1046" s="74">
        <f t="shared" si="213"/>
        <v>502.98</v>
      </c>
      <c r="L1046" s="103"/>
      <c r="O1046" s="12"/>
    </row>
    <row r="1047" spans="2:15" x14ac:dyDescent="0.3">
      <c r="B1047" s="64" t="s">
        <v>1284</v>
      </c>
      <c r="C1047" s="25" t="s">
        <v>28</v>
      </c>
      <c r="D1047" s="31" t="s">
        <v>26</v>
      </c>
      <c r="E1047" s="46">
        <f>0.65/10*E1041</f>
        <v>0.10400000000000001</v>
      </c>
      <c r="F1047" s="74"/>
      <c r="G1047" s="74">
        <v>5860</v>
      </c>
      <c r="H1047" s="74">
        <f t="shared" si="212"/>
        <v>5860</v>
      </c>
      <c r="I1047" s="74">
        <f t="shared" si="214"/>
        <v>0</v>
      </c>
      <c r="J1047" s="74">
        <f t="shared" si="215"/>
        <v>609.44000000000005</v>
      </c>
      <c r="K1047" s="74">
        <f t="shared" si="213"/>
        <v>609.44000000000005</v>
      </c>
      <c r="L1047" s="103"/>
      <c r="O1047" s="12"/>
    </row>
    <row r="1048" spans="2:15" x14ac:dyDescent="0.3">
      <c r="B1048" s="64" t="s">
        <v>1285</v>
      </c>
      <c r="C1048" s="32" t="s">
        <v>29</v>
      </c>
      <c r="D1048" s="31" t="s">
        <v>26</v>
      </c>
      <c r="E1048" s="46">
        <f>E1047*1.02</f>
        <v>0.10608000000000001</v>
      </c>
      <c r="F1048" s="73">
        <v>7100</v>
      </c>
      <c r="G1048" s="74"/>
      <c r="H1048" s="74">
        <f t="shared" si="212"/>
        <v>7100</v>
      </c>
      <c r="I1048" s="74">
        <f t="shared" si="214"/>
        <v>753.17</v>
      </c>
      <c r="J1048" s="74">
        <f t="shared" si="215"/>
        <v>0</v>
      </c>
      <c r="K1048" s="74">
        <f t="shared" si="213"/>
        <v>753.17</v>
      </c>
      <c r="L1048" s="103"/>
      <c r="O1048" s="12"/>
    </row>
    <row r="1049" spans="2:15" x14ac:dyDescent="0.3">
      <c r="B1049" s="64" t="s">
        <v>1286</v>
      </c>
      <c r="C1049" s="25" t="s">
        <v>162</v>
      </c>
      <c r="D1049" s="31" t="s">
        <v>27</v>
      </c>
      <c r="E1049" s="46">
        <f>E1041</f>
        <v>1.6</v>
      </c>
      <c r="F1049" s="74"/>
      <c r="G1049" s="74">
        <v>2928</v>
      </c>
      <c r="H1049" s="74">
        <f t="shared" si="212"/>
        <v>2928</v>
      </c>
      <c r="I1049" s="74">
        <f t="shared" si="214"/>
        <v>0</v>
      </c>
      <c r="J1049" s="74">
        <f t="shared" si="215"/>
        <v>4684.8</v>
      </c>
      <c r="K1049" s="74">
        <f t="shared" si="213"/>
        <v>4684.8</v>
      </c>
      <c r="L1049" s="103"/>
      <c r="O1049" s="12"/>
    </row>
    <row r="1050" spans="2:15" ht="31.2" x14ac:dyDescent="0.3">
      <c r="B1050" s="64" t="s">
        <v>1287</v>
      </c>
      <c r="C1050" s="32" t="s">
        <v>170</v>
      </c>
      <c r="D1050" s="31" t="s">
        <v>27</v>
      </c>
      <c r="E1050" s="46">
        <f>E1049*1.1</f>
        <v>1.7600000000000002</v>
      </c>
      <c r="F1050" s="77">
        <v>3225</v>
      </c>
      <c r="G1050" s="74"/>
      <c r="H1050" s="74">
        <f t="shared" si="212"/>
        <v>3225</v>
      </c>
      <c r="I1050" s="74">
        <f t="shared" si="214"/>
        <v>5676</v>
      </c>
      <c r="J1050" s="74">
        <f t="shared" si="215"/>
        <v>0</v>
      </c>
      <c r="K1050" s="74">
        <f t="shared" si="213"/>
        <v>5676</v>
      </c>
      <c r="L1050" s="103"/>
      <c r="O1050" s="12"/>
    </row>
    <row r="1051" spans="2:15" ht="31.2" x14ac:dyDescent="0.3">
      <c r="B1051" s="87" t="s">
        <v>1288</v>
      </c>
      <c r="C1051" s="23" t="s">
        <v>1482</v>
      </c>
      <c r="D1051" s="88" t="s">
        <v>27</v>
      </c>
      <c r="E1051" s="75">
        <v>3.4</v>
      </c>
      <c r="F1051" s="82"/>
      <c r="G1051" s="82"/>
      <c r="H1051" s="82"/>
      <c r="I1051" s="82"/>
      <c r="J1051" s="82"/>
      <c r="K1051" s="82"/>
      <c r="L1051" s="103"/>
      <c r="O1051" s="12"/>
    </row>
    <row r="1052" spans="2:15" ht="31.2" x14ac:dyDescent="0.3">
      <c r="B1052" s="64" t="s">
        <v>1289</v>
      </c>
      <c r="C1052" s="25" t="s">
        <v>208</v>
      </c>
      <c r="D1052" s="31" t="s">
        <v>26</v>
      </c>
      <c r="E1052" s="46">
        <v>1.71</v>
      </c>
      <c r="F1052" s="74"/>
      <c r="G1052" s="74">
        <v>300</v>
      </c>
      <c r="H1052" s="74">
        <f t="shared" si="212"/>
        <v>300</v>
      </c>
      <c r="I1052" s="74">
        <f t="shared" ref="I1052:I1060" si="216">ROUND(F1052*E1052,2)</f>
        <v>0</v>
      </c>
      <c r="J1052" s="74">
        <f t="shared" ref="J1052:J1060" si="217">ROUND(G1052*E1052,2)</f>
        <v>513</v>
      </c>
      <c r="K1052" s="74">
        <f t="shared" si="213"/>
        <v>513</v>
      </c>
      <c r="L1052" s="103"/>
      <c r="O1052" s="12"/>
    </row>
    <row r="1053" spans="2:15" x14ac:dyDescent="0.3">
      <c r="B1053" s="64" t="s">
        <v>1290</v>
      </c>
      <c r="C1053" s="25" t="s">
        <v>161</v>
      </c>
      <c r="D1053" s="31" t="s">
        <v>25</v>
      </c>
      <c r="E1053" s="46">
        <f>0.96*E1051</f>
        <v>3.2639999999999998</v>
      </c>
      <c r="F1053" s="74"/>
      <c r="G1053" s="74"/>
      <c r="H1053" s="74">
        <f t="shared" si="212"/>
        <v>0</v>
      </c>
      <c r="I1053" s="74">
        <f t="shared" si="216"/>
        <v>0</v>
      </c>
      <c r="J1053" s="74">
        <f t="shared" si="217"/>
        <v>0</v>
      </c>
      <c r="K1053" s="74">
        <f t="shared" si="213"/>
        <v>0</v>
      </c>
      <c r="L1053" s="103"/>
      <c r="O1053" s="12"/>
    </row>
    <row r="1054" spans="2:15" ht="31.2" x14ac:dyDescent="0.3">
      <c r="B1054" s="64" t="s">
        <v>1291</v>
      </c>
      <c r="C1054" s="25" t="s">
        <v>1478</v>
      </c>
      <c r="D1054" s="31" t="s">
        <v>25</v>
      </c>
      <c r="E1054" s="46">
        <f>0.65*E1051</f>
        <v>2.21</v>
      </c>
      <c r="F1054" s="73">
        <f>1973*0.15</f>
        <v>295.95</v>
      </c>
      <c r="G1054" s="74">
        <f>1500*0.15</f>
        <v>225</v>
      </c>
      <c r="H1054" s="74">
        <f t="shared" si="212"/>
        <v>520.95000000000005</v>
      </c>
      <c r="I1054" s="74">
        <f t="shared" si="216"/>
        <v>654.04999999999995</v>
      </c>
      <c r="J1054" s="74">
        <f t="shared" si="217"/>
        <v>497.25</v>
      </c>
      <c r="K1054" s="74">
        <f t="shared" si="213"/>
        <v>1151.3</v>
      </c>
      <c r="L1054" s="103"/>
      <c r="O1054" s="12"/>
    </row>
    <row r="1055" spans="2:15" x14ac:dyDescent="0.3">
      <c r="B1055" s="64" t="s">
        <v>1292</v>
      </c>
      <c r="C1055" s="25" t="s">
        <v>20</v>
      </c>
      <c r="D1055" s="31" t="s">
        <v>26</v>
      </c>
      <c r="E1055" s="46">
        <f>0.46/10*E1051</f>
        <v>0.15639999999999998</v>
      </c>
      <c r="F1055" s="74"/>
      <c r="G1055" s="74">
        <v>5860</v>
      </c>
      <c r="H1055" s="74">
        <f t="shared" si="212"/>
        <v>5860</v>
      </c>
      <c r="I1055" s="74">
        <f t="shared" si="216"/>
        <v>0</v>
      </c>
      <c r="J1055" s="74">
        <f t="shared" si="217"/>
        <v>916.5</v>
      </c>
      <c r="K1055" s="74">
        <f t="shared" si="213"/>
        <v>916.5</v>
      </c>
      <c r="L1055" s="103"/>
      <c r="O1055" s="12"/>
    </row>
    <row r="1056" spans="2:15" x14ac:dyDescent="0.3">
      <c r="B1056" s="64" t="s">
        <v>1293</v>
      </c>
      <c r="C1056" s="32" t="s">
        <v>158</v>
      </c>
      <c r="D1056" s="31" t="s">
        <v>26</v>
      </c>
      <c r="E1056" s="46">
        <f>E1055*1.02</f>
        <v>0.15952799999999998</v>
      </c>
      <c r="F1056" s="73">
        <v>6700</v>
      </c>
      <c r="G1056" s="74"/>
      <c r="H1056" s="74">
        <f t="shared" si="212"/>
        <v>6700</v>
      </c>
      <c r="I1056" s="74">
        <f t="shared" si="216"/>
        <v>1068.8399999999999</v>
      </c>
      <c r="J1056" s="74">
        <f t="shared" si="217"/>
        <v>0</v>
      </c>
      <c r="K1056" s="74">
        <f t="shared" si="213"/>
        <v>1068.8399999999999</v>
      </c>
      <c r="L1056" s="103"/>
      <c r="O1056" s="12"/>
    </row>
    <row r="1057" spans="2:15" x14ac:dyDescent="0.3">
      <c r="B1057" s="64" t="s">
        <v>1294</v>
      </c>
      <c r="C1057" s="25" t="s">
        <v>28</v>
      </c>
      <c r="D1057" s="31" t="s">
        <v>26</v>
      </c>
      <c r="E1057" s="46">
        <f>0.65/10*E1051</f>
        <v>0.221</v>
      </c>
      <c r="F1057" s="74"/>
      <c r="G1057" s="74">
        <v>5860</v>
      </c>
      <c r="H1057" s="74">
        <f t="shared" si="212"/>
        <v>5860</v>
      </c>
      <c r="I1057" s="74">
        <f t="shared" si="216"/>
        <v>0</v>
      </c>
      <c r="J1057" s="74">
        <f t="shared" si="217"/>
        <v>1295.06</v>
      </c>
      <c r="K1057" s="74">
        <f t="shared" si="213"/>
        <v>1295.06</v>
      </c>
      <c r="L1057" s="103"/>
      <c r="O1057" s="12"/>
    </row>
    <row r="1058" spans="2:15" x14ac:dyDescent="0.3">
      <c r="B1058" s="64" t="s">
        <v>1295</v>
      </c>
      <c r="C1058" s="32" t="s">
        <v>29</v>
      </c>
      <c r="D1058" s="31" t="s">
        <v>26</v>
      </c>
      <c r="E1058" s="46">
        <f>E1057*1.02</f>
        <v>0.22542000000000001</v>
      </c>
      <c r="F1058" s="73">
        <v>7100</v>
      </c>
      <c r="G1058" s="74"/>
      <c r="H1058" s="74">
        <f t="shared" si="212"/>
        <v>7100</v>
      </c>
      <c r="I1058" s="74">
        <f t="shared" si="216"/>
        <v>1600.48</v>
      </c>
      <c r="J1058" s="74">
        <f t="shared" si="217"/>
        <v>0</v>
      </c>
      <c r="K1058" s="74">
        <f t="shared" si="213"/>
        <v>1600.48</v>
      </c>
      <c r="L1058" s="103"/>
      <c r="O1058" s="12"/>
    </row>
    <row r="1059" spans="2:15" x14ac:dyDescent="0.3">
      <c r="B1059" s="64" t="s">
        <v>1296</v>
      </c>
      <c r="C1059" s="25" t="s">
        <v>162</v>
      </c>
      <c r="D1059" s="31" t="s">
        <v>27</v>
      </c>
      <c r="E1059" s="46">
        <f>E1051</f>
        <v>3.4</v>
      </c>
      <c r="F1059" s="74"/>
      <c r="G1059" s="74">
        <v>2928</v>
      </c>
      <c r="H1059" s="74">
        <f t="shared" si="212"/>
        <v>2928</v>
      </c>
      <c r="I1059" s="74">
        <f t="shared" si="216"/>
        <v>0</v>
      </c>
      <c r="J1059" s="74">
        <f t="shared" si="217"/>
        <v>9955.2000000000007</v>
      </c>
      <c r="K1059" s="74">
        <f t="shared" si="213"/>
        <v>9955.2000000000007</v>
      </c>
      <c r="L1059" s="103"/>
      <c r="O1059" s="12"/>
    </row>
    <row r="1060" spans="2:15" ht="31.2" x14ac:dyDescent="0.3">
      <c r="B1060" s="64" t="s">
        <v>1297</v>
      </c>
      <c r="C1060" s="32" t="s">
        <v>170</v>
      </c>
      <c r="D1060" s="31" t="s">
        <v>27</v>
      </c>
      <c r="E1060" s="46">
        <f>E1059*1.1</f>
        <v>3.74</v>
      </c>
      <c r="F1060" s="77">
        <v>3225</v>
      </c>
      <c r="G1060" s="74"/>
      <c r="H1060" s="74">
        <f t="shared" si="212"/>
        <v>3225</v>
      </c>
      <c r="I1060" s="74">
        <f t="shared" si="216"/>
        <v>12061.5</v>
      </c>
      <c r="J1060" s="74">
        <f t="shared" si="217"/>
        <v>0</v>
      </c>
      <c r="K1060" s="74">
        <f t="shared" si="213"/>
        <v>12061.5</v>
      </c>
      <c r="L1060" s="103"/>
      <c r="O1060" s="12"/>
    </row>
    <row r="1061" spans="2:15" ht="31.2" x14ac:dyDescent="0.3">
      <c r="B1061" s="87" t="s">
        <v>1298</v>
      </c>
      <c r="C1061" s="23" t="s">
        <v>260</v>
      </c>
      <c r="D1061" s="88" t="s">
        <v>27</v>
      </c>
      <c r="E1061" s="75">
        <v>2.2999999999999998</v>
      </c>
      <c r="F1061" s="82"/>
      <c r="G1061" s="82"/>
      <c r="H1061" s="82"/>
      <c r="I1061" s="82"/>
      <c r="J1061" s="82"/>
      <c r="K1061" s="82"/>
      <c r="L1061" s="103"/>
      <c r="O1061" s="12"/>
    </row>
    <row r="1062" spans="2:15" ht="31.2" x14ac:dyDescent="0.3">
      <c r="B1062" s="64" t="s">
        <v>1299</v>
      </c>
      <c r="C1062" s="25" t="s">
        <v>208</v>
      </c>
      <c r="D1062" s="31" t="s">
        <v>26</v>
      </c>
      <c r="E1062" s="46">
        <v>3.4</v>
      </c>
      <c r="F1062" s="74"/>
      <c r="G1062" s="74">
        <v>300</v>
      </c>
      <c r="H1062" s="74">
        <f t="shared" si="212"/>
        <v>300</v>
      </c>
      <c r="I1062" s="74">
        <f t="shared" ref="I1062:I1070" si="218">ROUND(F1062*E1062,2)</f>
        <v>0</v>
      </c>
      <c r="J1062" s="74">
        <f t="shared" ref="J1062:J1070" si="219">ROUND(G1062*E1062,2)</f>
        <v>1020</v>
      </c>
      <c r="K1062" s="74">
        <f t="shared" si="213"/>
        <v>1020</v>
      </c>
      <c r="L1062" s="103"/>
      <c r="O1062" s="12"/>
    </row>
    <row r="1063" spans="2:15" x14ac:dyDescent="0.3">
      <c r="B1063" s="64" t="s">
        <v>1300</v>
      </c>
      <c r="C1063" s="25" t="s">
        <v>161</v>
      </c>
      <c r="D1063" s="31" t="s">
        <v>25</v>
      </c>
      <c r="E1063" s="46">
        <f>0.96*E1061</f>
        <v>2.2079999999999997</v>
      </c>
      <c r="F1063" s="74"/>
      <c r="G1063" s="74"/>
      <c r="H1063" s="74">
        <f t="shared" si="212"/>
        <v>0</v>
      </c>
      <c r="I1063" s="74">
        <f t="shared" si="218"/>
        <v>0</v>
      </c>
      <c r="J1063" s="74">
        <f t="shared" si="219"/>
        <v>0</v>
      </c>
      <c r="K1063" s="74">
        <f t="shared" si="213"/>
        <v>0</v>
      </c>
      <c r="L1063" s="103"/>
      <c r="O1063" s="12"/>
    </row>
    <row r="1064" spans="2:15" ht="31.2" x14ac:dyDescent="0.3">
      <c r="B1064" s="64" t="s">
        <v>1301</v>
      </c>
      <c r="C1064" s="25" t="s">
        <v>1478</v>
      </c>
      <c r="D1064" s="31" t="s">
        <v>25</v>
      </c>
      <c r="E1064" s="46">
        <f>0.65*E1061</f>
        <v>1.4949999999999999</v>
      </c>
      <c r="F1064" s="73">
        <f>1973*0.15</f>
        <v>295.95</v>
      </c>
      <c r="G1064" s="74">
        <f>1500*0.15</f>
        <v>225</v>
      </c>
      <c r="H1064" s="74">
        <f t="shared" si="212"/>
        <v>520.95000000000005</v>
      </c>
      <c r="I1064" s="74">
        <f t="shared" si="218"/>
        <v>442.45</v>
      </c>
      <c r="J1064" s="74">
        <f t="shared" si="219"/>
        <v>336.38</v>
      </c>
      <c r="K1064" s="74">
        <f t="shared" si="213"/>
        <v>778.82999999999993</v>
      </c>
      <c r="L1064" s="103"/>
      <c r="O1064" s="12"/>
    </row>
    <row r="1065" spans="2:15" x14ac:dyDescent="0.3">
      <c r="B1065" s="64" t="s">
        <v>1302</v>
      </c>
      <c r="C1065" s="25" t="s">
        <v>20</v>
      </c>
      <c r="D1065" s="31" t="s">
        <v>26</v>
      </c>
      <c r="E1065" s="46">
        <f>0.46/10*E1061</f>
        <v>0.10579999999999999</v>
      </c>
      <c r="F1065" s="74"/>
      <c r="G1065" s="74">
        <v>5860</v>
      </c>
      <c r="H1065" s="74">
        <f t="shared" si="212"/>
        <v>5860</v>
      </c>
      <c r="I1065" s="74">
        <f t="shared" si="218"/>
        <v>0</v>
      </c>
      <c r="J1065" s="74">
        <f t="shared" si="219"/>
        <v>619.99</v>
      </c>
      <c r="K1065" s="74">
        <f t="shared" si="213"/>
        <v>619.99</v>
      </c>
      <c r="L1065" s="103"/>
      <c r="O1065" s="12"/>
    </row>
    <row r="1066" spans="2:15" x14ac:dyDescent="0.3">
      <c r="B1066" s="64" t="s">
        <v>1303</v>
      </c>
      <c r="C1066" s="32" t="s">
        <v>158</v>
      </c>
      <c r="D1066" s="31" t="s">
        <v>26</v>
      </c>
      <c r="E1066" s="46">
        <f>E1065*1.02</f>
        <v>0.107916</v>
      </c>
      <c r="F1066" s="73">
        <v>6700</v>
      </c>
      <c r="G1066" s="74"/>
      <c r="H1066" s="74">
        <f t="shared" si="212"/>
        <v>6700</v>
      </c>
      <c r="I1066" s="74">
        <f t="shared" si="218"/>
        <v>723.04</v>
      </c>
      <c r="J1066" s="74">
        <f t="shared" si="219"/>
        <v>0</v>
      </c>
      <c r="K1066" s="74">
        <f t="shared" si="213"/>
        <v>723.04</v>
      </c>
      <c r="L1066" s="103"/>
      <c r="O1066" s="12"/>
    </row>
    <row r="1067" spans="2:15" x14ac:dyDescent="0.3">
      <c r="B1067" s="64" t="s">
        <v>1304</v>
      </c>
      <c r="C1067" s="25" t="s">
        <v>28</v>
      </c>
      <c r="D1067" s="31" t="s">
        <v>26</v>
      </c>
      <c r="E1067" s="46">
        <f>0.65/10*E1061</f>
        <v>0.14949999999999999</v>
      </c>
      <c r="F1067" s="74"/>
      <c r="G1067" s="74">
        <v>5860</v>
      </c>
      <c r="H1067" s="74">
        <f t="shared" si="212"/>
        <v>5860</v>
      </c>
      <c r="I1067" s="74">
        <f t="shared" si="218"/>
        <v>0</v>
      </c>
      <c r="J1067" s="74">
        <f t="shared" si="219"/>
        <v>876.07</v>
      </c>
      <c r="K1067" s="74">
        <f t="shared" si="213"/>
        <v>876.07</v>
      </c>
      <c r="L1067" s="103"/>
      <c r="O1067" s="12"/>
    </row>
    <row r="1068" spans="2:15" x14ac:dyDescent="0.3">
      <c r="B1068" s="64" t="s">
        <v>1305</v>
      </c>
      <c r="C1068" s="32" t="s">
        <v>29</v>
      </c>
      <c r="D1068" s="31" t="s">
        <v>26</v>
      </c>
      <c r="E1068" s="46">
        <f>E1067*1.02</f>
        <v>0.15248999999999999</v>
      </c>
      <c r="F1068" s="73">
        <v>7100</v>
      </c>
      <c r="G1068" s="74"/>
      <c r="H1068" s="74">
        <f t="shared" si="212"/>
        <v>7100</v>
      </c>
      <c r="I1068" s="74">
        <f t="shared" si="218"/>
        <v>1082.68</v>
      </c>
      <c r="J1068" s="74">
        <f t="shared" si="219"/>
        <v>0</v>
      </c>
      <c r="K1068" s="74">
        <f t="shared" si="213"/>
        <v>1082.68</v>
      </c>
      <c r="L1068" s="103"/>
      <c r="O1068" s="12"/>
    </row>
    <row r="1069" spans="2:15" x14ac:dyDescent="0.3">
      <c r="B1069" s="64" t="s">
        <v>1306</v>
      </c>
      <c r="C1069" s="25" t="s">
        <v>162</v>
      </c>
      <c r="D1069" s="31" t="s">
        <v>27</v>
      </c>
      <c r="E1069" s="46">
        <f>E1061</f>
        <v>2.2999999999999998</v>
      </c>
      <c r="F1069" s="74"/>
      <c r="G1069" s="74">
        <v>2928</v>
      </c>
      <c r="H1069" s="74">
        <f t="shared" si="212"/>
        <v>2928</v>
      </c>
      <c r="I1069" s="74">
        <f t="shared" si="218"/>
        <v>0</v>
      </c>
      <c r="J1069" s="74">
        <f t="shared" si="219"/>
        <v>6734.4</v>
      </c>
      <c r="K1069" s="74">
        <f t="shared" si="213"/>
        <v>6734.4</v>
      </c>
      <c r="L1069" s="103"/>
      <c r="O1069" s="12"/>
    </row>
    <row r="1070" spans="2:15" ht="31.2" x14ac:dyDescent="0.3">
      <c r="B1070" s="64" t="s">
        <v>1307</v>
      </c>
      <c r="C1070" s="32" t="s">
        <v>170</v>
      </c>
      <c r="D1070" s="31" t="s">
        <v>27</v>
      </c>
      <c r="E1070" s="46">
        <f>E1069*1.1</f>
        <v>2.5299999999999998</v>
      </c>
      <c r="F1070" s="77">
        <v>3225</v>
      </c>
      <c r="G1070" s="74"/>
      <c r="H1070" s="74">
        <f t="shared" si="212"/>
        <v>3225</v>
      </c>
      <c r="I1070" s="74">
        <f t="shared" si="218"/>
        <v>8159.25</v>
      </c>
      <c r="J1070" s="74">
        <f t="shared" si="219"/>
        <v>0</v>
      </c>
      <c r="K1070" s="74">
        <f t="shared" si="213"/>
        <v>8159.25</v>
      </c>
      <c r="L1070" s="103"/>
      <c r="O1070" s="12"/>
    </row>
    <row r="1071" spans="2:15" ht="31.2" x14ac:dyDescent="0.3">
      <c r="B1071" s="87" t="s">
        <v>1308</v>
      </c>
      <c r="C1071" s="23" t="s">
        <v>261</v>
      </c>
      <c r="D1071" s="88" t="s">
        <v>27</v>
      </c>
      <c r="E1071" s="75">
        <v>9</v>
      </c>
      <c r="F1071" s="82"/>
      <c r="G1071" s="82"/>
      <c r="H1071" s="82"/>
      <c r="I1071" s="82"/>
      <c r="J1071" s="82"/>
      <c r="K1071" s="82"/>
      <c r="L1071" s="103"/>
      <c r="O1071" s="12"/>
    </row>
    <row r="1072" spans="2:15" x14ac:dyDescent="0.3">
      <c r="B1072" s="64" t="s">
        <v>1309</v>
      </c>
      <c r="C1072" s="25" t="s">
        <v>149</v>
      </c>
      <c r="D1072" s="31" t="s">
        <v>26</v>
      </c>
      <c r="E1072" s="46">
        <v>30.3</v>
      </c>
      <c r="F1072" s="74"/>
      <c r="G1072" s="74">
        <v>300</v>
      </c>
      <c r="H1072" s="74">
        <f t="shared" si="212"/>
        <v>300</v>
      </c>
      <c r="I1072" s="74">
        <f t="shared" ref="I1072:I1082" si="220">ROUND(F1072*E1072,2)</f>
        <v>0</v>
      </c>
      <c r="J1072" s="74">
        <f t="shared" ref="J1072:J1082" si="221">ROUND(G1072*E1072,2)</f>
        <v>9090</v>
      </c>
      <c r="K1072" s="74">
        <f t="shared" si="213"/>
        <v>9090</v>
      </c>
      <c r="L1072" s="103"/>
      <c r="O1072" s="12"/>
    </row>
    <row r="1073" spans="2:15" x14ac:dyDescent="0.3">
      <c r="B1073" s="64" t="s">
        <v>1310</v>
      </c>
      <c r="C1073" s="25" t="s">
        <v>19</v>
      </c>
      <c r="D1073" s="31" t="s">
        <v>26</v>
      </c>
      <c r="E1073" s="46">
        <f>E1072*0.03</f>
        <v>0.90900000000000003</v>
      </c>
      <c r="F1073" s="74"/>
      <c r="G1073" s="74">
        <v>1500</v>
      </c>
      <c r="H1073" s="74">
        <f t="shared" si="212"/>
        <v>1500</v>
      </c>
      <c r="I1073" s="74">
        <f t="shared" si="220"/>
        <v>0</v>
      </c>
      <c r="J1073" s="74">
        <f t="shared" si="221"/>
        <v>1363.5</v>
      </c>
      <c r="K1073" s="74">
        <f t="shared" si="213"/>
        <v>1363.5</v>
      </c>
      <c r="L1073" s="103"/>
      <c r="O1073" s="12"/>
    </row>
    <row r="1074" spans="2:15" x14ac:dyDescent="0.3">
      <c r="B1074" s="64" t="s">
        <v>1311</v>
      </c>
      <c r="C1074" s="25" t="s">
        <v>161</v>
      </c>
      <c r="D1074" s="31" t="s">
        <v>25</v>
      </c>
      <c r="E1074" s="46">
        <f>0.96*E1071</f>
        <v>8.64</v>
      </c>
      <c r="F1074" s="74"/>
      <c r="G1074" s="74"/>
      <c r="H1074" s="74">
        <f t="shared" si="212"/>
        <v>0</v>
      </c>
      <c r="I1074" s="74">
        <f t="shared" si="220"/>
        <v>0</v>
      </c>
      <c r="J1074" s="74">
        <f t="shared" si="221"/>
        <v>0</v>
      </c>
      <c r="K1074" s="74">
        <f t="shared" si="213"/>
        <v>0</v>
      </c>
      <c r="L1074" s="103"/>
      <c r="O1074" s="12"/>
    </row>
    <row r="1075" spans="2:15" ht="31.2" x14ac:dyDescent="0.3">
      <c r="B1075" s="64" t="s">
        <v>1312</v>
      </c>
      <c r="C1075" s="25" t="s">
        <v>1478</v>
      </c>
      <c r="D1075" s="31" t="s">
        <v>25</v>
      </c>
      <c r="E1075" s="46">
        <f>0.65*E1071</f>
        <v>5.8500000000000005</v>
      </c>
      <c r="F1075" s="73">
        <f>1973*0.15</f>
        <v>295.95</v>
      </c>
      <c r="G1075" s="74">
        <f>1500*0.15</f>
        <v>225</v>
      </c>
      <c r="H1075" s="74">
        <f t="shared" si="212"/>
        <v>520.95000000000005</v>
      </c>
      <c r="I1075" s="74">
        <f t="shared" si="220"/>
        <v>1731.31</v>
      </c>
      <c r="J1075" s="74">
        <f t="shared" si="221"/>
        <v>1316.25</v>
      </c>
      <c r="K1075" s="74">
        <f t="shared" si="213"/>
        <v>3047.56</v>
      </c>
      <c r="L1075" s="103"/>
      <c r="O1075" s="12"/>
    </row>
    <row r="1076" spans="2:15" x14ac:dyDescent="0.3">
      <c r="B1076" s="64" t="s">
        <v>1313</v>
      </c>
      <c r="C1076" s="25" t="s">
        <v>20</v>
      </c>
      <c r="D1076" s="31" t="s">
        <v>26</v>
      </c>
      <c r="E1076" s="46">
        <f>0.46/10*E1071</f>
        <v>0.41399999999999998</v>
      </c>
      <c r="F1076" s="74"/>
      <c r="G1076" s="74">
        <v>5860</v>
      </c>
      <c r="H1076" s="74">
        <f t="shared" si="212"/>
        <v>5860</v>
      </c>
      <c r="I1076" s="74">
        <f t="shared" si="220"/>
        <v>0</v>
      </c>
      <c r="J1076" s="74">
        <f t="shared" si="221"/>
        <v>2426.04</v>
      </c>
      <c r="K1076" s="74">
        <f t="shared" si="213"/>
        <v>2426.04</v>
      </c>
      <c r="L1076" s="103"/>
      <c r="O1076" s="12"/>
    </row>
    <row r="1077" spans="2:15" x14ac:dyDescent="0.3">
      <c r="B1077" s="64" t="s">
        <v>1314</v>
      </c>
      <c r="C1077" s="32" t="s">
        <v>158</v>
      </c>
      <c r="D1077" s="31" t="s">
        <v>26</v>
      </c>
      <c r="E1077" s="46">
        <f>E1076*1.02</f>
        <v>0.42227999999999999</v>
      </c>
      <c r="F1077" s="73">
        <v>6700</v>
      </c>
      <c r="G1077" s="74"/>
      <c r="H1077" s="74">
        <f t="shared" si="212"/>
        <v>6700</v>
      </c>
      <c r="I1077" s="74">
        <f t="shared" si="220"/>
        <v>2829.28</v>
      </c>
      <c r="J1077" s="74">
        <f t="shared" si="221"/>
        <v>0</v>
      </c>
      <c r="K1077" s="74">
        <f t="shared" si="213"/>
        <v>2829.28</v>
      </c>
      <c r="L1077" s="103"/>
      <c r="O1077" s="12"/>
    </row>
    <row r="1078" spans="2:15" x14ac:dyDescent="0.3">
      <c r="B1078" s="64" t="s">
        <v>1315</v>
      </c>
      <c r="C1078" s="25" t="s">
        <v>28</v>
      </c>
      <c r="D1078" s="31" t="s">
        <v>26</v>
      </c>
      <c r="E1078" s="46">
        <f>0.65/10*E1071</f>
        <v>0.58499999999999996</v>
      </c>
      <c r="F1078" s="74"/>
      <c r="G1078" s="74">
        <v>5860</v>
      </c>
      <c r="H1078" s="74">
        <f t="shared" si="212"/>
        <v>5860</v>
      </c>
      <c r="I1078" s="74">
        <f t="shared" si="220"/>
        <v>0</v>
      </c>
      <c r="J1078" s="74">
        <f t="shared" si="221"/>
        <v>3428.1</v>
      </c>
      <c r="K1078" s="74">
        <f t="shared" si="213"/>
        <v>3428.1</v>
      </c>
      <c r="L1078" s="103"/>
      <c r="O1078" s="12"/>
    </row>
    <row r="1079" spans="2:15" x14ac:dyDescent="0.3">
      <c r="B1079" s="64" t="s">
        <v>1316</v>
      </c>
      <c r="C1079" s="32" t="s">
        <v>29</v>
      </c>
      <c r="D1079" s="31" t="s">
        <v>26</v>
      </c>
      <c r="E1079" s="46">
        <f>E1078*1.02</f>
        <v>0.59670000000000001</v>
      </c>
      <c r="F1079" s="73">
        <v>7100</v>
      </c>
      <c r="G1079" s="74"/>
      <c r="H1079" s="74">
        <f t="shared" si="212"/>
        <v>7100</v>
      </c>
      <c r="I1079" s="74">
        <f t="shared" si="220"/>
        <v>4236.57</v>
      </c>
      <c r="J1079" s="74">
        <f t="shared" si="221"/>
        <v>0</v>
      </c>
      <c r="K1079" s="74">
        <f t="shared" si="213"/>
        <v>4236.57</v>
      </c>
      <c r="L1079" s="103"/>
      <c r="O1079" s="12"/>
    </row>
    <row r="1080" spans="2:15" x14ac:dyDescent="0.3">
      <c r="B1080" s="64" t="s">
        <v>1317</v>
      </c>
      <c r="C1080" s="25" t="s">
        <v>162</v>
      </c>
      <c r="D1080" s="31" t="s">
        <v>27</v>
      </c>
      <c r="E1080" s="46">
        <f>E1071</f>
        <v>9</v>
      </c>
      <c r="F1080" s="74"/>
      <c r="G1080" s="74">
        <v>2928</v>
      </c>
      <c r="H1080" s="74">
        <f t="shared" si="212"/>
        <v>2928</v>
      </c>
      <c r="I1080" s="74">
        <f t="shared" si="220"/>
        <v>0</v>
      </c>
      <c r="J1080" s="74">
        <f t="shared" si="221"/>
        <v>26352</v>
      </c>
      <c r="K1080" s="74">
        <f t="shared" si="213"/>
        <v>26352</v>
      </c>
      <c r="L1080" s="103"/>
      <c r="O1080" s="12"/>
    </row>
    <row r="1081" spans="2:15" ht="31.2" x14ac:dyDescent="0.3">
      <c r="B1081" s="64" t="s">
        <v>1318</v>
      </c>
      <c r="C1081" s="32" t="s">
        <v>170</v>
      </c>
      <c r="D1081" s="31" t="s">
        <v>27</v>
      </c>
      <c r="E1081" s="46">
        <f>E1080*1.1</f>
        <v>9.9</v>
      </c>
      <c r="F1081" s="77">
        <v>3225</v>
      </c>
      <c r="G1081" s="74"/>
      <c r="H1081" s="74">
        <f t="shared" si="212"/>
        <v>3225</v>
      </c>
      <c r="I1081" s="74">
        <f t="shared" si="220"/>
        <v>31927.5</v>
      </c>
      <c r="J1081" s="74">
        <f t="shared" si="221"/>
        <v>0</v>
      </c>
      <c r="K1081" s="74">
        <f t="shared" si="213"/>
        <v>31927.5</v>
      </c>
      <c r="L1081" s="103"/>
      <c r="O1081" s="12"/>
    </row>
    <row r="1082" spans="2:15" ht="33.6" x14ac:dyDescent="0.3">
      <c r="B1082" s="64" t="s">
        <v>1319</v>
      </c>
      <c r="C1082" s="25" t="s">
        <v>152</v>
      </c>
      <c r="D1082" s="3" t="s">
        <v>26</v>
      </c>
      <c r="E1082" s="5">
        <v>21.1</v>
      </c>
      <c r="F1082" s="74"/>
      <c r="G1082" s="74">
        <v>439</v>
      </c>
      <c r="H1082" s="74">
        <f t="shared" si="212"/>
        <v>439</v>
      </c>
      <c r="I1082" s="74">
        <f t="shared" si="220"/>
        <v>0</v>
      </c>
      <c r="J1082" s="74">
        <f t="shared" si="221"/>
        <v>9262.9</v>
      </c>
      <c r="K1082" s="74">
        <f t="shared" si="213"/>
        <v>9262.9</v>
      </c>
      <c r="L1082" s="103"/>
      <c r="O1082" s="12"/>
    </row>
    <row r="1083" spans="2:15" ht="31.2" x14ac:dyDescent="0.3">
      <c r="B1083" s="87" t="s">
        <v>1320</v>
      </c>
      <c r="C1083" s="23" t="s">
        <v>263</v>
      </c>
      <c r="D1083" s="88" t="s">
        <v>27</v>
      </c>
      <c r="E1083" s="75">
        <v>12.9</v>
      </c>
      <c r="F1083" s="82"/>
      <c r="G1083" s="82"/>
      <c r="H1083" s="82"/>
      <c r="I1083" s="82"/>
      <c r="J1083" s="82"/>
      <c r="K1083" s="82"/>
      <c r="L1083" s="103"/>
      <c r="O1083" s="12"/>
    </row>
    <row r="1084" spans="2:15" x14ac:dyDescent="0.3">
      <c r="B1084" s="64" t="s">
        <v>1321</v>
      </c>
      <c r="C1084" s="25" t="s">
        <v>149</v>
      </c>
      <c r="D1084" s="31" t="s">
        <v>26</v>
      </c>
      <c r="E1084" s="46">
        <v>80.900000000000006</v>
      </c>
      <c r="F1084" s="74"/>
      <c r="G1084" s="74">
        <v>300</v>
      </c>
      <c r="H1084" s="74">
        <f t="shared" si="212"/>
        <v>300</v>
      </c>
      <c r="I1084" s="74">
        <f t="shared" ref="I1084:I1094" si="222">ROUND(F1084*E1084,2)</f>
        <v>0</v>
      </c>
      <c r="J1084" s="74">
        <f t="shared" ref="J1084:J1094" si="223">ROUND(G1084*E1084,2)</f>
        <v>24270</v>
      </c>
      <c r="K1084" s="74">
        <f t="shared" si="213"/>
        <v>24270</v>
      </c>
      <c r="L1084" s="103"/>
      <c r="O1084" s="12"/>
    </row>
    <row r="1085" spans="2:15" x14ac:dyDescent="0.3">
      <c r="B1085" s="64" t="s">
        <v>1322</v>
      </c>
      <c r="C1085" s="25" t="s">
        <v>19</v>
      </c>
      <c r="D1085" s="31" t="s">
        <v>26</v>
      </c>
      <c r="E1085" s="46">
        <f>E1084*0.03</f>
        <v>2.427</v>
      </c>
      <c r="F1085" s="74"/>
      <c r="G1085" s="74">
        <v>1500</v>
      </c>
      <c r="H1085" s="74">
        <f t="shared" si="212"/>
        <v>1500</v>
      </c>
      <c r="I1085" s="74">
        <f t="shared" si="222"/>
        <v>0</v>
      </c>
      <c r="J1085" s="74">
        <f t="shared" si="223"/>
        <v>3640.5</v>
      </c>
      <c r="K1085" s="74">
        <f t="shared" si="213"/>
        <v>3640.5</v>
      </c>
      <c r="L1085" s="103"/>
      <c r="O1085" s="12"/>
    </row>
    <row r="1086" spans="2:15" x14ac:dyDescent="0.3">
      <c r="B1086" s="64" t="s">
        <v>1323</v>
      </c>
      <c r="C1086" s="25" t="s">
        <v>161</v>
      </c>
      <c r="D1086" s="31" t="s">
        <v>25</v>
      </c>
      <c r="E1086" s="46">
        <f>0.96*E1083</f>
        <v>12.384</v>
      </c>
      <c r="F1086" s="74"/>
      <c r="G1086" s="74"/>
      <c r="H1086" s="74">
        <f t="shared" si="212"/>
        <v>0</v>
      </c>
      <c r="I1086" s="74">
        <f t="shared" si="222"/>
        <v>0</v>
      </c>
      <c r="J1086" s="74">
        <f t="shared" si="223"/>
        <v>0</v>
      </c>
      <c r="K1086" s="74">
        <f t="shared" si="213"/>
        <v>0</v>
      </c>
      <c r="L1086" s="103"/>
      <c r="O1086" s="12"/>
    </row>
    <row r="1087" spans="2:15" ht="31.2" x14ac:dyDescent="0.3">
      <c r="B1087" s="64" t="s">
        <v>1324</v>
      </c>
      <c r="C1087" s="25" t="s">
        <v>1478</v>
      </c>
      <c r="D1087" s="31" t="s">
        <v>25</v>
      </c>
      <c r="E1087" s="46">
        <f>0.65*E1083</f>
        <v>8.3849999999999998</v>
      </c>
      <c r="F1087" s="73">
        <f>1973*0.15</f>
        <v>295.95</v>
      </c>
      <c r="G1087" s="74">
        <f>1500*0.15</f>
        <v>225</v>
      </c>
      <c r="H1087" s="74">
        <f t="shared" si="212"/>
        <v>520.95000000000005</v>
      </c>
      <c r="I1087" s="74">
        <f t="shared" si="222"/>
        <v>2481.54</v>
      </c>
      <c r="J1087" s="74">
        <f t="shared" si="223"/>
        <v>1886.63</v>
      </c>
      <c r="K1087" s="74">
        <f t="shared" si="213"/>
        <v>4368.17</v>
      </c>
      <c r="L1087" s="103"/>
      <c r="O1087" s="12"/>
    </row>
    <row r="1088" spans="2:15" x14ac:dyDescent="0.3">
      <c r="B1088" s="64" t="s">
        <v>1325</v>
      </c>
      <c r="C1088" s="25" t="s">
        <v>20</v>
      </c>
      <c r="D1088" s="31" t="s">
        <v>26</v>
      </c>
      <c r="E1088" s="46">
        <f>0.46/10*E1083</f>
        <v>0.59340000000000004</v>
      </c>
      <c r="F1088" s="74"/>
      <c r="G1088" s="74">
        <v>5860</v>
      </c>
      <c r="H1088" s="74">
        <f t="shared" si="212"/>
        <v>5860</v>
      </c>
      <c r="I1088" s="74">
        <f t="shared" si="222"/>
        <v>0</v>
      </c>
      <c r="J1088" s="74">
        <f t="shared" si="223"/>
        <v>3477.32</v>
      </c>
      <c r="K1088" s="74">
        <f t="shared" si="213"/>
        <v>3477.32</v>
      </c>
      <c r="L1088" s="103"/>
      <c r="O1088" s="12"/>
    </row>
    <row r="1089" spans="2:15" x14ac:dyDescent="0.3">
      <c r="B1089" s="64" t="s">
        <v>1326</v>
      </c>
      <c r="C1089" s="32" t="s">
        <v>158</v>
      </c>
      <c r="D1089" s="31" t="s">
        <v>26</v>
      </c>
      <c r="E1089" s="46">
        <f>E1088*1.02</f>
        <v>0.60526800000000003</v>
      </c>
      <c r="F1089" s="73">
        <v>6700</v>
      </c>
      <c r="G1089" s="74"/>
      <c r="H1089" s="74">
        <f t="shared" si="212"/>
        <v>6700</v>
      </c>
      <c r="I1089" s="74">
        <f t="shared" si="222"/>
        <v>4055.3</v>
      </c>
      <c r="J1089" s="74">
        <f t="shared" si="223"/>
        <v>0</v>
      </c>
      <c r="K1089" s="74">
        <f t="shared" si="213"/>
        <v>4055.3</v>
      </c>
      <c r="L1089" s="103"/>
      <c r="O1089" s="12"/>
    </row>
    <row r="1090" spans="2:15" x14ac:dyDescent="0.3">
      <c r="B1090" s="64" t="s">
        <v>1327</v>
      </c>
      <c r="C1090" s="25" t="s">
        <v>28</v>
      </c>
      <c r="D1090" s="31" t="s">
        <v>26</v>
      </c>
      <c r="E1090" s="46">
        <f>0.65/10*E1083</f>
        <v>0.83850000000000002</v>
      </c>
      <c r="F1090" s="74"/>
      <c r="G1090" s="74">
        <v>5860</v>
      </c>
      <c r="H1090" s="74">
        <f t="shared" si="212"/>
        <v>5860</v>
      </c>
      <c r="I1090" s="74">
        <f t="shared" si="222"/>
        <v>0</v>
      </c>
      <c r="J1090" s="74">
        <f t="shared" si="223"/>
        <v>4913.6099999999997</v>
      </c>
      <c r="K1090" s="74">
        <f t="shared" si="213"/>
        <v>4913.6099999999997</v>
      </c>
      <c r="L1090" s="103"/>
      <c r="O1090" s="12"/>
    </row>
    <row r="1091" spans="2:15" x14ac:dyDescent="0.3">
      <c r="B1091" s="64" t="s">
        <v>1328</v>
      </c>
      <c r="C1091" s="32" t="s">
        <v>29</v>
      </c>
      <c r="D1091" s="31" t="s">
        <v>26</v>
      </c>
      <c r="E1091" s="46">
        <f>E1090*1.02</f>
        <v>0.85527000000000009</v>
      </c>
      <c r="F1091" s="73">
        <v>7100</v>
      </c>
      <c r="G1091" s="74"/>
      <c r="H1091" s="74">
        <f t="shared" si="212"/>
        <v>7100</v>
      </c>
      <c r="I1091" s="74">
        <f t="shared" si="222"/>
        <v>6072.42</v>
      </c>
      <c r="J1091" s="74">
        <f t="shared" si="223"/>
        <v>0</v>
      </c>
      <c r="K1091" s="74">
        <f t="shared" si="213"/>
        <v>6072.42</v>
      </c>
      <c r="L1091" s="103"/>
      <c r="O1091" s="12"/>
    </row>
    <row r="1092" spans="2:15" x14ac:dyDescent="0.3">
      <c r="B1092" s="64" t="s">
        <v>1329</v>
      </c>
      <c r="C1092" s="25" t="s">
        <v>162</v>
      </c>
      <c r="D1092" s="31" t="s">
        <v>27</v>
      </c>
      <c r="E1092" s="46">
        <f>E1083</f>
        <v>12.9</v>
      </c>
      <c r="F1092" s="74"/>
      <c r="G1092" s="74">
        <v>2928</v>
      </c>
      <c r="H1092" s="74">
        <f t="shared" si="212"/>
        <v>2928</v>
      </c>
      <c r="I1092" s="74">
        <f t="shared" si="222"/>
        <v>0</v>
      </c>
      <c r="J1092" s="74">
        <f t="shared" si="223"/>
        <v>37771.199999999997</v>
      </c>
      <c r="K1092" s="74">
        <f t="shared" si="213"/>
        <v>37771.199999999997</v>
      </c>
      <c r="L1092" s="103"/>
      <c r="O1092" s="12"/>
    </row>
    <row r="1093" spans="2:15" ht="31.2" x14ac:dyDescent="0.3">
      <c r="B1093" s="64" t="s">
        <v>1330</v>
      </c>
      <c r="C1093" s="32" t="s">
        <v>170</v>
      </c>
      <c r="D1093" s="31" t="s">
        <v>27</v>
      </c>
      <c r="E1093" s="46">
        <f>E1092*1.1</f>
        <v>14.190000000000001</v>
      </c>
      <c r="F1093" s="77">
        <v>3225</v>
      </c>
      <c r="G1093" s="74"/>
      <c r="H1093" s="74">
        <f t="shared" si="212"/>
        <v>3225</v>
      </c>
      <c r="I1093" s="74">
        <f t="shared" si="222"/>
        <v>45762.75</v>
      </c>
      <c r="J1093" s="74">
        <f t="shared" si="223"/>
        <v>0</v>
      </c>
      <c r="K1093" s="74">
        <f t="shared" si="213"/>
        <v>45762.75</v>
      </c>
      <c r="L1093" s="103"/>
      <c r="O1093" s="12"/>
    </row>
    <row r="1094" spans="2:15" ht="33.6" x14ac:dyDescent="0.3">
      <c r="B1094" s="64" t="s">
        <v>1331</v>
      </c>
      <c r="C1094" s="25" t="s">
        <v>152</v>
      </c>
      <c r="D1094" s="3" t="s">
        <v>26</v>
      </c>
      <c r="E1094" s="5">
        <v>30.8</v>
      </c>
      <c r="F1094" s="74"/>
      <c r="G1094" s="74">
        <v>439</v>
      </c>
      <c r="H1094" s="74">
        <f t="shared" si="212"/>
        <v>439</v>
      </c>
      <c r="I1094" s="74">
        <f t="shared" si="222"/>
        <v>0</v>
      </c>
      <c r="J1094" s="74">
        <f t="shared" si="223"/>
        <v>13521.2</v>
      </c>
      <c r="K1094" s="74">
        <f t="shared" si="213"/>
        <v>13521.2</v>
      </c>
      <c r="L1094" s="103"/>
      <c r="O1094" s="12"/>
    </row>
    <row r="1095" spans="2:15" ht="31.2" x14ac:dyDescent="0.3">
      <c r="B1095" s="87" t="s">
        <v>1332</v>
      </c>
      <c r="C1095" s="23" t="s">
        <v>264</v>
      </c>
      <c r="D1095" s="88" t="s">
        <v>27</v>
      </c>
      <c r="E1095" s="75">
        <v>21.9</v>
      </c>
      <c r="F1095" s="82"/>
      <c r="G1095" s="82"/>
      <c r="H1095" s="82"/>
      <c r="I1095" s="82"/>
      <c r="J1095" s="82"/>
      <c r="K1095" s="82"/>
      <c r="L1095" s="103"/>
      <c r="O1095" s="12"/>
    </row>
    <row r="1096" spans="2:15" x14ac:dyDescent="0.3">
      <c r="B1096" s="64" t="s">
        <v>1333</v>
      </c>
      <c r="C1096" s="25" t="s">
        <v>149</v>
      </c>
      <c r="D1096" s="31" t="s">
        <v>26</v>
      </c>
      <c r="E1096" s="46">
        <v>20.100000000000001</v>
      </c>
      <c r="F1096" s="74"/>
      <c r="G1096" s="74">
        <v>300</v>
      </c>
      <c r="H1096" s="74">
        <f t="shared" si="212"/>
        <v>300</v>
      </c>
      <c r="I1096" s="74">
        <f t="shared" ref="I1096:I1105" si="224">ROUND(F1096*E1096,2)</f>
        <v>0</v>
      </c>
      <c r="J1096" s="74">
        <f t="shared" ref="J1096:J1105" si="225">ROUND(G1096*E1096,2)</f>
        <v>6030</v>
      </c>
      <c r="K1096" s="74">
        <f t="shared" si="213"/>
        <v>6030</v>
      </c>
      <c r="L1096" s="103"/>
      <c r="O1096" s="12"/>
    </row>
    <row r="1097" spans="2:15" x14ac:dyDescent="0.3">
      <c r="B1097" s="64" t="s">
        <v>1334</v>
      </c>
      <c r="C1097" s="25" t="s">
        <v>161</v>
      </c>
      <c r="D1097" s="31" t="s">
        <v>25</v>
      </c>
      <c r="E1097" s="46">
        <f>0.96*E1095</f>
        <v>21.023999999999997</v>
      </c>
      <c r="F1097" s="74"/>
      <c r="G1097" s="74"/>
      <c r="H1097" s="74">
        <f t="shared" si="212"/>
        <v>0</v>
      </c>
      <c r="I1097" s="74">
        <f t="shared" si="224"/>
        <v>0</v>
      </c>
      <c r="J1097" s="74">
        <f t="shared" si="225"/>
        <v>0</v>
      </c>
      <c r="K1097" s="74">
        <f t="shared" si="213"/>
        <v>0</v>
      </c>
      <c r="L1097" s="103"/>
      <c r="O1097" s="12"/>
    </row>
    <row r="1098" spans="2:15" ht="31.2" x14ac:dyDescent="0.3">
      <c r="B1098" s="64" t="s">
        <v>1335</v>
      </c>
      <c r="C1098" s="25" t="s">
        <v>1478</v>
      </c>
      <c r="D1098" s="31" t="s">
        <v>25</v>
      </c>
      <c r="E1098" s="46">
        <f>0.65*E1095</f>
        <v>14.234999999999999</v>
      </c>
      <c r="F1098" s="73">
        <f>1973*0.15</f>
        <v>295.95</v>
      </c>
      <c r="G1098" s="74">
        <f>1500*0.15</f>
        <v>225</v>
      </c>
      <c r="H1098" s="74">
        <f t="shared" si="212"/>
        <v>520.95000000000005</v>
      </c>
      <c r="I1098" s="74">
        <f t="shared" si="224"/>
        <v>4212.8500000000004</v>
      </c>
      <c r="J1098" s="74">
        <f t="shared" si="225"/>
        <v>3202.88</v>
      </c>
      <c r="K1098" s="74">
        <f t="shared" si="213"/>
        <v>7415.7300000000005</v>
      </c>
      <c r="L1098" s="103"/>
      <c r="O1098" s="12"/>
    </row>
    <row r="1099" spans="2:15" x14ac:dyDescent="0.3">
      <c r="B1099" s="64" t="s">
        <v>1336</v>
      </c>
      <c r="C1099" s="25" t="s">
        <v>20</v>
      </c>
      <c r="D1099" s="31" t="s">
        <v>26</v>
      </c>
      <c r="E1099" s="46">
        <f>0.46/10*E1095</f>
        <v>1.0073999999999999</v>
      </c>
      <c r="F1099" s="74"/>
      <c r="G1099" s="74">
        <v>5860</v>
      </c>
      <c r="H1099" s="74">
        <f t="shared" si="212"/>
        <v>5860</v>
      </c>
      <c r="I1099" s="74">
        <f t="shared" si="224"/>
        <v>0</v>
      </c>
      <c r="J1099" s="74">
        <f t="shared" si="225"/>
        <v>5903.36</v>
      </c>
      <c r="K1099" s="74">
        <f t="shared" si="213"/>
        <v>5903.36</v>
      </c>
      <c r="L1099" s="103"/>
      <c r="O1099" s="12"/>
    </row>
    <row r="1100" spans="2:15" x14ac:dyDescent="0.3">
      <c r="B1100" s="64" t="s">
        <v>1337</v>
      </c>
      <c r="C1100" s="32" t="s">
        <v>158</v>
      </c>
      <c r="D1100" s="31" t="s">
        <v>26</v>
      </c>
      <c r="E1100" s="46">
        <f>E1099*1.02</f>
        <v>1.0275479999999999</v>
      </c>
      <c r="F1100" s="73">
        <v>6700</v>
      </c>
      <c r="G1100" s="74"/>
      <c r="H1100" s="74">
        <f t="shared" si="212"/>
        <v>6700</v>
      </c>
      <c r="I1100" s="74">
        <f t="shared" si="224"/>
        <v>6884.57</v>
      </c>
      <c r="J1100" s="74">
        <f t="shared" si="225"/>
        <v>0</v>
      </c>
      <c r="K1100" s="74">
        <f t="shared" si="213"/>
        <v>6884.57</v>
      </c>
      <c r="L1100" s="103"/>
      <c r="O1100" s="12"/>
    </row>
    <row r="1101" spans="2:15" x14ac:dyDescent="0.3">
      <c r="B1101" s="64" t="s">
        <v>1338</v>
      </c>
      <c r="C1101" s="25" t="s">
        <v>28</v>
      </c>
      <c r="D1101" s="31" t="s">
        <v>26</v>
      </c>
      <c r="E1101" s="46">
        <f>0.65/10*E1095</f>
        <v>1.4235</v>
      </c>
      <c r="F1101" s="74"/>
      <c r="G1101" s="74">
        <v>5860</v>
      </c>
      <c r="H1101" s="74">
        <f t="shared" si="212"/>
        <v>5860</v>
      </c>
      <c r="I1101" s="74">
        <f t="shared" si="224"/>
        <v>0</v>
      </c>
      <c r="J1101" s="74">
        <f t="shared" si="225"/>
        <v>8341.7099999999991</v>
      </c>
      <c r="K1101" s="74">
        <f t="shared" si="213"/>
        <v>8341.7099999999991</v>
      </c>
      <c r="L1101" s="103"/>
      <c r="O1101" s="12"/>
    </row>
    <row r="1102" spans="2:15" x14ac:dyDescent="0.3">
      <c r="B1102" s="64" t="s">
        <v>1339</v>
      </c>
      <c r="C1102" s="32" t="s">
        <v>29</v>
      </c>
      <c r="D1102" s="31" t="s">
        <v>26</v>
      </c>
      <c r="E1102" s="46">
        <f>E1101*1.02</f>
        <v>1.45197</v>
      </c>
      <c r="F1102" s="73">
        <v>7100</v>
      </c>
      <c r="G1102" s="74"/>
      <c r="H1102" s="74">
        <f t="shared" si="212"/>
        <v>7100</v>
      </c>
      <c r="I1102" s="74">
        <f t="shared" si="224"/>
        <v>10308.99</v>
      </c>
      <c r="J1102" s="74">
        <f t="shared" si="225"/>
        <v>0</v>
      </c>
      <c r="K1102" s="74">
        <f t="shared" si="213"/>
        <v>10308.99</v>
      </c>
      <c r="L1102" s="103"/>
      <c r="O1102" s="12"/>
    </row>
    <row r="1103" spans="2:15" x14ac:dyDescent="0.3">
      <c r="B1103" s="64" t="s">
        <v>1340</v>
      </c>
      <c r="C1103" s="25" t="s">
        <v>162</v>
      </c>
      <c r="D1103" s="31" t="s">
        <v>27</v>
      </c>
      <c r="E1103" s="46">
        <f>E1095</f>
        <v>21.9</v>
      </c>
      <c r="F1103" s="74"/>
      <c r="G1103" s="74">
        <v>2928</v>
      </c>
      <c r="H1103" s="74">
        <f t="shared" ref="H1103:H1166" si="226">F1103+G1103</f>
        <v>2928</v>
      </c>
      <c r="I1103" s="74">
        <f t="shared" si="224"/>
        <v>0</v>
      </c>
      <c r="J1103" s="74">
        <f t="shared" si="225"/>
        <v>64123.199999999997</v>
      </c>
      <c r="K1103" s="74">
        <f t="shared" ref="K1103:K1166" si="227">I1103+J1103</f>
        <v>64123.199999999997</v>
      </c>
      <c r="L1103" s="103"/>
      <c r="O1103" s="12"/>
    </row>
    <row r="1104" spans="2:15" ht="31.2" x14ac:dyDescent="0.3">
      <c r="B1104" s="64" t="s">
        <v>1341</v>
      </c>
      <c r="C1104" s="32" t="s">
        <v>163</v>
      </c>
      <c r="D1104" s="31" t="s">
        <v>27</v>
      </c>
      <c r="E1104" s="46">
        <f>E1103*1.1</f>
        <v>24.09</v>
      </c>
      <c r="F1104" s="77">
        <v>855</v>
      </c>
      <c r="G1104" s="74"/>
      <c r="H1104" s="74">
        <f t="shared" si="226"/>
        <v>855</v>
      </c>
      <c r="I1104" s="74">
        <f t="shared" si="224"/>
        <v>20596.95</v>
      </c>
      <c r="J1104" s="74">
        <f t="shared" si="225"/>
        <v>0</v>
      </c>
      <c r="K1104" s="74">
        <f t="shared" si="227"/>
        <v>20596.95</v>
      </c>
      <c r="L1104" s="103"/>
      <c r="O1104" s="12"/>
    </row>
    <row r="1105" spans="2:15" s="50" customFormat="1" ht="33.6" x14ac:dyDescent="0.3">
      <c r="B1105" s="64" t="s">
        <v>1342</v>
      </c>
      <c r="C1105" s="48" t="s">
        <v>152</v>
      </c>
      <c r="D1105" s="3" t="s">
        <v>26</v>
      </c>
      <c r="E1105" s="50">
        <v>39.28</v>
      </c>
      <c r="F1105" s="77"/>
      <c r="G1105" s="74">
        <v>439</v>
      </c>
      <c r="H1105" s="74">
        <f t="shared" si="226"/>
        <v>439</v>
      </c>
      <c r="I1105" s="74">
        <f t="shared" si="224"/>
        <v>0</v>
      </c>
      <c r="J1105" s="74">
        <f t="shared" si="225"/>
        <v>17243.919999999998</v>
      </c>
      <c r="K1105" s="74">
        <f t="shared" si="227"/>
        <v>17243.919999999998</v>
      </c>
      <c r="L1105" s="62"/>
      <c r="O1105" s="12"/>
    </row>
    <row r="1106" spans="2:15" ht="31.2" x14ac:dyDescent="0.3">
      <c r="B1106" s="87" t="s">
        <v>1343</v>
      </c>
      <c r="C1106" s="23" t="s">
        <v>265</v>
      </c>
      <c r="D1106" s="88" t="s">
        <v>27</v>
      </c>
      <c r="E1106" s="75">
        <v>18.3</v>
      </c>
      <c r="F1106" s="82"/>
      <c r="G1106" s="82"/>
      <c r="H1106" s="82"/>
      <c r="I1106" s="82"/>
      <c r="J1106" s="82"/>
      <c r="K1106" s="82"/>
      <c r="L1106" s="103"/>
      <c r="O1106" s="12"/>
    </row>
    <row r="1107" spans="2:15" x14ac:dyDescent="0.3">
      <c r="B1107" s="64" t="s">
        <v>1344</v>
      </c>
      <c r="C1107" s="25" t="s">
        <v>149</v>
      </c>
      <c r="D1107" s="31" t="s">
        <v>26</v>
      </c>
      <c r="E1107" s="46">
        <v>15.26</v>
      </c>
      <c r="F1107" s="74"/>
      <c r="G1107" s="74">
        <v>300</v>
      </c>
      <c r="H1107" s="74">
        <f t="shared" si="226"/>
        <v>300</v>
      </c>
      <c r="I1107" s="74">
        <f t="shared" ref="I1107:I1118" si="228">ROUND(F1107*E1107,2)</f>
        <v>0</v>
      </c>
      <c r="J1107" s="74">
        <f t="shared" ref="J1107:J1118" si="229">ROUND(G1107*E1107,2)</f>
        <v>4578</v>
      </c>
      <c r="K1107" s="74">
        <f t="shared" si="227"/>
        <v>4578</v>
      </c>
      <c r="L1107" s="103"/>
      <c r="O1107" s="12"/>
    </row>
    <row r="1108" spans="2:15" ht="31.2" x14ac:dyDescent="0.3">
      <c r="B1108" s="64" t="s">
        <v>1345</v>
      </c>
      <c r="C1108" s="25" t="s">
        <v>208</v>
      </c>
      <c r="D1108" s="31" t="s">
        <v>26</v>
      </c>
      <c r="E1108" s="46">
        <v>21.61</v>
      </c>
      <c r="F1108" s="74"/>
      <c r="G1108" s="74">
        <v>300</v>
      </c>
      <c r="H1108" s="74">
        <f t="shared" si="226"/>
        <v>300</v>
      </c>
      <c r="I1108" s="74">
        <f t="shared" si="228"/>
        <v>0</v>
      </c>
      <c r="J1108" s="74">
        <f t="shared" si="229"/>
        <v>6483</v>
      </c>
      <c r="K1108" s="74">
        <f t="shared" si="227"/>
        <v>6483</v>
      </c>
      <c r="L1108" s="103"/>
      <c r="O1108" s="12"/>
    </row>
    <row r="1109" spans="2:15" x14ac:dyDescent="0.3">
      <c r="B1109" s="64" t="s">
        <v>1346</v>
      </c>
      <c r="C1109" s="25" t="s">
        <v>19</v>
      </c>
      <c r="D1109" s="31" t="s">
        <v>26</v>
      </c>
      <c r="E1109" s="46">
        <f>(E1107+E1108)*0.03</f>
        <v>1.1060999999999999</v>
      </c>
      <c r="F1109" s="74"/>
      <c r="G1109" s="74">
        <v>1500</v>
      </c>
      <c r="H1109" s="74">
        <f t="shared" si="226"/>
        <v>1500</v>
      </c>
      <c r="I1109" s="74">
        <f t="shared" si="228"/>
        <v>0</v>
      </c>
      <c r="J1109" s="74">
        <f t="shared" si="229"/>
        <v>1659.15</v>
      </c>
      <c r="K1109" s="74">
        <f t="shared" si="227"/>
        <v>1659.15</v>
      </c>
      <c r="L1109" s="103"/>
      <c r="O1109" s="12"/>
    </row>
    <row r="1110" spans="2:15" x14ac:dyDescent="0.3">
      <c r="B1110" s="64" t="s">
        <v>1347</v>
      </c>
      <c r="C1110" s="25" t="s">
        <v>161</v>
      </c>
      <c r="D1110" s="31" t="s">
        <v>25</v>
      </c>
      <c r="E1110" s="46">
        <f>0.96*E1106</f>
        <v>17.568000000000001</v>
      </c>
      <c r="F1110" s="74"/>
      <c r="G1110" s="74"/>
      <c r="H1110" s="74">
        <f t="shared" si="226"/>
        <v>0</v>
      </c>
      <c r="I1110" s="74">
        <f t="shared" si="228"/>
        <v>0</v>
      </c>
      <c r="J1110" s="74">
        <f t="shared" si="229"/>
        <v>0</v>
      </c>
      <c r="K1110" s="74">
        <f t="shared" si="227"/>
        <v>0</v>
      </c>
      <c r="L1110" s="103"/>
      <c r="O1110" s="12"/>
    </row>
    <row r="1111" spans="2:15" ht="31.2" x14ac:dyDescent="0.3">
      <c r="B1111" s="64" t="s">
        <v>1348</v>
      </c>
      <c r="C1111" s="25" t="s">
        <v>1478</v>
      </c>
      <c r="D1111" s="31" t="s">
        <v>25</v>
      </c>
      <c r="E1111" s="46">
        <f>0.65*E1106</f>
        <v>11.895000000000001</v>
      </c>
      <c r="F1111" s="73">
        <f>1973*0.15</f>
        <v>295.95</v>
      </c>
      <c r="G1111" s="74">
        <f>1500*0.15</f>
        <v>225</v>
      </c>
      <c r="H1111" s="74">
        <f t="shared" si="226"/>
        <v>520.95000000000005</v>
      </c>
      <c r="I1111" s="74">
        <f t="shared" si="228"/>
        <v>3520.33</v>
      </c>
      <c r="J1111" s="74">
        <f t="shared" si="229"/>
        <v>2676.38</v>
      </c>
      <c r="K1111" s="74">
        <f t="shared" si="227"/>
        <v>6196.71</v>
      </c>
      <c r="L1111" s="103"/>
      <c r="O1111" s="12"/>
    </row>
    <row r="1112" spans="2:15" x14ac:dyDescent="0.3">
      <c r="B1112" s="64" t="s">
        <v>1349</v>
      </c>
      <c r="C1112" s="25" t="s">
        <v>20</v>
      </c>
      <c r="D1112" s="31" t="s">
        <v>26</v>
      </c>
      <c r="E1112" s="46">
        <f>0.46/10*E1106</f>
        <v>0.84179999999999999</v>
      </c>
      <c r="F1112" s="74"/>
      <c r="G1112" s="74">
        <v>5860</v>
      </c>
      <c r="H1112" s="74">
        <f t="shared" si="226"/>
        <v>5860</v>
      </c>
      <c r="I1112" s="74">
        <f t="shared" si="228"/>
        <v>0</v>
      </c>
      <c r="J1112" s="74">
        <f t="shared" si="229"/>
        <v>4932.95</v>
      </c>
      <c r="K1112" s="74">
        <f t="shared" si="227"/>
        <v>4932.95</v>
      </c>
      <c r="L1112" s="103"/>
      <c r="O1112" s="12"/>
    </row>
    <row r="1113" spans="2:15" x14ac:dyDescent="0.3">
      <c r="B1113" s="64" t="s">
        <v>1350</v>
      </c>
      <c r="C1113" s="32" t="s">
        <v>158</v>
      </c>
      <c r="D1113" s="31" t="s">
        <v>26</v>
      </c>
      <c r="E1113" s="46">
        <f>E1112*1.02</f>
        <v>0.85863599999999995</v>
      </c>
      <c r="F1113" s="73">
        <v>6700</v>
      </c>
      <c r="G1113" s="74"/>
      <c r="H1113" s="74">
        <f t="shared" si="226"/>
        <v>6700</v>
      </c>
      <c r="I1113" s="74">
        <f t="shared" si="228"/>
        <v>5752.86</v>
      </c>
      <c r="J1113" s="74">
        <f t="shared" si="229"/>
        <v>0</v>
      </c>
      <c r="K1113" s="74">
        <f t="shared" si="227"/>
        <v>5752.86</v>
      </c>
      <c r="L1113" s="103"/>
      <c r="O1113" s="12"/>
    </row>
    <row r="1114" spans="2:15" x14ac:dyDescent="0.3">
      <c r="B1114" s="64" t="s">
        <v>1351</v>
      </c>
      <c r="C1114" s="25" t="s">
        <v>28</v>
      </c>
      <c r="D1114" s="31" t="s">
        <v>26</v>
      </c>
      <c r="E1114" s="46">
        <f>0.65/10*E1106</f>
        <v>1.1895</v>
      </c>
      <c r="F1114" s="74"/>
      <c r="G1114" s="74">
        <v>5860</v>
      </c>
      <c r="H1114" s="74">
        <f t="shared" si="226"/>
        <v>5860</v>
      </c>
      <c r="I1114" s="74">
        <f t="shared" si="228"/>
        <v>0</v>
      </c>
      <c r="J1114" s="74">
        <f t="shared" si="229"/>
        <v>6970.47</v>
      </c>
      <c r="K1114" s="74">
        <f t="shared" si="227"/>
        <v>6970.47</v>
      </c>
      <c r="L1114" s="103"/>
      <c r="O1114" s="12"/>
    </row>
    <row r="1115" spans="2:15" x14ac:dyDescent="0.3">
      <c r="B1115" s="64" t="s">
        <v>1352</v>
      </c>
      <c r="C1115" s="32" t="s">
        <v>29</v>
      </c>
      <c r="D1115" s="31" t="s">
        <v>26</v>
      </c>
      <c r="E1115" s="46">
        <f>E1114*1.02</f>
        <v>1.21329</v>
      </c>
      <c r="F1115" s="73">
        <v>7100</v>
      </c>
      <c r="G1115" s="74"/>
      <c r="H1115" s="74">
        <f t="shared" si="226"/>
        <v>7100</v>
      </c>
      <c r="I1115" s="74">
        <f t="shared" si="228"/>
        <v>8614.36</v>
      </c>
      <c r="J1115" s="74">
        <f t="shared" si="229"/>
        <v>0</v>
      </c>
      <c r="K1115" s="74">
        <f t="shared" si="227"/>
        <v>8614.36</v>
      </c>
      <c r="L1115" s="103"/>
      <c r="O1115" s="12"/>
    </row>
    <row r="1116" spans="2:15" x14ac:dyDescent="0.3">
      <c r="B1116" s="64" t="s">
        <v>1353</v>
      </c>
      <c r="C1116" s="25" t="s">
        <v>162</v>
      </c>
      <c r="D1116" s="31" t="s">
        <v>27</v>
      </c>
      <c r="E1116" s="46">
        <f>E1106</f>
        <v>18.3</v>
      </c>
      <c r="F1116" s="74"/>
      <c r="G1116" s="74">
        <v>2928</v>
      </c>
      <c r="H1116" s="74">
        <f t="shared" si="226"/>
        <v>2928</v>
      </c>
      <c r="I1116" s="74">
        <f t="shared" si="228"/>
        <v>0</v>
      </c>
      <c r="J1116" s="74">
        <f t="shared" si="229"/>
        <v>53582.400000000001</v>
      </c>
      <c r="K1116" s="74">
        <f t="shared" si="227"/>
        <v>53582.400000000001</v>
      </c>
      <c r="L1116" s="103"/>
      <c r="O1116" s="12"/>
    </row>
    <row r="1117" spans="2:15" ht="31.2" x14ac:dyDescent="0.3">
      <c r="B1117" s="64" t="s">
        <v>1354</v>
      </c>
      <c r="C1117" s="32" t="s">
        <v>163</v>
      </c>
      <c r="D1117" s="31" t="s">
        <v>27</v>
      </c>
      <c r="E1117" s="46">
        <f>E1116*1.1</f>
        <v>20.130000000000003</v>
      </c>
      <c r="F1117" s="77">
        <v>855</v>
      </c>
      <c r="G1117" s="74"/>
      <c r="H1117" s="74">
        <f t="shared" si="226"/>
        <v>855</v>
      </c>
      <c r="I1117" s="74">
        <f t="shared" si="228"/>
        <v>17211.150000000001</v>
      </c>
      <c r="J1117" s="74">
        <f t="shared" si="229"/>
        <v>0</v>
      </c>
      <c r="K1117" s="74">
        <f t="shared" si="227"/>
        <v>17211.150000000001</v>
      </c>
      <c r="L1117" s="103"/>
      <c r="O1117" s="12"/>
    </row>
    <row r="1118" spans="2:15" ht="33.6" x14ac:dyDescent="0.3">
      <c r="B1118" s="64" t="s">
        <v>1355</v>
      </c>
      <c r="C1118" s="25" t="s">
        <v>152</v>
      </c>
      <c r="D1118" s="3" t="s">
        <v>26</v>
      </c>
      <c r="E1118" s="7">
        <v>36.799999999999997</v>
      </c>
      <c r="F1118" s="74"/>
      <c r="G1118" s="74">
        <v>439</v>
      </c>
      <c r="H1118" s="74">
        <f t="shared" si="226"/>
        <v>439</v>
      </c>
      <c r="I1118" s="74">
        <f t="shared" si="228"/>
        <v>0</v>
      </c>
      <c r="J1118" s="74">
        <f t="shared" si="229"/>
        <v>16155.2</v>
      </c>
      <c r="K1118" s="74">
        <f t="shared" si="227"/>
        <v>16155.2</v>
      </c>
      <c r="L1118" s="103"/>
      <c r="O1118" s="12"/>
    </row>
    <row r="1119" spans="2:15" ht="31.2" x14ac:dyDescent="0.3">
      <c r="B1119" s="87" t="s">
        <v>1356</v>
      </c>
      <c r="C1119" s="23" t="s">
        <v>266</v>
      </c>
      <c r="D1119" s="88" t="s">
        <v>27</v>
      </c>
      <c r="E1119" s="75">
        <v>3.7</v>
      </c>
      <c r="F1119" s="82"/>
      <c r="G1119" s="82"/>
      <c r="H1119" s="82"/>
      <c r="I1119" s="82"/>
      <c r="J1119" s="82"/>
      <c r="K1119" s="82"/>
      <c r="L1119" s="103"/>
      <c r="O1119" s="12"/>
    </row>
    <row r="1120" spans="2:15" x14ac:dyDescent="0.3">
      <c r="B1120" s="64" t="s">
        <v>1357</v>
      </c>
      <c r="C1120" s="25" t="s">
        <v>149</v>
      </c>
      <c r="D1120" s="31" t="s">
        <v>26</v>
      </c>
      <c r="E1120" s="46">
        <v>1</v>
      </c>
      <c r="F1120" s="74"/>
      <c r="G1120" s="74">
        <v>300</v>
      </c>
      <c r="H1120" s="74">
        <f t="shared" si="226"/>
        <v>300</v>
      </c>
      <c r="I1120" s="74">
        <f t="shared" ref="I1120:I1128" si="230">ROUND(F1120*E1120,2)</f>
        <v>0</v>
      </c>
      <c r="J1120" s="74">
        <f t="shared" ref="J1120:J1128" si="231">ROUND(G1120*E1120,2)</f>
        <v>300</v>
      </c>
      <c r="K1120" s="74">
        <f t="shared" si="227"/>
        <v>300</v>
      </c>
      <c r="L1120" s="103"/>
      <c r="O1120" s="12"/>
    </row>
    <row r="1121" spans="2:15" x14ac:dyDescent="0.3">
      <c r="B1121" s="64" t="s">
        <v>1358</v>
      </c>
      <c r="C1121" s="25" t="s">
        <v>161</v>
      </c>
      <c r="D1121" s="31" t="s">
        <v>25</v>
      </c>
      <c r="E1121" s="46">
        <f>0.96*E1119</f>
        <v>3.552</v>
      </c>
      <c r="F1121" s="74"/>
      <c r="G1121" s="74"/>
      <c r="H1121" s="74">
        <f t="shared" si="226"/>
        <v>0</v>
      </c>
      <c r="I1121" s="74">
        <f t="shared" si="230"/>
        <v>0</v>
      </c>
      <c r="J1121" s="74">
        <f t="shared" si="231"/>
        <v>0</v>
      </c>
      <c r="K1121" s="74">
        <f t="shared" si="227"/>
        <v>0</v>
      </c>
      <c r="L1121" s="103"/>
      <c r="O1121" s="12"/>
    </row>
    <row r="1122" spans="2:15" ht="31.2" x14ac:dyDescent="0.3">
      <c r="B1122" s="64" t="s">
        <v>1359</v>
      </c>
      <c r="C1122" s="25" t="s">
        <v>1478</v>
      </c>
      <c r="D1122" s="31" t="s">
        <v>25</v>
      </c>
      <c r="E1122" s="46">
        <f>0.65*E1119</f>
        <v>2.4050000000000002</v>
      </c>
      <c r="F1122" s="73">
        <f>1973*0.15</f>
        <v>295.95</v>
      </c>
      <c r="G1122" s="74">
        <f>1500*0.15</f>
        <v>225</v>
      </c>
      <c r="H1122" s="74">
        <f t="shared" si="226"/>
        <v>520.95000000000005</v>
      </c>
      <c r="I1122" s="74">
        <f t="shared" si="230"/>
        <v>711.76</v>
      </c>
      <c r="J1122" s="74">
        <f t="shared" si="231"/>
        <v>541.13</v>
      </c>
      <c r="K1122" s="74">
        <f t="shared" si="227"/>
        <v>1252.8899999999999</v>
      </c>
      <c r="L1122" s="103"/>
      <c r="O1122" s="12"/>
    </row>
    <row r="1123" spans="2:15" x14ac:dyDescent="0.3">
      <c r="B1123" s="64" t="s">
        <v>1360</v>
      </c>
      <c r="C1123" s="25" t="s">
        <v>20</v>
      </c>
      <c r="D1123" s="31" t="s">
        <v>26</v>
      </c>
      <c r="E1123" s="46">
        <f>0.46/10*E1119</f>
        <v>0.17020000000000002</v>
      </c>
      <c r="F1123" s="74"/>
      <c r="G1123" s="74">
        <v>5860</v>
      </c>
      <c r="H1123" s="74">
        <f t="shared" si="226"/>
        <v>5860</v>
      </c>
      <c r="I1123" s="74">
        <f t="shared" si="230"/>
        <v>0</v>
      </c>
      <c r="J1123" s="74">
        <f t="shared" si="231"/>
        <v>997.37</v>
      </c>
      <c r="K1123" s="74">
        <f t="shared" si="227"/>
        <v>997.37</v>
      </c>
      <c r="L1123" s="103"/>
      <c r="O1123" s="12"/>
    </row>
    <row r="1124" spans="2:15" x14ac:dyDescent="0.3">
      <c r="B1124" s="64" t="s">
        <v>1361</v>
      </c>
      <c r="C1124" s="32" t="s">
        <v>158</v>
      </c>
      <c r="D1124" s="31" t="s">
        <v>26</v>
      </c>
      <c r="E1124" s="46">
        <f>E1123*1.02</f>
        <v>0.17360400000000001</v>
      </c>
      <c r="F1124" s="73">
        <v>6700</v>
      </c>
      <c r="G1124" s="74"/>
      <c r="H1124" s="74">
        <f t="shared" si="226"/>
        <v>6700</v>
      </c>
      <c r="I1124" s="74">
        <f t="shared" si="230"/>
        <v>1163.1500000000001</v>
      </c>
      <c r="J1124" s="74">
        <f t="shared" si="231"/>
        <v>0</v>
      </c>
      <c r="K1124" s="74">
        <f t="shared" si="227"/>
        <v>1163.1500000000001</v>
      </c>
      <c r="L1124" s="103"/>
      <c r="O1124" s="12"/>
    </row>
    <row r="1125" spans="2:15" x14ac:dyDescent="0.3">
      <c r="B1125" s="64" t="s">
        <v>1362</v>
      </c>
      <c r="C1125" s="25" t="s">
        <v>28</v>
      </c>
      <c r="D1125" s="31" t="s">
        <v>26</v>
      </c>
      <c r="E1125" s="46">
        <f>0.65/10*E1119</f>
        <v>0.24050000000000002</v>
      </c>
      <c r="F1125" s="74"/>
      <c r="G1125" s="74">
        <v>5860</v>
      </c>
      <c r="H1125" s="74">
        <f t="shared" si="226"/>
        <v>5860</v>
      </c>
      <c r="I1125" s="74">
        <f t="shared" si="230"/>
        <v>0</v>
      </c>
      <c r="J1125" s="74">
        <f t="shared" si="231"/>
        <v>1409.33</v>
      </c>
      <c r="K1125" s="74">
        <f t="shared" si="227"/>
        <v>1409.33</v>
      </c>
      <c r="L1125" s="103"/>
      <c r="O1125" s="12"/>
    </row>
    <row r="1126" spans="2:15" x14ac:dyDescent="0.3">
      <c r="B1126" s="64" t="s">
        <v>1363</v>
      </c>
      <c r="C1126" s="32" t="s">
        <v>29</v>
      </c>
      <c r="D1126" s="31" t="s">
        <v>26</v>
      </c>
      <c r="E1126" s="46">
        <f>E1125*1.02</f>
        <v>0.24531000000000003</v>
      </c>
      <c r="F1126" s="73">
        <v>7100</v>
      </c>
      <c r="G1126" s="74"/>
      <c r="H1126" s="74">
        <f t="shared" si="226"/>
        <v>7100</v>
      </c>
      <c r="I1126" s="74">
        <f t="shared" si="230"/>
        <v>1741.7</v>
      </c>
      <c r="J1126" s="74">
        <f t="shared" si="231"/>
        <v>0</v>
      </c>
      <c r="K1126" s="74">
        <f t="shared" si="227"/>
        <v>1741.7</v>
      </c>
      <c r="L1126" s="103"/>
      <c r="O1126" s="12"/>
    </row>
    <row r="1127" spans="2:15" x14ac:dyDescent="0.3">
      <c r="B1127" s="64" t="s">
        <v>1364</v>
      </c>
      <c r="C1127" s="25" t="s">
        <v>162</v>
      </c>
      <c r="D1127" s="31" t="s">
        <v>27</v>
      </c>
      <c r="E1127" s="46">
        <f>E1119</f>
        <v>3.7</v>
      </c>
      <c r="F1127" s="74"/>
      <c r="G1127" s="74">
        <v>2928</v>
      </c>
      <c r="H1127" s="74">
        <f t="shared" si="226"/>
        <v>2928</v>
      </c>
      <c r="I1127" s="74">
        <f t="shared" si="230"/>
        <v>0</v>
      </c>
      <c r="J1127" s="74">
        <f t="shared" si="231"/>
        <v>10833.6</v>
      </c>
      <c r="K1127" s="74">
        <f t="shared" si="227"/>
        <v>10833.6</v>
      </c>
      <c r="L1127" s="103"/>
      <c r="O1127" s="12"/>
    </row>
    <row r="1128" spans="2:15" ht="31.2" x14ac:dyDescent="0.3">
      <c r="B1128" s="64" t="s">
        <v>1365</v>
      </c>
      <c r="C1128" s="32" t="s">
        <v>163</v>
      </c>
      <c r="D1128" s="31" t="s">
        <v>27</v>
      </c>
      <c r="E1128" s="46">
        <f>E1127*1.1</f>
        <v>4.07</v>
      </c>
      <c r="F1128" s="77">
        <v>855</v>
      </c>
      <c r="G1128" s="74"/>
      <c r="H1128" s="74">
        <f t="shared" si="226"/>
        <v>855</v>
      </c>
      <c r="I1128" s="74">
        <f t="shared" si="230"/>
        <v>3479.85</v>
      </c>
      <c r="J1128" s="74">
        <f t="shared" si="231"/>
        <v>0</v>
      </c>
      <c r="K1128" s="74">
        <f t="shared" si="227"/>
        <v>3479.85</v>
      </c>
      <c r="L1128" s="103"/>
      <c r="O1128" s="12"/>
    </row>
    <row r="1129" spans="2:15" ht="31.2" x14ac:dyDescent="0.3">
      <c r="B1129" s="87" t="s">
        <v>1366</v>
      </c>
      <c r="C1129" s="23" t="s">
        <v>267</v>
      </c>
      <c r="D1129" s="88" t="s">
        <v>27</v>
      </c>
      <c r="E1129" s="75">
        <v>2.9</v>
      </c>
      <c r="F1129" s="82"/>
      <c r="G1129" s="82"/>
      <c r="H1129" s="82"/>
      <c r="I1129" s="82"/>
      <c r="J1129" s="82"/>
      <c r="K1129" s="82"/>
      <c r="L1129" s="103"/>
      <c r="O1129" s="12"/>
    </row>
    <row r="1130" spans="2:15" x14ac:dyDescent="0.3">
      <c r="B1130" s="64" t="s">
        <v>1367</v>
      </c>
      <c r="C1130" s="25" t="s">
        <v>149</v>
      </c>
      <c r="D1130" s="31" t="s">
        <v>26</v>
      </c>
      <c r="E1130" s="46">
        <v>3.6</v>
      </c>
      <c r="F1130" s="74"/>
      <c r="G1130" s="74">
        <v>300</v>
      </c>
      <c r="H1130" s="74">
        <f t="shared" si="226"/>
        <v>300</v>
      </c>
      <c r="I1130" s="74">
        <f t="shared" ref="I1130:I1141" si="232">ROUND(F1130*E1130,2)</f>
        <v>0</v>
      </c>
      <c r="J1130" s="74">
        <f t="shared" ref="J1130:J1141" si="233">ROUND(G1130*E1130,2)</f>
        <v>1080</v>
      </c>
      <c r="K1130" s="74">
        <f t="shared" si="227"/>
        <v>1080</v>
      </c>
      <c r="L1130" s="103"/>
      <c r="O1130" s="12"/>
    </row>
    <row r="1131" spans="2:15" ht="31.2" x14ac:dyDescent="0.3">
      <c r="B1131" s="64" t="s">
        <v>1368</v>
      </c>
      <c r="C1131" s="25" t="s">
        <v>208</v>
      </c>
      <c r="D1131" s="31" t="s">
        <v>26</v>
      </c>
      <c r="E1131" s="46">
        <v>21.61</v>
      </c>
      <c r="F1131" s="74"/>
      <c r="G1131" s="74">
        <v>300</v>
      </c>
      <c r="H1131" s="74">
        <f t="shared" si="226"/>
        <v>300</v>
      </c>
      <c r="I1131" s="74">
        <f t="shared" si="232"/>
        <v>0</v>
      </c>
      <c r="J1131" s="74">
        <f t="shared" si="233"/>
        <v>6483</v>
      </c>
      <c r="K1131" s="74">
        <f t="shared" si="227"/>
        <v>6483</v>
      </c>
      <c r="L1131" s="103"/>
      <c r="O1131" s="12"/>
    </row>
    <row r="1132" spans="2:15" x14ac:dyDescent="0.3">
      <c r="B1132" s="64" t="s">
        <v>1369</v>
      </c>
      <c r="C1132" s="25" t="s">
        <v>19</v>
      </c>
      <c r="D1132" s="31" t="s">
        <v>26</v>
      </c>
      <c r="E1132" s="46">
        <f>(E1130+E1131)*0.03</f>
        <v>0.75629999999999997</v>
      </c>
      <c r="F1132" s="74"/>
      <c r="G1132" s="74">
        <v>1500</v>
      </c>
      <c r="H1132" s="74">
        <f t="shared" si="226"/>
        <v>1500</v>
      </c>
      <c r="I1132" s="74">
        <f t="shared" si="232"/>
        <v>0</v>
      </c>
      <c r="J1132" s="74">
        <f t="shared" si="233"/>
        <v>1134.45</v>
      </c>
      <c r="K1132" s="74">
        <f t="shared" si="227"/>
        <v>1134.45</v>
      </c>
      <c r="L1132" s="103"/>
      <c r="O1132" s="12"/>
    </row>
    <row r="1133" spans="2:15" x14ac:dyDescent="0.3">
      <c r="B1133" s="64" t="s">
        <v>1370</v>
      </c>
      <c r="C1133" s="25" t="s">
        <v>161</v>
      </c>
      <c r="D1133" s="31" t="s">
        <v>25</v>
      </c>
      <c r="E1133" s="46">
        <f>0.96*E1129</f>
        <v>2.7839999999999998</v>
      </c>
      <c r="F1133" s="74"/>
      <c r="G1133" s="74"/>
      <c r="H1133" s="74">
        <f t="shared" si="226"/>
        <v>0</v>
      </c>
      <c r="I1133" s="74">
        <f t="shared" si="232"/>
        <v>0</v>
      </c>
      <c r="J1133" s="74">
        <f t="shared" si="233"/>
        <v>0</v>
      </c>
      <c r="K1133" s="74">
        <f t="shared" si="227"/>
        <v>0</v>
      </c>
      <c r="L1133" s="103"/>
      <c r="O1133" s="12"/>
    </row>
    <row r="1134" spans="2:15" ht="31.2" x14ac:dyDescent="0.3">
      <c r="B1134" s="64" t="s">
        <v>1371</v>
      </c>
      <c r="C1134" s="25" t="s">
        <v>1478</v>
      </c>
      <c r="D1134" s="31" t="s">
        <v>25</v>
      </c>
      <c r="E1134" s="46">
        <f>0.65*E1129</f>
        <v>1.885</v>
      </c>
      <c r="F1134" s="73">
        <f>1973*0.15</f>
        <v>295.95</v>
      </c>
      <c r="G1134" s="74">
        <f>1500*0.15</f>
        <v>225</v>
      </c>
      <c r="H1134" s="74">
        <f t="shared" si="226"/>
        <v>520.95000000000005</v>
      </c>
      <c r="I1134" s="74">
        <f t="shared" si="232"/>
        <v>557.87</v>
      </c>
      <c r="J1134" s="74">
        <f t="shared" si="233"/>
        <v>424.13</v>
      </c>
      <c r="K1134" s="74">
        <f t="shared" si="227"/>
        <v>982</v>
      </c>
      <c r="L1134" s="103"/>
      <c r="O1134" s="12"/>
    </row>
    <row r="1135" spans="2:15" x14ac:dyDescent="0.3">
      <c r="B1135" s="64" t="s">
        <v>1372</v>
      </c>
      <c r="C1135" s="25" t="s">
        <v>20</v>
      </c>
      <c r="D1135" s="31" t="s">
        <v>26</v>
      </c>
      <c r="E1135" s="46">
        <f>0.46/10*E1129</f>
        <v>0.13339999999999999</v>
      </c>
      <c r="F1135" s="74"/>
      <c r="G1135" s="74">
        <v>5860</v>
      </c>
      <c r="H1135" s="74">
        <f t="shared" si="226"/>
        <v>5860</v>
      </c>
      <c r="I1135" s="74">
        <f t="shared" si="232"/>
        <v>0</v>
      </c>
      <c r="J1135" s="74">
        <f t="shared" si="233"/>
        <v>781.72</v>
      </c>
      <c r="K1135" s="74">
        <f t="shared" si="227"/>
        <v>781.72</v>
      </c>
      <c r="L1135" s="103"/>
      <c r="O1135" s="12"/>
    </row>
    <row r="1136" spans="2:15" x14ac:dyDescent="0.3">
      <c r="B1136" s="64" t="s">
        <v>1373</v>
      </c>
      <c r="C1136" s="32" t="s">
        <v>158</v>
      </c>
      <c r="D1136" s="31" t="s">
        <v>26</v>
      </c>
      <c r="E1136" s="46">
        <f>E1135*1.02</f>
        <v>0.13606799999999999</v>
      </c>
      <c r="F1136" s="73">
        <v>6700</v>
      </c>
      <c r="G1136" s="74"/>
      <c r="H1136" s="74">
        <f t="shared" si="226"/>
        <v>6700</v>
      </c>
      <c r="I1136" s="74">
        <f t="shared" si="232"/>
        <v>911.66</v>
      </c>
      <c r="J1136" s="74">
        <f t="shared" si="233"/>
        <v>0</v>
      </c>
      <c r="K1136" s="74">
        <f t="shared" si="227"/>
        <v>911.66</v>
      </c>
      <c r="L1136" s="103"/>
      <c r="O1136" s="12"/>
    </row>
    <row r="1137" spans="2:15" x14ac:dyDescent="0.3">
      <c r="B1137" s="64" t="s">
        <v>1374</v>
      </c>
      <c r="C1137" s="25" t="s">
        <v>28</v>
      </c>
      <c r="D1137" s="31" t="s">
        <v>26</v>
      </c>
      <c r="E1137" s="46">
        <f>0.65/10*E1129</f>
        <v>0.1885</v>
      </c>
      <c r="F1137" s="74"/>
      <c r="G1137" s="74">
        <v>5860</v>
      </c>
      <c r="H1137" s="74">
        <f t="shared" si="226"/>
        <v>5860</v>
      </c>
      <c r="I1137" s="74">
        <f t="shared" si="232"/>
        <v>0</v>
      </c>
      <c r="J1137" s="74">
        <f t="shared" si="233"/>
        <v>1104.6099999999999</v>
      </c>
      <c r="K1137" s="74">
        <f t="shared" si="227"/>
        <v>1104.6099999999999</v>
      </c>
      <c r="L1137" s="103"/>
      <c r="O1137" s="12"/>
    </row>
    <row r="1138" spans="2:15" x14ac:dyDescent="0.3">
      <c r="B1138" s="64" t="s">
        <v>1375</v>
      </c>
      <c r="C1138" s="32" t="s">
        <v>29</v>
      </c>
      <c r="D1138" s="31" t="s">
        <v>26</v>
      </c>
      <c r="E1138" s="46">
        <f>E1137*1.02</f>
        <v>0.19227</v>
      </c>
      <c r="F1138" s="73">
        <v>7100</v>
      </c>
      <c r="G1138" s="74"/>
      <c r="H1138" s="74">
        <f t="shared" si="226"/>
        <v>7100</v>
      </c>
      <c r="I1138" s="74">
        <f t="shared" si="232"/>
        <v>1365.12</v>
      </c>
      <c r="J1138" s="74">
        <f t="shared" si="233"/>
        <v>0</v>
      </c>
      <c r="K1138" s="74">
        <f t="shared" si="227"/>
        <v>1365.12</v>
      </c>
      <c r="L1138" s="103"/>
      <c r="O1138" s="12"/>
    </row>
    <row r="1139" spans="2:15" x14ac:dyDescent="0.3">
      <c r="B1139" s="64" t="s">
        <v>1376</v>
      </c>
      <c r="C1139" s="25" t="s">
        <v>162</v>
      </c>
      <c r="D1139" s="31" t="s">
        <v>27</v>
      </c>
      <c r="E1139" s="46">
        <f>E1129</f>
        <v>2.9</v>
      </c>
      <c r="F1139" s="74"/>
      <c r="G1139" s="74">
        <v>2928</v>
      </c>
      <c r="H1139" s="74">
        <f t="shared" si="226"/>
        <v>2928</v>
      </c>
      <c r="I1139" s="74">
        <f t="shared" si="232"/>
        <v>0</v>
      </c>
      <c r="J1139" s="74">
        <f t="shared" si="233"/>
        <v>8491.2000000000007</v>
      </c>
      <c r="K1139" s="74">
        <f t="shared" si="227"/>
        <v>8491.2000000000007</v>
      </c>
      <c r="L1139" s="103"/>
      <c r="O1139" s="12"/>
    </row>
    <row r="1140" spans="2:15" ht="31.2" x14ac:dyDescent="0.3">
      <c r="B1140" s="64" t="s">
        <v>1377</v>
      </c>
      <c r="C1140" s="32" t="s">
        <v>163</v>
      </c>
      <c r="D1140" s="31" t="s">
        <v>27</v>
      </c>
      <c r="E1140" s="46">
        <f>E1139*1.1</f>
        <v>3.19</v>
      </c>
      <c r="F1140" s="77">
        <v>855</v>
      </c>
      <c r="G1140" s="74"/>
      <c r="H1140" s="74">
        <f t="shared" si="226"/>
        <v>855</v>
      </c>
      <c r="I1140" s="74">
        <f t="shared" si="232"/>
        <v>2727.45</v>
      </c>
      <c r="J1140" s="74">
        <f t="shared" si="233"/>
        <v>0</v>
      </c>
      <c r="K1140" s="74">
        <f t="shared" si="227"/>
        <v>2727.45</v>
      </c>
      <c r="L1140" s="103"/>
      <c r="O1140" s="12"/>
    </row>
    <row r="1141" spans="2:15" ht="33.6" x14ac:dyDescent="0.3">
      <c r="B1141" s="64" t="s">
        <v>1378</v>
      </c>
      <c r="C1141" s="25" t="s">
        <v>152</v>
      </c>
      <c r="D1141" s="3" t="s">
        <v>26</v>
      </c>
      <c r="E1141" s="7">
        <v>1</v>
      </c>
      <c r="F1141" s="74"/>
      <c r="G1141" s="74">
        <v>439</v>
      </c>
      <c r="H1141" s="74">
        <f t="shared" si="226"/>
        <v>439</v>
      </c>
      <c r="I1141" s="74">
        <f t="shared" si="232"/>
        <v>0</v>
      </c>
      <c r="J1141" s="74">
        <f t="shared" si="233"/>
        <v>439</v>
      </c>
      <c r="K1141" s="74">
        <f t="shared" si="227"/>
        <v>439</v>
      </c>
      <c r="L1141" s="103"/>
      <c r="O1141" s="12"/>
    </row>
    <row r="1142" spans="2:15" ht="31.2" x14ac:dyDescent="0.3">
      <c r="B1142" s="87" t="s">
        <v>1379</v>
      </c>
      <c r="C1142" s="23" t="s">
        <v>268</v>
      </c>
      <c r="D1142" s="88" t="s">
        <v>27</v>
      </c>
      <c r="E1142" s="75">
        <v>30.4</v>
      </c>
      <c r="F1142" s="82"/>
      <c r="G1142" s="82"/>
      <c r="H1142" s="82"/>
      <c r="I1142" s="82"/>
      <c r="J1142" s="82"/>
      <c r="K1142" s="82"/>
      <c r="L1142" s="103"/>
      <c r="O1142" s="12"/>
    </row>
    <row r="1143" spans="2:15" x14ac:dyDescent="0.3">
      <c r="B1143" s="64" t="s">
        <v>1380</v>
      </c>
      <c r="C1143" s="25" t="s">
        <v>149</v>
      </c>
      <c r="D1143" s="31" t="s">
        <v>26</v>
      </c>
      <c r="E1143" s="46">
        <v>270.14</v>
      </c>
      <c r="F1143" s="74"/>
      <c r="G1143" s="74">
        <v>300</v>
      </c>
      <c r="H1143" s="74">
        <f t="shared" si="226"/>
        <v>300</v>
      </c>
      <c r="I1143" s="74">
        <f t="shared" ref="I1143:I1205" si="234">ROUND(F1143*E1143,2)</f>
        <v>0</v>
      </c>
      <c r="J1143" s="74">
        <f t="shared" ref="J1143:J1205" si="235">ROUND(G1143*E1143,2)</f>
        <v>81042</v>
      </c>
      <c r="K1143" s="74">
        <f t="shared" si="227"/>
        <v>81042</v>
      </c>
      <c r="L1143" s="103"/>
      <c r="O1143" s="12"/>
    </row>
    <row r="1144" spans="2:15" x14ac:dyDescent="0.3">
      <c r="B1144" s="64" t="s">
        <v>1381</v>
      </c>
      <c r="C1144" s="25" t="s">
        <v>19</v>
      </c>
      <c r="D1144" s="31" t="s">
        <v>26</v>
      </c>
      <c r="E1144" s="46">
        <f>E1143*0.03</f>
        <v>8.1041999999999987</v>
      </c>
      <c r="F1144" s="74"/>
      <c r="G1144" s="74">
        <v>1500</v>
      </c>
      <c r="H1144" s="74">
        <f t="shared" si="226"/>
        <v>1500</v>
      </c>
      <c r="I1144" s="74">
        <f t="shared" si="234"/>
        <v>0</v>
      </c>
      <c r="J1144" s="74">
        <f t="shared" si="235"/>
        <v>12156.3</v>
      </c>
      <c r="K1144" s="74">
        <f t="shared" si="227"/>
        <v>12156.3</v>
      </c>
      <c r="L1144" s="103"/>
      <c r="O1144" s="12"/>
    </row>
    <row r="1145" spans="2:15" x14ac:dyDescent="0.3">
      <c r="B1145" s="64" t="s">
        <v>1382</v>
      </c>
      <c r="C1145" s="25" t="s">
        <v>161</v>
      </c>
      <c r="D1145" s="31" t="s">
        <v>25</v>
      </c>
      <c r="E1145" s="46">
        <f>0.96*E1142</f>
        <v>29.183999999999997</v>
      </c>
      <c r="F1145" s="74"/>
      <c r="G1145" s="74"/>
      <c r="H1145" s="74">
        <f t="shared" si="226"/>
        <v>0</v>
      </c>
      <c r="I1145" s="74">
        <f t="shared" si="234"/>
        <v>0</v>
      </c>
      <c r="J1145" s="74">
        <f t="shared" si="235"/>
        <v>0</v>
      </c>
      <c r="K1145" s="74">
        <f t="shared" si="227"/>
        <v>0</v>
      </c>
      <c r="L1145" s="103"/>
      <c r="O1145" s="12"/>
    </row>
    <row r="1146" spans="2:15" ht="31.2" x14ac:dyDescent="0.3">
      <c r="B1146" s="64" t="s">
        <v>1383</v>
      </c>
      <c r="C1146" s="25" t="s">
        <v>1478</v>
      </c>
      <c r="D1146" s="31" t="s">
        <v>25</v>
      </c>
      <c r="E1146" s="46">
        <f>0.65*E1142</f>
        <v>19.759999999999998</v>
      </c>
      <c r="F1146" s="73">
        <f>1973*0.15</f>
        <v>295.95</v>
      </c>
      <c r="G1146" s="74">
        <f>1500*0.15</f>
        <v>225</v>
      </c>
      <c r="H1146" s="74">
        <f t="shared" si="226"/>
        <v>520.95000000000005</v>
      </c>
      <c r="I1146" s="74">
        <f t="shared" si="234"/>
        <v>5847.97</v>
      </c>
      <c r="J1146" s="74">
        <f t="shared" si="235"/>
        <v>4446</v>
      </c>
      <c r="K1146" s="74">
        <f t="shared" si="227"/>
        <v>10293.970000000001</v>
      </c>
      <c r="L1146" s="103"/>
      <c r="O1146" s="12"/>
    </row>
    <row r="1147" spans="2:15" x14ac:dyDescent="0.3">
      <c r="B1147" s="64" t="s">
        <v>1384</v>
      </c>
      <c r="C1147" s="25" t="s">
        <v>20</v>
      </c>
      <c r="D1147" s="31" t="s">
        <v>26</v>
      </c>
      <c r="E1147" s="46">
        <f>0.46/10*E1142</f>
        <v>1.3983999999999999</v>
      </c>
      <c r="F1147" s="74"/>
      <c r="G1147" s="74">
        <v>5860</v>
      </c>
      <c r="H1147" s="74">
        <f t="shared" si="226"/>
        <v>5860</v>
      </c>
      <c r="I1147" s="74">
        <f t="shared" si="234"/>
        <v>0</v>
      </c>
      <c r="J1147" s="74">
        <f t="shared" si="235"/>
        <v>8194.6200000000008</v>
      </c>
      <c r="K1147" s="74">
        <f t="shared" si="227"/>
        <v>8194.6200000000008</v>
      </c>
      <c r="L1147" s="103"/>
      <c r="O1147" s="12"/>
    </row>
    <row r="1148" spans="2:15" x14ac:dyDescent="0.3">
      <c r="B1148" s="64" t="s">
        <v>1385</v>
      </c>
      <c r="C1148" s="32" t="s">
        <v>158</v>
      </c>
      <c r="D1148" s="31" t="s">
        <v>26</v>
      </c>
      <c r="E1148" s="46">
        <f>E1147*1.02</f>
        <v>1.4263679999999999</v>
      </c>
      <c r="F1148" s="73">
        <v>6700</v>
      </c>
      <c r="G1148" s="74"/>
      <c r="H1148" s="74">
        <f t="shared" si="226"/>
        <v>6700</v>
      </c>
      <c r="I1148" s="74">
        <f t="shared" si="234"/>
        <v>9556.67</v>
      </c>
      <c r="J1148" s="74">
        <f t="shared" si="235"/>
        <v>0</v>
      </c>
      <c r="K1148" s="74">
        <f t="shared" si="227"/>
        <v>9556.67</v>
      </c>
      <c r="L1148" s="103"/>
      <c r="O1148" s="12"/>
    </row>
    <row r="1149" spans="2:15" x14ac:dyDescent="0.3">
      <c r="B1149" s="64" t="s">
        <v>1386</v>
      </c>
      <c r="C1149" s="25" t="s">
        <v>28</v>
      </c>
      <c r="D1149" s="31" t="s">
        <v>26</v>
      </c>
      <c r="E1149" s="46">
        <f>0.65/10*E1142</f>
        <v>1.976</v>
      </c>
      <c r="F1149" s="74"/>
      <c r="G1149" s="74">
        <v>5860</v>
      </c>
      <c r="H1149" s="74">
        <f t="shared" si="226"/>
        <v>5860</v>
      </c>
      <c r="I1149" s="74">
        <f t="shared" si="234"/>
        <v>0</v>
      </c>
      <c r="J1149" s="74">
        <f t="shared" si="235"/>
        <v>11579.36</v>
      </c>
      <c r="K1149" s="74">
        <f t="shared" si="227"/>
        <v>11579.36</v>
      </c>
      <c r="L1149" s="103"/>
      <c r="O1149" s="12"/>
    </row>
    <row r="1150" spans="2:15" x14ac:dyDescent="0.3">
      <c r="B1150" s="64" t="s">
        <v>1387</v>
      </c>
      <c r="C1150" s="32" t="s">
        <v>29</v>
      </c>
      <c r="D1150" s="31" t="s">
        <v>26</v>
      </c>
      <c r="E1150" s="46">
        <f>E1149*1.02</f>
        <v>2.01552</v>
      </c>
      <c r="F1150" s="73">
        <v>7100</v>
      </c>
      <c r="G1150" s="74"/>
      <c r="H1150" s="74">
        <f t="shared" si="226"/>
        <v>7100</v>
      </c>
      <c r="I1150" s="74">
        <f t="shared" si="234"/>
        <v>14310.19</v>
      </c>
      <c r="J1150" s="74">
        <f t="shared" si="235"/>
        <v>0</v>
      </c>
      <c r="K1150" s="74">
        <f t="shared" si="227"/>
        <v>14310.19</v>
      </c>
      <c r="L1150" s="103"/>
      <c r="O1150" s="12"/>
    </row>
    <row r="1151" spans="2:15" x14ac:dyDescent="0.3">
      <c r="B1151" s="64" t="s">
        <v>1388</v>
      </c>
      <c r="C1151" s="25" t="s">
        <v>162</v>
      </c>
      <c r="D1151" s="31" t="s">
        <v>27</v>
      </c>
      <c r="E1151" s="46">
        <f>E1142</f>
        <v>30.4</v>
      </c>
      <c r="F1151" s="74"/>
      <c r="G1151" s="74">
        <v>2928</v>
      </c>
      <c r="H1151" s="74">
        <f t="shared" si="226"/>
        <v>2928</v>
      </c>
      <c r="I1151" s="74">
        <f t="shared" si="234"/>
        <v>0</v>
      </c>
      <c r="J1151" s="74">
        <f t="shared" si="235"/>
        <v>89011.199999999997</v>
      </c>
      <c r="K1151" s="74">
        <f t="shared" si="227"/>
        <v>89011.199999999997</v>
      </c>
      <c r="L1151" s="103"/>
      <c r="O1151" s="12"/>
    </row>
    <row r="1152" spans="2:15" ht="31.2" x14ac:dyDescent="0.3">
      <c r="B1152" s="64" t="s">
        <v>1389</v>
      </c>
      <c r="C1152" s="32" t="s">
        <v>163</v>
      </c>
      <c r="D1152" s="31" t="s">
        <v>27</v>
      </c>
      <c r="E1152" s="46">
        <f>E1151*1.1</f>
        <v>33.44</v>
      </c>
      <c r="F1152" s="77">
        <v>855</v>
      </c>
      <c r="G1152" s="74"/>
      <c r="H1152" s="74">
        <f t="shared" si="226"/>
        <v>855</v>
      </c>
      <c r="I1152" s="74">
        <f t="shared" si="234"/>
        <v>28591.200000000001</v>
      </c>
      <c r="J1152" s="74">
        <f t="shared" si="235"/>
        <v>0</v>
      </c>
      <c r="K1152" s="74">
        <f t="shared" si="227"/>
        <v>28591.200000000001</v>
      </c>
      <c r="L1152" s="103"/>
      <c r="O1152" s="12"/>
    </row>
    <row r="1153" spans="2:15" ht="33.6" x14ac:dyDescent="0.3">
      <c r="B1153" s="64" t="s">
        <v>1390</v>
      </c>
      <c r="C1153" s="25" t="s">
        <v>152</v>
      </c>
      <c r="D1153" s="3" t="s">
        <v>26</v>
      </c>
      <c r="E1153" s="30">
        <v>178.72</v>
      </c>
      <c r="F1153" s="74"/>
      <c r="G1153" s="74">
        <v>439</v>
      </c>
      <c r="H1153" s="74">
        <f t="shared" si="226"/>
        <v>439</v>
      </c>
      <c r="I1153" s="74">
        <f t="shared" si="234"/>
        <v>0</v>
      </c>
      <c r="J1153" s="74">
        <f t="shared" si="235"/>
        <v>78458.080000000002</v>
      </c>
      <c r="K1153" s="74">
        <f t="shared" si="227"/>
        <v>78458.080000000002</v>
      </c>
      <c r="L1153" s="103"/>
      <c r="O1153" s="12"/>
    </row>
    <row r="1154" spans="2:15" ht="31.2" x14ac:dyDescent="0.3">
      <c r="B1154" s="64" t="s">
        <v>1391</v>
      </c>
      <c r="C1154" s="56" t="s">
        <v>1485</v>
      </c>
      <c r="D1154" s="3" t="s">
        <v>32</v>
      </c>
      <c r="E1154" s="46">
        <v>95</v>
      </c>
      <c r="F1154" s="74"/>
      <c r="G1154" s="74"/>
      <c r="H1154" s="74">
        <f t="shared" si="226"/>
        <v>0</v>
      </c>
      <c r="I1154" s="74">
        <f t="shared" si="234"/>
        <v>0</v>
      </c>
      <c r="J1154" s="74">
        <f t="shared" si="235"/>
        <v>0</v>
      </c>
      <c r="K1154" s="74">
        <f t="shared" si="227"/>
        <v>0</v>
      </c>
      <c r="L1154" s="103"/>
      <c r="O1154" s="12"/>
    </row>
    <row r="1155" spans="2:15" x14ac:dyDescent="0.3">
      <c r="B1155" s="64" t="s">
        <v>1392</v>
      </c>
      <c r="C1155" s="48" t="s">
        <v>33</v>
      </c>
      <c r="D1155" s="3" t="s">
        <v>26</v>
      </c>
      <c r="E1155" s="5">
        <v>5025</v>
      </c>
      <c r="F1155" s="74"/>
      <c r="G1155" s="74">
        <v>300</v>
      </c>
      <c r="H1155" s="74">
        <f t="shared" si="226"/>
        <v>300</v>
      </c>
      <c r="I1155" s="74">
        <f t="shared" si="234"/>
        <v>0</v>
      </c>
      <c r="J1155" s="74">
        <f t="shared" si="235"/>
        <v>1507500</v>
      </c>
      <c r="K1155" s="74">
        <f t="shared" si="227"/>
        <v>1507500</v>
      </c>
      <c r="L1155" s="103"/>
      <c r="O1155" s="12"/>
    </row>
    <row r="1156" spans="2:15" x14ac:dyDescent="0.3">
      <c r="B1156" s="64" t="s">
        <v>1393</v>
      </c>
      <c r="C1156" s="48" t="s">
        <v>19</v>
      </c>
      <c r="D1156" s="3" t="s">
        <v>26</v>
      </c>
      <c r="E1156" s="46">
        <f>E1155*0.03</f>
        <v>150.75</v>
      </c>
      <c r="F1156" s="74"/>
      <c r="G1156" s="74">
        <v>1500</v>
      </c>
      <c r="H1156" s="74">
        <f t="shared" si="226"/>
        <v>1500</v>
      </c>
      <c r="I1156" s="74">
        <f t="shared" si="234"/>
        <v>0</v>
      </c>
      <c r="J1156" s="74">
        <f t="shared" si="235"/>
        <v>226125</v>
      </c>
      <c r="K1156" s="74">
        <f t="shared" si="227"/>
        <v>226125</v>
      </c>
      <c r="L1156" s="103"/>
      <c r="O1156" s="12"/>
    </row>
    <row r="1157" spans="2:15" x14ac:dyDescent="0.3">
      <c r="B1157" s="64" t="s">
        <v>1394</v>
      </c>
      <c r="C1157" s="48" t="s">
        <v>67</v>
      </c>
      <c r="D1157" s="3" t="s">
        <v>25</v>
      </c>
      <c r="E1157" s="46">
        <v>346.59</v>
      </c>
      <c r="F1157" s="74"/>
      <c r="G1157" s="74"/>
      <c r="H1157" s="74">
        <f t="shared" si="226"/>
        <v>0</v>
      </c>
      <c r="I1157" s="74">
        <f t="shared" si="234"/>
        <v>0</v>
      </c>
      <c r="J1157" s="74">
        <f t="shared" si="235"/>
        <v>0</v>
      </c>
      <c r="K1157" s="74">
        <f t="shared" si="227"/>
        <v>0</v>
      </c>
      <c r="L1157" s="103"/>
      <c r="O1157" s="12"/>
    </row>
    <row r="1158" spans="2:15" x14ac:dyDescent="0.3">
      <c r="B1158" s="64" t="s">
        <v>1395</v>
      </c>
      <c r="C1158" s="48" t="s">
        <v>68</v>
      </c>
      <c r="D1158" s="3" t="s">
        <v>26</v>
      </c>
      <c r="E1158" s="46">
        <v>34.659999999999997</v>
      </c>
      <c r="F1158" s="74"/>
      <c r="G1158" s="74">
        <v>5860</v>
      </c>
      <c r="H1158" s="74">
        <f t="shared" si="226"/>
        <v>5860</v>
      </c>
      <c r="I1158" s="74">
        <f t="shared" si="234"/>
        <v>0</v>
      </c>
      <c r="J1158" s="74">
        <f t="shared" si="235"/>
        <v>203107.6</v>
      </c>
      <c r="K1158" s="74">
        <f t="shared" si="227"/>
        <v>203107.6</v>
      </c>
      <c r="L1158" s="103"/>
      <c r="O1158" s="12"/>
    </row>
    <row r="1159" spans="2:15" x14ac:dyDescent="0.3">
      <c r="B1159" s="64" t="s">
        <v>1396</v>
      </c>
      <c r="C1159" s="32" t="s">
        <v>158</v>
      </c>
      <c r="D1159" s="3" t="s">
        <v>26</v>
      </c>
      <c r="E1159" s="46">
        <v>35.353199999999994</v>
      </c>
      <c r="F1159" s="73">
        <v>6700</v>
      </c>
      <c r="G1159" s="74"/>
      <c r="H1159" s="74">
        <f t="shared" si="226"/>
        <v>6700</v>
      </c>
      <c r="I1159" s="74">
        <f t="shared" si="234"/>
        <v>236866.44</v>
      </c>
      <c r="J1159" s="74">
        <f t="shared" si="235"/>
        <v>0</v>
      </c>
      <c r="K1159" s="74">
        <f t="shared" si="227"/>
        <v>236866.44</v>
      </c>
      <c r="L1159" s="103"/>
      <c r="O1159" s="12"/>
    </row>
    <row r="1160" spans="2:15" x14ac:dyDescent="0.3">
      <c r="B1160" s="64" t="s">
        <v>1397</v>
      </c>
      <c r="C1160" s="25" t="s">
        <v>150</v>
      </c>
      <c r="D1160" s="3" t="s">
        <v>25</v>
      </c>
      <c r="E1160" s="46">
        <v>346.59</v>
      </c>
      <c r="F1160" s="74">
        <v>68.5</v>
      </c>
      <c r="G1160" s="74">
        <v>150</v>
      </c>
      <c r="H1160" s="74">
        <f t="shared" si="226"/>
        <v>218.5</v>
      </c>
      <c r="I1160" s="74">
        <f t="shared" si="234"/>
        <v>23741.42</v>
      </c>
      <c r="J1160" s="74">
        <f t="shared" si="235"/>
        <v>51988.5</v>
      </c>
      <c r="K1160" s="74">
        <f t="shared" si="227"/>
        <v>75729.919999999998</v>
      </c>
      <c r="L1160" s="103"/>
      <c r="O1160" s="12"/>
    </row>
    <row r="1161" spans="2:15" ht="31.2" x14ac:dyDescent="0.3">
      <c r="B1161" s="64" t="s">
        <v>1398</v>
      </c>
      <c r="C1161" s="25" t="s">
        <v>151</v>
      </c>
      <c r="D1161" s="3" t="s">
        <v>25</v>
      </c>
      <c r="E1161" s="46">
        <v>346.59</v>
      </c>
      <c r="F1161" s="74">
        <v>927</v>
      </c>
      <c r="G1161" s="74">
        <v>400</v>
      </c>
      <c r="H1161" s="74">
        <f t="shared" si="226"/>
        <v>1327</v>
      </c>
      <c r="I1161" s="74">
        <f t="shared" si="234"/>
        <v>321288.93</v>
      </c>
      <c r="J1161" s="74">
        <f t="shared" si="235"/>
        <v>138636</v>
      </c>
      <c r="K1161" s="74">
        <f t="shared" si="227"/>
        <v>459924.93</v>
      </c>
      <c r="L1161" s="103"/>
      <c r="O1161" s="12"/>
    </row>
    <row r="1162" spans="2:15" ht="31.2" x14ac:dyDescent="0.3">
      <c r="B1162" s="64" t="s">
        <v>1399</v>
      </c>
      <c r="C1162" s="48" t="s">
        <v>1443</v>
      </c>
      <c r="D1162" s="3" t="s">
        <v>32</v>
      </c>
      <c r="E1162" s="46">
        <v>73</v>
      </c>
      <c r="F1162" s="74"/>
      <c r="G1162" s="74">
        <v>5662</v>
      </c>
      <c r="H1162" s="74">
        <f t="shared" si="226"/>
        <v>5662</v>
      </c>
      <c r="I1162" s="74">
        <f t="shared" si="234"/>
        <v>0</v>
      </c>
      <c r="J1162" s="74">
        <f t="shared" si="235"/>
        <v>413326</v>
      </c>
      <c r="K1162" s="74">
        <f t="shared" si="227"/>
        <v>413326</v>
      </c>
      <c r="L1162" s="103"/>
      <c r="O1162" s="12"/>
    </row>
    <row r="1163" spans="2:15" x14ac:dyDescent="0.3">
      <c r="B1163" s="64" t="s">
        <v>1400</v>
      </c>
      <c r="C1163" s="17" t="s">
        <v>108</v>
      </c>
      <c r="D1163" s="3" t="s">
        <v>32</v>
      </c>
      <c r="E1163" s="46">
        <v>37</v>
      </c>
      <c r="F1163" s="74">
        <v>7200</v>
      </c>
      <c r="G1163" s="74"/>
      <c r="H1163" s="74">
        <f t="shared" si="226"/>
        <v>7200</v>
      </c>
      <c r="I1163" s="74">
        <f t="shared" si="234"/>
        <v>266400</v>
      </c>
      <c r="J1163" s="74">
        <f t="shared" si="235"/>
        <v>0</v>
      </c>
      <c r="K1163" s="74">
        <f t="shared" si="227"/>
        <v>266400</v>
      </c>
      <c r="L1163" s="103"/>
      <c r="O1163" s="12"/>
    </row>
    <row r="1164" spans="2:15" x14ac:dyDescent="0.3">
      <c r="B1164" s="64" t="s">
        <v>1401</v>
      </c>
      <c r="C1164" s="17" t="s">
        <v>71</v>
      </c>
      <c r="D1164" s="3" t="s">
        <v>32</v>
      </c>
      <c r="E1164" s="46">
        <v>36</v>
      </c>
      <c r="F1164" s="74">
        <v>8400</v>
      </c>
      <c r="G1164" s="74"/>
      <c r="H1164" s="74">
        <f t="shared" si="226"/>
        <v>8400</v>
      </c>
      <c r="I1164" s="74">
        <f t="shared" si="234"/>
        <v>302400</v>
      </c>
      <c r="J1164" s="74">
        <f t="shared" si="235"/>
        <v>0</v>
      </c>
      <c r="K1164" s="74">
        <f t="shared" si="227"/>
        <v>302400</v>
      </c>
      <c r="L1164" s="103"/>
      <c r="O1164" s="12"/>
    </row>
    <row r="1165" spans="2:15" x14ac:dyDescent="0.3">
      <c r="B1165" s="64" t="s">
        <v>1402</v>
      </c>
      <c r="C1165" s="17" t="s">
        <v>127</v>
      </c>
      <c r="D1165" s="3" t="s">
        <v>32</v>
      </c>
      <c r="E1165" s="46">
        <v>22</v>
      </c>
      <c r="F1165" s="74">
        <v>1000</v>
      </c>
      <c r="G1165" s="74"/>
      <c r="H1165" s="74">
        <f t="shared" si="226"/>
        <v>1000</v>
      </c>
      <c r="I1165" s="74">
        <f t="shared" si="234"/>
        <v>22000</v>
      </c>
      <c r="J1165" s="74">
        <f t="shared" si="235"/>
        <v>0</v>
      </c>
      <c r="K1165" s="74">
        <f t="shared" si="227"/>
        <v>22000</v>
      </c>
      <c r="L1165" s="103"/>
      <c r="O1165" s="12"/>
    </row>
    <row r="1166" spans="2:15" x14ac:dyDescent="0.3">
      <c r="B1166" s="64" t="s">
        <v>1403</v>
      </c>
      <c r="C1166" s="17" t="s">
        <v>101</v>
      </c>
      <c r="D1166" s="3" t="s">
        <v>26</v>
      </c>
      <c r="E1166" s="46">
        <v>4.38</v>
      </c>
      <c r="F1166" s="74">
        <v>7300</v>
      </c>
      <c r="G1166" s="74"/>
      <c r="H1166" s="74">
        <f t="shared" si="226"/>
        <v>7300</v>
      </c>
      <c r="I1166" s="74">
        <f t="shared" si="234"/>
        <v>31974</v>
      </c>
      <c r="J1166" s="74">
        <f t="shared" si="235"/>
        <v>0</v>
      </c>
      <c r="K1166" s="74">
        <f t="shared" si="227"/>
        <v>31974</v>
      </c>
      <c r="L1166" s="103"/>
      <c r="O1166" s="12"/>
    </row>
    <row r="1167" spans="2:15" ht="31.2" x14ac:dyDescent="0.3">
      <c r="B1167" s="64" t="s">
        <v>1404</v>
      </c>
      <c r="C1167" s="25" t="s">
        <v>159</v>
      </c>
      <c r="D1167" s="3" t="s">
        <v>26</v>
      </c>
      <c r="E1167" s="46">
        <f>87.6+0.66</f>
        <v>88.259999999999991</v>
      </c>
      <c r="F1167" s="74"/>
      <c r="G1167" s="74">
        <v>5860</v>
      </c>
      <c r="H1167" s="74">
        <f t="shared" ref="H1167:H1205" si="236">F1167+G1167</f>
        <v>5860</v>
      </c>
      <c r="I1167" s="74">
        <f t="shared" si="234"/>
        <v>0</v>
      </c>
      <c r="J1167" s="74">
        <f t="shared" si="235"/>
        <v>517203.6</v>
      </c>
      <c r="K1167" s="74">
        <f t="shared" ref="K1167:K1205" si="237">I1167+J1167</f>
        <v>517203.6</v>
      </c>
      <c r="L1167" s="103"/>
      <c r="O1167" s="12"/>
    </row>
    <row r="1168" spans="2:15" x14ac:dyDescent="0.3">
      <c r="B1168" s="64" t="s">
        <v>1405</v>
      </c>
      <c r="C1168" s="17" t="s">
        <v>75</v>
      </c>
      <c r="D1168" s="3" t="s">
        <v>26</v>
      </c>
      <c r="E1168" s="46">
        <f>E1167*1.02</f>
        <v>90.025199999999998</v>
      </c>
      <c r="F1168" s="74">
        <v>7100</v>
      </c>
      <c r="G1168" s="74"/>
      <c r="H1168" s="74">
        <f t="shared" si="236"/>
        <v>7100</v>
      </c>
      <c r="I1168" s="74">
        <f t="shared" si="234"/>
        <v>639178.92000000004</v>
      </c>
      <c r="J1168" s="74">
        <f t="shared" si="235"/>
        <v>0</v>
      </c>
      <c r="K1168" s="74">
        <f t="shared" si="237"/>
        <v>639178.92000000004</v>
      </c>
      <c r="L1168" s="103"/>
      <c r="O1168" s="12"/>
    </row>
    <row r="1169" spans="2:15" ht="31.2" x14ac:dyDescent="0.3">
      <c r="B1169" s="64" t="s">
        <v>1406</v>
      </c>
      <c r="C1169" s="25" t="s">
        <v>78</v>
      </c>
      <c r="D1169" s="3" t="s">
        <v>32</v>
      </c>
      <c r="E1169" s="46">
        <v>338</v>
      </c>
      <c r="F1169" s="74"/>
      <c r="G1169" s="74">
        <v>5662</v>
      </c>
      <c r="H1169" s="74">
        <f t="shared" si="236"/>
        <v>5662</v>
      </c>
      <c r="I1169" s="74">
        <f t="shared" si="234"/>
        <v>0</v>
      </c>
      <c r="J1169" s="74">
        <f t="shared" si="235"/>
        <v>1913756</v>
      </c>
      <c r="K1169" s="74">
        <f t="shared" si="237"/>
        <v>1913756</v>
      </c>
      <c r="L1169" s="103"/>
      <c r="O1169" s="12"/>
    </row>
    <row r="1170" spans="2:15" x14ac:dyDescent="0.3">
      <c r="B1170" s="64" t="s">
        <v>1407</v>
      </c>
      <c r="C1170" s="17" t="s">
        <v>76</v>
      </c>
      <c r="D1170" s="3" t="s">
        <v>32</v>
      </c>
      <c r="E1170" s="3">
        <v>102</v>
      </c>
      <c r="F1170" s="74">
        <v>8400</v>
      </c>
      <c r="G1170" s="74"/>
      <c r="H1170" s="74">
        <f t="shared" si="236"/>
        <v>8400</v>
      </c>
      <c r="I1170" s="74">
        <f t="shared" si="234"/>
        <v>856800</v>
      </c>
      <c r="J1170" s="74">
        <f t="shared" si="235"/>
        <v>0</v>
      </c>
      <c r="K1170" s="74">
        <f t="shared" si="237"/>
        <v>856800</v>
      </c>
      <c r="L1170" s="103"/>
      <c r="O1170" s="12"/>
    </row>
    <row r="1171" spans="2:15" x14ac:dyDescent="0.3">
      <c r="B1171" s="64" t="s">
        <v>1408</v>
      </c>
      <c r="C1171" s="17" t="s">
        <v>77</v>
      </c>
      <c r="D1171" s="3" t="s">
        <v>32</v>
      </c>
      <c r="E1171" s="3">
        <v>44</v>
      </c>
      <c r="F1171" s="74">
        <v>6600</v>
      </c>
      <c r="G1171" s="74"/>
      <c r="H1171" s="74">
        <f t="shared" si="236"/>
        <v>6600</v>
      </c>
      <c r="I1171" s="74">
        <f t="shared" si="234"/>
        <v>290400</v>
      </c>
      <c r="J1171" s="74">
        <f t="shared" si="235"/>
        <v>0</v>
      </c>
      <c r="K1171" s="74">
        <f t="shared" si="237"/>
        <v>290400</v>
      </c>
      <c r="L1171" s="103"/>
      <c r="O1171" s="12"/>
    </row>
    <row r="1172" spans="2:15" x14ac:dyDescent="0.3">
      <c r="B1172" s="64" t="s">
        <v>1409</v>
      </c>
      <c r="C1172" s="17" t="s">
        <v>109</v>
      </c>
      <c r="D1172" s="3" t="s">
        <v>32</v>
      </c>
      <c r="E1172" s="3">
        <v>28</v>
      </c>
      <c r="F1172" s="74">
        <v>7200</v>
      </c>
      <c r="G1172" s="74"/>
      <c r="H1172" s="74">
        <f t="shared" si="236"/>
        <v>7200</v>
      </c>
      <c r="I1172" s="74">
        <f t="shared" si="234"/>
        <v>201600</v>
      </c>
      <c r="J1172" s="74">
        <f t="shared" si="235"/>
        <v>0</v>
      </c>
      <c r="K1172" s="74">
        <f t="shared" si="237"/>
        <v>201600</v>
      </c>
      <c r="L1172" s="103"/>
      <c r="O1172" s="12"/>
    </row>
    <row r="1173" spans="2:15" x14ac:dyDescent="0.3">
      <c r="B1173" s="64" t="s">
        <v>1410</v>
      </c>
      <c r="C1173" s="17" t="s">
        <v>110</v>
      </c>
      <c r="D1173" s="3" t="s">
        <v>32</v>
      </c>
      <c r="E1173" s="3">
        <v>33</v>
      </c>
      <c r="F1173" s="74">
        <v>5400</v>
      </c>
      <c r="G1173" s="74"/>
      <c r="H1173" s="74">
        <f t="shared" si="236"/>
        <v>5400</v>
      </c>
      <c r="I1173" s="74">
        <f t="shared" si="234"/>
        <v>178200</v>
      </c>
      <c r="J1173" s="74">
        <f t="shared" si="235"/>
        <v>0</v>
      </c>
      <c r="K1173" s="74">
        <f t="shared" si="237"/>
        <v>178200</v>
      </c>
      <c r="L1173" s="103"/>
      <c r="O1173" s="12"/>
    </row>
    <row r="1174" spans="2:15" x14ac:dyDescent="0.3">
      <c r="B1174" s="64" t="s">
        <v>1411</v>
      </c>
      <c r="C1174" s="17" t="s">
        <v>165</v>
      </c>
      <c r="D1174" s="3" t="s">
        <v>32</v>
      </c>
      <c r="E1174" s="3">
        <v>27</v>
      </c>
      <c r="F1174" s="74">
        <v>1440</v>
      </c>
      <c r="G1174" s="74"/>
      <c r="H1174" s="74">
        <f t="shared" si="236"/>
        <v>1440</v>
      </c>
      <c r="I1174" s="74">
        <f t="shared" si="234"/>
        <v>38880</v>
      </c>
      <c r="J1174" s="74">
        <f t="shared" si="235"/>
        <v>0</v>
      </c>
      <c r="K1174" s="74">
        <f t="shared" si="237"/>
        <v>38880</v>
      </c>
      <c r="L1174" s="103"/>
      <c r="O1174" s="12"/>
    </row>
    <row r="1175" spans="2:15" x14ac:dyDescent="0.3">
      <c r="B1175" s="64" t="s">
        <v>1412</v>
      </c>
      <c r="C1175" s="17" t="s">
        <v>164</v>
      </c>
      <c r="D1175" s="3" t="s">
        <v>32</v>
      </c>
      <c r="E1175" s="3">
        <v>21</v>
      </c>
      <c r="F1175" s="74">
        <v>1080</v>
      </c>
      <c r="G1175" s="74"/>
      <c r="H1175" s="74">
        <f t="shared" si="236"/>
        <v>1080</v>
      </c>
      <c r="I1175" s="74">
        <f t="shared" si="234"/>
        <v>22680</v>
      </c>
      <c r="J1175" s="74">
        <f t="shared" si="235"/>
        <v>0</v>
      </c>
      <c r="K1175" s="74">
        <f t="shared" si="237"/>
        <v>22680</v>
      </c>
      <c r="L1175" s="103"/>
      <c r="O1175" s="12"/>
    </row>
    <row r="1176" spans="2:15" x14ac:dyDescent="0.3">
      <c r="B1176" s="64" t="s">
        <v>1413</v>
      </c>
      <c r="C1176" s="17" t="s">
        <v>167</v>
      </c>
      <c r="D1176" s="3" t="s">
        <v>32</v>
      </c>
      <c r="E1176" s="3">
        <v>36</v>
      </c>
      <c r="F1176" s="74">
        <v>840</v>
      </c>
      <c r="G1176" s="74"/>
      <c r="H1176" s="74">
        <f t="shared" si="236"/>
        <v>840</v>
      </c>
      <c r="I1176" s="74">
        <f t="shared" si="234"/>
        <v>30240</v>
      </c>
      <c r="J1176" s="74">
        <f t="shared" si="235"/>
        <v>0</v>
      </c>
      <c r="K1176" s="74">
        <f t="shared" si="237"/>
        <v>30240</v>
      </c>
      <c r="L1176" s="103"/>
      <c r="O1176" s="12"/>
    </row>
    <row r="1177" spans="2:15" x14ac:dyDescent="0.3">
      <c r="B1177" s="64" t="s">
        <v>1414</v>
      </c>
      <c r="C1177" s="17" t="s">
        <v>129</v>
      </c>
      <c r="D1177" s="3" t="s">
        <v>32</v>
      </c>
      <c r="E1177" s="3">
        <v>9</v>
      </c>
      <c r="F1177" s="77">
        <f>2000*1.2</f>
        <v>2400</v>
      </c>
      <c r="G1177" s="74"/>
      <c r="H1177" s="74">
        <f t="shared" si="236"/>
        <v>2400</v>
      </c>
      <c r="I1177" s="74">
        <f t="shared" si="234"/>
        <v>21600</v>
      </c>
      <c r="J1177" s="74">
        <f t="shared" si="235"/>
        <v>0</v>
      </c>
      <c r="K1177" s="74">
        <f t="shared" si="237"/>
        <v>21600</v>
      </c>
      <c r="L1177" s="103"/>
      <c r="O1177" s="12"/>
    </row>
    <row r="1178" spans="2:15" x14ac:dyDescent="0.3">
      <c r="B1178" s="64" t="s">
        <v>1415</v>
      </c>
      <c r="C1178" s="17" t="s">
        <v>128</v>
      </c>
      <c r="D1178" s="3" t="s">
        <v>32</v>
      </c>
      <c r="E1178" s="3">
        <v>6</v>
      </c>
      <c r="F1178" s="77">
        <f>2000*1.2</f>
        <v>2400</v>
      </c>
      <c r="G1178" s="74"/>
      <c r="H1178" s="74">
        <f t="shared" si="236"/>
        <v>2400</v>
      </c>
      <c r="I1178" s="74">
        <f t="shared" si="234"/>
        <v>14400</v>
      </c>
      <c r="J1178" s="74">
        <f t="shared" si="235"/>
        <v>0</v>
      </c>
      <c r="K1178" s="74">
        <f t="shared" si="237"/>
        <v>14400</v>
      </c>
      <c r="L1178" s="103"/>
      <c r="O1178" s="12"/>
    </row>
    <row r="1179" spans="2:15" x14ac:dyDescent="0.3">
      <c r="B1179" s="64" t="s">
        <v>1416</v>
      </c>
      <c r="C1179" s="17" t="s">
        <v>80</v>
      </c>
      <c r="D1179" s="3" t="s">
        <v>32</v>
      </c>
      <c r="E1179" s="3">
        <v>32</v>
      </c>
      <c r="F1179" s="74">
        <v>1440</v>
      </c>
      <c r="G1179" s="74"/>
      <c r="H1179" s="74">
        <f t="shared" si="236"/>
        <v>1440</v>
      </c>
      <c r="I1179" s="74">
        <f t="shared" si="234"/>
        <v>46080</v>
      </c>
      <c r="J1179" s="74">
        <f t="shared" si="235"/>
        <v>0</v>
      </c>
      <c r="K1179" s="74">
        <f t="shared" si="237"/>
        <v>46080</v>
      </c>
      <c r="L1179" s="103"/>
      <c r="O1179" s="12"/>
    </row>
    <row r="1180" spans="2:15" ht="31.2" x14ac:dyDescent="0.3">
      <c r="B1180" s="64" t="s">
        <v>1417</v>
      </c>
      <c r="C1180" s="48" t="s">
        <v>85</v>
      </c>
      <c r="D1180" s="3" t="s">
        <v>32</v>
      </c>
      <c r="E1180" s="46">
        <v>95</v>
      </c>
      <c r="F1180" s="74"/>
      <c r="G1180" s="74">
        <v>2500</v>
      </c>
      <c r="H1180" s="74">
        <f t="shared" si="236"/>
        <v>2500</v>
      </c>
      <c r="I1180" s="74">
        <f t="shared" si="234"/>
        <v>0</v>
      </c>
      <c r="J1180" s="74">
        <f t="shared" si="235"/>
        <v>237500</v>
      </c>
      <c r="K1180" s="74">
        <f t="shared" si="237"/>
        <v>237500</v>
      </c>
      <c r="L1180" s="103"/>
      <c r="O1180" s="12"/>
    </row>
    <row r="1181" spans="2:15" x14ac:dyDescent="0.3">
      <c r="B1181" s="64" t="s">
        <v>1418</v>
      </c>
      <c r="C1181" s="17" t="s">
        <v>79</v>
      </c>
      <c r="D1181" s="3" t="s">
        <v>32</v>
      </c>
      <c r="E1181" s="46">
        <v>26</v>
      </c>
      <c r="F1181" s="74">
        <v>7800</v>
      </c>
      <c r="G1181" s="74"/>
      <c r="H1181" s="74">
        <f t="shared" si="236"/>
        <v>7800</v>
      </c>
      <c r="I1181" s="74">
        <f t="shared" si="234"/>
        <v>202800</v>
      </c>
      <c r="J1181" s="74">
        <f t="shared" si="235"/>
        <v>0</v>
      </c>
      <c r="K1181" s="74">
        <f t="shared" si="237"/>
        <v>202800</v>
      </c>
      <c r="L1181" s="103"/>
      <c r="O1181" s="12"/>
    </row>
    <row r="1182" spans="2:15" x14ac:dyDescent="0.3">
      <c r="B1182" s="64" t="s">
        <v>1419</v>
      </c>
      <c r="C1182" s="17" t="s">
        <v>137</v>
      </c>
      <c r="D1182" s="3" t="s">
        <v>32</v>
      </c>
      <c r="E1182" s="46">
        <v>10</v>
      </c>
      <c r="F1182" s="74">
        <v>8400</v>
      </c>
      <c r="G1182" s="74"/>
      <c r="H1182" s="74">
        <f t="shared" si="236"/>
        <v>8400</v>
      </c>
      <c r="I1182" s="74">
        <f t="shared" si="234"/>
        <v>84000</v>
      </c>
      <c r="J1182" s="74">
        <f t="shared" si="235"/>
        <v>0</v>
      </c>
      <c r="K1182" s="74">
        <f t="shared" si="237"/>
        <v>84000</v>
      </c>
      <c r="L1182" s="103"/>
      <c r="O1182" s="12"/>
    </row>
    <row r="1183" spans="2:15" x14ac:dyDescent="0.3">
      <c r="B1183" s="64" t="s">
        <v>1420</v>
      </c>
      <c r="C1183" s="17" t="s">
        <v>155</v>
      </c>
      <c r="D1183" s="3" t="s">
        <v>32</v>
      </c>
      <c r="E1183" s="46">
        <v>19</v>
      </c>
      <c r="F1183" s="74">
        <v>6600</v>
      </c>
      <c r="G1183" s="74"/>
      <c r="H1183" s="74">
        <f t="shared" si="236"/>
        <v>6600</v>
      </c>
      <c r="I1183" s="74">
        <f t="shared" si="234"/>
        <v>125400</v>
      </c>
      <c r="J1183" s="74">
        <f t="shared" si="235"/>
        <v>0</v>
      </c>
      <c r="K1183" s="74">
        <f t="shared" si="237"/>
        <v>125400</v>
      </c>
      <c r="L1183" s="103"/>
      <c r="O1183" s="12"/>
    </row>
    <row r="1184" spans="2:15" x14ac:dyDescent="0.3">
      <c r="B1184" s="64" t="s">
        <v>1421</v>
      </c>
      <c r="C1184" s="17" t="s">
        <v>111</v>
      </c>
      <c r="D1184" s="3" t="s">
        <v>32</v>
      </c>
      <c r="E1184" s="46">
        <v>18</v>
      </c>
      <c r="F1184" s="74">
        <f>6000*1.2</f>
        <v>7200</v>
      </c>
      <c r="G1184" s="74"/>
      <c r="H1184" s="74">
        <f t="shared" si="236"/>
        <v>7200</v>
      </c>
      <c r="I1184" s="74">
        <f t="shared" si="234"/>
        <v>129600</v>
      </c>
      <c r="J1184" s="74">
        <f t="shared" si="235"/>
        <v>0</v>
      </c>
      <c r="K1184" s="74">
        <f t="shared" si="237"/>
        <v>129600</v>
      </c>
      <c r="L1184" s="103"/>
      <c r="O1184" s="12"/>
    </row>
    <row r="1185" spans="2:15" x14ac:dyDescent="0.3">
      <c r="B1185" s="64" t="s">
        <v>1422</v>
      </c>
      <c r="C1185" s="17" t="s">
        <v>130</v>
      </c>
      <c r="D1185" s="3" t="s">
        <v>32</v>
      </c>
      <c r="E1185" s="46">
        <v>22</v>
      </c>
      <c r="F1185" s="74">
        <f>2300*1.2</f>
        <v>2760</v>
      </c>
      <c r="G1185" s="74"/>
      <c r="H1185" s="74">
        <f t="shared" si="236"/>
        <v>2760</v>
      </c>
      <c r="I1185" s="74">
        <f t="shared" si="234"/>
        <v>60720</v>
      </c>
      <c r="J1185" s="74">
        <f t="shared" si="235"/>
        <v>0</v>
      </c>
      <c r="K1185" s="74">
        <f t="shared" si="237"/>
        <v>60720</v>
      </c>
      <c r="L1185" s="103"/>
      <c r="O1185" s="12"/>
    </row>
    <row r="1186" spans="2:15" ht="31.2" x14ac:dyDescent="0.3">
      <c r="B1186" s="64" t="s">
        <v>1423</v>
      </c>
      <c r="C1186" s="48" t="s">
        <v>1456</v>
      </c>
      <c r="D1186" s="3" t="s">
        <v>32</v>
      </c>
      <c r="E1186" s="46">
        <v>82</v>
      </c>
      <c r="F1186" s="74"/>
      <c r="G1186" s="74"/>
      <c r="H1186" s="74">
        <f t="shared" si="236"/>
        <v>0</v>
      </c>
      <c r="I1186" s="74">
        <f t="shared" si="234"/>
        <v>0</v>
      </c>
      <c r="J1186" s="74">
        <f t="shared" si="235"/>
        <v>0</v>
      </c>
      <c r="K1186" s="74">
        <f t="shared" si="237"/>
        <v>0</v>
      </c>
      <c r="L1186" s="103"/>
      <c r="O1186" s="12"/>
    </row>
    <row r="1187" spans="2:15" x14ac:dyDescent="0.3">
      <c r="B1187" s="64" t="s">
        <v>1424</v>
      </c>
      <c r="C1187" s="17" t="s">
        <v>168</v>
      </c>
      <c r="D1187" s="3" t="s">
        <v>32</v>
      </c>
      <c r="E1187" s="46">
        <v>54</v>
      </c>
      <c r="F1187" s="74">
        <v>1300</v>
      </c>
      <c r="G1187" s="74">
        <v>990</v>
      </c>
      <c r="H1187" s="74">
        <f t="shared" si="236"/>
        <v>2290</v>
      </c>
      <c r="I1187" s="74">
        <f t="shared" si="234"/>
        <v>70200</v>
      </c>
      <c r="J1187" s="74">
        <f t="shared" si="235"/>
        <v>53460</v>
      </c>
      <c r="K1187" s="74">
        <f t="shared" si="237"/>
        <v>123660</v>
      </c>
      <c r="L1187" s="103"/>
      <c r="O1187" s="12"/>
    </row>
    <row r="1188" spans="2:15" x14ac:dyDescent="0.3">
      <c r="B1188" s="64" t="s">
        <v>1425</v>
      </c>
      <c r="C1188" s="39" t="s">
        <v>166</v>
      </c>
      <c r="D1188" s="3" t="s">
        <v>32</v>
      </c>
      <c r="E1188" s="46">
        <v>45</v>
      </c>
      <c r="F1188" s="74">
        <v>6000</v>
      </c>
      <c r="G1188" s="74">
        <v>1464.09</v>
      </c>
      <c r="H1188" s="74">
        <f t="shared" si="236"/>
        <v>7464.09</v>
      </c>
      <c r="I1188" s="74">
        <f t="shared" si="234"/>
        <v>270000</v>
      </c>
      <c r="J1188" s="74">
        <f t="shared" si="235"/>
        <v>65884.05</v>
      </c>
      <c r="K1188" s="74">
        <f t="shared" si="237"/>
        <v>335884.05</v>
      </c>
      <c r="L1188" s="103"/>
      <c r="O1188" s="12"/>
    </row>
    <row r="1189" spans="2:15" x14ac:dyDescent="0.3">
      <c r="B1189" s="64" t="s">
        <v>1426</v>
      </c>
      <c r="C1189" s="39" t="s">
        <v>1444</v>
      </c>
      <c r="D1189" s="3" t="s">
        <v>32</v>
      </c>
      <c r="E1189" s="46">
        <v>28</v>
      </c>
      <c r="F1189" s="77">
        <f>19000+13500</f>
        <v>32500</v>
      </c>
      <c r="G1189" s="74">
        <v>5662</v>
      </c>
      <c r="H1189" s="74">
        <f t="shared" si="236"/>
        <v>38162</v>
      </c>
      <c r="I1189" s="74">
        <f t="shared" si="234"/>
        <v>910000</v>
      </c>
      <c r="J1189" s="74">
        <f t="shared" si="235"/>
        <v>158536</v>
      </c>
      <c r="K1189" s="74">
        <f t="shared" si="237"/>
        <v>1068536</v>
      </c>
      <c r="L1189" s="103"/>
      <c r="O1189" s="12"/>
    </row>
    <row r="1190" spans="2:15" x14ac:dyDescent="0.3">
      <c r="B1190" s="64" t="s">
        <v>1427</v>
      </c>
      <c r="C1190" s="39" t="s">
        <v>1475</v>
      </c>
      <c r="D1190" s="3" t="s">
        <v>32</v>
      </c>
      <c r="E1190" s="46">
        <v>22</v>
      </c>
      <c r="F1190" s="74">
        <v>11300</v>
      </c>
      <c r="G1190" s="74"/>
      <c r="H1190" s="74">
        <f t="shared" si="236"/>
        <v>11300</v>
      </c>
      <c r="I1190" s="74">
        <f t="shared" si="234"/>
        <v>248600</v>
      </c>
      <c r="J1190" s="74">
        <f t="shared" si="235"/>
        <v>0</v>
      </c>
      <c r="K1190" s="74">
        <f t="shared" si="237"/>
        <v>248600</v>
      </c>
      <c r="L1190" s="103"/>
      <c r="O1190" s="12"/>
    </row>
    <row r="1191" spans="2:15" ht="31.2" x14ac:dyDescent="0.3">
      <c r="B1191" s="64" t="s">
        <v>1428</v>
      </c>
      <c r="C1191" s="25" t="s">
        <v>156</v>
      </c>
      <c r="D1191" s="3" t="s">
        <v>25</v>
      </c>
      <c r="E1191" s="46">
        <f>1681.569426+60.8</f>
        <v>1742.369426</v>
      </c>
      <c r="F1191" s="74">
        <v>68.5</v>
      </c>
      <c r="G1191" s="74">
        <v>150</v>
      </c>
      <c r="H1191" s="74">
        <f t="shared" si="236"/>
        <v>218.5</v>
      </c>
      <c r="I1191" s="74">
        <f t="shared" si="234"/>
        <v>119352.31</v>
      </c>
      <c r="J1191" s="74">
        <f t="shared" si="235"/>
        <v>261355.41</v>
      </c>
      <c r="K1191" s="74">
        <f t="shared" si="237"/>
        <v>380707.72</v>
      </c>
      <c r="L1191" s="103"/>
      <c r="O1191" s="12"/>
    </row>
    <row r="1192" spans="2:15" ht="46.8" x14ac:dyDescent="0.3">
      <c r="B1192" s="64" t="s">
        <v>1429</v>
      </c>
      <c r="C1192" s="25" t="s">
        <v>157</v>
      </c>
      <c r="D1192" s="3" t="s">
        <v>25</v>
      </c>
      <c r="E1192" s="46">
        <f>E1191</f>
        <v>1742.369426</v>
      </c>
      <c r="F1192" s="74">
        <v>927</v>
      </c>
      <c r="G1192" s="74">
        <v>400</v>
      </c>
      <c r="H1192" s="74">
        <f t="shared" si="236"/>
        <v>1327</v>
      </c>
      <c r="I1192" s="74">
        <f t="shared" si="234"/>
        <v>1615176.46</v>
      </c>
      <c r="J1192" s="74">
        <f t="shared" si="235"/>
        <v>696947.77</v>
      </c>
      <c r="K1192" s="74">
        <f t="shared" si="237"/>
        <v>2312124.23</v>
      </c>
      <c r="L1192" s="103"/>
      <c r="O1192" s="12"/>
    </row>
    <row r="1193" spans="2:15" x14ac:dyDescent="0.3">
      <c r="B1193" s="64" t="s">
        <v>1430</v>
      </c>
      <c r="C1193" s="48" t="s">
        <v>1448</v>
      </c>
      <c r="D1193" s="3" t="s">
        <v>31</v>
      </c>
      <c r="E1193" s="46">
        <v>1416.58</v>
      </c>
      <c r="F1193" s="74">
        <v>71</v>
      </c>
      <c r="G1193" s="74">
        <v>97.61</v>
      </c>
      <c r="H1193" s="74">
        <f t="shared" si="236"/>
        <v>168.61</v>
      </c>
      <c r="I1193" s="74">
        <f t="shared" si="234"/>
        <v>100577.18</v>
      </c>
      <c r="J1193" s="74">
        <f t="shared" si="235"/>
        <v>138272.37</v>
      </c>
      <c r="K1193" s="74">
        <f t="shared" si="237"/>
        <v>238849.55</v>
      </c>
      <c r="L1193" s="103"/>
      <c r="O1193" s="12"/>
    </row>
    <row r="1194" spans="2:15" x14ac:dyDescent="0.3">
      <c r="B1194" s="64" t="s">
        <v>1431</v>
      </c>
      <c r="C1194" s="17" t="s">
        <v>1450</v>
      </c>
      <c r="D1194" s="3" t="s">
        <v>32</v>
      </c>
      <c r="E1194" s="46">
        <v>14</v>
      </c>
      <c r="F1194" s="74"/>
      <c r="G1194" s="74"/>
      <c r="H1194" s="74">
        <f t="shared" si="236"/>
        <v>0</v>
      </c>
      <c r="I1194" s="74">
        <f t="shared" si="234"/>
        <v>0</v>
      </c>
      <c r="J1194" s="74">
        <f t="shared" si="235"/>
        <v>0</v>
      </c>
      <c r="K1194" s="74">
        <f t="shared" si="237"/>
        <v>0</v>
      </c>
      <c r="L1194" s="103"/>
      <c r="M1194" s="7">
        <v>13.84</v>
      </c>
      <c r="O1194" s="12"/>
    </row>
    <row r="1195" spans="2:15" x14ac:dyDescent="0.3">
      <c r="B1195" s="64" t="s">
        <v>1432</v>
      </c>
      <c r="C1195" s="17" t="s">
        <v>1451</v>
      </c>
      <c r="D1195" s="3" t="s">
        <v>32</v>
      </c>
      <c r="E1195" s="46">
        <v>10</v>
      </c>
      <c r="F1195" s="74"/>
      <c r="G1195" s="74"/>
      <c r="H1195" s="74">
        <f t="shared" si="236"/>
        <v>0</v>
      </c>
      <c r="I1195" s="74">
        <f t="shared" si="234"/>
        <v>0</v>
      </c>
      <c r="J1195" s="74">
        <f t="shared" si="235"/>
        <v>0</v>
      </c>
      <c r="K1195" s="74">
        <f t="shared" si="237"/>
        <v>0</v>
      </c>
      <c r="L1195" s="103"/>
      <c r="M1195" s="7">
        <v>17.079999999999998</v>
      </c>
      <c r="O1195" s="12"/>
    </row>
    <row r="1196" spans="2:15" x14ac:dyDescent="0.3">
      <c r="B1196" s="64" t="s">
        <v>1433</v>
      </c>
      <c r="C1196" s="17" t="s">
        <v>1452</v>
      </c>
      <c r="D1196" s="3" t="s">
        <v>32</v>
      </c>
      <c r="E1196" s="46">
        <v>4</v>
      </c>
      <c r="F1196" s="74"/>
      <c r="G1196" s="74"/>
      <c r="H1196" s="74">
        <f t="shared" si="236"/>
        <v>0</v>
      </c>
      <c r="I1196" s="74">
        <f t="shared" si="234"/>
        <v>0</v>
      </c>
      <c r="J1196" s="74">
        <f t="shared" si="235"/>
        <v>0</v>
      </c>
      <c r="K1196" s="74">
        <f t="shared" si="237"/>
        <v>0</v>
      </c>
      <c r="L1196" s="103"/>
      <c r="M1196" s="7">
        <v>23.68</v>
      </c>
      <c r="O1196" s="12"/>
    </row>
    <row r="1197" spans="2:15" x14ac:dyDescent="0.3">
      <c r="B1197" s="64" t="s">
        <v>1434</v>
      </c>
      <c r="C1197" s="17" t="s">
        <v>1453</v>
      </c>
      <c r="D1197" s="3" t="s">
        <v>32</v>
      </c>
      <c r="E1197" s="46">
        <v>12</v>
      </c>
      <c r="F1197" s="74"/>
      <c r="G1197" s="74"/>
      <c r="H1197" s="74">
        <f t="shared" si="236"/>
        <v>0</v>
      </c>
      <c r="I1197" s="74">
        <f t="shared" si="234"/>
        <v>0</v>
      </c>
      <c r="J1197" s="74">
        <f t="shared" si="235"/>
        <v>0</v>
      </c>
      <c r="K1197" s="74">
        <f t="shared" si="237"/>
        <v>0</v>
      </c>
      <c r="L1197" s="103"/>
      <c r="M1197" s="7">
        <v>26.74</v>
      </c>
      <c r="O1197" s="12"/>
    </row>
    <row r="1198" spans="2:15" x14ac:dyDescent="0.3">
      <c r="B1198" s="64" t="s">
        <v>1435</v>
      </c>
      <c r="C1198" s="17" t="s">
        <v>1454</v>
      </c>
      <c r="D1198" s="3" t="s">
        <v>32</v>
      </c>
      <c r="E1198" s="46">
        <v>6</v>
      </c>
      <c r="F1198" s="74"/>
      <c r="G1198" s="74"/>
      <c r="H1198" s="74">
        <f t="shared" si="236"/>
        <v>0</v>
      </c>
      <c r="I1198" s="74">
        <f t="shared" si="234"/>
        <v>0</v>
      </c>
      <c r="J1198" s="74">
        <f t="shared" si="235"/>
        <v>0</v>
      </c>
      <c r="K1198" s="74">
        <f t="shared" si="237"/>
        <v>0</v>
      </c>
      <c r="L1198" s="103"/>
      <c r="M1198" s="7">
        <v>23.52</v>
      </c>
      <c r="O1198" s="12"/>
    </row>
    <row r="1199" spans="2:15" x14ac:dyDescent="0.3">
      <c r="B1199" s="64" t="s">
        <v>1436</v>
      </c>
      <c r="C1199" s="17" t="s">
        <v>1449</v>
      </c>
      <c r="D1199" s="3" t="s">
        <v>32</v>
      </c>
      <c r="E1199" s="46">
        <v>9</v>
      </c>
      <c r="F1199" s="74"/>
      <c r="G1199" s="74"/>
      <c r="H1199" s="74">
        <f t="shared" si="236"/>
        <v>0</v>
      </c>
      <c r="I1199" s="74">
        <f t="shared" si="234"/>
        <v>0</v>
      </c>
      <c r="J1199" s="74">
        <f t="shared" si="235"/>
        <v>0</v>
      </c>
      <c r="K1199" s="74">
        <f t="shared" si="237"/>
        <v>0</v>
      </c>
      <c r="L1199" s="103"/>
      <c r="M1199" s="7">
        <v>30</v>
      </c>
      <c r="O1199" s="12"/>
    </row>
    <row r="1200" spans="2:15" x14ac:dyDescent="0.3">
      <c r="B1200" s="64" t="s">
        <v>1437</v>
      </c>
      <c r="C1200" s="17" t="s">
        <v>1455</v>
      </c>
      <c r="D1200" s="3" t="s">
        <v>32</v>
      </c>
      <c r="E1200" s="46">
        <v>5</v>
      </c>
      <c r="F1200" s="74"/>
      <c r="G1200" s="74"/>
      <c r="H1200" s="74">
        <f t="shared" si="236"/>
        <v>0</v>
      </c>
      <c r="I1200" s="74">
        <f t="shared" si="234"/>
        <v>0</v>
      </c>
      <c r="J1200" s="74">
        <f t="shared" si="235"/>
        <v>0</v>
      </c>
      <c r="K1200" s="74">
        <f t="shared" si="237"/>
        <v>0</v>
      </c>
      <c r="L1200" s="103"/>
      <c r="M1200" s="7">
        <v>45.06</v>
      </c>
      <c r="O1200" s="12"/>
    </row>
    <row r="1201" spans="1:15" x14ac:dyDescent="0.3">
      <c r="B1201" s="64" t="s">
        <v>1438</v>
      </c>
      <c r="C1201" s="25" t="s">
        <v>93</v>
      </c>
      <c r="D1201" s="3" t="s">
        <v>32</v>
      </c>
      <c r="E1201" s="46">
        <v>138</v>
      </c>
      <c r="F1201" s="74"/>
      <c r="G1201" s="74"/>
      <c r="H1201" s="74">
        <f t="shared" si="236"/>
        <v>0</v>
      </c>
      <c r="I1201" s="74">
        <f t="shared" si="234"/>
        <v>0</v>
      </c>
      <c r="J1201" s="74">
        <f t="shared" si="235"/>
        <v>0</v>
      </c>
      <c r="K1201" s="74">
        <f t="shared" si="237"/>
        <v>0</v>
      </c>
      <c r="L1201" s="103"/>
      <c r="O1201" s="12"/>
    </row>
    <row r="1202" spans="1:15" x14ac:dyDescent="0.3">
      <c r="B1202" s="64" t="s">
        <v>1439</v>
      </c>
      <c r="C1202" s="17" t="s">
        <v>94</v>
      </c>
      <c r="D1202" s="3" t="s">
        <v>31</v>
      </c>
      <c r="E1202" s="47">
        <v>118.67999999999999</v>
      </c>
      <c r="F1202" s="74">
        <v>71</v>
      </c>
      <c r="G1202" s="74">
        <v>97.61</v>
      </c>
      <c r="H1202" s="74">
        <f t="shared" si="236"/>
        <v>168.61</v>
      </c>
      <c r="I1202" s="74">
        <f t="shared" si="234"/>
        <v>8426.2800000000007</v>
      </c>
      <c r="J1202" s="74">
        <f t="shared" si="235"/>
        <v>11584.35</v>
      </c>
      <c r="K1202" s="74">
        <f t="shared" si="237"/>
        <v>20010.63</v>
      </c>
      <c r="L1202" s="103"/>
      <c r="O1202" s="12"/>
    </row>
    <row r="1203" spans="1:15" ht="31.2" x14ac:dyDescent="0.3">
      <c r="B1203" s="64" t="s">
        <v>1440</v>
      </c>
      <c r="C1203" s="25" t="s">
        <v>153</v>
      </c>
      <c r="D1203" s="3" t="s">
        <v>32</v>
      </c>
      <c r="E1203" s="47">
        <v>219</v>
      </c>
      <c r="F1203" s="74"/>
      <c r="G1203" s="74">
        <v>1464</v>
      </c>
      <c r="H1203" s="74">
        <f t="shared" si="236"/>
        <v>1464</v>
      </c>
      <c r="I1203" s="74">
        <f t="shared" si="234"/>
        <v>0</v>
      </c>
      <c r="J1203" s="74">
        <f t="shared" si="235"/>
        <v>320616</v>
      </c>
      <c r="K1203" s="74">
        <f t="shared" si="237"/>
        <v>320616</v>
      </c>
      <c r="L1203" s="103"/>
      <c r="O1203" s="12"/>
    </row>
    <row r="1204" spans="1:15" ht="33.6" x14ac:dyDescent="0.3">
      <c r="B1204" s="64" t="s">
        <v>1441</v>
      </c>
      <c r="C1204" s="25" t="s">
        <v>154</v>
      </c>
      <c r="D1204" s="3" t="s">
        <v>26</v>
      </c>
      <c r="E1204" s="46">
        <f>3642.8-554.5</f>
        <v>3088.3</v>
      </c>
      <c r="F1204" s="74"/>
      <c r="G1204" s="74">
        <v>439</v>
      </c>
      <c r="H1204" s="74">
        <f t="shared" si="236"/>
        <v>439</v>
      </c>
      <c r="I1204" s="74">
        <f t="shared" si="234"/>
        <v>0</v>
      </c>
      <c r="J1204" s="74">
        <f t="shared" si="235"/>
        <v>1355763.7</v>
      </c>
      <c r="K1204" s="74">
        <f t="shared" si="237"/>
        <v>1355763.7</v>
      </c>
      <c r="L1204" s="103"/>
      <c r="O1204" s="12"/>
    </row>
    <row r="1205" spans="1:15" x14ac:dyDescent="0.3">
      <c r="B1205" s="64" t="s">
        <v>1442</v>
      </c>
      <c r="C1205" s="71" t="s">
        <v>1489</v>
      </c>
      <c r="D1205" s="3" t="s">
        <v>26</v>
      </c>
      <c r="E1205" s="72">
        <f>11845.93-E1204</f>
        <v>8757.630000000001</v>
      </c>
      <c r="F1205" s="80"/>
      <c r="G1205" s="80">
        <v>700</v>
      </c>
      <c r="H1205" s="74">
        <f t="shared" si="236"/>
        <v>700</v>
      </c>
      <c r="I1205" s="74">
        <f t="shared" si="234"/>
        <v>0</v>
      </c>
      <c r="J1205" s="74">
        <f t="shared" si="235"/>
        <v>6130341</v>
      </c>
      <c r="K1205" s="74">
        <f t="shared" si="237"/>
        <v>6130341</v>
      </c>
      <c r="L1205" s="5"/>
      <c r="O1205" s="12"/>
    </row>
    <row r="1206" spans="1:15" s="101" customFormat="1" x14ac:dyDescent="0.3">
      <c r="B1206" s="93"/>
      <c r="C1206" s="94" t="s">
        <v>10</v>
      </c>
      <c r="D1206" s="95"/>
      <c r="E1206" s="96"/>
      <c r="F1206" s="97"/>
      <c r="G1206" s="98"/>
      <c r="H1206" s="98"/>
      <c r="I1206" s="99">
        <f>SUM(I13:I1205)</f>
        <v>10406605.999999998</v>
      </c>
      <c r="J1206" s="99">
        <f t="shared" ref="J1206:K1206" si="238">SUM(J13:J1205)</f>
        <v>22750262.739999995</v>
      </c>
      <c r="K1206" s="99">
        <f t="shared" si="238"/>
        <v>33156868.739999983</v>
      </c>
      <c r="L1206" s="84"/>
      <c r="O1206" s="12"/>
    </row>
    <row r="1207" spans="1:15" x14ac:dyDescent="0.3">
      <c r="A1207" s="7">
        <v>1</v>
      </c>
      <c r="B1207" s="85"/>
      <c r="C1207" s="71" t="s">
        <v>1493</v>
      </c>
      <c r="D1207" s="5"/>
      <c r="E1207" s="72"/>
      <c r="F1207" s="86"/>
      <c r="G1207" s="80"/>
      <c r="H1207" s="80"/>
      <c r="I1207" s="81">
        <f>I1206/6</f>
        <v>1734434.333333333</v>
      </c>
      <c r="J1207" s="81">
        <f t="shared" ref="J1207:K1207" si="239">J1206/6</f>
        <v>3791710.4566666656</v>
      </c>
      <c r="K1207" s="81">
        <f t="shared" si="239"/>
        <v>5526144.7899999972</v>
      </c>
      <c r="O1207" s="12"/>
    </row>
  </sheetData>
  <autoFilter ref="B10:L1207" xr:uid="{00000000-0001-0000-0000-000000000000}"/>
  <mergeCells count="12">
    <mergeCell ref="K3:L3"/>
    <mergeCell ref="B5:L5"/>
    <mergeCell ref="B6:K6"/>
    <mergeCell ref="B7:B9"/>
    <mergeCell ref="C7:C9"/>
    <mergeCell ref="D7:D9"/>
    <mergeCell ref="E7:E9"/>
    <mergeCell ref="F7:H7"/>
    <mergeCell ref="I7:K7"/>
    <mergeCell ref="L7:L9"/>
    <mergeCell ref="F8:H8"/>
    <mergeCell ref="I8:K8"/>
  </mergeCells>
  <pageMargins left="0.25" right="0.25" top="0.75" bottom="0.75" header="0.3" footer="0.3"/>
  <pageSetup paperSize="9" scale="56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C52B7D-3A66-46E2-85ED-97ACF87DA0D4}">
  <dimension ref="A3:P48"/>
  <sheetViews>
    <sheetView topLeftCell="A10" workbookViewId="0">
      <selection activeCell="R22" sqref="R21:R22"/>
    </sheetView>
  </sheetViews>
  <sheetFormatPr defaultRowHeight="14.4" x14ac:dyDescent="0.3"/>
  <cols>
    <col min="2" max="2" width="64.6640625" customWidth="1"/>
    <col min="3" max="3" width="9.33203125" customWidth="1"/>
    <col min="4" max="4" width="12" customWidth="1"/>
    <col min="11" max="11" width="10" customWidth="1"/>
    <col min="12" max="16" width="9.109375" customWidth="1"/>
  </cols>
  <sheetData>
    <row r="3" spans="1:12" ht="32.25" customHeight="1" x14ac:dyDescent="0.3">
      <c r="B3" s="69"/>
      <c r="C3" s="69"/>
      <c r="D3" s="69"/>
      <c r="E3" s="69"/>
      <c r="G3" t="s">
        <v>1445</v>
      </c>
      <c r="H3" t="s">
        <v>32</v>
      </c>
      <c r="I3" t="s">
        <v>1445</v>
      </c>
      <c r="J3" t="s">
        <v>32</v>
      </c>
      <c r="K3" s="68" t="s">
        <v>1447</v>
      </c>
    </row>
    <row r="4" spans="1:12" ht="40.5" customHeight="1" x14ac:dyDescent="0.3">
      <c r="A4" s="57"/>
      <c r="B4" s="56" t="s">
        <v>1446</v>
      </c>
      <c r="C4" s="3" t="s">
        <v>32</v>
      </c>
      <c r="D4" s="46">
        <v>1</v>
      </c>
      <c r="E4" s="60"/>
      <c r="G4">
        <v>1500</v>
      </c>
      <c r="H4">
        <v>37</v>
      </c>
      <c r="I4">
        <v>2000</v>
      </c>
      <c r="J4">
        <v>36</v>
      </c>
    </row>
    <row r="5" spans="1:12" ht="15.6" x14ac:dyDescent="0.3">
      <c r="A5" s="57"/>
      <c r="B5" s="48" t="s">
        <v>33</v>
      </c>
      <c r="C5" s="3" t="s">
        <v>26</v>
      </c>
      <c r="D5" s="7"/>
      <c r="E5" s="58"/>
    </row>
    <row r="6" spans="1:12" ht="15.6" x14ac:dyDescent="0.3">
      <c r="A6" s="57"/>
      <c r="B6" s="48" t="s">
        <v>19</v>
      </c>
      <c r="C6" s="3" t="s">
        <v>26</v>
      </c>
      <c r="D6" s="46">
        <v>0</v>
      </c>
      <c r="E6" s="59"/>
    </row>
    <row r="7" spans="1:12" ht="15.6" x14ac:dyDescent="0.3">
      <c r="A7" s="57"/>
      <c r="B7" s="48" t="s">
        <v>67</v>
      </c>
      <c r="C7" s="3" t="s">
        <v>25</v>
      </c>
      <c r="D7" s="46">
        <v>346.59</v>
      </c>
      <c r="E7" s="59"/>
      <c r="G7" s="67">
        <f>(1.1*1.1)*3.14</f>
        <v>3.7994000000000008</v>
      </c>
      <c r="H7">
        <f>G7*H4</f>
        <v>140.57780000000002</v>
      </c>
      <c r="I7">
        <f>(1.35*1.35)*3.14</f>
        <v>5.7226500000000007</v>
      </c>
      <c r="J7">
        <f>I7*J4</f>
        <v>206.01540000000003</v>
      </c>
    </row>
    <row r="8" spans="1:12" ht="15.6" x14ac:dyDescent="0.3">
      <c r="A8" s="57"/>
      <c r="B8" s="48" t="s">
        <v>68</v>
      </c>
      <c r="C8" s="3" t="s">
        <v>26</v>
      </c>
      <c r="D8" s="46">
        <v>34.659999999999997</v>
      </c>
      <c r="E8" s="59"/>
      <c r="G8">
        <f>G7*0.1</f>
        <v>0.37994000000000011</v>
      </c>
      <c r="H8">
        <f>G8*H4</f>
        <v>14.057780000000005</v>
      </c>
      <c r="I8">
        <f>I7*0.1</f>
        <v>0.57226500000000013</v>
      </c>
      <c r="J8">
        <f>I8*J4</f>
        <v>20.601540000000004</v>
      </c>
    </row>
    <row r="9" spans="1:12" ht="15.6" x14ac:dyDescent="0.3">
      <c r="A9" s="57"/>
      <c r="B9" s="32" t="s">
        <v>158</v>
      </c>
      <c r="C9" s="3" t="s">
        <v>26</v>
      </c>
      <c r="D9" s="46">
        <v>35.353199999999994</v>
      </c>
      <c r="E9" s="59"/>
      <c r="G9">
        <f>G8*1.02</f>
        <v>0.38753880000000013</v>
      </c>
      <c r="I9">
        <f>I8*1.02</f>
        <v>0.58371030000000013</v>
      </c>
    </row>
    <row r="10" spans="1:12" ht="15.6" x14ac:dyDescent="0.3">
      <c r="A10" s="57"/>
      <c r="B10" s="25" t="s">
        <v>150</v>
      </c>
      <c r="C10" s="3" t="s">
        <v>25</v>
      </c>
      <c r="D10" s="46">
        <v>346.59</v>
      </c>
      <c r="E10" s="59"/>
      <c r="G10" s="67">
        <f>(1*1)*3.14</f>
        <v>3.14</v>
      </c>
      <c r="I10">
        <f>(1.25*1.25)*3.14</f>
        <v>4.90625</v>
      </c>
    </row>
    <row r="11" spans="1:12" ht="31.2" x14ac:dyDescent="0.3">
      <c r="A11" s="57"/>
      <c r="B11" s="25" t="s">
        <v>151</v>
      </c>
      <c r="C11" s="3" t="s">
        <v>25</v>
      </c>
      <c r="D11" s="46">
        <v>346.59</v>
      </c>
      <c r="E11" s="59"/>
      <c r="G11" s="67">
        <f>(1*1)*3.14+(3.14*2*0.1)</f>
        <v>3.7680000000000002</v>
      </c>
      <c r="I11">
        <f>(1.25*1.25)*3.14+(3.14*2.5*0.1)</f>
        <v>5.6912500000000001</v>
      </c>
    </row>
    <row r="12" spans="1:12" ht="31.2" x14ac:dyDescent="0.3">
      <c r="A12" s="57"/>
      <c r="B12" s="48" t="s">
        <v>1443</v>
      </c>
      <c r="C12" s="3" t="s">
        <v>32</v>
      </c>
      <c r="D12" s="46">
        <v>73</v>
      </c>
      <c r="E12" s="59"/>
    </row>
    <row r="13" spans="1:12" ht="15.6" x14ac:dyDescent="0.3">
      <c r="A13" s="57"/>
      <c r="B13" s="17" t="s">
        <v>108</v>
      </c>
      <c r="C13" s="3"/>
      <c r="D13" s="46">
        <v>37</v>
      </c>
      <c r="E13" s="59"/>
      <c r="G13">
        <v>37</v>
      </c>
      <c r="K13" s="46">
        <f>(1.1*1.1)*3.14</f>
        <v>3.7994000000000008</v>
      </c>
      <c r="L13">
        <f>K13*G13</f>
        <v>140.57780000000002</v>
      </c>
    </row>
    <row r="14" spans="1:12" ht="15.6" x14ac:dyDescent="0.3">
      <c r="A14" s="57"/>
      <c r="B14" s="17" t="s">
        <v>71</v>
      </c>
      <c r="C14" s="3" t="s">
        <v>32</v>
      </c>
      <c r="D14" s="46">
        <v>36</v>
      </c>
      <c r="E14" s="59"/>
      <c r="I14">
        <v>36</v>
      </c>
      <c r="K14" s="46">
        <f>(1.35*1.35)*3.14</f>
        <v>5.7226500000000007</v>
      </c>
      <c r="L14">
        <f>K14*I14</f>
        <v>206.01540000000003</v>
      </c>
    </row>
    <row r="15" spans="1:12" ht="15.6" x14ac:dyDescent="0.3">
      <c r="A15" s="57"/>
      <c r="B15" s="17" t="s">
        <v>101</v>
      </c>
      <c r="C15" s="3" t="s">
        <v>26</v>
      </c>
      <c r="D15" s="46">
        <v>4.38</v>
      </c>
      <c r="E15" s="59"/>
      <c r="G15">
        <v>0.06</v>
      </c>
      <c r="I15">
        <v>0.06</v>
      </c>
    </row>
    <row r="16" spans="1:12" ht="31.2" x14ac:dyDescent="0.3">
      <c r="A16" s="57"/>
      <c r="B16" s="25" t="s">
        <v>159</v>
      </c>
      <c r="C16" s="3" t="s">
        <v>26</v>
      </c>
      <c r="D16" s="46">
        <v>87.6</v>
      </c>
      <c r="E16" s="59"/>
      <c r="G16">
        <v>1.2</v>
      </c>
      <c r="I16">
        <v>1.2</v>
      </c>
    </row>
    <row r="17" spans="1:16" ht="15.6" x14ac:dyDescent="0.3">
      <c r="A17" s="57"/>
      <c r="B17" s="17" t="s">
        <v>75</v>
      </c>
      <c r="C17" s="3" t="s">
        <v>26</v>
      </c>
      <c r="D17" s="46">
        <v>89.35199999999999</v>
      </c>
      <c r="E17" s="59"/>
      <c r="G17" s="46">
        <f>G16*1.02</f>
        <v>1.224</v>
      </c>
      <c r="I17" s="46">
        <f>I16*1.02</f>
        <v>1.224</v>
      </c>
    </row>
    <row r="18" spans="1:16" ht="31.2" x14ac:dyDescent="0.3">
      <c r="A18" s="57"/>
      <c r="B18" s="25" t="s">
        <v>78</v>
      </c>
      <c r="C18" s="3" t="s">
        <v>32</v>
      </c>
      <c r="D18" s="46">
        <v>291</v>
      </c>
      <c r="E18" s="59"/>
    </row>
    <row r="19" spans="1:16" ht="15.6" x14ac:dyDescent="0.3">
      <c r="A19" s="57"/>
      <c r="B19" s="17" t="s">
        <v>76</v>
      </c>
      <c r="C19" s="3" t="s">
        <v>32</v>
      </c>
      <c r="D19" s="3">
        <v>102</v>
      </c>
      <c r="E19" s="59"/>
      <c r="I19">
        <v>102</v>
      </c>
      <c r="K19">
        <f>3.14*2.2*0.9</f>
        <v>6.2172000000000009</v>
      </c>
      <c r="L19">
        <f>K19*I19</f>
        <v>634.15440000000012</v>
      </c>
    </row>
    <row r="20" spans="1:16" ht="15.6" x14ac:dyDescent="0.3">
      <c r="A20" s="57"/>
      <c r="B20" s="17" t="s">
        <v>77</v>
      </c>
      <c r="C20" s="3" t="s">
        <v>32</v>
      </c>
      <c r="D20" s="3">
        <v>44</v>
      </c>
      <c r="E20" s="59"/>
      <c r="I20">
        <v>44</v>
      </c>
      <c r="K20">
        <f>3.14*2.2*0.6</f>
        <v>4.1448000000000009</v>
      </c>
      <c r="L20">
        <f>K20*I20</f>
        <v>182.37120000000004</v>
      </c>
    </row>
    <row r="21" spans="1:16" ht="15.6" x14ac:dyDescent="0.3">
      <c r="A21" s="57"/>
      <c r="B21" s="17" t="s">
        <v>109</v>
      </c>
      <c r="C21" s="3" t="s">
        <v>32</v>
      </c>
      <c r="D21" s="3">
        <v>28</v>
      </c>
      <c r="E21" s="59"/>
      <c r="G21">
        <v>28</v>
      </c>
      <c r="K21">
        <f>3.14*1.68*0.9</f>
        <v>4.7476799999999999</v>
      </c>
      <c r="L21">
        <f>K21*G21</f>
        <v>132.93503999999999</v>
      </c>
    </row>
    <row r="22" spans="1:16" ht="15.6" x14ac:dyDescent="0.3">
      <c r="A22" s="57"/>
      <c r="B22" s="17" t="s">
        <v>110</v>
      </c>
      <c r="C22" s="3" t="s">
        <v>32</v>
      </c>
      <c r="D22" s="3">
        <v>33</v>
      </c>
      <c r="E22" s="59"/>
      <c r="G22">
        <v>33</v>
      </c>
      <c r="K22">
        <f>3.14*1.68*0.6</f>
        <v>3.1651199999999999</v>
      </c>
      <c r="L22">
        <f t="shared" ref="L22:L25" si="0">K22*G22</f>
        <v>104.44896</v>
      </c>
    </row>
    <row r="23" spans="1:16" ht="15.6" x14ac:dyDescent="0.3">
      <c r="A23" s="57"/>
      <c r="B23" s="17" t="s">
        <v>165</v>
      </c>
      <c r="C23" s="3" t="s">
        <v>32</v>
      </c>
      <c r="D23" s="3">
        <v>27</v>
      </c>
      <c r="E23" s="59"/>
      <c r="G23">
        <v>27</v>
      </c>
      <c r="K23">
        <f>3.14*0.86*0.3</f>
        <v>0.81012000000000006</v>
      </c>
      <c r="L23">
        <f t="shared" si="0"/>
        <v>21.873240000000003</v>
      </c>
      <c r="O23">
        <v>3</v>
      </c>
      <c r="P23">
        <f>O23*G23</f>
        <v>81</v>
      </c>
    </row>
    <row r="24" spans="1:16" ht="15.6" x14ac:dyDescent="0.3">
      <c r="A24" s="57"/>
      <c r="B24" s="17" t="s">
        <v>164</v>
      </c>
      <c r="C24" s="3" t="s">
        <v>32</v>
      </c>
      <c r="D24" s="3">
        <v>21</v>
      </c>
      <c r="E24" s="59"/>
      <c r="G24">
        <v>21</v>
      </c>
      <c r="K24">
        <f>3.14*0.86*0.15</f>
        <v>0.40506000000000003</v>
      </c>
      <c r="L24">
        <f t="shared" si="0"/>
        <v>8.506260000000001</v>
      </c>
      <c r="O24">
        <v>1</v>
      </c>
      <c r="P24">
        <f t="shared" ref="P24:P25" si="1">O24*G24</f>
        <v>21</v>
      </c>
    </row>
    <row r="25" spans="1:16" ht="15.6" x14ac:dyDescent="0.3">
      <c r="A25" s="57"/>
      <c r="B25" s="17" t="s">
        <v>167</v>
      </c>
      <c r="C25" s="3" t="s">
        <v>32</v>
      </c>
      <c r="D25" s="3">
        <v>36</v>
      </c>
      <c r="E25" s="59"/>
      <c r="G25">
        <v>36</v>
      </c>
      <c r="K25">
        <f>3.14*0.86*0.1</f>
        <v>0.27004</v>
      </c>
      <c r="L25">
        <f t="shared" si="0"/>
        <v>9.7214399999999994</v>
      </c>
      <c r="O25">
        <v>1</v>
      </c>
      <c r="P25">
        <f t="shared" si="1"/>
        <v>36</v>
      </c>
    </row>
    <row r="26" spans="1:16" ht="31.2" x14ac:dyDescent="0.3">
      <c r="A26" s="57"/>
      <c r="B26" s="48" t="s">
        <v>85</v>
      </c>
      <c r="C26" s="3" t="s">
        <v>32</v>
      </c>
      <c r="D26" s="46">
        <v>73</v>
      </c>
      <c r="E26" s="59"/>
    </row>
    <row r="27" spans="1:16" ht="15.6" x14ac:dyDescent="0.3">
      <c r="A27" s="57"/>
      <c r="B27" s="17" t="s">
        <v>79</v>
      </c>
      <c r="C27" s="3" t="s">
        <v>32</v>
      </c>
      <c r="D27" s="46">
        <v>26</v>
      </c>
      <c r="E27" s="59"/>
      <c r="I27">
        <v>26</v>
      </c>
      <c r="K27">
        <f>((1.1*1.1)*3.14)-((0.35*0.35)*3.14)</f>
        <v>3.4147500000000006</v>
      </c>
      <c r="L27">
        <f t="shared" ref="L27:L28" si="2">K27*I27</f>
        <v>88.783500000000018</v>
      </c>
    </row>
    <row r="28" spans="1:16" ht="15.6" x14ac:dyDescent="0.3">
      <c r="A28" s="57"/>
      <c r="B28" s="17" t="s">
        <v>137</v>
      </c>
      <c r="C28" s="3" t="s">
        <v>32</v>
      </c>
      <c r="D28" s="46">
        <v>10</v>
      </c>
      <c r="E28" s="59"/>
      <c r="I28">
        <v>10</v>
      </c>
      <c r="K28">
        <f>((1.1*1.1)*3.14)-((0.35*0.35)*3.14)</f>
        <v>3.4147500000000006</v>
      </c>
      <c r="L28">
        <f t="shared" si="2"/>
        <v>34.147500000000008</v>
      </c>
    </row>
    <row r="29" spans="1:16" ht="15.6" x14ac:dyDescent="0.3">
      <c r="A29" s="57"/>
      <c r="B29" s="17" t="s">
        <v>155</v>
      </c>
      <c r="C29" s="3" t="s">
        <v>32</v>
      </c>
      <c r="D29" s="46">
        <v>19</v>
      </c>
      <c r="E29" s="59"/>
      <c r="G29">
        <v>19</v>
      </c>
      <c r="K29">
        <f>((0.84*0.84)*3.14)-((0.35*0.35)*3.14)</f>
        <v>1.8309339999999998</v>
      </c>
      <c r="L29">
        <f t="shared" ref="L29:L30" si="3">K29*G29</f>
        <v>34.787745999999999</v>
      </c>
    </row>
    <row r="30" spans="1:16" ht="15.6" x14ac:dyDescent="0.3">
      <c r="A30" s="57"/>
      <c r="B30" s="17" t="s">
        <v>111</v>
      </c>
      <c r="C30" s="3" t="s">
        <v>32</v>
      </c>
      <c r="D30" s="46">
        <v>18</v>
      </c>
      <c r="E30" s="59"/>
      <c r="G30">
        <v>18</v>
      </c>
      <c r="K30">
        <f>((0.84*0.84)*3.14)-((0.35*0.35)*3.14)</f>
        <v>1.8309339999999998</v>
      </c>
      <c r="L30">
        <f t="shared" si="3"/>
        <v>32.956811999999999</v>
      </c>
    </row>
    <row r="31" spans="1:16" ht="31.2" x14ac:dyDescent="0.3">
      <c r="A31" s="57"/>
      <c r="B31" s="48" t="s">
        <v>1456</v>
      </c>
      <c r="C31" s="3" t="s">
        <v>32</v>
      </c>
      <c r="D31" s="46">
        <v>82</v>
      </c>
      <c r="E31" s="59"/>
    </row>
    <row r="32" spans="1:16" ht="15.6" x14ac:dyDescent="0.3">
      <c r="A32" s="57"/>
      <c r="B32" s="17" t="s">
        <v>168</v>
      </c>
      <c r="C32" s="3" t="s">
        <v>32</v>
      </c>
      <c r="D32" s="46">
        <v>54</v>
      </c>
      <c r="E32" s="59"/>
      <c r="G32">
        <f>7+7+4+13</f>
        <v>31</v>
      </c>
      <c r="I32">
        <f>3+9+7+4</f>
        <v>23</v>
      </c>
      <c r="K32">
        <f>(0.84*3.14)*0.07</f>
        <v>0.18463200000000002</v>
      </c>
      <c r="L32">
        <f>K32*(I32+G32)</f>
        <v>9.9701280000000008</v>
      </c>
    </row>
    <row r="33" spans="1:12" ht="15.6" x14ac:dyDescent="0.3">
      <c r="A33" s="57"/>
      <c r="B33" s="39" t="s">
        <v>166</v>
      </c>
      <c r="C33" s="3" t="s">
        <v>32</v>
      </c>
      <c r="D33" s="46">
        <v>45</v>
      </c>
      <c r="E33" s="59"/>
      <c r="H33">
        <v>45</v>
      </c>
    </row>
    <row r="34" spans="1:12" ht="15.6" x14ac:dyDescent="0.3">
      <c r="A34" s="57"/>
      <c r="B34" s="39" t="s">
        <v>1444</v>
      </c>
      <c r="C34" s="3" t="s">
        <v>32</v>
      </c>
      <c r="D34" s="46">
        <v>28</v>
      </c>
      <c r="E34" s="59"/>
      <c r="H34">
        <v>28</v>
      </c>
      <c r="K34">
        <v>1.44</v>
      </c>
      <c r="L34">
        <f>H34*K34</f>
        <v>40.32</v>
      </c>
    </row>
    <row r="35" spans="1:12" ht="31.2" x14ac:dyDescent="0.3">
      <c r="A35" s="57"/>
      <c r="B35" s="25" t="s">
        <v>156</v>
      </c>
      <c r="C35" s="3" t="s">
        <v>25</v>
      </c>
      <c r="D35" s="46">
        <v>1681.569426</v>
      </c>
      <c r="E35" s="59"/>
    </row>
    <row r="36" spans="1:12" ht="46.8" x14ac:dyDescent="0.3">
      <c r="A36" s="57"/>
      <c r="B36" s="25" t="s">
        <v>157</v>
      </c>
      <c r="C36" s="3" t="s">
        <v>25</v>
      </c>
      <c r="D36" s="46">
        <v>1681.569426</v>
      </c>
      <c r="E36" s="59"/>
    </row>
    <row r="37" spans="1:12" ht="15.6" x14ac:dyDescent="0.3">
      <c r="A37" s="57"/>
      <c r="B37" s="48" t="s">
        <v>1448</v>
      </c>
      <c r="C37" s="3" t="s">
        <v>32</v>
      </c>
      <c r="D37" s="46">
        <v>60</v>
      </c>
      <c r="E37" s="59"/>
      <c r="H37">
        <v>73</v>
      </c>
    </row>
    <row r="38" spans="1:12" ht="15.6" x14ac:dyDescent="0.3">
      <c r="A38" s="57"/>
      <c r="B38" s="17" t="s">
        <v>1450</v>
      </c>
      <c r="C38" s="3" t="s">
        <v>32</v>
      </c>
      <c r="D38" s="46">
        <v>14</v>
      </c>
      <c r="E38" s="59"/>
    </row>
    <row r="39" spans="1:12" ht="15.6" x14ac:dyDescent="0.3">
      <c r="A39" s="57"/>
      <c r="B39" s="17" t="s">
        <v>1451</v>
      </c>
      <c r="C39" s="3" t="s">
        <v>32</v>
      </c>
      <c r="D39" s="46">
        <v>10</v>
      </c>
      <c r="E39" s="59"/>
    </row>
    <row r="40" spans="1:12" ht="15.6" x14ac:dyDescent="0.3">
      <c r="A40" s="57"/>
      <c r="B40" s="17" t="s">
        <v>1452</v>
      </c>
      <c r="C40" s="3" t="s">
        <v>32</v>
      </c>
      <c r="D40" s="46">
        <v>4</v>
      </c>
      <c r="E40" s="59"/>
    </row>
    <row r="41" spans="1:12" ht="15.6" x14ac:dyDescent="0.3">
      <c r="A41" s="57"/>
      <c r="B41" s="17" t="s">
        <v>1453</v>
      </c>
      <c r="C41" s="3" t="s">
        <v>32</v>
      </c>
      <c r="D41" s="46">
        <v>12</v>
      </c>
      <c r="E41" s="59"/>
    </row>
    <row r="42" spans="1:12" ht="15.6" x14ac:dyDescent="0.3">
      <c r="A42" s="57"/>
      <c r="B42" s="17" t="s">
        <v>1454</v>
      </c>
      <c r="C42" s="3" t="s">
        <v>32</v>
      </c>
      <c r="D42" s="46">
        <v>6</v>
      </c>
      <c r="E42" s="59"/>
    </row>
    <row r="43" spans="1:12" ht="15.6" x14ac:dyDescent="0.3">
      <c r="A43" s="57"/>
      <c r="B43" s="17" t="s">
        <v>1449</v>
      </c>
      <c r="C43" s="3" t="s">
        <v>32</v>
      </c>
      <c r="D43" s="46">
        <v>9</v>
      </c>
      <c r="E43" s="59"/>
    </row>
    <row r="44" spans="1:12" ht="15.6" x14ac:dyDescent="0.3">
      <c r="A44" s="57"/>
      <c r="B44" s="17" t="s">
        <v>1455</v>
      </c>
      <c r="C44" s="3" t="s">
        <v>32</v>
      </c>
      <c r="D44" s="46">
        <v>5</v>
      </c>
      <c r="E44" s="59"/>
    </row>
    <row r="45" spans="1:12" ht="15.6" x14ac:dyDescent="0.3">
      <c r="A45" s="57"/>
      <c r="B45" s="25" t="s">
        <v>93</v>
      </c>
      <c r="C45" s="3" t="s">
        <v>32</v>
      </c>
      <c r="D45" s="46">
        <v>138</v>
      </c>
      <c r="E45" s="59"/>
    </row>
    <row r="46" spans="1:12" ht="15.6" x14ac:dyDescent="0.3">
      <c r="A46" s="57"/>
      <c r="B46" s="17" t="s">
        <v>94</v>
      </c>
      <c r="C46" s="3" t="s">
        <v>31</v>
      </c>
      <c r="D46" s="47">
        <v>118.67999999999999</v>
      </c>
      <c r="E46" s="59"/>
    </row>
    <row r="47" spans="1:12" ht="31.2" x14ac:dyDescent="0.3">
      <c r="A47" s="57"/>
      <c r="B47" s="25" t="s">
        <v>153</v>
      </c>
      <c r="C47" s="3" t="s">
        <v>32</v>
      </c>
      <c r="D47" s="47">
        <v>219</v>
      </c>
      <c r="E47" s="59"/>
    </row>
    <row r="48" spans="1:12" ht="33.6" x14ac:dyDescent="0.3">
      <c r="A48" s="57"/>
      <c r="B48" s="25" t="s">
        <v>154</v>
      </c>
      <c r="C48" s="3" t="s">
        <v>26</v>
      </c>
      <c r="D48" s="46"/>
      <c r="E48" s="59"/>
    </row>
  </sheetData>
  <phoneticPr fontId="2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53"/>
  <sheetViews>
    <sheetView zoomScale="85" zoomScaleNormal="85" zoomScaleSheetLayoutView="85" workbookViewId="0">
      <selection activeCell="P296" sqref="P296"/>
    </sheetView>
  </sheetViews>
  <sheetFormatPr defaultColWidth="8.88671875" defaultRowHeight="15.6" x14ac:dyDescent="0.3"/>
  <cols>
    <col min="1" max="1" width="7.5546875" style="6" customWidth="1"/>
    <col min="2" max="2" width="64.6640625" style="13" customWidth="1"/>
    <col min="3" max="3" width="9.33203125" style="7" customWidth="1"/>
    <col min="4" max="4" width="12" style="28" customWidth="1"/>
    <col min="5" max="7" width="12" style="7" hidden="1" customWidth="1"/>
    <col min="8" max="8" width="14.33203125" style="8" hidden="1" customWidth="1"/>
    <col min="9" max="9" width="13.88671875" style="7" hidden="1" customWidth="1"/>
    <col min="10" max="10" width="13" style="7" hidden="1" customWidth="1"/>
    <col min="11" max="11" width="15.44140625" style="7" hidden="1" customWidth="1"/>
    <col min="12" max="12" width="13.33203125" style="7" customWidth="1"/>
    <col min="13" max="13" width="12.44140625" style="7" customWidth="1"/>
    <col min="14" max="14" width="22" style="7" customWidth="1"/>
    <col min="15" max="15" width="11.88671875" style="7" bestFit="1" customWidth="1"/>
    <col min="16" max="16384" width="8.88671875" style="7"/>
  </cols>
  <sheetData>
    <row r="1" spans="1:14" x14ac:dyDescent="0.3">
      <c r="N1" s="16" t="s">
        <v>12</v>
      </c>
    </row>
    <row r="2" spans="1:14" x14ac:dyDescent="0.3">
      <c r="N2" s="16" t="s">
        <v>14</v>
      </c>
    </row>
    <row r="3" spans="1:14" x14ac:dyDescent="0.3">
      <c r="N3" s="16" t="s">
        <v>13</v>
      </c>
    </row>
    <row r="4" spans="1:14" x14ac:dyDescent="0.3">
      <c r="N4" s="9"/>
    </row>
    <row r="5" spans="1:14" x14ac:dyDescent="0.3">
      <c r="A5" s="108" t="s">
        <v>3</v>
      </c>
      <c r="B5" s="108"/>
      <c r="C5" s="108"/>
      <c r="D5" s="108"/>
      <c r="E5" s="108"/>
      <c r="F5" s="108"/>
      <c r="G5" s="108"/>
      <c r="H5" s="108"/>
      <c r="I5" s="108"/>
      <c r="J5" s="108"/>
      <c r="K5" s="108"/>
      <c r="L5" s="108"/>
      <c r="M5" s="108"/>
      <c r="N5" s="108"/>
    </row>
    <row r="6" spans="1:14" ht="61.5" customHeight="1" x14ac:dyDescent="0.3">
      <c r="A6" s="109" t="s">
        <v>16</v>
      </c>
      <c r="B6" s="109"/>
      <c r="C6" s="109"/>
      <c r="D6" s="109"/>
      <c r="E6" s="109"/>
      <c r="F6" s="109"/>
      <c r="G6" s="109"/>
      <c r="H6" s="109"/>
      <c r="I6" s="109"/>
      <c r="J6" s="109"/>
      <c r="K6" s="109"/>
      <c r="L6" s="109"/>
      <c r="M6" s="109"/>
      <c r="N6" s="109"/>
    </row>
    <row r="7" spans="1:14" ht="19.2" customHeight="1" x14ac:dyDescent="0.3">
      <c r="A7" s="115" t="s">
        <v>11</v>
      </c>
      <c r="B7" s="111" t="s">
        <v>0</v>
      </c>
      <c r="C7" s="112" t="s">
        <v>1</v>
      </c>
      <c r="D7" s="113" t="s">
        <v>2</v>
      </c>
      <c r="E7" s="112" t="s">
        <v>4</v>
      </c>
      <c r="F7" s="112"/>
      <c r="G7" s="112"/>
      <c r="H7" s="112" t="s">
        <v>5</v>
      </c>
      <c r="I7" s="112"/>
      <c r="J7" s="112"/>
      <c r="K7" s="114" t="s">
        <v>6</v>
      </c>
    </row>
    <row r="8" spans="1:14" ht="19.2" customHeight="1" x14ac:dyDescent="0.3">
      <c r="A8" s="115"/>
      <c r="B8" s="111"/>
      <c r="C8" s="112"/>
      <c r="D8" s="113"/>
      <c r="E8" s="112" t="s">
        <v>7</v>
      </c>
      <c r="F8" s="112"/>
      <c r="G8" s="112"/>
      <c r="H8" s="112" t="s">
        <v>7</v>
      </c>
      <c r="I8" s="112"/>
      <c r="J8" s="112"/>
      <c r="K8" s="114"/>
    </row>
    <row r="9" spans="1:14" ht="27" customHeight="1" x14ac:dyDescent="0.3">
      <c r="A9" s="115"/>
      <c r="B9" s="111"/>
      <c r="C9" s="112"/>
      <c r="D9" s="113"/>
      <c r="E9" s="1" t="s">
        <v>8</v>
      </c>
      <c r="F9" s="1" t="s">
        <v>9</v>
      </c>
      <c r="G9" s="1" t="s">
        <v>10</v>
      </c>
      <c r="H9" s="1" t="s">
        <v>8</v>
      </c>
      <c r="I9" s="1" t="s">
        <v>9</v>
      </c>
      <c r="J9" s="1" t="s">
        <v>10</v>
      </c>
      <c r="K9" s="114"/>
    </row>
    <row r="10" spans="1:14" ht="15.6" customHeight="1" x14ac:dyDescent="0.3">
      <c r="A10" s="19">
        <v>1</v>
      </c>
      <c r="B10" s="18">
        <v>2</v>
      </c>
      <c r="C10" s="18">
        <v>3</v>
      </c>
      <c r="D10" s="22">
        <v>4</v>
      </c>
      <c r="E10" s="19">
        <v>8</v>
      </c>
      <c r="F10" s="19">
        <v>9</v>
      </c>
      <c r="G10" s="18">
        <v>10</v>
      </c>
      <c r="H10" s="18">
        <v>11</v>
      </c>
      <c r="I10" s="19">
        <v>12</v>
      </c>
      <c r="J10" s="19">
        <v>13</v>
      </c>
      <c r="K10" s="18">
        <v>14</v>
      </c>
    </row>
    <row r="11" spans="1:14" x14ac:dyDescent="0.3">
      <c r="A11" s="21"/>
      <c r="B11" s="23" t="s">
        <v>115</v>
      </c>
      <c r="C11" s="20"/>
      <c r="D11" s="29"/>
      <c r="E11" s="21"/>
      <c r="F11" s="21"/>
      <c r="G11" s="20"/>
      <c r="H11" s="20"/>
      <c r="I11" s="21"/>
      <c r="J11" s="21"/>
      <c r="K11" s="20"/>
    </row>
    <row r="12" spans="1:14" ht="31.2" x14ac:dyDescent="0.3">
      <c r="A12" s="21"/>
      <c r="B12" s="24" t="s">
        <v>17</v>
      </c>
      <c r="C12" s="31" t="s">
        <v>27</v>
      </c>
      <c r="D12" s="30">
        <v>11.9</v>
      </c>
      <c r="E12" s="21"/>
      <c r="F12" s="21"/>
      <c r="G12" s="20"/>
      <c r="H12" s="20"/>
      <c r="I12" s="21"/>
      <c r="J12" s="21"/>
      <c r="K12" s="20"/>
    </row>
    <row r="13" spans="1:14" ht="15.6" customHeight="1" x14ac:dyDescent="0.3">
      <c r="A13" s="21"/>
      <c r="B13" s="25" t="s">
        <v>18</v>
      </c>
      <c r="C13" s="31" t="s">
        <v>26</v>
      </c>
      <c r="D13" s="29">
        <f>D12*0.6704*0.9</f>
        <v>7.1799840000000001</v>
      </c>
      <c r="E13" s="21"/>
      <c r="F13" s="21"/>
      <c r="G13" s="20"/>
      <c r="H13" s="20"/>
      <c r="I13" s="21"/>
      <c r="J13" s="21"/>
      <c r="K13" s="20"/>
    </row>
    <row r="14" spans="1:14" ht="15.6" customHeight="1" x14ac:dyDescent="0.3">
      <c r="A14" s="21"/>
      <c r="B14" s="25" t="s">
        <v>19</v>
      </c>
      <c r="C14" s="31" t="s">
        <v>26</v>
      </c>
      <c r="D14" s="29">
        <f>0.6704*D12*0.1</f>
        <v>0.79777600000000004</v>
      </c>
      <c r="E14" s="21"/>
      <c r="F14" s="21"/>
      <c r="G14" s="20"/>
      <c r="H14" s="20"/>
      <c r="I14" s="21"/>
      <c r="J14" s="21"/>
      <c r="K14" s="20"/>
    </row>
    <row r="15" spans="1:14" ht="31.2" x14ac:dyDescent="0.3">
      <c r="A15" s="21"/>
      <c r="B15" s="25" t="s">
        <v>24</v>
      </c>
      <c r="C15" s="31" t="s">
        <v>25</v>
      </c>
      <c r="D15" s="29">
        <f>D12*0.45</f>
        <v>5.3550000000000004</v>
      </c>
      <c r="E15" s="21"/>
      <c r="F15" s="21"/>
      <c r="G15" s="20"/>
      <c r="H15" s="20"/>
      <c r="I15" s="21"/>
      <c r="J15" s="21"/>
      <c r="K15" s="20"/>
    </row>
    <row r="16" spans="1:14" ht="15.6" customHeight="1" x14ac:dyDescent="0.3">
      <c r="A16" s="21"/>
      <c r="B16" s="25" t="s">
        <v>20</v>
      </c>
      <c r="C16" s="31" t="s">
        <v>26</v>
      </c>
      <c r="D16" s="29">
        <f>0.32/10*D12</f>
        <v>0.38080000000000003</v>
      </c>
      <c r="E16" s="21"/>
      <c r="F16" s="21"/>
      <c r="G16" s="20"/>
      <c r="H16" s="20"/>
      <c r="I16" s="21"/>
      <c r="J16" s="21"/>
      <c r="K16" s="20"/>
    </row>
    <row r="17" spans="1:11" ht="15.6" customHeight="1" x14ac:dyDescent="0.3">
      <c r="A17" s="21"/>
      <c r="B17" s="25" t="s">
        <v>28</v>
      </c>
      <c r="C17" s="31" t="s">
        <v>26</v>
      </c>
      <c r="D17" s="29">
        <f>0.73/10*D12</f>
        <v>0.86869999999999992</v>
      </c>
      <c r="E17" s="21"/>
      <c r="F17" s="21"/>
      <c r="G17" s="20"/>
      <c r="H17" s="20"/>
      <c r="I17" s="21"/>
      <c r="J17" s="21"/>
      <c r="K17" s="20"/>
    </row>
    <row r="18" spans="1:11" ht="15.6" customHeight="1" x14ac:dyDescent="0.3">
      <c r="A18" s="21"/>
      <c r="B18" s="32" t="s">
        <v>29</v>
      </c>
      <c r="C18" s="31" t="s">
        <v>26</v>
      </c>
      <c r="D18" s="29">
        <f>D17*1.02</f>
        <v>0.88607399999999992</v>
      </c>
      <c r="E18" s="21"/>
      <c r="F18" s="21"/>
      <c r="G18" s="20"/>
      <c r="H18" s="20"/>
      <c r="I18" s="21"/>
      <c r="J18" s="21"/>
      <c r="K18" s="20"/>
    </row>
    <row r="19" spans="1:11" ht="15.6" customHeight="1" x14ac:dyDescent="0.3">
      <c r="A19" s="21"/>
      <c r="B19" s="32" t="s">
        <v>30</v>
      </c>
      <c r="C19" s="31" t="s">
        <v>31</v>
      </c>
      <c r="D19" s="29">
        <f>22.21/10*D12*1.04</f>
        <v>27.487096000000005</v>
      </c>
      <c r="E19" s="21"/>
      <c r="F19" s="21"/>
      <c r="G19" s="20"/>
      <c r="H19" s="20"/>
      <c r="I19" s="21"/>
      <c r="J19" s="21"/>
      <c r="K19" s="20"/>
    </row>
    <row r="20" spans="1:11" ht="15.6" customHeight="1" x14ac:dyDescent="0.3">
      <c r="A20" s="27"/>
      <c r="B20" s="25" t="s">
        <v>37</v>
      </c>
      <c r="C20" s="31" t="s">
        <v>27</v>
      </c>
      <c r="D20" s="30">
        <v>11.9</v>
      </c>
      <c r="E20" s="27"/>
      <c r="F20" s="27"/>
      <c r="G20" s="26"/>
      <c r="H20" s="26"/>
      <c r="I20" s="27"/>
      <c r="J20" s="27"/>
      <c r="K20" s="26"/>
    </row>
    <row r="21" spans="1:11" ht="31.2" x14ac:dyDescent="0.3">
      <c r="A21" s="27"/>
      <c r="B21" s="32" t="s">
        <v>38</v>
      </c>
      <c r="C21" s="31" t="s">
        <v>27</v>
      </c>
      <c r="D21" s="29">
        <f>D20*1.1</f>
        <v>13.090000000000002</v>
      </c>
      <c r="E21" s="27"/>
      <c r="F21" s="27"/>
      <c r="G21" s="26"/>
      <c r="H21" s="26"/>
      <c r="I21" s="27"/>
      <c r="J21" s="27"/>
      <c r="K21" s="26"/>
    </row>
    <row r="22" spans="1:11" x14ac:dyDescent="0.3">
      <c r="A22" s="27"/>
      <c r="B22" s="32" t="s">
        <v>41</v>
      </c>
      <c r="C22" s="31" t="s">
        <v>32</v>
      </c>
      <c r="D22" s="29">
        <v>1</v>
      </c>
      <c r="E22" s="27"/>
      <c r="F22" s="27"/>
      <c r="G22" s="26"/>
      <c r="H22" s="26"/>
      <c r="I22" s="27"/>
      <c r="J22" s="27"/>
      <c r="K22" s="26"/>
    </row>
    <row r="23" spans="1:11" ht="33.6" x14ac:dyDescent="0.3">
      <c r="A23" s="27"/>
      <c r="B23" s="25" t="s">
        <v>39</v>
      </c>
      <c r="C23" s="31" t="s">
        <v>26</v>
      </c>
      <c r="D23" s="29">
        <v>6.8</v>
      </c>
      <c r="E23" s="27"/>
      <c r="F23" s="27"/>
      <c r="G23" s="26"/>
      <c r="H23" s="26"/>
      <c r="I23" s="27"/>
      <c r="J23" s="27"/>
      <c r="K23" s="26"/>
    </row>
    <row r="24" spans="1:11" ht="15.6" customHeight="1" x14ac:dyDescent="0.3">
      <c r="A24" s="21"/>
      <c r="B24" s="43" t="s">
        <v>146</v>
      </c>
      <c r="C24" s="31" t="s">
        <v>32</v>
      </c>
      <c r="D24" s="29">
        <v>1</v>
      </c>
      <c r="E24" s="21"/>
      <c r="F24" s="21"/>
      <c r="G24" s="20"/>
      <c r="H24" s="20"/>
      <c r="I24" s="21"/>
      <c r="J24" s="21"/>
      <c r="K24" s="20"/>
    </row>
    <row r="25" spans="1:11" ht="15.6" customHeight="1" x14ac:dyDescent="0.3">
      <c r="A25" s="21"/>
      <c r="B25" s="25" t="s">
        <v>33</v>
      </c>
      <c r="C25" s="31" t="s">
        <v>26</v>
      </c>
      <c r="D25" s="29">
        <f>29.2*0.9</f>
        <v>26.28</v>
      </c>
      <c r="E25" s="21"/>
      <c r="F25" s="21"/>
      <c r="G25" s="20"/>
      <c r="H25" s="20"/>
      <c r="I25" s="21"/>
      <c r="J25" s="21"/>
      <c r="K25" s="20"/>
    </row>
    <row r="26" spans="1:11" ht="15.6" customHeight="1" x14ac:dyDescent="0.3">
      <c r="A26" s="21"/>
      <c r="B26" s="25" t="s">
        <v>19</v>
      </c>
      <c r="C26" s="31" t="s">
        <v>26</v>
      </c>
      <c r="D26" s="29">
        <f>29.2*0.1</f>
        <v>2.92</v>
      </c>
      <c r="E26" s="21"/>
      <c r="F26" s="21"/>
      <c r="G26" s="20"/>
      <c r="H26" s="20"/>
      <c r="I26" s="21"/>
      <c r="J26" s="21"/>
      <c r="K26" s="20"/>
    </row>
    <row r="27" spans="1:11" ht="31.2" x14ac:dyDescent="0.3">
      <c r="A27" s="21"/>
      <c r="B27" s="25" t="s">
        <v>34</v>
      </c>
      <c r="C27" s="31" t="s">
        <v>32</v>
      </c>
      <c r="D27" s="29">
        <v>1</v>
      </c>
      <c r="E27" s="21"/>
      <c r="F27" s="21"/>
      <c r="G27" s="20"/>
      <c r="H27" s="20"/>
      <c r="I27" s="21"/>
      <c r="J27" s="21"/>
      <c r="K27" s="20"/>
    </row>
    <row r="28" spans="1:11" x14ac:dyDescent="0.3">
      <c r="A28" s="21"/>
      <c r="B28" s="32" t="s">
        <v>35</v>
      </c>
      <c r="C28" s="31" t="s">
        <v>32</v>
      </c>
      <c r="D28" s="29">
        <v>1</v>
      </c>
      <c r="E28" s="21"/>
      <c r="F28" s="21"/>
      <c r="G28" s="20"/>
      <c r="H28" s="20"/>
      <c r="I28" s="21"/>
      <c r="J28" s="21"/>
      <c r="K28" s="20"/>
    </row>
    <row r="29" spans="1:11" x14ac:dyDescent="0.3">
      <c r="A29" s="34"/>
      <c r="B29" s="25" t="s">
        <v>53</v>
      </c>
      <c r="C29" s="31"/>
      <c r="D29" s="29"/>
      <c r="E29" s="34"/>
      <c r="F29" s="34"/>
      <c r="G29" s="33"/>
      <c r="H29" s="33"/>
      <c r="I29" s="34"/>
      <c r="J29" s="34"/>
      <c r="K29" s="33"/>
    </row>
    <row r="30" spans="1:11" ht="31.2" x14ac:dyDescent="0.3">
      <c r="A30" s="27"/>
      <c r="B30" s="32" t="s">
        <v>43</v>
      </c>
      <c r="C30" s="31" t="s">
        <v>32</v>
      </c>
      <c r="D30" s="29">
        <v>1</v>
      </c>
      <c r="E30" s="27"/>
      <c r="F30" s="27"/>
      <c r="G30" s="26"/>
      <c r="H30" s="26"/>
      <c r="I30" s="27"/>
      <c r="J30" s="27"/>
      <c r="K30" s="26"/>
    </row>
    <row r="31" spans="1:11" ht="31.2" x14ac:dyDescent="0.3">
      <c r="A31" s="27"/>
      <c r="B31" s="32" t="s">
        <v>42</v>
      </c>
      <c r="C31" s="31" t="s">
        <v>32</v>
      </c>
      <c r="D31" s="29">
        <v>1</v>
      </c>
      <c r="E31" s="27"/>
      <c r="F31" s="27"/>
      <c r="G31" s="26"/>
      <c r="H31" s="26"/>
      <c r="I31" s="27"/>
      <c r="J31" s="27"/>
      <c r="K31" s="26"/>
    </row>
    <row r="32" spans="1:11" ht="31.2" x14ac:dyDescent="0.3">
      <c r="A32" s="27"/>
      <c r="B32" s="32" t="s">
        <v>45</v>
      </c>
      <c r="C32" s="31" t="s">
        <v>32</v>
      </c>
      <c r="D32" s="29">
        <v>2</v>
      </c>
      <c r="E32" s="27"/>
      <c r="F32" s="27"/>
      <c r="G32" s="26"/>
      <c r="H32" s="26"/>
      <c r="I32" s="27"/>
      <c r="J32" s="27"/>
      <c r="K32" s="26"/>
    </row>
    <row r="33" spans="1:11" ht="31.2" x14ac:dyDescent="0.3">
      <c r="A33" s="27"/>
      <c r="B33" s="32" t="s">
        <v>44</v>
      </c>
      <c r="C33" s="31" t="s">
        <v>32</v>
      </c>
      <c r="D33" s="29">
        <v>1</v>
      </c>
      <c r="E33" s="27"/>
      <c r="F33" s="27"/>
      <c r="G33" s="26"/>
      <c r="H33" s="26"/>
      <c r="I33" s="27"/>
      <c r="J33" s="27"/>
      <c r="K33" s="26"/>
    </row>
    <row r="34" spans="1:11" ht="31.2" x14ac:dyDescent="0.3">
      <c r="A34" s="27"/>
      <c r="B34" s="32" t="s">
        <v>46</v>
      </c>
      <c r="C34" s="31" t="s">
        <v>32</v>
      </c>
      <c r="D34" s="29">
        <v>2</v>
      </c>
      <c r="E34" s="27"/>
      <c r="F34" s="27"/>
      <c r="G34" s="26"/>
      <c r="H34" s="26"/>
      <c r="I34" s="27"/>
      <c r="J34" s="27"/>
      <c r="K34" s="26"/>
    </row>
    <row r="35" spans="1:11" ht="31.2" x14ac:dyDescent="0.3">
      <c r="A35" s="27"/>
      <c r="B35" s="32" t="s">
        <v>47</v>
      </c>
      <c r="C35" s="31" t="s">
        <v>32</v>
      </c>
      <c r="D35" s="29">
        <v>1.5</v>
      </c>
      <c r="E35" s="27"/>
      <c r="F35" s="27"/>
      <c r="G35" s="26"/>
      <c r="H35" s="26"/>
      <c r="I35" s="27"/>
      <c r="J35" s="27"/>
      <c r="K35" s="26"/>
    </row>
    <row r="36" spans="1:11" ht="15.6" customHeight="1" x14ac:dyDescent="0.3">
      <c r="A36" s="21"/>
      <c r="B36" s="25" t="s">
        <v>40</v>
      </c>
      <c r="C36" s="31" t="s">
        <v>32</v>
      </c>
      <c r="D36" s="29">
        <v>2</v>
      </c>
      <c r="E36" s="21"/>
      <c r="F36" s="21"/>
      <c r="G36" s="20"/>
      <c r="H36" s="20"/>
      <c r="I36" s="21"/>
      <c r="J36" s="21"/>
      <c r="K36" s="20"/>
    </row>
    <row r="37" spans="1:11" ht="15.6" customHeight="1" x14ac:dyDescent="0.3">
      <c r="A37" s="21"/>
      <c r="B37" s="32" t="s">
        <v>36</v>
      </c>
      <c r="C37" s="31" t="s">
        <v>32</v>
      </c>
      <c r="D37" s="29">
        <v>2</v>
      </c>
      <c r="E37" s="21"/>
      <c r="F37" s="21"/>
      <c r="G37" s="20"/>
      <c r="H37" s="20"/>
      <c r="I37" s="21"/>
      <c r="J37" s="21"/>
      <c r="K37" s="20"/>
    </row>
    <row r="38" spans="1:11" ht="33.6" x14ac:dyDescent="0.3">
      <c r="A38" s="21"/>
      <c r="B38" s="25" t="s">
        <v>48</v>
      </c>
      <c r="C38" s="31" t="s">
        <v>26</v>
      </c>
      <c r="D38" s="29">
        <v>21.9</v>
      </c>
      <c r="E38" s="21"/>
      <c r="F38" s="21"/>
      <c r="G38" s="20"/>
      <c r="H38" s="20"/>
      <c r="I38" s="21"/>
      <c r="J38" s="21"/>
      <c r="K38" s="20"/>
    </row>
    <row r="39" spans="1:11" x14ac:dyDescent="0.3">
      <c r="A39" s="21"/>
      <c r="B39" s="23" t="s">
        <v>116</v>
      </c>
      <c r="C39" s="31"/>
      <c r="D39" s="29"/>
      <c r="E39" s="21"/>
      <c r="F39" s="21"/>
      <c r="G39" s="20"/>
      <c r="H39" s="20"/>
      <c r="I39" s="21"/>
      <c r="J39" s="21"/>
      <c r="K39" s="20"/>
    </row>
    <row r="40" spans="1:11" ht="31.2" x14ac:dyDescent="0.3">
      <c r="A40" s="21"/>
      <c r="B40" s="24" t="s">
        <v>49</v>
      </c>
      <c r="C40" s="31" t="s">
        <v>27</v>
      </c>
      <c r="D40" s="29">
        <v>14.3</v>
      </c>
      <c r="E40" s="21"/>
      <c r="F40" s="21"/>
      <c r="G40" s="20"/>
      <c r="H40" s="20"/>
      <c r="I40" s="21"/>
      <c r="J40" s="21"/>
      <c r="K40" s="20"/>
    </row>
    <row r="41" spans="1:11" ht="15.6" customHeight="1" x14ac:dyDescent="0.3">
      <c r="A41" s="21"/>
      <c r="B41" s="25" t="s">
        <v>18</v>
      </c>
      <c r="C41" s="31" t="s">
        <v>26</v>
      </c>
      <c r="D41" s="29">
        <f>1.194*D40*0.9</f>
        <v>15.366780000000002</v>
      </c>
      <c r="E41" s="21"/>
      <c r="F41" s="21"/>
      <c r="G41" s="20"/>
      <c r="H41" s="20"/>
      <c r="I41" s="21"/>
      <c r="J41" s="21"/>
      <c r="K41" s="20"/>
    </row>
    <row r="42" spans="1:11" ht="15.6" customHeight="1" x14ac:dyDescent="0.3">
      <c r="A42" s="21"/>
      <c r="B42" s="25" t="s">
        <v>19</v>
      </c>
      <c r="C42" s="31" t="s">
        <v>26</v>
      </c>
      <c r="D42" s="54">
        <f>1.194*D40*0.1</f>
        <v>1.7074200000000002</v>
      </c>
      <c r="E42" s="21"/>
      <c r="F42" s="21"/>
      <c r="G42" s="20"/>
      <c r="H42" s="20"/>
      <c r="I42" s="21"/>
      <c r="J42" s="21"/>
      <c r="K42" s="20"/>
    </row>
    <row r="43" spans="1:11" ht="15.6" customHeight="1" x14ac:dyDescent="0.3">
      <c r="A43" s="21"/>
      <c r="B43" s="25" t="s">
        <v>24</v>
      </c>
      <c r="C43" s="31" t="s">
        <v>25</v>
      </c>
      <c r="D43" s="29">
        <f>0.9*D40</f>
        <v>12.870000000000001</v>
      </c>
      <c r="E43" s="21"/>
      <c r="F43" s="21"/>
      <c r="G43" s="20"/>
      <c r="H43" s="20"/>
      <c r="I43" s="21"/>
      <c r="J43" s="21"/>
      <c r="K43" s="20"/>
    </row>
    <row r="44" spans="1:11" ht="15.6" customHeight="1" x14ac:dyDescent="0.3">
      <c r="A44" s="21"/>
      <c r="B44" s="25" t="s">
        <v>20</v>
      </c>
      <c r="C44" s="31" t="s">
        <v>26</v>
      </c>
      <c r="D44" s="29">
        <f>0.32*2/10*D40</f>
        <v>0.91520000000000001</v>
      </c>
      <c r="E44" s="21"/>
      <c r="F44" s="21"/>
      <c r="G44" s="20"/>
      <c r="H44" s="20"/>
      <c r="I44" s="21"/>
      <c r="J44" s="21"/>
      <c r="K44" s="20"/>
    </row>
    <row r="45" spans="1:11" ht="15.6" customHeight="1" x14ac:dyDescent="0.3">
      <c r="A45" s="21"/>
      <c r="B45" s="25" t="s">
        <v>28</v>
      </c>
      <c r="C45" s="31" t="s">
        <v>26</v>
      </c>
      <c r="D45" s="29">
        <f>0.73*2/10*D40</f>
        <v>2.0878000000000001</v>
      </c>
      <c r="E45" s="21"/>
      <c r="F45" s="21"/>
      <c r="G45" s="20"/>
      <c r="H45" s="20"/>
      <c r="I45" s="21"/>
      <c r="J45" s="21"/>
      <c r="K45" s="20"/>
    </row>
    <row r="46" spans="1:11" ht="15.6" customHeight="1" x14ac:dyDescent="0.3">
      <c r="A46" s="21"/>
      <c r="B46" s="32" t="s">
        <v>29</v>
      </c>
      <c r="C46" s="31" t="s">
        <v>26</v>
      </c>
      <c r="D46" s="29">
        <f>D45*1.02</f>
        <v>2.129556</v>
      </c>
      <c r="E46" s="21"/>
      <c r="F46" s="21"/>
      <c r="G46" s="20"/>
      <c r="H46" s="20"/>
      <c r="I46" s="21"/>
      <c r="J46" s="21"/>
      <c r="K46" s="20"/>
    </row>
    <row r="47" spans="1:11" ht="15.6" customHeight="1" x14ac:dyDescent="0.3">
      <c r="A47" s="21"/>
      <c r="B47" s="32" t="s">
        <v>30</v>
      </c>
      <c r="C47" s="31" t="s">
        <v>31</v>
      </c>
      <c r="D47" s="29">
        <f>22.21*2/10*D40</f>
        <v>63.520600000000009</v>
      </c>
      <c r="E47" s="21"/>
      <c r="F47" s="21"/>
      <c r="G47" s="20"/>
      <c r="H47" s="20"/>
      <c r="I47" s="21"/>
      <c r="J47" s="21"/>
      <c r="K47" s="20"/>
    </row>
    <row r="48" spans="1:11" ht="15.6" customHeight="1" x14ac:dyDescent="0.3">
      <c r="A48" s="21"/>
      <c r="B48" s="25" t="s">
        <v>50</v>
      </c>
      <c r="C48" s="31" t="s">
        <v>27</v>
      </c>
      <c r="D48" s="29">
        <v>14.3</v>
      </c>
      <c r="E48" s="21"/>
      <c r="F48" s="21"/>
      <c r="G48" s="20"/>
      <c r="H48" s="20"/>
      <c r="I48" s="21"/>
      <c r="J48" s="21"/>
      <c r="K48" s="20"/>
    </row>
    <row r="49" spans="1:11" ht="31.2" x14ac:dyDescent="0.3">
      <c r="A49" s="21"/>
      <c r="B49" s="32" t="s">
        <v>38</v>
      </c>
      <c r="C49" s="31" t="s">
        <v>27</v>
      </c>
      <c r="D49" s="29">
        <f>14.3*2*1.1</f>
        <v>31.460000000000004</v>
      </c>
      <c r="E49" s="21"/>
      <c r="F49" s="21"/>
      <c r="G49" s="20"/>
      <c r="H49" s="20"/>
      <c r="I49" s="21"/>
      <c r="J49" s="21"/>
      <c r="K49" s="20"/>
    </row>
    <row r="50" spans="1:11" x14ac:dyDescent="0.3">
      <c r="A50" s="34"/>
      <c r="B50" s="32" t="s">
        <v>57</v>
      </c>
      <c r="C50" s="31" t="s">
        <v>32</v>
      </c>
      <c r="D50" s="29">
        <v>2</v>
      </c>
      <c r="E50" s="34"/>
      <c r="F50" s="34"/>
      <c r="G50" s="33"/>
      <c r="H50" s="33"/>
      <c r="I50" s="34"/>
      <c r="J50" s="34"/>
      <c r="K50" s="33"/>
    </row>
    <row r="51" spans="1:11" ht="15.6" customHeight="1" x14ac:dyDescent="0.3">
      <c r="A51" s="21"/>
      <c r="B51" s="32" t="s">
        <v>41</v>
      </c>
      <c r="C51" s="31" t="s">
        <v>32</v>
      </c>
      <c r="D51" s="29">
        <v>2</v>
      </c>
      <c r="E51" s="21"/>
      <c r="F51" s="21"/>
      <c r="G51" s="20"/>
      <c r="H51" s="20"/>
      <c r="I51" s="21"/>
      <c r="J51" s="21"/>
      <c r="K51" s="20"/>
    </row>
    <row r="52" spans="1:11" ht="33.6" x14ac:dyDescent="0.3">
      <c r="A52" s="21"/>
      <c r="B52" s="25" t="s">
        <v>39</v>
      </c>
      <c r="C52" s="31" t="s">
        <v>26</v>
      </c>
      <c r="D52" s="29">
        <v>8.8000000000000007</v>
      </c>
      <c r="E52" s="21"/>
      <c r="F52" s="21"/>
      <c r="G52" s="20"/>
      <c r="H52" s="20"/>
      <c r="I52" s="21"/>
      <c r="J52" s="21"/>
      <c r="K52" s="20"/>
    </row>
    <row r="53" spans="1:11" ht="15.6" customHeight="1" x14ac:dyDescent="0.3">
      <c r="A53" s="21"/>
      <c r="B53" s="43" t="s">
        <v>51</v>
      </c>
      <c r="C53" s="31" t="s">
        <v>32</v>
      </c>
      <c r="D53" s="29">
        <v>1</v>
      </c>
      <c r="E53" s="21"/>
      <c r="F53" s="21"/>
      <c r="G53" s="20"/>
      <c r="H53" s="20"/>
      <c r="I53" s="21"/>
      <c r="J53" s="21"/>
      <c r="K53" s="20"/>
    </row>
    <row r="54" spans="1:11" ht="15.6" customHeight="1" x14ac:dyDescent="0.3">
      <c r="A54" s="21"/>
      <c r="B54" s="25" t="s">
        <v>33</v>
      </c>
      <c r="C54" s="31" t="s">
        <v>26</v>
      </c>
      <c r="D54" s="29">
        <f>176.8*0.9</f>
        <v>159.12</v>
      </c>
      <c r="E54" s="21"/>
      <c r="F54" s="21"/>
      <c r="G54" s="20"/>
      <c r="H54" s="20"/>
      <c r="I54" s="21"/>
      <c r="J54" s="21"/>
      <c r="K54" s="20"/>
    </row>
    <row r="55" spans="1:11" ht="15.6" customHeight="1" x14ac:dyDescent="0.3">
      <c r="A55" s="21"/>
      <c r="B55" s="25" t="s">
        <v>19</v>
      </c>
      <c r="C55" s="31" t="s">
        <v>26</v>
      </c>
      <c r="D55" s="29">
        <f>176.8*0.1</f>
        <v>17.680000000000003</v>
      </c>
      <c r="E55" s="21"/>
      <c r="F55" s="21"/>
      <c r="G55" s="20"/>
      <c r="H55" s="20"/>
      <c r="I55" s="21"/>
      <c r="J55" s="21"/>
      <c r="K55" s="20"/>
    </row>
    <row r="56" spans="1:11" ht="31.2" x14ac:dyDescent="0.3">
      <c r="A56" s="21"/>
      <c r="B56" s="25" t="s">
        <v>52</v>
      </c>
      <c r="C56" s="31" t="s">
        <v>32</v>
      </c>
      <c r="D56" s="29">
        <v>1</v>
      </c>
      <c r="E56" s="21"/>
      <c r="F56" s="21"/>
      <c r="G56" s="20"/>
      <c r="H56" s="20"/>
      <c r="I56" s="21"/>
      <c r="J56" s="21"/>
      <c r="K56" s="20"/>
    </row>
    <row r="57" spans="1:11" ht="31.2" x14ac:dyDescent="0.3">
      <c r="A57" s="34"/>
      <c r="B57" s="25" t="s">
        <v>56</v>
      </c>
      <c r="C57" s="31" t="s">
        <v>32</v>
      </c>
      <c r="D57" s="29">
        <v>2</v>
      </c>
      <c r="E57" s="34"/>
      <c r="F57" s="34"/>
      <c r="G57" s="33"/>
      <c r="H57" s="33"/>
      <c r="I57" s="34"/>
      <c r="J57" s="34"/>
      <c r="K57" s="33"/>
    </row>
    <row r="58" spans="1:11" x14ac:dyDescent="0.3">
      <c r="A58" s="34"/>
      <c r="B58" s="32" t="s">
        <v>29</v>
      </c>
      <c r="C58" s="31" t="s">
        <v>26</v>
      </c>
      <c r="D58" s="29">
        <v>0.02</v>
      </c>
      <c r="E58" s="34"/>
      <c r="F58" s="34"/>
      <c r="G58" s="33"/>
      <c r="H58" s="33"/>
      <c r="I58" s="34"/>
      <c r="J58" s="34"/>
      <c r="K58" s="33"/>
    </row>
    <row r="59" spans="1:11" x14ac:dyDescent="0.3">
      <c r="A59" s="34"/>
      <c r="B59" s="25" t="s">
        <v>53</v>
      </c>
      <c r="C59" s="31"/>
      <c r="D59" s="29"/>
      <c r="E59" s="34"/>
      <c r="F59" s="34"/>
      <c r="G59" s="33"/>
      <c r="H59" s="33"/>
      <c r="I59" s="34"/>
      <c r="J59" s="34"/>
      <c r="K59" s="33"/>
    </row>
    <row r="60" spans="1:11" ht="15.6" customHeight="1" x14ac:dyDescent="0.3">
      <c r="A60" s="21"/>
      <c r="B60" s="32" t="s">
        <v>54</v>
      </c>
      <c r="C60" s="31" t="s">
        <v>32</v>
      </c>
      <c r="D60" s="29">
        <v>2</v>
      </c>
      <c r="E60" s="21"/>
      <c r="F60" s="21"/>
      <c r="G60" s="20"/>
      <c r="H60" s="20"/>
      <c r="I60" s="21"/>
      <c r="J60" s="21"/>
      <c r="K60" s="20"/>
    </row>
    <row r="61" spans="1:11" ht="31.2" x14ac:dyDescent="0.3">
      <c r="A61" s="21"/>
      <c r="B61" s="32" t="s">
        <v>55</v>
      </c>
      <c r="C61" s="31" t="s">
        <v>32</v>
      </c>
      <c r="D61" s="29">
        <v>5</v>
      </c>
      <c r="E61" s="21"/>
      <c r="F61" s="21"/>
      <c r="G61" s="20"/>
      <c r="H61" s="20"/>
      <c r="I61" s="21"/>
      <c r="J61" s="21"/>
      <c r="K61" s="20"/>
    </row>
    <row r="62" spans="1:11" ht="15.6" customHeight="1" x14ac:dyDescent="0.3">
      <c r="A62" s="21"/>
      <c r="B62" s="32" t="s">
        <v>45</v>
      </c>
      <c r="C62" s="31" t="s">
        <v>32</v>
      </c>
      <c r="D62" s="29">
        <v>4</v>
      </c>
      <c r="E62" s="21"/>
      <c r="F62" s="21"/>
      <c r="G62" s="20"/>
      <c r="H62" s="20"/>
      <c r="I62" s="21"/>
      <c r="J62" s="21"/>
      <c r="K62" s="20"/>
    </row>
    <row r="63" spans="1:11" ht="15.6" customHeight="1" x14ac:dyDescent="0.3">
      <c r="A63" s="21"/>
      <c r="B63" s="32" t="s">
        <v>46</v>
      </c>
      <c r="C63" s="31" t="s">
        <v>32</v>
      </c>
      <c r="D63" s="29">
        <v>2</v>
      </c>
      <c r="E63" s="21"/>
      <c r="F63" s="21"/>
      <c r="G63" s="20"/>
      <c r="H63" s="20"/>
      <c r="I63" s="21"/>
      <c r="J63" s="21"/>
      <c r="K63" s="20"/>
    </row>
    <row r="64" spans="1:11" ht="15.6" customHeight="1" x14ac:dyDescent="0.3">
      <c r="A64" s="21"/>
      <c r="B64" s="25" t="s">
        <v>40</v>
      </c>
      <c r="C64" s="31" t="s">
        <v>32</v>
      </c>
      <c r="D64" s="29">
        <v>4</v>
      </c>
      <c r="E64" s="21"/>
      <c r="F64" s="21"/>
      <c r="G64" s="20"/>
      <c r="H64" s="20"/>
      <c r="I64" s="21"/>
      <c r="J64" s="21"/>
      <c r="K64" s="20"/>
    </row>
    <row r="65" spans="1:12" ht="15.6" customHeight="1" x14ac:dyDescent="0.3">
      <c r="A65" s="21"/>
      <c r="B65" s="32" t="s">
        <v>36</v>
      </c>
      <c r="C65" s="31" t="s">
        <v>32</v>
      </c>
      <c r="D65" s="29">
        <v>4</v>
      </c>
      <c r="E65" s="21"/>
      <c r="F65" s="21"/>
      <c r="G65" s="20"/>
      <c r="H65" s="20"/>
      <c r="I65" s="21"/>
      <c r="J65" s="21"/>
      <c r="K65" s="20"/>
    </row>
    <row r="66" spans="1:12" ht="33.6" x14ac:dyDescent="0.3">
      <c r="A66" s="21"/>
      <c r="B66" s="25" t="s">
        <v>48</v>
      </c>
      <c r="C66" s="31" t="s">
        <v>26</v>
      </c>
      <c r="D66" s="29">
        <f>D54-68.07</f>
        <v>91.050000000000011</v>
      </c>
      <c r="E66" s="21"/>
      <c r="F66" s="21"/>
      <c r="G66" s="20"/>
      <c r="H66" s="20"/>
      <c r="I66" s="21"/>
      <c r="J66" s="21"/>
      <c r="K66" s="20"/>
    </row>
    <row r="67" spans="1:12" ht="31.2" x14ac:dyDescent="0.3">
      <c r="A67" s="21"/>
      <c r="B67" s="23" t="s">
        <v>117</v>
      </c>
      <c r="C67" s="31"/>
      <c r="D67" s="29"/>
      <c r="E67" s="21"/>
      <c r="F67" s="21"/>
      <c r="G67" s="20"/>
      <c r="H67" s="20"/>
      <c r="I67" s="21"/>
      <c r="J67" s="21"/>
      <c r="K67" s="20"/>
    </row>
    <row r="68" spans="1:12" ht="78" x14ac:dyDescent="0.3">
      <c r="A68" s="21"/>
      <c r="B68" s="24" t="s">
        <v>58</v>
      </c>
      <c r="C68" s="31" t="s">
        <v>27</v>
      </c>
      <c r="D68" s="29">
        <f>3.5+7.3+14.2+12.8+26.8+3.4+9.5</f>
        <v>77.5</v>
      </c>
      <c r="E68" s="21"/>
      <c r="F68" s="21"/>
      <c r="G68" s="20"/>
      <c r="H68" s="20"/>
      <c r="I68" s="21"/>
      <c r="J68" s="21"/>
      <c r="K68" s="20"/>
    </row>
    <row r="69" spans="1:12" ht="15.6" customHeight="1" x14ac:dyDescent="0.3">
      <c r="A69" s="21"/>
      <c r="B69" s="25" t="s">
        <v>18</v>
      </c>
      <c r="C69" s="31" t="s">
        <v>26</v>
      </c>
      <c r="D69" s="29">
        <f>(4+1.5)/2*5*77.5</f>
        <v>1065.625</v>
      </c>
      <c r="E69" s="21"/>
      <c r="F69" s="21"/>
      <c r="G69" s="20"/>
      <c r="H69" s="20"/>
      <c r="I69" s="21"/>
      <c r="J69" s="21"/>
      <c r="K69" s="20"/>
      <c r="L69" s="14" t="s">
        <v>147</v>
      </c>
    </row>
    <row r="70" spans="1:12" ht="15.6" customHeight="1" x14ac:dyDescent="0.3">
      <c r="A70" s="21"/>
      <c r="B70" s="25" t="s">
        <v>19</v>
      </c>
      <c r="C70" s="31" t="s">
        <v>26</v>
      </c>
      <c r="D70" s="29">
        <f>0.3+0.3+1.1+1+2.5+0.3+0.5</f>
        <v>6</v>
      </c>
      <c r="E70" s="21"/>
      <c r="F70" s="21"/>
      <c r="G70" s="20"/>
      <c r="H70" s="20"/>
      <c r="I70" s="21"/>
      <c r="J70" s="21"/>
      <c r="K70" s="20"/>
    </row>
    <row r="71" spans="1:12" ht="31.2" x14ac:dyDescent="0.3">
      <c r="A71" s="21"/>
      <c r="B71" s="25" t="s">
        <v>59</v>
      </c>
      <c r="C71" s="31" t="s">
        <v>25</v>
      </c>
      <c r="D71" s="29">
        <f>2.16+2.448+7.8+6.89+15.99+2.304+3.63</f>
        <v>41.222000000000008</v>
      </c>
      <c r="E71" s="21"/>
      <c r="F71" s="21"/>
      <c r="G71" s="20"/>
      <c r="H71" s="20"/>
      <c r="I71" s="21"/>
      <c r="J71" s="21"/>
      <c r="K71" s="20"/>
    </row>
    <row r="72" spans="1:12" ht="15.6" customHeight="1" x14ac:dyDescent="0.3">
      <c r="A72" s="21"/>
      <c r="B72" s="25" t="s">
        <v>20</v>
      </c>
      <c r="C72" s="31" t="s">
        <v>26</v>
      </c>
      <c r="D72" s="29">
        <f>D71*0.07</f>
        <v>2.8855400000000007</v>
      </c>
      <c r="E72" s="21"/>
      <c r="F72" s="21"/>
      <c r="G72" s="20"/>
      <c r="H72" s="20"/>
      <c r="I72" s="21"/>
      <c r="J72" s="21"/>
      <c r="K72" s="20"/>
    </row>
    <row r="73" spans="1:12" ht="15.6" customHeight="1" x14ac:dyDescent="0.3">
      <c r="A73" s="21"/>
      <c r="B73" s="25" t="s">
        <v>28</v>
      </c>
      <c r="C73" s="31" t="s">
        <v>26</v>
      </c>
      <c r="D73" s="29">
        <f>0.73/10*(2.4+2.4+2.56+2.56)+0.8/10*(5.1+7.56)+1.34/10*(12+10.6+24.6)</f>
        <v>8.0617599999999996</v>
      </c>
      <c r="E73" s="21"/>
      <c r="F73" s="21"/>
      <c r="G73" s="20"/>
      <c r="H73" s="20"/>
      <c r="I73" s="21"/>
      <c r="J73" s="21"/>
      <c r="K73" s="20"/>
    </row>
    <row r="74" spans="1:12" ht="15.6" customHeight="1" x14ac:dyDescent="0.3">
      <c r="A74" s="21"/>
      <c r="B74" s="32" t="s">
        <v>29</v>
      </c>
      <c r="C74" s="31" t="s">
        <v>26</v>
      </c>
      <c r="D74" s="29">
        <f>D73*1.02</f>
        <v>8.2229951999999997</v>
      </c>
      <c r="E74" s="21"/>
      <c r="F74" s="21"/>
      <c r="G74" s="20"/>
      <c r="H74" s="20"/>
      <c r="I74" s="21"/>
      <c r="J74" s="21"/>
      <c r="K74" s="20"/>
    </row>
    <row r="75" spans="1:12" ht="15.6" customHeight="1" x14ac:dyDescent="0.3">
      <c r="A75" s="21"/>
      <c r="B75" s="32" t="s">
        <v>30</v>
      </c>
      <c r="C75" s="31" t="s">
        <v>31</v>
      </c>
      <c r="D75" s="29">
        <f>(22.21/10*(2.4+2.4+2.56+2.56)+31.39/10*(5.1+7.56)+33.29/10*(12+10.3+24.6))*1.04</f>
        <v>226.6182464</v>
      </c>
      <c r="E75" s="21"/>
      <c r="F75" s="21"/>
      <c r="G75" s="20"/>
      <c r="H75" s="20"/>
      <c r="I75" s="21"/>
      <c r="J75" s="21"/>
      <c r="K75" s="20"/>
    </row>
    <row r="76" spans="1:12" ht="15.6" customHeight="1" x14ac:dyDescent="0.3">
      <c r="A76" s="21"/>
      <c r="B76" s="25" t="s">
        <v>61</v>
      </c>
      <c r="C76" s="31" t="s">
        <v>27</v>
      </c>
      <c r="D76" s="29">
        <f>3.5+3.4</f>
        <v>6.9</v>
      </c>
      <c r="E76" s="21"/>
      <c r="F76" s="21"/>
      <c r="G76" s="20"/>
      <c r="H76" s="20"/>
      <c r="I76" s="21"/>
      <c r="J76" s="21"/>
      <c r="K76" s="20"/>
    </row>
    <row r="77" spans="1:12" ht="15.6" customHeight="1" x14ac:dyDescent="0.3">
      <c r="A77" s="21"/>
      <c r="B77" s="32" t="s">
        <v>60</v>
      </c>
      <c r="C77" s="31" t="s">
        <v>27</v>
      </c>
      <c r="D77" s="29">
        <f>D76*2*1.1</f>
        <v>15.180000000000001</v>
      </c>
      <c r="E77" s="21"/>
      <c r="F77" s="21"/>
      <c r="G77" s="20"/>
      <c r="H77" s="20"/>
      <c r="I77" s="21"/>
      <c r="J77" s="21"/>
      <c r="K77" s="20"/>
    </row>
    <row r="78" spans="1:12" ht="15.6" customHeight="1" x14ac:dyDescent="0.3">
      <c r="A78" s="21"/>
      <c r="B78" s="25" t="s">
        <v>62</v>
      </c>
      <c r="C78" s="31" t="s">
        <v>27</v>
      </c>
      <c r="D78" s="29">
        <f>7.3+9.5</f>
        <v>16.8</v>
      </c>
      <c r="E78" s="21"/>
      <c r="F78" s="21"/>
      <c r="G78" s="20"/>
      <c r="H78" s="20"/>
      <c r="I78" s="21"/>
      <c r="J78" s="21"/>
      <c r="K78" s="20"/>
    </row>
    <row r="79" spans="1:12" ht="31.2" x14ac:dyDescent="0.3">
      <c r="A79" s="21"/>
      <c r="B79" s="32" t="s">
        <v>63</v>
      </c>
      <c r="C79" s="31" t="s">
        <v>27</v>
      </c>
      <c r="D79" s="29">
        <f>D78*1.1</f>
        <v>18.480000000000004</v>
      </c>
      <c r="E79" s="21"/>
      <c r="F79" s="21"/>
      <c r="G79" s="20"/>
      <c r="H79" s="20"/>
      <c r="I79" s="21"/>
      <c r="J79" s="21"/>
      <c r="K79" s="20"/>
    </row>
    <row r="80" spans="1:12" ht="15.6" customHeight="1" x14ac:dyDescent="0.3">
      <c r="A80" s="21"/>
      <c r="B80" s="25" t="s">
        <v>64</v>
      </c>
      <c r="C80" s="31" t="s">
        <v>27</v>
      </c>
      <c r="D80" s="29">
        <f>14.2+12.8+26.8</f>
        <v>53.8</v>
      </c>
      <c r="E80" s="21"/>
      <c r="F80" s="21"/>
      <c r="G80" s="20"/>
      <c r="H80" s="20"/>
      <c r="I80" s="21"/>
      <c r="J80" s="21"/>
      <c r="K80" s="20"/>
    </row>
    <row r="81" spans="1:12" ht="31.2" x14ac:dyDescent="0.3">
      <c r="A81" s="21"/>
      <c r="B81" s="32" t="s">
        <v>65</v>
      </c>
      <c r="C81" s="31" t="s">
        <v>27</v>
      </c>
      <c r="D81" s="29">
        <f>D80*1.1</f>
        <v>59.18</v>
      </c>
      <c r="E81" s="21"/>
      <c r="F81" s="21"/>
      <c r="G81" s="20"/>
      <c r="H81" s="20"/>
      <c r="I81" s="21"/>
      <c r="J81" s="21"/>
      <c r="K81" s="20"/>
    </row>
    <row r="82" spans="1:12" ht="33.6" x14ac:dyDescent="0.3">
      <c r="A82" s="2"/>
      <c r="B82" s="25" t="s">
        <v>39</v>
      </c>
      <c r="C82" s="3" t="s">
        <v>26</v>
      </c>
      <c r="D82" s="29">
        <f>(D69+D70)-(0.007*(2.4*2+2.56*2)+0.73/10*(2.4*2+2.56*2)+0.027*(5.1+7.56)+0.8/10*(12+10.6+24.6)+0.125*(12+10.6+24.8)+1.34/10*(12+10.6+24.8))</f>
        <v>1054.4369799999999</v>
      </c>
      <c r="E82" s="10"/>
      <c r="F82" s="4"/>
      <c r="G82" s="4"/>
      <c r="H82" s="4"/>
      <c r="I82" s="4"/>
      <c r="J82" s="4"/>
      <c r="K82" s="5"/>
    </row>
    <row r="83" spans="1:12" x14ac:dyDescent="0.3">
      <c r="A83" s="2"/>
      <c r="B83" s="43" t="s">
        <v>66</v>
      </c>
      <c r="C83" s="3" t="s">
        <v>32</v>
      </c>
      <c r="D83" s="29">
        <v>1</v>
      </c>
      <c r="E83" s="10"/>
      <c r="F83" s="4"/>
      <c r="G83" s="4"/>
      <c r="H83" s="4"/>
      <c r="I83" s="4"/>
      <c r="J83" s="4"/>
      <c r="K83" s="5"/>
    </row>
    <row r="84" spans="1:12" x14ac:dyDescent="0.3">
      <c r="A84" s="2"/>
      <c r="B84" s="25" t="s">
        <v>33</v>
      </c>
      <c r="C84" s="3" t="s">
        <v>26</v>
      </c>
      <c r="D84" s="55">
        <f>(4+8)/2*2*2</f>
        <v>24</v>
      </c>
      <c r="E84" s="10"/>
      <c r="F84" s="4"/>
      <c r="G84" s="4"/>
      <c r="H84" s="4"/>
      <c r="I84" s="4"/>
      <c r="J84" s="4"/>
      <c r="K84" s="5"/>
    </row>
    <row r="85" spans="1:12" x14ac:dyDescent="0.3">
      <c r="A85" s="2"/>
      <c r="B85" s="25" t="s">
        <v>19</v>
      </c>
      <c r="C85" s="3" t="s">
        <v>26</v>
      </c>
      <c r="D85" s="29">
        <v>1.1299999999999999</v>
      </c>
      <c r="E85" s="10"/>
      <c r="F85" s="4"/>
      <c r="G85" s="4"/>
      <c r="H85" s="4"/>
      <c r="I85" s="4"/>
      <c r="J85" s="4"/>
      <c r="K85" s="5"/>
    </row>
    <row r="86" spans="1:12" x14ac:dyDescent="0.3">
      <c r="A86" s="2"/>
      <c r="B86" s="25" t="s">
        <v>67</v>
      </c>
      <c r="C86" s="3" t="s">
        <v>25</v>
      </c>
      <c r="D86" s="29">
        <v>5.72</v>
      </c>
      <c r="E86" s="10"/>
      <c r="F86" s="4"/>
      <c r="G86" s="4"/>
      <c r="H86" s="4"/>
      <c r="I86" s="4"/>
      <c r="J86" s="4"/>
      <c r="K86" s="5"/>
    </row>
    <row r="87" spans="1:12" x14ac:dyDescent="0.3">
      <c r="A87" s="2"/>
      <c r="B87" s="25" t="s">
        <v>68</v>
      </c>
      <c r="C87" s="3" t="s">
        <v>26</v>
      </c>
      <c r="D87" s="29">
        <v>0.56999999999999995</v>
      </c>
      <c r="E87" s="10"/>
      <c r="F87" s="4"/>
      <c r="G87" s="4"/>
      <c r="H87" s="4"/>
      <c r="I87" s="4"/>
      <c r="J87" s="4"/>
      <c r="K87" s="5"/>
    </row>
    <row r="88" spans="1:12" ht="46.8" x14ac:dyDescent="0.3">
      <c r="A88" s="2"/>
      <c r="B88" s="25" t="s">
        <v>70</v>
      </c>
      <c r="C88" s="3" t="s">
        <v>25</v>
      </c>
      <c r="D88" s="29">
        <v>4.91</v>
      </c>
      <c r="E88" s="10"/>
      <c r="F88" s="4"/>
      <c r="G88" s="4"/>
      <c r="H88" s="4"/>
      <c r="I88" s="4"/>
      <c r="J88" s="4"/>
      <c r="K88" s="5"/>
    </row>
    <row r="89" spans="1:12" ht="31.2" x14ac:dyDescent="0.3">
      <c r="A89" s="2"/>
      <c r="B89" s="25" t="s">
        <v>69</v>
      </c>
      <c r="C89" s="3" t="s">
        <v>32</v>
      </c>
      <c r="D89" s="29">
        <v>1</v>
      </c>
      <c r="E89" s="10"/>
      <c r="F89" s="4"/>
      <c r="G89" s="4"/>
      <c r="H89" s="4"/>
      <c r="I89" s="4"/>
      <c r="J89" s="4"/>
      <c r="K89" s="5"/>
    </row>
    <row r="90" spans="1:12" x14ac:dyDescent="0.3">
      <c r="A90" s="2"/>
      <c r="B90" s="17" t="s">
        <v>71</v>
      </c>
      <c r="C90" s="3" t="s">
        <v>32</v>
      </c>
      <c r="D90" s="29">
        <v>1</v>
      </c>
      <c r="E90" s="10"/>
      <c r="F90" s="4"/>
      <c r="G90" s="4"/>
      <c r="H90" s="4"/>
      <c r="I90" s="4"/>
      <c r="J90" s="4"/>
      <c r="K90" s="5"/>
    </row>
    <row r="91" spans="1:12" x14ac:dyDescent="0.3">
      <c r="A91" s="2"/>
      <c r="B91" s="17" t="s">
        <v>72</v>
      </c>
      <c r="C91" s="3" t="s">
        <v>26</v>
      </c>
      <c r="D91" s="29">
        <f>0.05*1.02</f>
        <v>5.1000000000000004E-2</v>
      </c>
      <c r="E91" s="10"/>
      <c r="F91" s="4"/>
      <c r="G91" s="4"/>
      <c r="H91" s="4"/>
      <c r="I91" s="4"/>
      <c r="J91" s="4"/>
      <c r="K91" s="5"/>
    </row>
    <row r="92" spans="1:12" ht="46.8" x14ac:dyDescent="0.3">
      <c r="A92" s="2"/>
      <c r="B92" s="25" t="s">
        <v>74</v>
      </c>
      <c r="C92" s="3" t="s">
        <v>26</v>
      </c>
      <c r="D92" s="37">
        <v>1.2</v>
      </c>
      <c r="E92" s="10"/>
      <c r="F92" s="4"/>
      <c r="G92" s="4"/>
      <c r="H92" s="4"/>
      <c r="I92" s="4"/>
      <c r="J92" s="4"/>
      <c r="K92" s="5"/>
      <c r="L92" s="38" t="s">
        <v>73</v>
      </c>
    </row>
    <row r="93" spans="1:12" x14ac:dyDescent="0.3">
      <c r="A93" s="2"/>
      <c r="B93" s="17" t="s">
        <v>75</v>
      </c>
      <c r="C93" s="3" t="s">
        <v>26</v>
      </c>
      <c r="D93" s="37">
        <f>D92*1.02</f>
        <v>1.224</v>
      </c>
      <c r="E93" s="10"/>
      <c r="F93" s="4"/>
      <c r="G93" s="4"/>
      <c r="H93" s="4"/>
      <c r="I93" s="4"/>
      <c r="J93" s="4"/>
      <c r="K93" s="5"/>
      <c r="L93" s="38"/>
    </row>
    <row r="94" spans="1:12" ht="31.2" x14ac:dyDescent="0.3">
      <c r="A94" s="2"/>
      <c r="B94" s="25" t="s">
        <v>78</v>
      </c>
      <c r="C94" s="3" t="s">
        <v>32</v>
      </c>
      <c r="D94" s="29">
        <f>SUM(D95:D98)</f>
        <v>7</v>
      </c>
      <c r="E94" s="10"/>
      <c r="F94" s="4"/>
      <c r="G94" s="4"/>
      <c r="H94" s="4"/>
      <c r="I94" s="4"/>
      <c r="J94" s="4"/>
      <c r="K94" s="5"/>
    </row>
    <row r="95" spans="1:12" x14ac:dyDescent="0.3">
      <c r="A95" s="2"/>
      <c r="B95" s="17" t="s">
        <v>76</v>
      </c>
      <c r="C95" s="3" t="s">
        <v>32</v>
      </c>
      <c r="D95" s="29">
        <v>3</v>
      </c>
      <c r="E95" s="10"/>
      <c r="F95" s="4"/>
      <c r="G95" s="4"/>
      <c r="H95" s="4"/>
      <c r="I95" s="4"/>
      <c r="J95" s="4"/>
      <c r="K95" s="5"/>
    </row>
    <row r="96" spans="1:12" x14ac:dyDescent="0.3">
      <c r="A96" s="2"/>
      <c r="B96" s="17" t="s">
        <v>77</v>
      </c>
      <c r="C96" s="3" t="s">
        <v>32</v>
      </c>
      <c r="D96" s="29">
        <v>2</v>
      </c>
      <c r="E96" s="10"/>
      <c r="F96" s="4"/>
      <c r="G96" s="4"/>
      <c r="H96" s="4"/>
      <c r="I96" s="4"/>
      <c r="J96" s="4"/>
      <c r="K96" s="5"/>
    </row>
    <row r="97" spans="1:12" x14ac:dyDescent="0.3">
      <c r="A97" s="2"/>
      <c r="B97" s="17" t="s">
        <v>80</v>
      </c>
      <c r="C97" s="3" t="s">
        <v>32</v>
      </c>
      <c r="D97" s="29">
        <v>1</v>
      </c>
      <c r="E97" s="10"/>
      <c r="F97" s="4"/>
      <c r="G97" s="4"/>
      <c r="H97" s="4"/>
      <c r="I97" s="4"/>
      <c r="J97" s="4"/>
      <c r="K97" s="5"/>
    </row>
    <row r="98" spans="1:12" x14ac:dyDescent="0.3">
      <c r="A98" s="2"/>
      <c r="B98" s="40" t="s">
        <v>81</v>
      </c>
      <c r="C98" s="3" t="s">
        <v>32</v>
      </c>
      <c r="D98" s="37">
        <v>1</v>
      </c>
      <c r="E98" s="10"/>
      <c r="F98" s="4"/>
      <c r="G98" s="4"/>
      <c r="H98" s="4"/>
      <c r="I98" s="4"/>
      <c r="J98" s="4"/>
      <c r="K98" s="5"/>
      <c r="L98" s="38" t="s">
        <v>82</v>
      </c>
    </row>
    <row r="99" spans="1:12" ht="31.2" x14ac:dyDescent="0.3">
      <c r="A99" s="2"/>
      <c r="B99" s="25" t="s">
        <v>85</v>
      </c>
      <c r="C99" s="3" t="s">
        <v>32</v>
      </c>
      <c r="D99" s="29">
        <v>1</v>
      </c>
      <c r="E99" s="10"/>
      <c r="F99" s="4"/>
      <c r="G99" s="4"/>
      <c r="H99" s="4"/>
      <c r="I99" s="4"/>
      <c r="J99" s="4"/>
      <c r="K99" s="5"/>
    </row>
    <row r="100" spans="1:12" x14ac:dyDescent="0.3">
      <c r="A100" s="2"/>
      <c r="B100" s="17" t="s">
        <v>79</v>
      </c>
      <c r="C100" s="3" t="s">
        <v>32</v>
      </c>
      <c r="D100" s="29">
        <v>1</v>
      </c>
      <c r="E100" s="10"/>
      <c r="F100" s="4"/>
      <c r="G100" s="4"/>
      <c r="H100" s="4"/>
      <c r="I100" s="4"/>
      <c r="J100" s="4"/>
      <c r="K100" s="5"/>
    </row>
    <row r="101" spans="1:12" ht="31.2" x14ac:dyDescent="0.3">
      <c r="A101" s="2"/>
      <c r="B101" s="25" t="s">
        <v>86</v>
      </c>
      <c r="C101" s="3" t="s">
        <v>32</v>
      </c>
      <c r="D101" s="29">
        <v>1</v>
      </c>
      <c r="E101" s="10"/>
      <c r="F101" s="4"/>
      <c r="G101" s="4"/>
      <c r="H101" s="4"/>
      <c r="I101" s="4"/>
      <c r="J101" s="4"/>
      <c r="K101" s="5"/>
    </row>
    <row r="102" spans="1:12" x14ac:dyDescent="0.3">
      <c r="A102" s="2"/>
      <c r="B102" s="17" t="s">
        <v>84</v>
      </c>
      <c r="C102" s="3" t="s">
        <v>32</v>
      </c>
      <c r="D102" s="29">
        <v>1</v>
      </c>
      <c r="E102" s="10"/>
      <c r="F102" s="4"/>
      <c r="G102" s="4"/>
      <c r="H102" s="4"/>
      <c r="I102" s="4"/>
      <c r="J102" s="4"/>
      <c r="K102" s="5"/>
    </row>
    <row r="103" spans="1:12" x14ac:dyDescent="0.3">
      <c r="A103" s="2"/>
      <c r="B103" s="25" t="s">
        <v>87</v>
      </c>
      <c r="C103" s="3" t="s">
        <v>32</v>
      </c>
      <c r="D103" s="29">
        <v>1</v>
      </c>
      <c r="E103" s="10"/>
      <c r="F103" s="4"/>
      <c r="G103" s="4"/>
      <c r="H103" s="4"/>
      <c r="I103" s="4"/>
      <c r="J103" s="4"/>
      <c r="K103" s="5"/>
    </row>
    <row r="104" spans="1:12" x14ac:dyDescent="0.3">
      <c r="A104" s="2"/>
      <c r="B104" s="17" t="s">
        <v>88</v>
      </c>
      <c r="C104" s="3" t="s">
        <v>32</v>
      </c>
      <c r="D104" s="29">
        <v>1</v>
      </c>
      <c r="E104" s="10"/>
      <c r="F104" s="4"/>
      <c r="G104" s="4"/>
      <c r="H104" s="4"/>
      <c r="I104" s="4"/>
      <c r="J104" s="4"/>
      <c r="K104" s="5"/>
    </row>
    <row r="105" spans="1:12" ht="78" x14ac:dyDescent="0.3">
      <c r="A105" s="2"/>
      <c r="B105" s="41" t="s">
        <v>90</v>
      </c>
      <c r="C105" s="3" t="s">
        <v>25</v>
      </c>
      <c r="D105" s="29">
        <f>((0.3+0.03+0.013)*3.14*2.4)+16.77+7.4+0.64+0.32+0.1275+3.4</f>
        <v>31.242348000000003</v>
      </c>
      <c r="E105" s="10"/>
      <c r="F105" s="4"/>
      <c r="G105" s="4"/>
      <c r="H105" s="4"/>
      <c r="I105" s="4"/>
      <c r="J105" s="4"/>
      <c r="K105" s="5"/>
      <c r="L105" s="42" t="s">
        <v>89</v>
      </c>
    </row>
    <row r="106" spans="1:12" x14ac:dyDescent="0.3">
      <c r="A106" s="2"/>
      <c r="B106" s="25" t="s">
        <v>91</v>
      </c>
      <c r="C106" s="3" t="s">
        <v>32</v>
      </c>
      <c r="D106" s="29">
        <v>1</v>
      </c>
      <c r="E106" s="10"/>
      <c r="F106" s="4"/>
      <c r="G106" s="4"/>
      <c r="H106" s="4"/>
      <c r="I106" s="4"/>
      <c r="J106" s="4"/>
      <c r="K106" s="5"/>
    </row>
    <row r="107" spans="1:12" x14ac:dyDescent="0.3">
      <c r="A107" s="2"/>
      <c r="B107" s="17" t="s">
        <v>92</v>
      </c>
      <c r="C107" s="3" t="s">
        <v>31</v>
      </c>
      <c r="D107" s="29">
        <v>38.9</v>
      </c>
      <c r="E107" s="10"/>
      <c r="F107" s="4"/>
      <c r="G107" s="4"/>
      <c r="H107" s="4"/>
      <c r="I107" s="4"/>
      <c r="J107" s="4"/>
      <c r="K107" s="5"/>
    </row>
    <row r="108" spans="1:12" x14ac:dyDescent="0.3">
      <c r="A108" s="2"/>
      <c r="B108" s="25" t="s">
        <v>93</v>
      </c>
      <c r="C108" s="3" t="s">
        <v>32</v>
      </c>
      <c r="D108" s="29">
        <v>1</v>
      </c>
      <c r="E108" s="10"/>
      <c r="F108" s="4"/>
      <c r="G108" s="4"/>
      <c r="H108" s="4"/>
      <c r="I108" s="4"/>
      <c r="J108" s="4"/>
      <c r="K108" s="5"/>
    </row>
    <row r="109" spans="1:12" x14ac:dyDescent="0.3">
      <c r="A109" s="2"/>
      <c r="B109" s="17" t="s">
        <v>94</v>
      </c>
      <c r="C109" s="3" t="s">
        <v>31</v>
      </c>
      <c r="D109" s="29">
        <v>0.8</v>
      </c>
      <c r="E109" s="10"/>
      <c r="F109" s="4"/>
      <c r="G109" s="4"/>
      <c r="H109" s="4"/>
      <c r="I109" s="4"/>
      <c r="J109" s="4"/>
      <c r="K109" s="5"/>
    </row>
    <row r="110" spans="1:12" x14ac:dyDescent="0.3">
      <c r="A110" s="2"/>
      <c r="B110" s="25" t="s">
        <v>95</v>
      </c>
      <c r="C110" s="3" t="s">
        <v>32</v>
      </c>
      <c r="D110" s="29">
        <v>3</v>
      </c>
      <c r="E110" s="10"/>
      <c r="F110" s="4"/>
      <c r="G110" s="4"/>
      <c r="H110" s="4"/>
      <c r="I110" s="4"/>
      <c r="J110" s="4"/>
      <c r="K110" s="5"/>
    </row>
    <row r="111" spans="1:12" ht="33.6" x14ac:dyDescent="0.3">
      <c r="A111" s="2"/>
      <c r="B111" s="25" t="s">
        <v>96</v>
      </c>
      <c r="C111" s="3" t="s">
        <v>26</v>
      </c>
      <c r="D111" s="29">
        <f>D84+D85-(0.57+0.59+15.4+0.32)</f>
        <v>8.25</v>
      </c>
      <c r="E111" s="10"/>
      <c r="F111" s="4"/>
      <c r="G111" s="4"/>
      <c r="H111" s="4"/>
      <c r="I111" s="4"/>
      <c r="J111" s="4"/>
      <c r="K111" s="5"/>
    </row>
    <row r="112" spans="1:12" x14ac:dyDescent="0.3">
      <c r="A112" s="2"/>
      <c r="B112" s="43" t="s">
        <v>97</v>
      </c>
      <c r="C112" s="3" t="s">
        <v>32</v>
      </c>
      <c r="D112" s="46">
        <v>1</v>
      </c>
      <c r="E112" s="10"/>
      <c r="F112" s="4"/>
      <c r="G112" s="4"/>
      <c r="H112" s="4"/>
      <c r="I112" s="4"/>
      <c r="J112" s="4"/>
      <c r="K112" s="5"/>
    </row>
    <row r="113" spans="1:12" x14ac:dyDescent="0.3">
      <c r="A113" s="2"/>
      <c r="B113" s="25" t="s">
        <v>33</v>
      </c>
      <c r="C113" s="3" t="s">
        <v>26</v>
      </c>
      <c r="D113" s="55">
        <f>(4+8)/2*5*2</f>
        <v>60</v>
      </c>
      <c r="E113" s="10"/>
      <c r="F113" s="4"/>
      <c r="G113" s="4"/>
      <c r="H113" s="4"/>
      <c r="I113" s="4"/>
      <c r="J113" s="4"/>
      <c r="K113" s="5"/>
    </row>
    <row r="114" spans="1:12" x14ac:dyDescent="0.3">
      <c r="A114" s="2"/>
      <c r="B114" s="25" t="s">
        <v>19</v>
      </c>
      <c r="C114" s="3" t="s">
        <v>26</v>
      </c>
      <c r="D114" s="46">
        <v>1.1299999999999999</v>
      </c>
      <c r="E114" s="10"/>
      <c r="F114" s="4"/>
      <c r="G114" s="4"/>
      <c r="H114" s="4"/>
      <c r="I114" s="4"/>
      <c r="J114" s="4"/>
      <c r="K114" s="5"/>
    </row>
    <row r="115" spans="1:12" x14ac:dyDescent="0.3">
      <c r="A115" s="2"/>
      <c r="B115" s="25" t="s">
        <v>67</v>
      </c>
      <c r="C115" s="3" t="s">
        <v>25</v>
      </c>
      <c r="D115" s="46">
        <v>5.72</v>
      </c>
      <c r="E115" s="10"/>
      <c r="F115" s="4"/>
      <c r="G115" s="4"/>
      <c r="H115" s="4"/>
      <c r="I115" s="4"/>
      <c r="J115" s="4"/>
      <c r="K115" s="5"/>
    </row>
    <row r="116" spans="1:12" x14ac:dyDescent="0.3">
      <c r="A116" s="2"/>
      <c r="B116" s="25" t="s">
        <v>68</v>
      </c>
      <c r="C116" s="3" t="s">
        <v>26</v>
      </c>
      <c r="D116" s="46">
        <v>0.56999999999999995</v>
      </c>
      <c r="E116" s="10"/>
      <c r="F116" s="4"/>
      <c r="G116" s="4"/>
      <c r="H116" s="4"/>
      <c r="I116" s="4"/>
      <c r="J116" s="4"/>
      <c r="K116" s="5"/>
    </row>
    <row r="117" spans="1:12" ht="46.8" x14ac:dyDescent="0.3">
      <c r="A117" s="2"/>
      <c r="B117" s="25" t="s">
        <v>70</v>
      </c>
      <c r="C117" s="3" t="s">
        <v>25</v>
      </c>
      <c r="D117" s="46">
        <v>4.91</v>
      </c>
      <c r="E117" s="10"/>
      <c r="F117" s="4"/>
      <c r="G117" s="4"/>
      <c r="H117" s="4"/>
      <c r="I117" s="4"/>
      <c r="J117" s="4"/>
      <c r="K117" s="5"/>
    </row>
    <row r="118" spans="1:12" ht="31.2" x14ac:dyDescent="0.3">
      <c r="A118" s="2"/>
      <c r="B118" s="25" t="s">
        <v>69</v>
      </c>
      <c r="C118" s="3" t="s">
        <v>32</v>
      </c>
      <c r="D118" s="46">
        <v>1</v>
      </c>
      <c r="E118" s="10"/>
      <c r="F118" s="4"/>
      <c r="G118" s="4"/>
      <c r="H118" s="4"/>
      <c r="I118" s="4"/>
      <c r="J118" s="4"/>
      <c r="K118" s="5"/>
    </row>
    <row r="119" spans="1:12" x14ac:dyDescent="0.3">
      <c r="A119" s="2"/>
      <c r="B119" s="17" t="s">
        <v>71</v>
      </c>
      <c r="C119" s="3" t="s">
        <v>32</v>
      </c>
      <c r="D119" s="46">
        <v>1</v>
      </c>
      <c r="E119" s="10"/>
      <c r="F119" s="4"/>
      <c r="G119" s="4"/>
      <c r="H119" s="4"/>
      <c r="I119" s="4"/>
      <c r="J119" s="4"/>
      <c r="K119" s="5"/>
    </row>
    <row r="120" spans="1:12" x14ac:dyDescent="0.3">
      <c r="A120" s="2"/>
      <c r="B120" s="17" t="s">
        <v>72</v>
      </c>
      <c r="C120" s="3" t="s">
        <v>26</v>
      </c>
      <c r="D120" s="46">
        <f>0.05*1.02</f>
        <v>5.1000000000000004E-2</v>
      </c>
      <c r="E120" s="10"/>
      <c r="F120" s="4"/>
      <c r="G120" s="4"/>
      <c r="H120" s="4"/>
      <c r="I120" s="4"/>
      <c r="J120" s="4"/>
      <c r="K120" s="5"/>
    </row>
    <row r="121" spans="1:12" ht="46.8" x14ac:dyDescent="0.3">
      <c r="A121" s="2"/>
      <c r="B121" s="25" t="s">
        <v>74</v>
      </c>
      <c r="C121" s="3" t="s">
        <v>26</v>
      </c>
      <c r="D121" s="37">
        <v>1.2</v>
      </c>
      <c r="E121" s="10"/>
      <c r="F121" s="4"/>
      <c r="G121" s="4"/>
      <c r="H121" s="4"/>
      <c r="I121" s="4"/>
      <c r="J121" s="4"/>
      <c r="K121" s="5"/>
      <c r="L121" s="38" t="s">
        <v>73</v>
      </c>
    </row>
    <row r="122" spans="1:12" x14ac:dyDescent="0.3">
      <c r="A122" s="2"/>
      <c r="B122" s="17" t="s">
        <v>75</v>
      </c>
      <c r="C122" s="3" t="s">
        <v>26</v>
      </c>
      <c r="D122" s="37">
        <f>D121*1.02</f>
        <v>1.224</v>
      </c>
      <c r="E122" s="10"/>
      <c r="F122" s="4"/>
      <c r="G122" s="4"/>
      <c r="H122" s="4"/>
      <c r="I122" s="4"/>
      <c r="J122" s="4"/>
      <c r="K122" s="5"/>
      <c r="L122" s="38"/>
    </row>
    <row r="123" spans="1:12" ht="31.2" x14ac:dyDescent="0.3">
      <c r="A123" s="2"/>
      <c r="B123" s="25" t="s">
        <v>78</v>
      </c>
      <c r="C123" s="3" t="s">
        <v>32</v>
      </c>
      <c r="D123" s="46">
        <f>SUM(D124:D126)</f>
        <v>7</v>
      </c>
      <c r="E123" s="10"/>
      <c r="F123" s="4"/>
      <c r="G123" s="4"/>
      <c r="H123" s="4"/>
      <c r="I123" s="4"/>
      <c r="J123" s="4"/>
      <c r="K123" s="5"/>
    </row>
    <row r="124" spans="1:12" x14ac:dyDescent="0.3">
      <c r="A124" s="2"/>
      <c r="B124" s="17" t="s">
        <v>76</v>
      </c>
      <c r="C124" s="3" t="s">
        <v>32</v>
      </c>
      <c r="D124" s="46">
        <v>5</v>
      </c>
      <c r="E124" s="10"/>
      <c r="F124" s="4"/>
      <c r="G124" s="4"/>
      <c r="H124" s="4"/>
      <c r="I124" s="4"/>
      <c r="J124" s="4"/>
      <c r="K124" s="5"/>
    </row>
    <row r="125" spans="1:12" x14ac:dyDescent="0.3">
      <c r="A125" s="2"/>
      <c r="B125" s="17" t="s">
        <v>80</v>
      </c>
      <c r="C125" s="3" t="s">
        <v>32</v>
      </c>
      <c r="D125" s="46">
        <v>1</v>
      </c>
      <c r="E125" s="10"/>
      <c r="F125" s="4"/>
      <c r="G125" s="4"/>
      <c r="H125" s="4"/>
      <c r="I125" s="4"/>
      <c r="J125" s="4"/>
      <c r="K125" s="5"/>
    </row>
    <row r="126" spans="1:12" x14ac:dyDescent="0.3">
      <c r="A126" s="2"/>
      <c r="B126" s="40" t="s">
        <v>98</v>
      </c>
      <c r="C126" s="3" t="s">
        <v>32</v>
      </c>
      <c r="D126" s="46">
        <v>1</v>
      </c>
      <c r="E126" s="10"/>
      <c r="F126" s="4"/>
      <c r="G126" s="4"/>
      <c r="H126" s="4"/>
      <c r="I126" s="4"/>
      <c r="J126" s="4"/>
      <c r="K126" s="5"/>
      <c r="L126" s="38" t="s">
        <v>83</v>
      </c>
    </row>
    <row r="127" spans="1:12" ht="31.2" x14ac:dyDescent="0.3">
      <c r="A127" s="2"/>
      <c r="B127" s="25" t="s">
        <v>85</v>
      </c>
      <c r="C127" s="3" t="s">
        <v>32</v>
      </c>
      <c r="D127" s="46">
        <v>1</v>
      </c>
      <c r="E127" s="10"/>
      <c r="F127" s="4"/>
      <c r="G127" s="4"/>
      <c r="H127" s="4"/>
      <c r="I127" s="4"/>
      <c r="J127" s="4"/>
      <c r="K127" s="5"/>
    </row>
    <row r="128" spans="1:12" x14ac:dyDescent="0.3">
      <c r="A128" s="2"/>
      <c r="B128" s="17" t="s">
        <v>79</v>
      </c>
      <c r="C128" s="3" t="s">
        <v>32</v>
      </c>
      <c r="D128" s="46">
        <v>1</v>
      </c>
      <c r="E128" s="10"/>
      <c r="F128" s="4"/>
      <c r="G128" s="4"/>
      <c r="H128" s="4"/>
      <c r="I128" s="4"/>
      <c r="J128" s="4"/>
      <c r="K128" s="5"/>
    </row>
    <row r="129" spans="1:15" ht="31.2" x14ac:dyDescent="0.3">
      <c r="A129" s="2"/>
      <c r="B129" s="25" t="s">
        <v>86</v>
      </c>
      <c r="C129" s="3" t="s">
        <v>32</v>
      </c>
      <c r="D129" s="46">
        <v>1</v>
      </c>
      <c r="E129" s="10"/>
      <c r="F129" s="4"/>
      <c r="G129" s="4"/>
      <c r="H129" s="4"/>
      <c r="I129" s="4"/>
      <c r="J129" s="4"/>
      <c r="K129" s="5"/>
    </row>
    <row r="130" spans="1:15" x14ac:dyDescent="0.3">
      <c r="A130" s="2"/>
      <c r="B130" s="17" t="s">
        <v>84</v>
      </c>
      <c r="C130" s="3" t="s">
        <v>32</v>
      </c>
      <c r="D130" s="46">
        <v>1</v>
      </c>
      <c r="E130" s="10"/>
      <c r="F130" s="4"/>
      <c r="G130" s="4"/>
      <c r="H130" s="4"/>
      <c r="I130" s="4"/>
      <c r="J130" s="4"/>
      <c r="K130" s="5"/>
    </row>
    <row r="131" spans="1:15" x14ac:dyDescent="0.3">
      <c r="A131" s="2"/>
      <c r="B131" s="25" t="s">
        <v>87</v>
      </c>
      <c r="C131" s="3" t="s">
        <v>32</v>
      </c>
      <c r="D131" s="46">
        <v>1</v>
      </c>
      <c r="E131" s="10"/>
      <c r="F131" s="4"/>
      <c r="G131" s="4"/>
      <c r="H131" s="4"/>
      <c r="I131" s="4"/>
      <c r="J131" s="4"/>
      <c r="K131" s="5"/>
    </row>
    <row r="132" spans="1:15" x14ac:dyDescent="0.3">
      <c r="A132" s="2"/>
      <c r="B132" s="17" t="s">
        <v>88</v>
      </c>
      <c r="C132" s="3" t="s">
        <v>32</v>
      </c>
      <c r="D132" s="46">
        <v>1</v>
      </c>
      <c r="E132" s="10"/>
      <c r="F132" s="4"/>
      <c r="G132" s="4"/>
      <c r="H132" s="4"/>
      <c r="I132" s="4"/>
      <c r="J132" s="4"/>
      <c r="K132" s="5"/>
    </row>
    <row r="133" spans="1:15" ht="78" x14ac:dyDescent="0.3">
      <c r="A133" s="2"/>
      <c r="B133" s="41" t="s">
        <v>90</v>
      </c>
      <c r="C133" s="3" t="s">
        <v>25</v>
      </c>
      <c r="D133" s="46">
        <f>((0.5+0.03+0.044)*3.14*2.4)+27.95+0.64+0.21+0.1257+3.4</f>
        <v>36.651364000000001</v>
      </c>
      <c r="E133" s="10"/>
      <c r="F133" s="4"/>
      <c r="G133" s="4"/>
      <c r="H133" s="4"/>
      <c r="I133" s="4"/>
      <c r="J133" s="4"/>
      <c r="K133" s="5"/>
      <c r="L133" s="42" t="s">
        <v>89</v>
      </c>
    </row>
    <row r="134" spans="1:15" x14ac:dyDescent="0.3">
      <c r="A134" s="15"/>
      <c r="B134" s="48" t="s">
        <v>99</v>
      </c>
      <c r="C134" s="3" t="s">
        <v>32</v>
      </c>
      <c r="D134" s="47">
        <v>1</v>
      </c>
      <c r="E134" s="44"/>
      <c r="F134" s="45"/>
      <c r="G134" s="45"/>
      <c r="H134" s="45"/>
      <c r="I134" s="45"/>
      <c r="J134" s="45"/>
      <c r="K134" s="5"/>
    </row>
    <row r="135" spans="1:15" x14ac:dyDescent="0.3">
      <c r="A135" s="15"/>
      <c r="B135" s="17" t="s">
        <v>103</v>
      </c>
      <c r="C135" s="3" t="s">
        <v>31</v>
      </c>
      <c r="D135" s="47">
        <v>45.4</v>
      </c>
      <c r="E135" s="44"/>
      <c r="F135" s="45"/>
      <c r="G135" s="45"/>
      <c r="H135" s="45"/>
      <c r="I135" s="45"/>
      <c r="J135" s="45"/>
      <c r="K135" s="5"/>
    </row>
    <row r="136" spans="1:15" x14ac:dyDescent="0.3">
      <c r="B136" s="25" t="s">
        <v>93</v>
      </c>
      <c r="C136" s="3" t="s">
        <v>32</v>
      </c>
      <c r="D136" s="47">
        <v>1</v>
      </c>
      <c r="E136" s="44"/>
      <c r="F136" s="45"/>
      <c r="G136" s="45"/>
      <c r="H136" s="45"/>
      <c r="I136" s="45"/>
      <c r="J136" s="45"/>
      <c r="K136" s="5"/>
      <c r="L136" s="11"/>
      <c r="M136" s="11"/>
      <c r="O136" s="12"/>
    </row>
    <row r="137" spans="1:15" ht="18" customHeight="1" x14ac:dyDescent="0.3">
      <c r="B137" s="17" t="s">
        <v>94</v>
      </c>
      <c r="C137" s="3" t="s">
        <v>31</v>
      </c>
      <c r="D137" s="46">
        <v>0.8</v>
      </c>
      <c r="E137" s="44"/>
      <c r="F137" s="45"/>
      <c r="G137" s="45"/>
      <c r="H137" s="45"/>
      <c r="I137" s="45"/>
      <c r="J137" s="45"/>
      <c r="K137" s="5"/>
      <c r="O137" s="12"/>
    </row>
    <row r="138" spans="1:15" x14ac:dyDescent="0.3">
      <c r="B138" s="25" t="s">
        <v>95</v>
      </c>
      <c r="C138" s="3" t="s">
        <v>32</v>
      </c>
      <c r="D138" s="47">
        <v>3</v>
      </c>
      <c r="E138" s="44"/>
      <c r="F138" s="45"/>
      <c r="G138" s="45"/>
      <c r="H138" s="45"/>
      <c r="I138" s="45"/>
      <c r="J138" s="45"/>
      <c r="K138" s="5"/>
      <c r="O138" s="12"/>
    </row>
    <row r="139" spans="1:15" ht="33.6" x14ac:dyDescent="0.3">
      <c r="B139" s="25" t="s">
        <v>96</v>
      </c>
      <c r="C139" s="3" t="s">
        <v>26</v>
      </c>
      <c r="D139" s="46">
        <f>D113+D114-(0.57+0.59+17.67+0.27)</f>
        <v>42.03</v>
      </c>
      <c r="E139" s="44"/>
      <c r="F139" s="45"/>
      <c r="G139" s="45"/>
      <c r="H139" s="45"/>
      <c r="I139" s="45"/>
      <c r="J139" s="45"/>
      <c r="K139" s="5"/>
    </row>
    <row r="140" spans="1:15" x14ac:dyDescent="0.3">
      <c r="B140" s="43" t="s">
        <v>100</v>
      </c>
      <c r="C140" s="3" t="s">
        <v>32</v>
      </c>
      <c r="D140" s="46">
        <v>1</v>
      </c>
      <c r="E140" s="10"/>
      <c r="F140" s="4"/>
      <c r="G140" s="4"/>
      <c r="H140" s="4"/>
      <c r="I140" s="4"/>
      <c r="J140" s="4"/>
      <c r="K140" s="5"/>
    </row>
    <row r="141" spans="1:15" x14ac:dyDescent="0.3">
      <c r="B141" s="25" t="s">
        <v>33</v>
      </c>
      <c r="C141" s="3" t="s">
        <v>26</v>
      </c>
      <c r="D141" s="55">
        <f>(4+8)/2*5*2</f>
        <v>60</v>
      </c>
      <c r="E141" s="10"/>
      <c r="F141" s="4"/>
      <c r="G141" s="4"/>
      <c r="H141" s="4"/>
      <c r="I141" s="4"/>
      <c r="J141" s="4"/>
      <c r="K141" s="5"/>
    </row>
    <row r="142" spans="1:15" x14ac:dyDescent="0.3">
      <c r="B142" s="25" t="s">
        <v>19</v>
      </c>
      <c r="C142" s="3" t="s">
        <v>26</v>
      </c>
      <c r="D142" s="46">
        <v>1.1299999999999999</v>
      </c>
      <c r="E142" s="10"/>
      <c r="F142" s="4"/>
      <c r="G142" s="4"/>
      <c r="H142" s="4"/>
      <c r="I142" s="4"/>
      <c r="J142" s="4"/>
      <c r="K142" s="5"/>
    </row>
    <row r="143" spans="1:15" x14ac:dyDescent="0.3">
      <c r="B143" s="25" t="s">
        <v>67</v>
      </c>
      <c r="C143" s="3" t="s">
        <v>25</v>
      </c>
      <c r="D143" s="46">
        <v>5.72</v>
      </c>
      <c r="E143" s="10"/>
      <c r="F143" s="4"/>
      <c r="G143" s="4"/>
      <c r="H143" s="4"/>
      <c r="I143" s="4"/>
      <c r="J143" s="4"/>
      <c r="K143" s="5"/>
    </row>
    <row r="144" spans="1:15" x14ac:dyDescent="0.3">
      <c r="B144" s="25" t="s">
        <v>68</v>
      </c>
      <c r="C144" s="3" t="s">
        <v>26</v>
      </c>
      <c r="D144" s="46">
        <v>0.56999999999999995</v>
      </c>
      <c r="E144" s="10"/>
      <c r="F144" s="4"/>
      <c r="G144" s="4"/>
      <c r="H144" s="4"/>
      <c r="I144" s="4"/>
      <c r="J144" s="4"/>
      <c r="K144" s="5"/>
    </row>
    <row r="145" spans="2:12" ht="46.8" x14ac:dyDescent="0.3">
      <c r="B145" s="25" t="s">
        <v>70</v>
      </c>
      <c r="C145" s="3" t="s">
        <v>25</v>
      </c>
      <c r="D145" s="46">
        <v>4.91</v>
      </c>
      <c r="E145" s="10"/>
      <c r="F145" s="4"/>
      <c r="G145" s="4"/>
      <c r="H145" s="4"/>
      <c r="I145" s="4"/>
      <c r="J145" s="4"/>
      <c r="K145" s="5"/>
    </row>
    <row r="146" spans="2:12" ht="31.2" x14ac:dyDescent="0.3">
      <c r="B146" s="25" t="s">
        <v>69</v>
      </c>
      <c r="C146" s="3" t="s">
        <v>32</v>
      </c>
      <c r="D146" s="46">
        <v>1</v>
      </c>
      <c r="E146" s="10"/>
      <c r="F146" s="4"/>
      <c r="G146" s="4"/>
      <c r="H146" s="4"/>
      <c r="I146" s="4"/>
      <c r="J146" s="4"/>
      <c r="K146" s="5"/>
    </row>
    <row r="147" spans="2:12" x14ac:dyDescent="0.3">
      <c r="B147" s="17" t="s">
        <v>71</v>
      </c>
      <c r="C147" s="3" t="s">
        <v>32</v>
      </c>
      <c r="D147" s="46">
        <v>1</v>
      </c>
      <c r="E147" s="10"/>
      <c r="F147" s="4"/>
      <c r="G147" s="4"/>
      <c r="H147" s="4"/>
      <c r="I147" s="4"/>
      <c r="J147" s="4"/>
      <c r="K147" s="5"/>
    </row>
    <row r="148" spans="2:12" x14ac:dyDescent="0.3">
      <c r="B148" s="17" t="s">
        <v>101</v>
      </c>
      <c r="C148" s="3" t="s">
        <v>26</v>
      </c>
      <c r="D148" s="46">
        <f>0.05*1.02</f>
        <v>5.1000000000000004E-2</v>
      </c>
      <c r="E148" s="10"/>
      <c r="F148" s="4"/>
      <c r="G148" s="4"/>
      <c r="H148" s="4"/>
      <c r="I148" s="4"/>
      <c r="J148" s="4"/>
      <c r="K148" s="5"/>
    </row>
    <row r="149" spans="2:12" ht="46.8" x14ac:dyDescent="0.3">
      <c r="B149" s="25" t="s">
        <v>74</v>
      </c>
      <c r="C149" s="3" t="s">
        <v>26</v>
      </c>
      <c r="D149" s="37">
        <v>1.2</v>
      </c>
      <c r="E149" s="10"/>
      <c r="F149" s="4"/>
      <c r="G149" s="4"/>
      <c r="H149" s="4"/>
      <c r="I149" s="4"/>
      <c r="J149" s="4"/>
      <c r="K149" s="5"/>
      <c r="L149" s="38" t="s">
        <v>73</v>
      </c>
    </row>
    <row r="150" spans="2:12" x14ac:dyDescent="0.3">
      <c r="B150" s="17" t="s">
        <v>75</v>
      </c>
      <c r="C150" s="3" t="s">
        <v>26</v>
      </c>
      <c r="D150" s="37">
        <f>D149*1.02</f>
        <v>1.224</v>
      </c>
      <c r="E150" s="10"/>
      <c r="F150" s="4"/>
      <c r="G150" s="4"/>
      <c r="H150" s="4"/>
      <c r="I150" s="4"/>
      <c r="J150" s="4"/>
      <c r="K150" s="5"/>
      <c r="L150" s="38"/>
    </row>
    <row r="151" spans="2:12" ht="31.2" x14ac:dyDescent="0.3">
      <c r="B151" s="25" t="s">
        <v>78</v>
      </c>
      <c r="C151" s="3" t="s">
        <v>32</v>
      </c>
      <c r="D151" s="46">
        <f>SUM(D152:D154)</f>
        <v>5</v>
      </c>
      <c r="E151" s="10"/>
      <c r="F151" s="4"/>
      <c r="G151" s="4"/>
      <c r="H151" s="4"/>
      <c r="I151" s="4"/>
      <c r="J151" s="4"/>
      <c r="K151" s="5"/>
    </row>
    <row r="152" spans="2:12" x14ac:dyDescent="0.3">
      <c r="B152" s="17" t="s">
        <v>76</v>
      </c>
      <c r="C152" s="3" t="s">
        <v>32</v>
      </c>
      <c r="D152" s="46">
        <v>2</v>
      </c>
      <c r="E152" s="10"/>
      <c r="F152" s="4"/>
      <c r="G152" s="4"/>
      <c r="H152" s="4"/>
      <c r="I152" s="4"/>
      <c r="J152" s="4"/>
      <c r="K152" s="5"/>
    </row>
    <row r="153" spans="2:12" x14ac:dyDescent="0.3">
      <c r="B153" s="17" t="s">
        <v>77</v>
      </c>
      <c r="C153" s="3"/>
      <c r="D153" s="46">
        <v>2</v>
      </c>
      <c r="E153" s="10"/>
      <c r="F153" s="4"/>
      <c r="G153" s="4"/>
      <c r="H153" s="4"/>
      <c r="I153" s="4"/>
      <c r="J153" s="4"/>
      <c r="K153" s="5"/>
    </row>
    <row r="154" spans="2:12" x14ac:dyDescent="0.3">
      <c r="B154" s="17" t="s">
        <v>80</v>
      </c>
      <c r="C154" s="3" t="s">
        <v>32</v>
      </c>
      <c r="D154" s="46">
        <v>1</v>
      </c>
      <c r="E154" s="10"/>
      <c r="F154" s="4"/>
      <c r="G154" s="4"/>
      <c r="H154" s="4"/>
      <c r="I154" s="4"/>
      <c r="J154" s="4"/>
      <c r="K154" s="5"/>
    </row>
    <row r="155" spans="2:12" ht="31.2" x14ac:dyDescent="0.3">
      <c r="B155" s="25" t="s">
        <v>85</v>
      </c>
      <c r="C155" s="3" t="s">
        <v>32</v>
      </c>
      <c r="D155" s="46">
        <v>1</v>
      </c>
      <c r="E155" s="10"/>
      <c r="F155" s="4"/>
      <c r="G155" s="4"/>
      <c r="H155" s="4"/>
      <c r="I155" s="4"/>
      <c r="J155" s="4"/>
      <c r="K155" s="5"/>
    </row>
    <row r="156" spans="2:12" x14ac:dyDescent="0.3">
      <c r="B156" s="17" t="s">
        <v>79</v>
      </c>
      <c r="C156" s="3" t="s">
        <v>32</v>
      </c>
      <c r="D156" s="46">
        <v>1</v>
      </c>
      <c r="E156" s="10"/>
      <c r="F156" s="4"/>
      <c r="G156" s="4"/>
      <c r="H156" s="4"/>
      <c r="I156" s="4"/>
      <c r="J156" s="4"/>
      <c r="K156" s="5"/>
    </row>
    <row r="157" spans="2:12" ht="31.2" x14ac:dyDescent="0.3">
      <c r="B157" s="25" t="s">
        <v>86</v>
      </c>
      <c r="C157" s="3" t="s">
        <v>32</v>
      </c>
      <c r="D157" s="46">
        <v>1</v>
      </c>
      <c r="E157" s="10"/>
      <c r="F157" s="4"/>
      <c r="G157" s="4"/>
      <c r="H157" s="4"/>
      <c r="I157" s="4"/>
      <c r="J157" s="4"/>
      <c r="K157" s="5"/>
    </row>
    <row r="158" spans="2:12" x14ac:dyDescent="0.3">
      <c r="B158" s="17" t="s">
        <v>84</v>
      </c>
      <c r="C158" s="3" t="s">
        <v>32</v>
      </c>
      <c r="D158" s="46">
        <v>1</v>
      </c>
      <c r="E158" s="10"/>
      <c r="F158" s="4"/>
      <c r="G158" s="4"/>
      <c r="H158" s="4"/>
      <c r="I158" s="4"/>
      <c r="J158" s="4"/>
      <c r="K158" s="5"/>
    </row>
    <row r="159" spans="2:12" x14ac:dyDescent="0.3">
      <c r="B159" s="25" t="s">
        <v>87</v>
      </c>
      <c r="C159" s="3" t="s">
        <v>32</v>
      </c>
      <c r="D159" s="46">
        <v>1</v>
      </c>
      <c r="E159" s="10"/>
      <c r="F159" s="4"/>
      <c r="G159" s="4"/>
      <c r="H159" s="4"/>
      <c r="I159" s="4"/>
      <c r="J159" s="4"/>
      <c r="K159" s="5"/>
    </row>
    <row r="160" spans="2:12" x14ac:dyDescent="0.3">
      <c r="B160" s="17" t="s">
        <v>88</v>
      </c>
      <c r="C160" s="3" t="s">
        <v>32</v>
      </c>
      <c r="D160" s="46">
        <v>1</v>
      </c>
      <c r="E160" s="10"/>
      <c r="F160" s="4"/>
      <c r="G160" s="4"/>
      <c r="H160" s="4"/>
      <c r="I160" s="4"/>
      <c r="J160" s="4"/>
      <c r="K160" s="5"/>
    </row>
    <row r="161" spans="2:12" ht="78" x14ac:dyDescent="0.3">
      <c r="B161" s="41" t="s">
        <v>90</v>
      </c>
      <c r="C161" s="3" t="s">
        <v>25</v>
      </c>
      <c r="D161" s="46">
        <f>((0.5+0.03+0.044)*3.14*2.4)+11.18+7.4+0.64+0.1257+3.4</f>
        <v>27.071363999999999</v>
      </c>
      <c r="E161" s="10"/>
      <c r="F161" s="4"/>
      <c r="G161" s="4"/>
      <c r="H161" s="4"/>
      <c r="I161" s="4"/>
      <c r="J161" s="4"/>
      <c r="K161" s="5"/>
      <c r="L161" s="42" t="s">
        <v>89</v>
      </c>
    </row>
    <row r="162" spans="2:12" x14ac:dyDescent="0.3">
      <c r="B162" s="48" t="s">
        <v>102</v>
      </c>
      <c r="C162" s="3" t="s">
        <v>32</v>
      </c>
      <c r="D162" s="47">
        <v>1</v>
      </c>
      <c r="E162" s="44"/>
      <c r="F162" s="45"/>
      <c r="G162" s="45"/>
      <c r="H162" s="45"/>
      <c r="I162" s="45"/>
      <c r="J162" s="45"/>
      <c r="K162" s="5"/>
    </row>
    <row r="163" spans="2:12" x14ac:dyDescent="0.3">
      <c r="B163" s="17" t="s">
        <v>104</v>
      </c>
      <c r="C163" s="3" t="s">
        <v>31</v>
      </c>
      <c r="D163" s="47">
        <v>29.2</v>
      </c>
      <c r="E163" s="44"/>
      <c r="F163" s="45"/>
      <c r="G163" s="45"/>
      <c r="H163" s="45"/>
      <c r="I163" s="45"/>
      <c r="J163" s="45"/>
      <c r="K163" s="5"/>
    </row>
    <row r="164" spans="2:12" x14ac:dyDescent="0.3">
      <c r="B164" s="25" t="s">
        <v>93</v>
      </c>
      <c r="C164" s="3" t="s">
        <v>32</v>
      </c>
      <c r="D164" s="47">
        <v>1</v>
      </c>
      <c r="E164" s="44"/>
      <c r="F164" s="45"/>
      <c r="G164" s="45"/>
      <c r="H164" s="45"/>
      <c r="I164" s="45"/>
      <c r="J164" s="45"/>
      <c r="K164" s="5"/>
      <c r="L164" s="11"/>
    </row>
    <row r="165" spans="2:12" x14ac:dyDescent="0.3">
      <c r="B165" s="17" t="s">
        <v>94</v>
      </c>
      <c r="C165" s="3" t="s">
        <v>31</v>
      </c>
      <c r="D165" s="46">
        <v>0.8</v>
      </c>
      <c r="E165" s="44"/>
      <c r="F165" s="45"/>
      <c r="G165" s="45"/>
      <c r="H165" s="45"/>
      <c r="I165" s="45"/>
      <c r="J165" s="45"/>
      <c r="K165" s="5"/>
    </row>
    <row r="166" spans="2:12" x14ac:dyDescent="0.3">
      <c r="B166" s="25" t="s">
        <v>95</v>
      </c>
      <c r="C166" s="3" t="s">
        <v>32</v>
      </c>
      <c r="D166" s="47">
        <v>2</v>
      </c>
      <c r="E166" s="44"/>
      <c r="F166" s="45"/>
      <c r="G166" s="45"/>
      <c r="H166" s="45"/>
      <c r="I166" s="45"/>
      <c r="J166" s="45"/>
      <c r="K166" s="5"/>
    </row>
    <row r="167" spans="2:12" ht="33.6" x14ac:dyDescent="0.3">
      <c r="B167" s="25" t="s">
        <v>96</v>
      </c>
      <c r="C167" s="3" t="s">
        <v>26</v>
      </c>
      <c r="D167" s="46">
        <f>D141+D142-(0.57+0.59+11.97+0.27)</f>
        <v>47.730000000000004</v>
      </c>
      <c r="E167" s="44"/>
      <c r="F167" s="45"/>
      <c r="G167" s="45"/>
      <c r="H167" s="45"/>
      <c r="I167" s="45"/>
      <c r="J167" s="45"/>
      <c r="K167" s="5"/>
    </row>
    <row r="168" spans="2:12" x14ac:dyDescent="0.3">
      <c r="B168" s="43" t="s">
        <v>105</v>
      </c>
      <c r="C168" s="3" t="s">
        <v>32</v>
      </c>
      <c r="D168" s="46">
        <v>1</v>
      </c>
      <c r="E168" s="10"/>
      <c r="F168" s="4"/>
      <c r="G168" s="4"/>
      <c r="H168" s="4"/>
      <c r="I168" s="4"/>
      <c r="J168" s="4"/>
      <c r="K168" s="5"/>
    </row>
    <row r="169" spans="2:12" x14ac:dyDescent="0.3">
      <c r="B169" s="48" t="s">
        <v>33</v>
      </c>
      <c r="C169" s="3" t="s">
        <v>26</v>
      </c>
      <c r="D169" s="55">
        <f>(4+8)/2*5*2</f>
        <v>60</v>
      </c>
      <c r="E169" s="10"/>
      <c r="F169" s="4"/>
      <c r="G169" s="4"/>
      <c r="H169" s="4"/>
      <c r="I169" s="4"/>
      <c r="J169" s="4"/>
      <c r="K169" s="5"/>
    </row>
    <row r="170" spans="2:12" x14ac:dyDescent="0.3">
      <c r="B170" s="48" t="s">
        <v>19</v>
      </c>
      <c r="C170" s="3" t="s">
        <v>26</v>
      </c>
      <c r="D170" s="46">
        <v>1.1299999999999999</v>
      </c>
      <c r="E170" s="10"/>
      <c r="F170" s="4"/>
      <c r="G170" s="4"/>
      <c r="H170" s="4"/>
      <c r="I170" s="4"/>
      <c r="J170" s="4"/>
      <c r="K170" s="5"/>
    </row>
    <row r="171" spans="2:12" x14ac:dyDescent="0.3">
      <c r="B171" s="48" t="s">
        <v>67</v>
      </c>
      <c r="C171" s="3" t="s">
        <v>25</v>
      </c>
      <c r="D171" s="46">
        <v>5.72</v>
      </c>
      <c r="E171" s="10"/>
      <c r="F171" s="4"/>
      <c r="G171" s="4"/>
      <c r="H171" s="4"/>
      <c r="I171" s="4"/>
      <c r="J171" s="4"/>
      <c r="K171" s="5"/>
    </row>
    <row r="172" spans="2:12" x14ac:dyDescent="0.3">
      <c r="B172" s="48" t="s">
        <v>68</v>
      </c>
      <c r="C172" s="3" t="s">
        <v>26</v>
      </c>
      <c r="D172" s="46">
        <v>0.56999999999999995</v>
      </c>
      <c r="E172" s="10"/>
      <c r="F172" s="4"/>
      <c r="G172" s="4"/>
      <c r="H172" s="4"/>
      <c r="I172" s="4"/>
      <c r="J172" s="4"/>
      <c r="K172" s="5"/>
    </row>
    <row r="173" spans="2:12" ht="46.8" x14ac:dyDescent="0.3">
      <c r="B173" s="48" t="s">
        <v>70</v>
      </c>
      <c r="C173" s="3" t="s">
        <v>25</v>
      </c>
      <c r="D173" s="46">
        <v>4.91</v>
      </c>
      <c r="E173" s="10"/>
      <c r="F173" s="4"/>
      <c r="G173" s="4"/>
      <c r="H173" s="4"/>
      <c r="I173" s="4"/>
      <c r="J173" s="4"/>
      <c r="K173" s="5"/>
    </row>
    <row r="174" spans="2:12" ht="31.2" x14ac:dyDescent="0.3">
      <c r="B174" s="48" t="s">
        <v>69</v>
      </c>
      <c r="C174" s="3" t="s">
        <v>32</v>
      </c>
      <c r="D174" s="46">
        <v>1</v>
      </c>
      <c r="E174" s="10"/>
      <c r="F174" s="4"/>
      <c r="G174" s="4"/>
      <c r="H174" s="4"/>
      <c r="I174" s="4"/>
      <c r="J174" s="4"/>
      <c r="K174" s="5"/>
    </row>
    <row r="175" spans="2:12" x14ac:dyDescent="0.3">
      <c r="B175" s="17" t="s">
        <v>71</v>
      </c>
      <c r="C175" s="3" t="s">
        <v>32</v>
      </c>
      <c r="D175" s="46">
        <v>1</v>
      </c>
      <c r="E175" s="10"/>
      <c r="F175" s="4"/>
      <c r="G175" s="4"/>
      <c r="H175" s="4"/>
      <c r="I175" s="4"/>
      <c r="J175" s="4"/>
      <c r="K175" s="5"/>
    </row>
    <row r="176" spans="2:12" x14ac:dyDescent="0.3">
      <c r="B176" s="17" t="s">
        <v>101</v>
      </c>
      <c r="C176" s="3" t="s">
        <v>26</v>
      </c>
      <c r="D176" s="46">
        <f>0.05*1.02</f>
        <v>5.1000000000000004E-2</v>
      </c>
      <c r="E176" s="10"/>
      <c r="F176" s="4"/>
      <c r="G176" s="4"/>
      <c r="H176" s="4"/>
      <c r="I176" s="4"/>
      <c r="J176" s="4"/>
      <c r="K176" s="5"/>
    </row>
    <row r="177" spans="2:12" ht="46.8" x14ac:dyDescent="0.3">
      <c r="B177" s="25" t="s">
        <v>74</v>
      </c>
      <c r="C177" s="3" t="s">
        <v>26</v>
      </c>
      <c r="D177" s="37">
        <v>1.2</v>
      </c>
      <c r="E177" s="10"/>
      <c r="F177" s="4"/>
      <c r="G177" s="4"/>
      <c r="H177" s="4"/>
      <c r="I177" s="4"/>
      <c r="J177" s="4"/>
      <c r="K177" s="5"/>
      <c r="L177" s="38" t="s">
        <v>73</v>
      </c>
    </row>
    <row r="178" spans="2:12" x14ac:dyDescent="0.3">
      <c r="B178" s="17" t="s">
        <v>75</v>
      </c>
      <c r="C178" s="3" t="s">
        <v>26</v>
      </c>
      <c r="D178" s="37">
        <f>D177*1.02</f>
        <v>1.224</v>
      </c>
      <c r="E178" s="10"/>
      <c r="F178" s="4"/>
      <c r="G178" s="4"/>
      <c r="H178" s="4"/>
      <c r="I178" s="4"/>
      <c r="J178" s="4"/>
      <c r="K178" s="5"/>
      <c r="L178" s="38"/>
    </row>
    <row r="179" spans="2:12" ht="31.2" x14ac:dyDescent="0.3">
      <c r="B179" s="25" t="s">
        <v>78</v>
      </c>
      <c r="C179" s="3" t="s">
        <v>32</v>
      </c>
      <c r="D179" s="46">
        <f>SUM(D180:D182)</f>
        <v>5</v>
      </c>
      <c r="E179" s="10"/>
      <c r="F179" s="4"/>
      <c r="G179" s="4"/>
      <c r="H179" s="4"/>
      <c r="I179" s="4"/>
      <c r="J179" s="4"/>
      <c r="K179" s="5"/>
    </row>
    <row r="180" spans="2:12" x14ac:dyDescent="0.3">
      <c r="B180" s="17" t="s">
        <v>76</v>
      </c>
      <c r="C180" s="3" t="s">
        <v>32</v>
      </c>
      <c r="D180" s="46">
        <v>2</v>
      </c>
      <c r="E180" s="10"/>
      <c r="F180" s="4"/>
      <c r="G180" s="4"/>
      <c r="H180" s="4"/>
      <c r="I180" s="4"/>
      <c r="J180" s="4"/>
      <c r="K180" s="5"/>
    </row>
    <row r="181" spans="2:12" x14ac:dyDescent="0.3">
      <c r="B181" s="17" t="s">
        <v>77</v>
      </c>
      <c r="C181" s="3"/>
      <c r="D181" s="46">
        <v>2</v>
      </c>
      <c r="E181" s="10"/>
      <c r="F181" s="4"/>
      <c r="G181" s="4"/>
      <c r="H181" s="4"/>
      <c r="I181" s="4"/>
      <c r="J181" s="4"/>
      <c r="K181" s="5"/>
    </row>
    <row r="182" spans="2:12" x14ac:dyDescent="0.3">
      <c r="B182" s="17" t="s">
        <v>80</v>
      </c>
      <c r="C182" s="3" t="s">
        <v>32</v>
      </c>
      <c r="D182" s="46">
        <v>1</v>
      </c>
      <c r="E182" s="10"/>
      <c r="F182" s="4"/>
      <c r="G182" s="4"/>
      <c r="H182" s="4"/>
      <c r="I182" s="4"/>
      <c r="J182" s="4"/>
      <c r="K182" s="5"/>
    </row>
    <row r="183" spans="2:12" ht="31.2" x14ac:dyDescent="0.3">
      <c r="B183" s="48" t="s">
        <v>85</v>
      </c>
      <c r="C183" s="3" t="s">
        <v>32</v>
      </c>
      <c r="D183" s="46">
        <v>1</v>
      </c>
      <c r="E183" s="10"/>
      <c r="F183" s="4"/>
      <c r="G183" s="4"/>
      <c r="H183" s="4"/>
      <c r="I183" s="4"/>
      <c r="J183" s="4"/>
      <c r="K183" s="5"/>
    </row>
    <row r="184" spans="2:12" x14ac:dyDescent="0.3">
      <c r="B184" s="17" t="s">
        <v>79</v>
      </c>
      <c r="C184" s="3" t="s">
        <v>32</v>
      </c>
      <c r="D184" s="46">
        <v>1</v>
      </c>
      <c r="E184" s="10"/>
      <c r="F184" s="4"/>
      <c r="G184" s="4"/>
      <c r="H184" s="4"/>
      <c r="I184" s="4"/>
      <c r="J184" s="4"/>
      <c r="K184" s="5"/>
    </row>
    <row r="185" spans="2:12" ht="31.2" x14ac:dyDescent="0.3">
      <c r="B185" s="25" t="s">
        <v>86</v>
      </c>
      <c r="C185" s="3" t="s">
        <v>32</v>
      </c>
      <c r="D185" s="46">
        <v>2</v>
      </c>
      <c r="E185" s="10"/>
      <c r="F185" s="4"/>
      <c r="G185" s="4"/>
      <c r="H185" s="4"/>
      <c r="I185" s="4"/>
      <c r="J185" s="4"/>
      <c r="K185" s="5"/>
    </row>
    <row r="186" spans="2:12" x14ac:dyDescent="0.3">
      <c r="B186" s="17" t="s">
        <v>84</v>
      </c>
      <c r="C186" s="3" t="s">
        <v>32</v>
      </c>
      <c r="D186" s="46">
        <v>2</v>
      </c>
      <c r="E186" s="10"/>
      <c r="F186" s="4"/>
      <c r="G186" s="4"/>
      <c r="H186" s="4"/>
      <c r="I186" s="4"/>
      <c r="J186" s="4"/>
      <c r="K186" s="5"/>
    </row>
    <row r="187" spans="2:12" x14ac:dyDescent="0.3">
      <c r="B187" s="25" t="s">
        <v>87</v>
      </c>
      <c r="C187" s="3" t="s">
        <v>32</v>
      </c>
      <c r="D187" s="46">
        <v>1</v>
      </c>
      <c r="E187" s="10"/>
      <c r="F187" s="4"/>
      <c r="G187" s="4"/>
      <c r="H187" s="4"/>
      <c r="I187" s="4"/>
      <c r="J187" s="4"/>
      <c r="K187" s="5"/>
    </row>
    <row r="188" spans="2:12" x14ac:dyDescent="0.3">
      <c r="B188" s="17" t="s">
        <v>88</v>
      </c>
      <c r="C188" s="3" t="s">
        <v>32</v>
      </c>
      <c r="D188" s="46">
        <v>1</v>
      </c>
      <c r="E188" s="10"/>
      <c r="F188" s="4"/>
      <c r="G188" s="4"/>
      <c r="H188" s="4"/>
      <c r="I188" s="4"/>
      <c r="J188" s="4"/>
      <c r="K188" s="5"/>
    </row>
    <row r="189" spans="2:12" ht="78" x14ac:dyDescent="0.3">
      <c r="B189" s="41" t="s">
        <v>90</v>
      </c>
      <c r="C189" s="3" t="s">
        <v>25</v>
      </c>
      <c r="D189" s="46">
        <f>((0.5+0.03+0.044)*3.14*2.4)+11.18+7.4+0.64+2.55+3.4</f>
        <v>29.495664000000001</v>
      </c>
      <c r="E189" s="10"/>
      <c r="F189" s="4"/>
      <c r="G189" s="4"/>
      <c r="H189" s="4"/>
      <c r="I189" s="4"/>
      <c r="J189" s="4"/>
      <c r="K189" s="5"/>
      <c r="L189" s="42" t="s">
        <v>89</v>
      </c>
    </row>
    <row r="190" spans="2:12" x14ac:dyDescent="0.3">
      <c r="B190" s="48" t="s">
        <v>102</v>
      </c>
      <c r="C190" s="3" t="s">
        <v>32</v>
      </c>
      <c r="D190" s="47">
        <v>1</v>
      </c>
      <c r="E190" s="44"/>
      <c r="F190" s="45"/>
      <c r="G190" s="45"/>
      <c r="H190" s="45"/>
      <c r="I190" s="45"/>
      <c r="J190" s="45"/>
      <c r="K190" s="5"/>
    </row>
    <row r="191" spans="2:12" x14ac:dyDescent="0.3">
      <c r="B191" s="17" t="s">
        <v>104</v>
      </c>
      <c r="C191" s="3" t="s">
        <v>31</v>
      </c>
      <c r="D191" s="47">
        <v>29.2</v>
      </c>
      <c r="E191" s="44"/>
      <c r="F191" s="45"/>
      <c r="G191" s="45"/>
      <c r="H191" s="45"/>
      <c r="I191" s="45"/>
      <c r="J191" s="45"/>
      <c r="K191" s="5"/>
    </row>
    <row r="192" spans="2:12" x14ac:dyDescent="0.3">
      <c r="B192" s="25" t="s">
        <v>93</v>
      </c>
      <c r="C192" s="3" t="s">
        <v>32</v>
      </c>
      <c r="D192" s="47">
        <v>1</v>
      </c>
      <c r="E192" s="44"/>
      <c r="F192" s="45"/>
      <c r="G192" s="45"/>
      <c r="H192" s="45"/>
      <c r="I192" s="45"/>
      <c r="J192" s="45"/>
      <c r="K192" s="5"/>
      <c r="L192" s="11"/>
    </row>
    <row r="193" spans="2:12" x14ac:dyDescent="0.3">
      <c r="B193" s="17" t="s">
        <v>94</v>
      </c>
      <c r="C193" s="3" t="s">
        <v>31</v>
      </c>
      <c r="D193" s="46">
        <v>0.8</v>
      </c>
      <c r="E193" s="44"/>
      <c r="F193" s="45"/>
      <c r="G193" s="45"/>
      <c r="H193" s="45"/>
      <c r="I193" s="45"/>
      <c r="J193" s="45"/>
      <c r="K193" s="5"/>
    </row>
    <row r="194" spans="2:12" x14ac:dyDescent="0.3">
      <c r="B194" s="25" t="s">
        <v>95</v>
      </c>
      <c r="C194" s="3" t="s">
        <v>32</v>
      </c>
      <c r="D194" s="47">
        <v>3</v>
      </c>
      <c r="E194" s="44"/>
      <c r="F194" s="45"/>
      <c r="G194" s="45"/>
      <c r="H194" s="45"/>
      <c r="I194" s="45"/>
      <c r="J194" s="45"/>
      <c r="K194" s="5"/>
    </row>
    <row r="195" spans="2:12" ht="33.6" x14ac:dyDescent="0.3">
      <c r="B195" s="25" t="s">
        <v>96</v>
      </c>
      <c r="C195" s="3" t="s">
        <v>26</v>
      </c>
      <c r="D195" s="46">
        <f>D169+D170-(0.57+0.59+11.97+0.29)</f>
        <v>47.71</v>
      </c>
      <c r="E195" s="44"/>
      <c r="F195" s="45"/>
      <c r="G195" s="45"/>
      <c r="H195" s="45"/>
      <c r="I195" s="45"/>
      <c r="J195" s="45"/>
      <c r="K195" s="5"/>
    </row>
    <row r="196" spans="2:12" x14ac:dyDescent="0.3">
      <c r="B196" s="43" t="s">
        <v>106</v>
      </c>
      <c r="C196" s="3" t="s">
        <v>32</v>
      </c>
      <c r="D196" s="46">
        <v>1</v>
      </c>
      <c r="E196" s="10"/>
      <c r="F196" s="4"/>
      <c r="G196" s="4"/>
      <c r="H196" s="4"/>
      <c r="I196" s="4"/>
      <c r="J196" s="4"/>
      <c r="K196" s="5"/>
    </row>
    <row r="197" spans="2:12" x14ac:dyDescent="0.3">
      <c r="B197" s="48" t="s">
        <v>33</v>
      </c>
      <c r="C197" s="3" t="s">
        <v>26</v>
      </c>
      <c r="D197" s="55">
        <f>(4+8)/2*3*2</f>
        <v>36</v>
      </c>
      <c r="E197" s="10"/>
      <c r="F197" s="4"/>
      <c r="G197" s="4"/>
      <c r="H197" s="4"/>
      <c r="I197" s="4"/>
      <c r="J197" s="4"/>
      <c r="K197" s="5"/>
    </row>
    <row r="198" spans="2:12" x14ac:dyDescent="0.3">
      <c r="B198" s="48" t="s">
        <v>19</v>
      </c>
      <c r="C198" s="3" t="s">
        <v>26</v>
      </c>
      <c r="D198" s="46">
        <v>0.86</v>
      </c>
      <c r="E198" s="10"/>
      <c r="F198" s="4"/>
      <c r="G198" s="4"/>
      <c r="H198" s="4"/>
      <c r="I198" s="4"/>
      <c r="J198" s="4"/>
      <c r="K198" s="5"/>
    </row>
    <row r="199" spans="2:12" x14ac:dyDescent="0.3">
      <c r="B199" s="48" t="s">
        <v>67</v>
      </c>
      <c r="C199" s="3" t="s">
        <v>25</v>
      </c>
      <c r="D199" s="46">
        <v>3.8</v>
      </c>
      <c r="E199" s="10"/>
      <c r="F199" s="4"/>
      <c r="G199" s="4"/>
      <c r="H199" s="4"/>
      <c r="I199" s="4"/>
      <c r="J199" s="4"/>
      <c r="K199" s="5"/>
    </row>
    <row r="200" spans="2:12" x14ac:dyDescent="0.3">
      <c r="B200" s="48" t="s">
        <v>68</v>
      </c>
      <c r="C200" s="3" t="s">
        <v>26</v>
      </c>
      <c r="D200" s="46">
        <v>0.38</v>
      </c>
      <c r="E200" s="10"/>
      <c r="F200" s="4"/>
      <c r="G200" s="4"/>
      <c r="H200" s="4"/>
      <c r="I200" s="4"/>
      <c r="J200" s="4"/>
      <c r="K200" s="5"/>
    </row>
    <row r="201" spans="2:12" ht="46.8" x14ac:dyDescent="0.3">
      <c r="B201" s="48" t="s">
        <v>70</v>
      </c>
      <c r="C201" s="3" t="s">
        <v>25</v>
      </c>
      <c r="D201" s="46">
        <v>3.14</v>
      </c>
      <c r="E201" s="10"/>
      <c r="F201" s="4"/>
      <c r="G201" s="4"/>
      <c r="H201" s="4"/>
      <c r="I201" s="4"/>
      <c r="J201" s="4"/>
      <c r="K201" s="5"/>
    </row>
    <row r="202" spans="2:12" ht="31.2" x14ac:dyDescent="0.3">
      <c r="B202" s="48" t="s">
        <v>107</v>
      </c>
      <c r="C202" s="3" t="s">
        <v>32</v>
      </c>
      <c r="D202" s="46">
        <v>1</v>
      </c>
      <c r="E202" s="10"/>
      <c r="F202" s="4"/>
      <c r="G202" s="4"/>
      <c r="H202" s="4"/>
      <c r="I202" s="4"/>
      <c r="J202" s="4"/>
      <c r="K202" s="5"/>
    </row>
    <row r="203" spans="2:12" x14ac:dyDescent="0.3">
      <c r="B203" s="17" t="s">
        <v>108</v>
      </c>
      <c r="C203" s="3" t="s">
        <v>32</v>
      </c>
      <c r="D203" s="46">
        <v>1</v>
      </c>
      <c r="E203" s="10"/>
      <c r="F203" s="4"/>
      <c r="G203" s="4"/>
      <c r="H203" s="4"/>
      <c r="I203" s="4"/>
      <c r="J203" s="4"/>
      <c r="K203" s="5"/>
    </row>
    <row r="204" spans="2:12" x14ac:dyDescent="0.3">
      <c r="B204" s="17" t="s">
        <v>101</v>
      </c>
      <c r="C204" s="3" t="s">
        <v>26</v>
      </c>
      <c r="D204" s="46">
        <v>3.1E-2</v>
      </c>
      <c r="E204" s="10"/>
      <c r="F204" s="4"/>
      <c r="G204" s="4"/>
      <c r="H204" s="4"/>
      <c r="I204" s="4"/>
      <c r="J204" s="4"/>
      <c r="K204" s="5"/>
    </row>
    <row r="205" spans="2:12" ht="46.8" x14ac:dyDescent="0.3">
      <c r="B205" s="25" t="s">
        <v>74</v>
      </c>
      <c r="C205" s="3" t="s">
        <v>26</v>
      </c>
      <c r="D205" s="37">
        <v>1.2</v>
      </c>
      <c r="E205" s="10"/>
      <c r="F205" s="4"/>
      <c r="G205" s="4"/>
      <c r="H205" s="4"/>
      <c r="I205" s="4"/>
      <c r="J205" s="4"/>
      <c r="K205" s="5"/>
      <c r="L205" s="38" t="s">
        <v>73</v>
      </c>
    </row>
    <row r="206" spans="2:12" x14ac:dyDescent="0.3">
      <c r="B206" s="17" t="s">
        <v>75</v>
      </c>
      <c r="C206" s="3" t="s">
        <v>26</v>
      </c>
      <c r="D206" s="37">
        <f>D205*1.02</f>
        <v>1.224</v>
      </c>
      <c r="E206" s="10"/>
      <c r="F206" s="4"/>
      <c r="G206" s="4"/>
      <c r="H206" s="4"/>
      <c r="I206" s="4"/>
      <c r="J206" s="4"/>
      <c r="K206" s="5"/>
      <c r="L206" s="38"/>
    </row>
    <row r="207" spans="2:12" ht="31.2" x14ac:dyDescent="0.3">
      <c r="B207" s="25" t="s">
        <v>78</v>
      </c>
      <c r="C207" s="3" t="s">
        <v>32</v>
      </c>
      <c r="D207" s="46">
        <f>SUM(D208:D209)</f>
        <v>2</v>
      </c>
      <c r="E207" s="10"/>
      <c r="F207" s="4"/>
      <c r="G207" s="4"/>
      <c r="H207" s="4"/>
      <c r="I207" s="4"/>
      <c r="J207" s="4"/>
      <c r="K207" s="5"/>
    </row>
    <row r="208" spans="2:12" x14ac:dyDescent="0.3">
      <c r="B208" s="17" t="s">
        <v>109</v>
      </c>
      <c r="C208" s="3" t="s">
        <v>32</v>
      </c>
      <c r="D208" s="46">
        <v>1</v>
      </c>
      <c r="E208" s="10"/>
      <c r="F208" s="4"/>
      <c r="G208" s="4"/>
      <c r="H208" s="4"/>
      <c r="I208" s="4"/>
      <c r="J208" s="4"/>
      <c r="K208" s="5"/>
    </row>
    <row r="209" spans="2:12" x14ac:dyDescent="0.3">
      <c r="B209" s="17" t="s">
        <v>110</v>
      </c>
      <c r="C209" s="3"/>
      <c r="D209" s="46">
        <v>1</v>
      </c>
      <c r="E209" s="10"/>
      <c r="F209" s="4"/>
      <c r="G209" s="4"/>
      <c r="H209" s="4"/>
      <c r="I209" s="4"/>
      <c r="J209" s="4"/>
      <c r="K209" s="5"/>
    </row>
    <row r="210" spans="2:12" ht="31.2" x14ac:dyDescent="0.3">
      <c r="B210" s="48" t="s">
        <v>85</v>
      </c>
      <c r="C210" s="3" t="s">
        <v>32</v>
      </c>
      <c r="D210" s="46">
        <v>1</v>
      </c>
      <c r="E210" s="10"/>
      <c r="F210" s="4"/>
      <c r="G210" s="4"/>
      <c r="H210" s="4"/>
      <c r="I210" s="4"/>
      <c r="J210" s="4"/>
      <c r="K210" s="5"/>
    </row>
    <row r="211" spans="2:12" x14ac:dyDescent="0.3">
      <c r="B211" s="17" t="s">
        <v>111</v>
      </c>
      <c r="C211" s="3" t="s">
        <v>32</v>
      </c>
      <c r="D211" s="46">
        <v>1</v>
      </c>
      <c r="E211" s="10"/>
      <c r="F211" s="4"/>
      <c r="G211" s="4"/>
      <c r="H211" s="4"/>
      <c r="I211" s="4"/>
      <c r="J211" s="4"/>
      <c r="K211" s="5"/>
    </row>
    <row r="212" spans="2:12" ht="31.2" x14ac:dyDescent="0.3">
      <c r="B212" s="25" t="s">
        <v>142</v>
      </c>
      <c r="C212" s="3" t="s">
        <v>112</v>
      </c>
      <c r="D212" s="46">
        <v>1</v>
      </c>
      <c r="E212" s="10"/>
      <c r="F212" s="4"/>
      <c r="G212" s="4"/>
      <c r="H212" s="4"/>
      <c r="I212" s="4"/>
      <c r="J212" s="4"/>
      <c r="K212" s="5"/>
    </row>
    <row r="213" spans="2:12" x14ac:dyDescent="0.3">
      <c r="B213" s="17" t="s">
        <v>141</v>
      </c>
      <c r="C213" s="3" t="s">
        <v>112</v>
      </c>
      <c r="D213" s="46">
        <v>1</v>
      </c>
      <c r="E213" s="10"/>
      <c r="F213" s="4"/>
      <c r="G213" s="4"/>
      <c r="H213" s="4"/>
      <c r="I213" s="4"/>
      <c r="J213" s="4"/>
      <c r="K213" s="5"/>
    </row>
    <row r="214" spans="2:12" ht="78" x14ac:dyDescent="0.3">
      <c r="B214" s="41" t="s">
        <v>90</v>
      </c>
      <c r="C214" s="3" t="s">
        <v>25</v>
      </c>
      <c r="D214" s="46">
        <f>((0.3+0.03+0.013)*3.14*1.9)+4.2+2.78+(1.615*0.12*4)+(1.615*1.615)</f>
        <v>12.409762999999998</v>
      </c>
      <c r="E214" s="10"/>
      <c r="F214" s="4"/>
      <c r="G214" s="4"/>
      <c r="H214" s="4"/>
      <c r="I214" s="4"/>
      <c r="J214" s="4"/>
      <c r="K214" s="5"/>
      <c r="L214" s="42" t="s">
        <v>89</v>
      </c>
    </row>
    <row r="215" spans="2:12" x14ac:dyDescent="0.3">
      <c r="B215" s="48" t="s">
        <v>113</v>
      </c>
      <c r="C215" s="3" t="s">
        <v>32</v>
      </c>
      <c r="D215" s="47">
        <v>1</v>
      </c>
      <c r="E215" s="44"/>
      <c r="F215" s="45"/>
      <c r="G215" s="45"/>
      <c r="H215" s="45"/>
      <c r="I215" s="45"/>
      <c r="J215" s="45"/>
      <c r="K215" s="5"/>
    </row>
    <row r="216" spans="2:12" x14ac:dyDescent="0.3">
      <c r="B216" s="17" t="s">
        <v>114</v>
      </c>
      <c r="C216" s="3" t="s">
        <v>31</v>
      </c>
      <c r="D216" s="47">
        <v>12.9</v>
      </c>
      <c r="E216" s="44"/>
      <c r="F216" s="45"/>
      <c r="G216" s="45"/>
      <c r="H216" s="45"/>
      <c r="I216" s="45"/>
      <c r="J216" s="45"/>
      <c r="K216" s="5"/>
    </row>
    <row r="217" spans="2:12" x14ac:dyDescent="0.3">
      <c r="B217" s="25" t="s">
        <v>95</v>
      </c>
      <c r="C217" s="3" t="s">
        <v>32</v>
      </c>
      <c r="D217" s="47">
        <v>3</v>
      </c>
      <c r="E217" s="44"/>
      <c r="F217" s="45"/>
      <c r="G217" s="45"/>
      <c r="H217" s="45"/>
      <c r="I217" s="45"/>
      <c r="J217" s="45"/>
      <c r="K217" s="5"/>
    </row>
    <row r="218" spans="2:12" ht="33.6" x14ac:dyDescent="0.3">
      <c r="B218" s="25" t="s">
        <v>96</v>
      </c>
      <c r="C218" s="3" t="s">
        <v>26</v>
      </c>
      <c r="D218" s="46">
        <f>D197+D198-(0.38+0.47+3.66+0.65)</f>
        <v>31.7</v>
      </c>
      <c r="E218" s="44"/>
      <c r="F218" s="45"/>
      <c r="G218" s="45"/>
      <c r="H218" s="45"/>
      <c r="I218" s="45"/>
      <c r="J218" s="45"/>
      <c r="K218" s="5"/>
    </row>
    <row r="219" spans="2:12" ht="31.2" x14ac:dyDescent="0.3">
      <c r="B219" s="23" t="s">
        <v>118</v>
      </c>
      <c r="C219" s="3"/>
      <c r="D219" s="46"/>
      <c r="E219" s="44"/>
      <c r="F219" s="45"/>
      <c r="G219" s="45"/>
      <c r="H219" s="45"/>
      <c r="I219" s="45"/>
      <c r="J219" s="45"/>
      <c r="K219" s="5"/>
    </row>
    <row r="220" spans="2:12" ht="31.2" x14ac:dyDescent="0.3">
      <c r="B220" s="24" t="s">
        <v>119</v>
      </c>
      <c r="C220" s="3" t="s">
        <v>27</v>
      </c>
      <c r="D220" s="46">
        <f>30.4+30.2+6.2+3</f>
        <v>69.8</v>
      </c>
      <c r="E220" s="44"/>
      <c r="F220" s="45"/>
      <c r="G220" s="45"/>
      <c r="H220" s="45"/>
      <c r="I220" s="45"/>
      <c r="J220" s="45"/>
      <c r="K220" s="5"/>
    </row>
    <row r="221" spans="2:12" x14ac:dyDescent="0.3">
      <c r="B221" s="25" t="s">
        <v>18</v>
      </c>
      <c r="C221" s="3" t="s">
        <v>26</v>
      </c>
      <c r="D221" s="29">
        <f>(4+2)/2*5*69.8</f>
        <v>1047</v>
      </c>
      <c r="E221" s="36"/>
      <c r="F221" s="36"/>
      <c r="G221" s="35"/>
      <c r="H221" s="35"/>
      <c r="I221" s="36"/>
      <c r="J221" s="36"/>
      <c r="K221" s="35"/>
      <c r="L221" s="14" t="s">
        <v>147</v>
      </c>
    </row>
    <row r="222" spans="2:12" x14ac:dyDescent="0.3">
      <c r="B222" s="25" t="s">
        <v>19</v>
      </c>
      <c r="C222" s="31" t="s">
        <v>26</v>
      </c>
      <c r="D222" s="46">
        <f>3+4+0.6+0.2</f>
        <v>7.8</v>
      </c>
      <c r="E222" s="44"/>
      <c r="F222" s="45"/>
      <c r="G222" s="45"/>
      <c r="H222" s="45"/>
      <c r="I222" s="45"/>
      <c r="J222" s="45"/>
      <c r="K222" s="5"/>
    </row>
    <row r="223" spans="2:12" ht="31.2" x14ac:dyDescent="0.3">
      <c r="B223" s="25" t="s">
        <v>120</v>
      </c>
      <c r="C223" s="31" t="s">
        <v>25</v>
      </c>
      <c r="D223" s="46">
        <f>(0.65*28.46)+(1.05*28)+(1.05*4.26)+(1.05*1.32)</f>
        <v>53.758000000000003</v>
      </c>
      <c r="E223" s="44"/>
      <c r="F223" s="45"/>
      <c r="G223" s="45"/>
      <c r="H223" s="45"/>
      <c r="I223" s="45"/>
      <c r="J223" s="45"/>
      <c r="K223" s="5"/>
    </row>
    <row r="224" spans="2:12" x14ac:dyDescent="0.3">
      <c r="B224" s="25" t="s">
        <v>20</v>
      </c>
      <c r="C224" s="31" t="s">
        <v>26</v>
      </c>
      <c r="D224" s="46">
        <f>D223*0.07</f>
        <v>3.7630600000000007</v>
      </c>
      <c r="E224" s="44"/>
      <c r="F224" s="45"/>
      <c r="G224" s="45"/>
      <c r="H224" s="45"/>
      <c r="I224" s="45"/>
      <c r="J224" s="45"/>
      <c r="K224" s="5"/>
    </row>
    <row r="225" spans="2:11" x14ac:dyDescent="0.3">
      <c r="B225" s="25" t="s">
        <v>28</v>
      </c>
      <c r="C225" s="31" t="s">
        <v>26</v>
      </c>
      <c r="D225" s="46">
        <f>1.34/10*28.46+2.28/10*(28+4.26+1.32)</f>
        <v>11.46988</v>
      </c>
      <c r="E225" s="44"/>
      <c r="F225" s="45"/>
      <c r="G225" s="45"/>
      <c r="H225" s="45"/>
      <c r="I225" s="45"/>
      <c r="J225" s="45"/>
      <c r="K225" s="5"/>
    </row>
    <row r="226" spans="2:11" x14ac:dyDescent="0.3">
      <c r="B226" s="32" t="s">
        <v>29</v>
      </c>
      <c r="C226" s="31" t="s">
        <v>26</v>
      </c>
      <c r="D226" s="46">
        <f>D225*1.02</f>
        <v>11.6992776</v>
      </c>
      <c r="E226" s="44"/>
      <c r="F226" s="45"/>
      <c r="G226" s="45"/>
      <c r="H226" s="45"/>
      <c r="I226" s="45"/>
      <c r="J226" s="45"/>
      <c r="K226" s="5"/>
    </row>
    <row r="227" spans="2:11" x14ac:dyDescent="0.3">
      <c r="B227" s="32" t="s">
        <v>30</v>
      </c>
      <c r="C227" s="31" t="s">
        <v>31</v>
      </c>
      <c r="D227" s="46">
        <f>(33.29/10*28.46+54.4/10*(28+4.26+1.32))*1.04</f>
        <v>288.51528159999998</v>
      </c>
      <c r="E227" s="44"/>
      <c r="F227" s="45"/>
      <c r="G227" s="45"/>
      <c r="H227" s="45"/>
      <c r="I227" s="45"/>
      <c r="J227" s="45"/>
      <c r="K227" s="5"/>
    </row>
    <row r="228" spans="2:11" x14ac:dyDescent="0.3">
      <c r="B228" s="25" t="s">
        <v>64</v>
      </c>
      <c r="C228" s="31" t="s">
        <v>27</v>
      </c>
      <c r="D228" s="46">
        <v>30.4</v>
      </c>
      <c r="E228" s="44"/>
      <c r="F228" s="45"/>
      <c r="G228" s="45"/>
      <c r="H228" s="45"/>
      <c r="I228" s="45"/>
      <c r="J228" s="45"/>
      <c r="K228" s="5"/>
    </row>
    <row r="229" spans="2:11" ht="31.2" x14ac:dyDescent="0.3">
      <c r="B229" s="32" t="s">
        <v>121</v>
      </c>
      <c r="C229" s="31" t="s">
        <v>27</v>
      </c>
      <c r="D229" s="46">
        <f>D228*1.1</f>
        <v>33.44</v>
      </c>
      <c r="E229" s="44"/>
      <c r="F229" s="45"/>
      <c r="G229" s="45"/>
      <c r="H229" s="45"/>
      <c r="I229" s="45"/>
      <c r="J229" s="45"/>
      <c r="K229" s="5"/>
    </row>
    <row r="230" spans="2:11" x14ac:dyDescent="0.3">
      <c r="B230" s="25" t="s">
        <v>123</v>
      </c>
      <c r="C230" s="31" t="s">
        <v>27</v>
      </c>
      <c r="D230" s="46">
        <f>30.2+6.2+3</f>
        <v>39.4</v>
      </c>
      <c r="E230" s="44"/>
      <c r="F230" s="45"/>
      <c r="G230" s="45"/>
      <c r="H230" s="45"/>
      <c r="I230" s="45"/>
      <c r="J230" s="45"/>
      <c r="K230" s="5"/>
    </row>
    <row r="231" spans="2:11" ht="31.2" x14ac:dyDescent="0.3">
      <c r="B231" s="32" t="s">
        <v>122</v>
      </c>
      <c r="C231" s="31" t="s">
        <v>27</v>
      </c>
      <c r="D231" s="46">
        <f>D230*1.1</f>
        <v>43.34</v>
      </c>
      <c r="E231" s="44"/>
      <c r="F231" s="45"/>
      <c r="G231" s="45"/>
      <c r="H231" s="45"/>
      <c r="I231" s="45"/>
      <c r="J231" s="45"/>
      <c r="K231" s="5"/>
    </row>
    <row r="232" spans="2:11" ht="33.6" x14ac:dyDescent="0.3">
      <c r="B232" s="25" t="s">
        <v>39</v>
      </c>
      <c r="C232" s="3" t="s">
        <v>26</v>
      </c>
      <c r="D232" s="46">
        <f>D221+D222-(0.125*28.46+1.34/10*28.46+0.47*(28+4.26+1.32)+2.28/10*(28+4.26+1.32))</f>
        <v>1023.99002</v>
      </c>
      <c r="E232" s="44"/>
      <c r="F232" s="45"/>
      <c r="G232" s="45"/>
      <c r="H232" s="45"/>
      <c r="I232" s="45"/>
      <c r="J232" s="45"/>
      <c r="K232" s="5"/>
    </row>
    <row r="233" spans="2:11" x14ac:dyDescent="0.3">
      <c r="B233" s="43" t="s">
        <v>124</v>
      </c>
      <c r="C233" s="3" t="s">
        <v>32</v>
      </c>
      <c r="D233" s="46">
        <v>1</v>
      </c>
      <c r="E233" s="10"/>
      <c r="F233" s="4"/>
      <c r="G233" s="4"/>
      <c r="H233" s="4"/>
      <c r="I233" s="4"/>
      <c r="J233" s="4"/>
      <c r="K233" s="5"/>
    </row>
    <row r="234" spans="2:11" x14ac:dyDescent="0.3">
      <c r="B234" s="48" t="s">
        <v>33</v>
      </c>
      <c r="C234" s="3" t="s">
        <v>26</v>
      </c>
      <c r="D234" s="46" t="s">
        <v>148</v>
      </c>
      <c r="E234" s="10"/>
      <c r="F234" s="4"/>
      <c r="G234" s="4"/>
      <c r="H234" s="4"/>
      <c r="I234" s="4"/>
      <c r="J234" s="4"/>
      <c r="K234" s="5"/>
    </row>
    <row r="235" spans="2:11" x14ac:dyDescent="0.3">
      <c r="B235" s="48" t="s">
        <v>19</v>
      </c>
      <c r="C235" s="3" t="s">
        <v>26</v>
      </c>
      <c r="D235" s="46">
        <v>0.38</v>
      </c>
      <c r="E235" s="10"/>
      <c r="F235" s="4"/>
      <c r="G235" s="4"/>
      <c r="H235" s="4"/>
      <c r="I235" s="4"/>
      <c r="J235" s="4"/>
      <c r="K235" s="5"/>
    </row>
    <row r="236" spans="2:11" x14ac:dyDescent="0.3">
      <c r="B236" s="48" t="s">
        <v>67</v>
      </c>
      <c r="C236" s="3" t="s">
        <v>25</v>
      </c>
      <c r="D236" s="46">
        <v>3.46</v>
      </c>
      <c r="E236" s="10"/>
      <c r="F236" s="4"/>
      <c r="G236" s="4"/>
      <c r="H236" s="4"/>
      <c r="I236" s="4"/>
      <c r="J236" s="4"/>
      <c r="K236" s="5"/>
    </row>
    <row r="237" spans="2:11" x14ac:dyDescent="0.3">
      <c r="B237" s="48" t="s">
        <v>68</v>
      </c>
      <c r="C237" s="3" t="s">
        <v>26</v>
      </c>
      <c r="D237" s="46">
        <v>0.35</v>
      </c>
      <c r="E237" s="10"/>
      <c r="F237" s="4"/>
      <c r="G237" s="4"/>
      <c r="H237" s="4"/>
      <c r="I237" s="4"/>
      <c r="J237" s="4"/>
      <c r="K237" s="5"/>
    </row>
    <row r="238" spans="2:11" ht="46.8" x14ac:dyDescent="0.3">
      <c r="B238" s="48" t="s">
        <v>70</v>
      </c>
      <c r="C238" s="3" t="s">
        <v>25</v>
      </c>
      <c r="D238" s="37" t="s">
        <v>125</v>
      </c>
      <c r="E238" s="10"/>
      <c r="F238" s="4"/>
      <c r="G238" s="4"/>
      <c r="H238" s="4"/>
      <c r="I238" s="4"/>
      <c r="J238" s="4"/>
      <c r="K238" s="5"/>
    </row>
    <row r="239" spans="2:11" ht="31.2" x14ac:dyDescent="0.3">
      <c r="B239" s="48" t="s">
        <v>126</v>
      </c>
      <c r="C239" s="3" t="s">
        <v>32</v>
      </c>
      <c r="D239" s="46">
        <v>1</v>
      </c>
      <c r="E239" s="10"/>
      <c r="F239" s="4"/>
      <c r="G239" s="4"/>
      <c r="H239" s="4"/>
      <c r="I239" s="4"/>
      <c r="J239" s="4"/>
      <c r="K239" s="5"/>
    </row>
    <row r="240" spans="2:11" x14ac:dyDescent="0.3">
      <c r="B240" s="17" t="s">
        <v>127</v>
      </c>
      <c r="C240" s="3" t="s">
        <v>32</v>
      </c>
      <c r="D240" s="46">
        <v>1</v>
      </c>
      <c r="E240" s="10"/>
      <c r="F240" s="4"/>
      <c r="G240" s="4"/>
      <c r="H240" s="4"/>
      <c r="I240" s="4"/>
      <c r="J240" s="4"/>
      <c r="K240" s="5"/>
    </row>
    <row r="241" spans="2:12" x14ac:dyDescent="0.3">
      <c r="B241" s="17" t="s">
        <v>101</v>
      </c>
      <c r="C241" s="3" t="s">
        <v>26</v>
      </c>
      <c r="D241" s="46">
        <v>6.0000000000000001E-3</v>
      </c>
      <c r="E241" s="10"/>
      <c r="F241" s="4"/>
      <c r="G241" s="4"/>
      <c r="H241" s="4"/>
      <c r="I241" s="4"/>
      <c r="J241" s="4"/>
      <c r="K241" s="5"/>
    </row>
    <row r="242" spans="2:12" x14ac:dyDescent="0.3">
      <c r="B242" s="25" t="s">
        <v>131</v>
      </c>
      <c r="C242" s="3" t="s">
        <v>26</v>
      </c>
      <c r="D242" s="46">
        <v>0.03</v>
      </c>
      <c r="E242" s="10"/>
      <c r="F242" s="4"/>
      <c r="G242" s="4"/>
      <c r="H242" s="4"/>
      <c r="I242" s="4"/>
      <c r="J242" s="4"/>
      <c r="K242" s="5"/>
      <c r="L242" s="50"/>
    </row>
    <row r="243" spans="2:12" x14ac:dyDescent="0.3">
      <c r="B243" s="17" t="s">
        <v>29</v>
      </c>
      <c r="C243" s="3" t="s">
        <v>26</v>
      </c>
      <c r="D243" s="46">
        <f>D242*1.02</f>
        <v>3.0599999999999999E-2</v>
      </c>
      <c r="E243" s="10"/>
      <c r="F243" s="4"/>
      <c r="G243" s="4"/>
      <c r="H243" s="4"/>
      <c r="I243" s="4"/>
      <c r="J243" s="4"/>
      <c r="K243" s="5"/>
      <c r="L243" s="50"/>
    </row>
    <row r="244" spans="2:12" ht="31.2" x14ac:dyDescent="0.3">
      <c r="B244" s="25" t="s">
        <v>78</v>
      </c>
      <c r="C244" s="3" t="s">
        <v>32</v>
      </c>
      <c r="D244" s="46">
        <f>SUM(D245:D246)</f>
        <v>3</v>
      </c>
      <c r="E244" s="10"/>
      <c r="F244" s="4"/>
      <c r="G244" s="4"/>
      <c r="H244" s="4"/>
      <c r="I244" s="4"/>
      <c r="J244" s="4"/>
      <c r="K244" s="5"/>
    </row>
    <row r="245" spans="2:12" x14ac:dyDescent="0.3">
      <c r="B245" s="17" t="s">
        <v>129</v>
      </c>
      <c r="C245" s="3" t="s">
        <v>32</v>
      </c>
      <c r="D245" s="46">
        <v>1</v>
      </c>
      <c r="E245" s="10"/>
      <c r="F245" s="4"/>
      <c r="G245" s="4"/>
      <c r="H245" s="4"/>
      <c r="I245" s="4"/>
      <c r="J245" s="4"/>
      <c r="K245" s="5"/>
    </row>
    <row r="246" spans="2:12" x14ac:dyDescent="0.3">
      <c r="B246" s="17" t="s">
        <v>128</v>
      </c>
      <c r="C246" s="3" t="s">
        <v>32</v>
      </c>
      <c r="D246" s="46">
        <v>2</v>
      </c>
      <c r="E246" s="10"/>
      <c r="F246" s="4"/>
      <c r="G246" s="4"/>
      <c r="H246" s="4"/>
      <c r="I246" s="4"/>
      <c r="J246" s="4"/>
      <c r="K246" s="5"/>
    </row>
    <row r="247" spans="2:12" ht="31.2" x14ac:dyDescent="0.3">
      <c r="B247" s="25" t="s">
        <v>85</v>
      </c>
      <c r="C247" s="3" t="s">
        <v>32</v>
      </c>
      <c r="D247" s="46">
        <v>1</v>
      </c>
      <c r="E247" s="10"/>
      <c r="F247" s="4"/>
      <c r="G247" s="4"/>
      <c r="H247" s="4"/>
      <c r="I247" s="4"/>
      <c r="J247" s="4"/>
      <c r="K247" s="5"/>
    </row>
    <row r="248" spans="2:12" x14ac:dyDescent="0.3">
      <c r="B248" s="17" t="s">
        <v>130</v>
      </c>
      <c r="C248" s="3" t="s">
        <v>32</v>
      </c>
      <c r="D248" s="46">
        <v>1</v>
      </c>
      <c r="E248" s="10"/>
      <c r="F248" s="4"/>
      <c r="G248" s="4"/>
      <c r="H248" s="4"/>
      <c r="I248" s="4"/>
      <c r="J248" s="4"/>
      <c r="K248" s="5"/>
    </row>
    <row r="249" spans="2:12" x14ac:dyDescent="0.3">
      <c r="B249" s="25" t="s">
        <v>132</v>
      </c>
      <c r="C249" s="3" t="s">
        <v>32</v>
      </c>
      <c r="D249" s="46">
        <v>1</v>
      </c>
      <c r="E249" s="10"/>
      <c r="F249" s="4"/>
      <c r="G249" s="4"/>
      <c r="H249" s="4"/>
      <c r="I249" s="4"/>
      <c r="J249" s="4"/>
      <c r="K249" s="5"/>
    </row>
    <row r="250" spans="2:12" x14ac:dyDescent="0.3">
      <c r="B250" s="39" t="s">
        <v>133</v>
      </c>
      <c r="C250" s="3" t="s">
        <v>32</v>
      </c>
      <c r="D250" s="46">
        <v>1</v>
      </c>
      <c r="E250" s="10"/>
      <c r="F250" s="4"/>
      <c r="G250" s="4"/>
      <c r="H250" s="4"/>
      <c r="I250" s="4"/>
      <c r="J250" s="4"/>
      <c r="K250" s="5"/>
    </row>
    <row r="251" spans="2:12" ht="78" x14ac:dyDescent="0.3">
      <c r="B251" s="41" t="s">
        <v>90</v>
      </c>
      <c r="C251" s="3" t="s">
        <v>25</v>
      </c>
      <c r="D251" s="49" t="s">
        <v>125</v>
      </c>
      <c r="E251" s="10"/>
      <c r="F251" s="4"/>
      <c r="G251" s="4"/>
      <c r="H251" s="4"/>
      <c r="I251" s="4"/>
      <c r="J251" s="4"/>
      <c r="K251" s="5"/>
      <c r="L251" s="42" t="s">
        <v>89</v>
      </c>
    </row>
    <row r="252" spans="2:12" x14ac:dyDescent="0.3">
      <c r="B252" s="25" t="s">
        <v>93</v>
      </c>
      <c r="C252" s="3" t="s">
        <v>32</v>
      </c>
      <c r="D252" s="47">
        <v>9</v>
      </c>
      <c r="E252" s="44"/>
      <c r="F252" s="45"/>
      <c r="G252" s="45"/>
      <c r="H252" s="45"/>
      <c r="I252" s="45"/>
      <c r="J252" s="45"/>
      <c r="K252" s="5"/>
    </row>
    <row r="253" spans="2:12" x14ac:dyDescent="0.3">
      <c r="B253" s="17" t="s">
        <v>94</v>
      </c>
      <c r="C253" s="3" t="s">
        <v>31</v>
      </c>
      <c r="D253" s="46">
        <f>0.85*9</f>
        <v>7.6499999999999995</v>
      </c>
      <c r="E253" s="44"/>
      <c r="F253" s="45"/>
      <c r="G253" s="45"/>
      <c r="H253" s="45"/>
      <c r="I253" s="45"/>
      <c r="J253" s="45"/>
      <c r="K253" s="5"/>
    </row>
    <row r="254" spans="2:12" x14ac:dyDescent="0.3">
      <c r="B254" s="25" t="s">
        <v>95</v>
      </c>
      <c r="C254" s="3" t="s">
        <v>32</v>
      </c>
      <c r="D254" s="47">
        <v>1</v>
      </c>
      <c r="E254" s="44"/>
      <c r="F254" s="45"/>
      <c r="G254" s="45"/>
      <c r="H254" s="45"/>
      <c r="I254" s="45"/>
      <c r="J254" s="45"/>
      <c r="K254" s="5"/>
    </row>
    <row r="255" spans="2:12" ht="33.6" x14ac:dyDescent="0.3">
      <c r="B255" s="25" t="s">
        <v>96</v>
      </c>
      <c r="C255" s="3" t="s">
        <v>26</v>
      </c>
      <c r="D255" s="46" t="e">
        <f>D234+D235-(3.026)</f>
        <v>#VALUE!</v>
      </c>
      <c r="E255" s="44"/>
      <c r="F255" s="45"/>
      <c r="G255" s="45"/>
      <c r="H255" s="45"/>
      <c r="I255" s="45"/>
      <c r="J255" s="45"/>
      <c r="K255" s="5"/>
    </row>
    <row r="256" spans="2:12" x14ac:dyDescent="0.3">
      <c r="B256" s="43" t="s">
        <v>134</v>
      </c>
      <c r="C256" s="3" t="s">
        <v>32</v>
      </c>
      <c r="D256" s="46">
        <v>1</v>
      </c>
      <c r="E256" s="10"/>
      <c r="F256" s="4"/>
      <c r="G256" s="4"/>
      <c r="H256" s="4"/>
      <c r="I256" s="4"/>
      <c r="J256" s="4"/>
      <c r="K256" s="5"/>
    </row>
    <row r="257" spans="2:12" x14ac:dyDescent="0.3">
      <c r="B257" s="48" t="s">
        <v>33</v>
      </c>
      <c r="C257" s="3" t="s">
        <v>26</v>
      </c>
      <c r="D257" s="46">
        <v>5.26</v>
      </c>
      <c r="E257" s="10"/>
      <c r="F257" s="4"/>
      <c r="G257" s="4"/>
      <c r="H257" s="4"/>
      <c r="I257" s="4"/>
      <c r="J257" s="4"/>
      <c r="K257" s="5"/>
    </row>
    <row r="258" spans="2:12" x14ac:dyDescent="0.3">
      <c r="B258" s="48" t="s">
        <v>19</v>
      </c>
      <c r="C258" s="3" t="s">
        <v>26</v>
      </c>
      <c r="D258" s="46">
        <v>0.38</v>
      </c>
      <c r="E258" s="10"/>
      <c r="F258" s="4"/>
      <c r="G258" s="4"/>
      <c r="H258" s="4"/>
      <c r="I258" s="4"/>
      <c r="J258" s="4"/>
      <c r="K258" s="5"/>
    </row>
    <row r="259" spans="2:12" x14ac:dyDescent="0.3">
      <c r="B259" s="48" t="s">
        <v>67</v>
      </c>
      <c r="C259" s="3" t="s">
        <v>25</v>
      </c>
      <c r="D259" s="46">
        <v>3.46</v>
      </c>
      <c r="E259" s="10"/>
      <c r="F259" s="4"/>
      <c r="G259" s="4"/>
      <c r="H259" s="4"/>
      <c r="I259" s="4"/>
      <c r="J259" s="4"/>
      <c r="K259" s="5"/>
    </row>
    <row r="260" spans="2:12" x14ac:dyDescent="0.3">
      <c r="B260" s="48" t="s">
        <v>68</v>
      </c>
      <c r="C260" s="3" t="s">
        <v>26</v>
      </c>
      <c r="D260" s="46">
        <v>0.35</v>
      </c>
      <c r="E260" s="10"/>
      <c r="F260" s="4"/>
      <c r="G260" s="4"/>
      <c r="H260" s="4"/>
      <c r="I260" s="4"/>
      <c r="J260" s="4"/>
      <c r="K260" s="5"/>
    </row>
    <row r="261" spans="2:12" ht="46.8" x14ac:dyDescent="0.3">
      <c r="B261" s="48" t="s">
        <v>70</v>
      </c>
      <c r="C261" s="3" t="s">
        <v>25</v>
      </c>
      <c r="D261" s="37" t="s">
        <v>125</v>
      </c>
      <c r="E261" s="10"/>
      <c r="F261" s="4"/>
      <c r="G261" s="4"/>
      <c r="H261" s="4"/>
      <c r="I261" s="4"/>
      <c r="J261" s="4"/>
      <c r="K261" s="5"/>
    </row>
    <row r="262" spans="2:12" ht="31.2" x14ac:dyDescent="0.3">
      <c r="B262" s="48" t="s">
        <v>126</v>
      </c>
      <c r="C262" s="3" t="s">
        <v>32</v>
      </c>
      <c r="D262" s="46">
        <v>1</v>
      </c>
      <c r="E262" s="10"/>
      <c r="F262" s="4"/>
      <c r="G262" s="4"/>
      <c r="H262" s="4"/>
      <c r="I262" s="4"/>
      <c r="J262" s="4"/>
      <c r="K262" s="5"/>
    </row>
    <row r="263" spans="2:12" x14ac:dyDescent="0.3">
      <c r="B263" s="17" t="s">
        <v>127</v>
      </c>
      <c r="C263" s="3" t="s">
        <v>32</v>
      </c>
      <c r="D263" s="46">
        <v>1</v>
      </c>
      <c r="E263" s="10"/>
      <c r="F263" s="4"/>
      <c r="G263" s="4"/>
      <c r="H263" s="4"/>
      <c r="I263" s="4"/>
      <c r="J263" s="4"/>
      <c r="K263" s="5"/>
    </row>
    <row r="264" spans="2:12" x14ac:dyDescent="0.3">
      <c r="B264" s="17" t="s">
        <v>101</v>
      </c>
      <c r="C264" s="3" t="s">
        <v>26</v>
      </c>
      <c r="D264" s="46">
        <v>6.0000000000000001E-3</v>
      </c>
      <c r="E264" s="10"/>
      <c r="F264" s="4"/>
      <c r="G264" s="4"/>
      <c r="H264" s="4"/>
      <c r="I264" s="4"/>
      <c r="J264" s="4"/>
      <c r="K264" s="5"/>
    </row>
    <row r="265" spans="2:12" x14ac:dyDescent="0.3">
      <c r="B265" s="25" t="s">
        <v>131</v>
      </c>
      <c r="C265" s="3" t="s">
        <v>26</v>
      </c>
      <c r="D265" s="46">
        <v>0.03</v>
      </c>
      <c r="E265" s="10"/>
      <c r="F265" s="4"/>
      <c r="G265" s="4"/>
      <c r="H265" s="4"/>
      <c r="I265" s="4"/>
      <c r="J265" s="4"/>
      <c r="K265" s="5"/>
      <c r="L265" s="50"/>
    </row>
    <row r="266" spans="2:12" x14ac:dyDescent="0.3">
      <c r="B266" s="17" t="s">
        <v>29</v>
      </c>
      <c r="C266" s="3" t="s">
        <v>26</v>
      </c>
      <c r="D266" s="46">
        <f>D265*1.02</f>
        <v>3.0599999999999999E-2</v>
      </c>
      <c r="E266" s="10"/>
      <c r="F266" s="4"/>
      <c r="G266" s="4"/>
      <c r="H266" s="4"/>
      <c r="I266" s="4"/>
      <c r="J266" s="4"/>
      <c r="K266" s="5"/>
      <c r="L266" s="50"/>
    </row>
    <row r="267" spans="2:12" ht="31.2" x14ac:dyDescent="0.3">
      <c r="B267" s="25" t="s">
        <v>78</v>
      </c>
      <c r="C267" s="3" t="s">
        <v>32</v>
      </c>
      <c r="D267" s="46">
        <f>SUM(D268:D268)</f>
        <v>2</v>
      </c>
      <c r="E267" s="10"/>
      <c r="F267" s="4"/>
      <c r="G267" s="4"/>
      <c r="H267" s="4"/>
      <c r="I267" s="4"/>
      <c r="J267" s="4"/>
      <c r="K267" s="5"/>
    </row>
    <row r="268" spans="2:12" x14ac:dyDescent="0.3">
      <c r="B268" s="17" t="s">
        <v>80</v>
      </c>
      <c r="C268" s="3" t="s">
        <v>32</v>
      </c>
      <c r="D268" s="46">
        <v>2</v>
      </c>
      <c r="E268" s="10"/>
      <c r="F268" s="4"/>
      <c r="G268" s="4"/>
      <c r="H268" s="4"/>
      <c r="I268" s="4"/>
      <c r="J268" s="4"/>
      <c r="K268" s="5"/>
    </row>
    <row r="269" spans="2:12" ht="31.2" x14ac:dyDescent="0.3">
      <c r="B269" s="25" t="s">
        <v>85</v>
      </c>
      <c r="C269" s="3" t="s">
        <v>32</v>
      </c>
      <c r="D269" s="46">
        <v>1</v>
      </c>
      <c r="E269" s="10"/>
      <c r="F269" s="4"/>
      <c r="G269" s="4"/>
      <c r="H269" s="4"/>
      <c r="I269" s="4"/>
      <c r="J269" s="4"/>
      <c r="K269" s="5"/>
    </row>
    <row r="270" spans="2:12" x14ac:dyDescent="0.3">
      <c r="B270" s="17" t="s">
        <v>130</v>
      </c>
      <c r="C270" s="3" t="s">
        <v>32</v>
      </c>
      <c r="D270" s="46">
        <v>1</v>
      </c>
      <c r="E270" s="10"/>
      <c r="F270" s="4"/>
      <c r="G270" s="4"/>
      <c r="H270" s="4"/>
      <c r="I270" s="4"/>
      <c r="J270" s="4"/>
      <c r="K270" s="5"/>
    </row>
    <row r="271" spans="2:12" x14ac:dyDescent="0.3">
      <c r="B271" s="25" t="s">
        <v>132</v>
      </c>
      <c r="C271" s="3" t="s">
        <v>32</v>
      </c>
      <c r="D271" s="46">
        <v>1</v>
      </c>
      <c r="E271" s="10"/>
      <c r="F271" s="4"/>
      <c r="G271" s="4"/>
      <c r="H271" s="4"/>
      <c r="I271" s="4"/>
      <c r="J271" s="4"/>
      <c r="K271" s="5"/>
    </row>
    <row r="272" spans="2:12" x14ac:dyDescent="0.3">
      <c r="B272" s="39" t="s">
        <v>133</v>
      </c>
      <c r="C272" s="3" t="s">
        <v>32</v>
      </c>
      <c r="D272" s="46">
        <v>1</v>
      </c>
      <c r="E272" s="10"/>
      <c r="F272" s="4"/>
      <c r="G272" s="4"/>
      <c r="H272" s="4"/>
      <c r="I272" s="4"/>
      <c r="J272" s="4"/>
      <c r="K272" s="5"/>
    </row>
    <row r="273" spans="2:12" ht="78" x14ac:dyDescent="0.3">
      <c r="B273" s="41" t="s">
        <v>90</v>
      </c>
      <c r="C273" s="3" t="s">
        <v>25</v>
      </c>
      <c r="D273" s="49" t="s">
        <v>125</v>
      </c>
      <c r="E273" s="10"/>
      <c r="F273" s="4"/>
      <c r="G273" s="4"/>
      <c r="H273" s="4"/>
      <c r="I273" s="4"/>
      <c r="J273" s="4"/>
      <c r="K273" s="5"/>
      <c r="L273" s="42" t="s">
        <v>89</v>
      </c>
    </row>
    <row r="274" spans="2:12" ht="31.2" x14ac:dyDescent="0.3">
      <c r="B274" s="51" t="s">
        <v>93</v>
      </c>
      <c r="C274" s="52" t="s">
        <v>32</v>
      </c>
      <c r="D274" s="53" t="s">
        <v>135</v>
      </c>
      <c r="E274" s="44"/>
      <c r="F274" s="45"/>
      <c r="G274" s="45"/>
      <c r="H274" s="45"/>
      <c r="I274" s="45"/>
      <c r="J274" s="45"/>
      <c r="K274" s="5"/>
      <c r="L274" s="50"/>
    </row>
    <row r="275" spans="2:12" ht="31.2" x14ac:dyDescent="0.3">
      <c r="B275" s="40" t="s">
        <v>94</v>
      </c>
      <c r="C275" s="52" t="s">
        <v>31</v>
      </c>
      <c r="D275" s="53" t="s">
        <v>135</v>
      </c>
      <c r="E275" s="44"/>
      <c r="F275" s="45"/>
      <c r="G275" s="45"/>
      <c r="H275" s="45"/>
      <c r="I275" s="45"/>
      <c r="J275" s="45"/>
      <c r="K275" s="5"/>
      <c r="L275" s="50"/>
    </row>
    <row r="276" spans="2:12" x14ac:dyDescent="0.3">
      <c r="B276" s="25" t="s">
        <v>95</v>
      </c>
      <c r="C276" s="3" t="s">
        <v>32</v>
      </c>
      <c r="D276" s="47">
        <v>1</v>
      </c>
      <c r="E276" s="44"/>
      <c r="F276" s="45"/>
      <c r="G276" s="45"/>
      <c r="H276" s="45"/>
      <c r="I276" s="45"/>
      <c r="J276" s="45"/>
      <c r="K276" s="5"/>
    </row>
    <row r="277" spans="2:12" ht="33.6" x14ac:dyDescent="0.3">
      <c r="B277" s="25" t="s">
        <v>96</v>
      </c>
      <c r="C277" s="3" t="s">
        <v>26</v>
      </c>
      <c r="D277" s="46">
        <f>D257+D258-(0.45)</f>
        <v>5.1899999999999995</v>
      </c>
      <c r="E277" s="44"/>
      <c r="F277" s="45"/>
      <c r="G277" s="45"/>
      <c r="H277" s="45"/>
      <c r="I277" s="45"/>
      <c r="J277" s="45"/>
      <c r="K277" s="5"/>
    </row>
    <row r="278" spans="2:12" x14ac:dyDescent="0.3">
      <c r="B278" s="43" t="s">
        <v>136</v>
      </c>
      <c r="C278" s="3" t="s">
        <v>32</v>
      </c>
      <c r="D278" s="46">
        <v>1</v>
      </c>
      <c r="E278" s="10"/>
      <c r="F278" s="4"/>
      <c r="G278" s="4"/>
      <c r="H278" s="4"/>
      <c r="I278" s="4"/>
      <c r="J278" s="4"/>
      <c r="K278" s="5"/>
    </row>
    <row r="279" spans="2:12" x14ac:dyDescent="0.3">
      <c r="B279" s="48" t="s">
        <v>33</v>
      </c>
      <c r="C279" s="3" t="s">
        <v>26</v>
      </c>
      <c r="D279" s="46">
        <v>335.053</v>
      </c>
      <c r="E279" s="10"/>
      <c r="F279" s="4"/>
      <c r="G279" s="4"/>
      <c r="H279" s="4"/>
      <c r="I279" s="4"/>
      <c r="J279" s="4"/>
      <c r="K279" s="5"/>
    </row>
    <row r="280" spans="2:12" x14ac:dyDescent="0.3">
      <c r="B280" s="48" t="s">
        <v>19</v>
      </c>
      <c r="C280" s="3" t="s">
        <v>26</v>
      </c>
      <c r="D280" s="46">
        <v>1.1299999999999999</v>
      </c>
      <c r="E280" s="10"/>
      <c r="F280" s="4"/>
      <c r="G280" s="4"/>
      <c r="H280" s="4"/>
      <c r="I280" s="4"/>
      <c r="J280" s="4"/>
      <c r="K280" s="5"/>
    </row>
    <row r="281" spans="2:12" x14ac:dyDescent="0.3">
      <c r="B281" s="48" t="s">
        <v>67</v>
      </c>
      <c r="C281" s="3" t="s">
        <v>25</v>
      </c>
      <c r="D281" s="46">
        <v>5.72</v>
      </c>
      <c r="E281" s="10"/>
      <c r="F281" s="4"/>
      <c r="G281" s="4"/>
      <c r="H281" s="4"/>
      <c r="I281" s="4"/>
      <c r="J281" s="4"/>
      <c r="K281" s="5"/>
    </row>
    <row r="282" spans="2:12" x14ac:dyDescent="0.3">
      <c r="B282" s="48" t="s">
        <v>68</v>
      </c>
      <c r="C282" s="3" t="s">
        <v>26</v>
      </c>
      <c r="D282" s="46">
        <v>0.56999999999999995</v>
      </c>
      <c r="E282" s="10"/>
      <c r="F282" s="4"/>
      <c r="G282" s="4"/>
      <c r="H282" s="4"/>
      <c r="I282" s="4"/>
      <c r="J282" s="4"/>
      <c r="K282" s="5"/>
    </row>
    <row r="283" spans="2:12" ht="46.8" x14ac:dyDescent="0.3">
      <c r="B283" s="48" t="s">
        <v>70</v>
      </c>
      <c r="C283" s="3" t="s">
        <v>25</v>
      </c>
      <c r="D283" s="46">
        <v>4.91</v>
      </c>
      <c r="E283" s="10"/>
      <c r="F283" s="4"/>
      <c r="G283" s="4"/>
      <c r="H283" s="4"/>
      <c r="I283" s="4"/>
      <c r="J283" s="4"/>
      <c r="K283" s="5"/>
    </row>
    <row r="284" spans="2:12" ht="31.2" x14ac:dyDescent="0.3">
      <c r="B284" s="48" t="s">
        <v>69</v>
      </c>
      <c r="C284" s="3" t="s">
        <v>32</v>
      </c>
      <c r="D284" s="46">
        <v>1</v>
      </c>
      <c r="E284" s="10"/>
      <c r="F284" s="4"/>
      <c r="G284" s="4"/>
      <c r="H284" s="4"/>
      <c r="I284" s="4"/>
      <c r="J284" s="4"/>
      <c r="K284" s="5"/>
    </row>
    <row r="285" spans="2:12" x14ac:dyDescent="0.3">
      <c r="B285" s="17" t="s">
        <v>71</v>
      </c>
      <c r="C285" s="3" t="s">
        <v>32</v>
      </c>
      <c r="D285" s="46">
        <v>1</v>
      </c>
      <c r="E285" s="10"/>
      <c r="F285" s="4"/>
      <c r="G285" s="4"/>
      <c r="H285" s="4"/>
      <c r="I285" s="4"/>
      <c r="J285" s="4"/>
      <c r="K285" s="5"/>
    </row>
    <row r="286" spans="2:12" x14ac:dyDescent="0.3">
      <c r="B286" s="17" t="s">
        <v>101</v>
      </c>
      <c r="C286" s="3" t="s">
        <v>26</v>
      </c>
      <c r="D286" s="46">
        <f>0.05*1.02</f>
        <v>5.1000000000000004E-2</v>
      </c>
      <c r="E286" s="10"/>
      <c r="F286" s="4"/>
      <c r="G286" s="4"/>
      <c r="H286" s="4"/>
      <c r="I286" s="4"/>
      <c r="J286" s="4"/>
      <c r="K286" s="5"/>
    </row>
    <row r="287" spans="2:12" ht="46.8" x14ac:dyDescent="0.3">
      <c r="B287" s="25" t="s">
        <v>74</v>
      </c>
      <c r="C287" s="3" t="s">
        <v>26</v>
      </c>
      <c r="D287" s="37">
        <v>1.2</v>
      </c>
      <c r="E287" s="10"/>
      <c r="F287" s="4"/>
      <c r="G287" s="4"/>
      <c r="H287" s="4"/>
      <c r="I287" s="4"/>
      <c r="J287" s="4"/>
      <c r="K287" s="5"/>
      <c r="L287" s="38" t="s">
        <v>73</v>
      </c>
    </row>
    <row r="288" spans="2:12" x14ac:dyDescent="0.3">
      <c r="B288" s="17" t="s">
        <v>75</v>
      </c>
      <c r="C288" s="3" t="s">
        <v>26</v>
      </c>
      <c r="D288" s="37">
        <f>D287*1.02</f>
        <v>1.224</v>
      </c>
      <c r="E288" s="10"/>
      <c r="F288" s="4"/>
      <c r="G288" s="4"/>
      <c r="H288" s="4"/>
      <c r="I288" s="4"/>
      <c r="J288" s="4"/>
      <c r="K288" s="5"/>
      <c r="L288" s="38"/>
    </row>
    <row r="289" spans="2:12" ht="31.2" x14ac:dyDescent="0.3">
      <c r="B289" s="25" t="s">
        <v>78</v>
      </c>
      <c r="C289" s="3" t="s">
        <v>32</v>
      </c>
      <c r="D289" s="46">
        <f>SUM(D290:D293)</f>
        <v>6</v>
      </c>
      <c r="E289" s="10"/>
      <c r="F289" s="4"/>
      <c r="G289" s="4"/>
      <c r="H289" s="4"/>
      <c r="I289" s="4"/>
      <c r="J289" s="4"/>
      <c r="K289" s="5"/>
    </row>
    <row r="290" spans="2:12" x14ac:dyDescent="0.3">
      <c r="B290" s="17" t="s">
        <v>76</v>
      </c>
      <c r="C290" s="3" t="s">
        <v>32</v>
      </c>
      <c r="D290" s="46">
        <v>3</v>
      </c>
      <c r="E290" s="10"/>
      <c r="F290" s="4"/>
      <c r="G290" s="4"/>
      <c r="H290" s="4"/>
      <c r="I290" s="4"/>
      <c r="J290" s="4"/>
      <c r="K290" s="5"/>
    </row>
    <row r="291" spans="2:12" x14ac:dyDescent="0.3">
      <c r="B291" s="17" t="s">
        <v>77</v>
      </c>
      <c r="C291" s="3" t="s">
        <v>32</v>
      </c>
      <c r="D291" s="46">
        <v>1</v>
      </c>
      <c r="E291" s="10"/>
      <c r="F291" s="4"/>
      <c r="G291" s="4"/>
      <c r="H291" s="4"/>
      <c r="I291" s="4"/>
      <c r="J291" s="4"/>
      <c r="K291" s="5"/>
    </row>
    <row r="292" spans="2:12" x14ac:dyDescent="0.3">
      <c r="B292" s="17" t="s">
        <v>80</v>
      </c>
      <c r="C292" s="3" t="s">
        <v>32</v>
      </c>
      <c r="D292" s="46">
        <v>1</v>
      </c>
      <c r="E292" s="10"/>
      <c r="F292" s="4"/>
      <c r="G292" s="4"/>
      <c r="H292" s="4"/>
      <c r="I292" s="4"/>
      <c r="J292" s="4"/>
      <c r="K292" s="5"/>
    </row>
    <row r="293" spans="2:12" x14ac:dyDescent="0.3">
      <c r="B293" s="40" t="s">
        <v>98</v>
      </c>
      <c r="C293" s="3" t="s">
        <v>32</v>
      </c>
      <c r="D293" s="37">
        <v>1</v>
      </c>
      <c r="E293" s="10"/>
      <c r="F293" s="4"/>
      <c r="G293" s="4"/>
      <c r="H293" s="4"/>
      <c r="I293" s="4"/>
      <c r="J293" s="4"/>
      <c r="K293" s="5"/>
      <c r="L293" s="38" t="s">
        <v>83</v>
      </c>
    </row>
    <row r="294" spans="2:12" ht="31.2" x14ac:dyDescent="0.3">
      <c r="B294" s="25" t="s">
        <v>85</v>
      </c>
      <c r="C294" s="3" t="s">
        <v>32</v>
      </c>
      <c r="D294" s="46">
        <v>1</v>
      </c>
      <c r="E294" s="10"/>
      <c r="F294" s="4"/>
      <c r="G294" s="4"/>
      <c r="H294" s="4"/>
      <c r="I294" s="4"/>
      <c r="J294" s="4"/>
      <c r="K294" s="5"/>
    </row>
    <row r="295" spans="2:12" x14ac:dyDescent="0.3">
      <c r="B295" s="17" t="s">
        <v>137</v>
      </c>
      <c r="C295" s="3" t="s">
        <v>32</v>
      </c>
      <c r="D295" s="46">
        <v>1</v>
      </c>
      <c r="E295" s="10"/>
      <c r="F295" s="4"/>
      <c r="G295" s="4"/>
      <c r="H295" s="4"/>
      <c r="I295" s="4"/>
      <c r="J295" s="4"/>
      <c r="K295" s="5"/>
    </row>
    <row r="296" spans="2:12" ht="31.2" x14ac:dyDescent="0.3">
      <c r="B296" s="25" t="s">
        <v>142</v>
      </c>
      <c r="C296" s="3" t="s">
        <v>112</v>
      </c>
      <c r="D296" s="46">
        <v>1</v>
      </c>
      <c r="E296" s="10"/>
      <c r="F296" s="4"/>
      <c r="G296" s="4"/>
      <c r="H296" s="4"/>
      <c r="I296" s="4"/>
      <c r="J296" s="4"/>
      <c r="K296" s="5"/>
    </row>
    <row r="297" spans="2:12" x14ac:dyDescent="0.3">
      <c r="B297" s="17" t="s">
        <v>141</v>
      </c>
      <c r="C297" s="3" t="s">
        <v>112</v>
      </c>
      <c r="D297" s="46">
        <v>1</v>
      </c>
      <c r="E297" s="10"/>
      <c r="F297" s="4"/>
      <c r="G297" s="4"/>
      <c r="H297" s="4"/>
      <c r="I297" s="4"/>
      <c r="J297" s="4"/>
      <c r="K297" s="5"/>
    </row>
    <row r="298" spans="2:12" ht="78" x14ac:dyDescent="0.3">
      <c r="B298" s="41" t="s">
        <v>90</v>
      </c>
      <c r="C298" s="3" t="s">
        <v>25</v>
      </c>
      <c r="D298" s="46">
        <f>((0.95+0.03+0.82)*3.14*2.4)+16.77+3.71+1.27+3.4</f>
        <v>38.714799999999997</v>
      </c>
      <c r="E298" s="10"/>
      <c r="F298" s="4"/>
      <c r="G298" s="4"/>
      <c r="H298" s="4"/>
      <c r="I298" s="4"/>
      <c r="J298" s="4"/>
      <c r="K298" s="5"/>
      <c r="L298" s="42" t="s">
        <v>89</v>
      </c>
    </row>
    <row r="299" spans="2:12" x14ac:dyDescent="0.3">
      <c r="B299" s="48" t="s">
        <v>138</v>
      </c>
      <c r="C299" s="3" t="s">
        <v>32</v>
      </c>
      <c r="D299" s="47">
        <v>1</v>
      </c>
      <c r="E299" s="44"/>
      <c r="F299" s="45"/>
      <c r="G299" s="45"/>
      <c r="H299" s="45"/>
      <c r="I299" s="45"/>
      <c r="J299" s="45"/>
      <c r="K299" s="5"/>
    </row>
    <row r="300" spans="2:12" x14ac:dyDescent="0.3">
      <c r="B300" s="17" t="s">
        <v>139</v>
      </c>
      <c r="C300" s="3" t="s">
        <v>31</v>
      </c>
      <c r="D300" s="47">
        <v>32.4</v>
      </c>
      <c r="E300" s="44"/>
      <c r="F300" s="45"/>
      <c r="G300" s="45"/>
      <c r="H300" s="45"/>
      <c r="I300" s="45"/>
      <c r="J300" s="45"/>
      <c r="K300" s="5"/>
    </row>
    <row r="301" spans="2:12" x14ac:dyDescent="0.3">
      <c r="B301" s="25" t="s">
        <v>93</v>
      </c>
      <c r="C301" s="3" t="s">
        <v>32</v>
      </c>
      <c r="D301" s="47">
        <v>1</v>
      </c>
      <c r="E301" s="44"/>
      <c r="F301" s="45"/>
      <c r="G301" s="45"/>
      <c r="H301" s="45"/>
      <c r="I301" s="45"/>
      <c r="J301" s="45"/>
      <c r="K301" s="5"/>
      <c r="L301" s="11"/>
    </row>
    <row r="302" spans="2:12" x14ac:dyDescent="0.3">
      <c r="B302" s="17" t="s">
        <v>94</v>
      </c>
      <c r="C302" s="3" t="s">
        <v>31</v>
      </c>
      <c r="D302" s="46">
        <v>0.8</v>
      </c>
      <c r="E302" s="44"/>
      <c r="F302" s="45"/>
      <c r="G302" s="45"/>
      <c r="H302" s="45"/>
      <c r="I302" s="45"/>
      <c r="J302" s="45"/>
      <c r="K302" s="5"/>
    </row>
    <row r="303" spans="2:12" x14ac:dyDescent="0.3">
      <c r="B303" s="25" t="s">
        <v>95</v>
      </c>
      <c r="C303" s="3" t="s">
        <v>32</v>
      </c>
      <c r="D303" s="47">
        <v>3</v>
      </c>
      <c r="E303" s="44"/>
      <c r="F303" s="45"/>
      <c r="G303" s="45"/>
      <c r="H303" s="45"/>
      <c r="I303" s="45"/>
      <c r="J303" s="45"/>
      <c r="K303" s="5"/>
    </row>
    <row r="304" spans="2:12" ht="33.6" x14ac:dyDescent="0.3">
      <c r="B304" s="25" t="s">
        <v>96</v>
      </c>
      <c r="C304" s="3" t="s">
        <v>26</v>
      </c>
      <c r="D304" s="46">
        <f>D279+D280-(0.57+0.59+13.11+0.4)</f>
        <v>321.51299999999998</v>
      </c>
      <c r="E304" s="44"/>
      <c r="F304" s="45"/>
      <c r="G304" s="45"/>
      <c r="H304" s="45"/>
      <c r="I304" s="45"/>
      <c r="J304" s="45"/>
      <c r="K304" s="5"/>
    </row>
    <row r="305" spans="2:12" x14ac:dyDescent="0.3">
      <c r="B305" s="43" t="s">
        <v>140</v>
      </c>
      <c r="C305" s="3" t="s">
        <v>32</v>
      </c>
      <c r="D305" s="46">
        <v>1</v>
      </c>
      <c r="E305" s="10"/>
      <c r="F305" s="4"/>
      <c r="G305" s="4"/>
      <c r="H305" s="4"/>
      <c r="I305" s="4"/>
      <c r="J305" s="4"/>
      <c r="K305" s="5"/>
    </row>
    <row r="306" spans="2:12" x14ac:dyDescent="0.3">
      <c r="B306" s="48" t="s">
        <v>33</v>
      </c>
      <c r="C306" s="3" t="s">
        <v>26</v>
      </c>
      <c r="D306" s="46">
        <v>161</v>
      </c>
      <c r="E306" s="10"/>
      <c r="F306" s="4"/>
      <c r="G306" s="4"/>
      <c r="H306" s="4"/>
      <c r="I306" s="4"/>
      <c r="J306" s="4"/>
      <c r="K306" s="5"/>
    </row>
    <row r="307" spans="2:12" x14ac:dyDescent="0.3">
      <c r="B307" s="48" t="s">
        <v>19</v>
      </c>
      <c r="C307" s="3" t="s">
        <v>26</v>
      </c>
      <c r="D307" s="46">
        <v>1.1299999999999999</v>
      </c>
      <c r="E307" s="10"/>
      <c r="F307" s="4"/>
      <c r="G307" s="4"/>
      <c r="H307" s="4"/>
      <c r="I307" s="4"/>
      <c r="J307" s="4"/>
      <c r="K307" s="5"/>
    </row>
    <row r="308" spans="2:12" x14ac:dyDescent="0.3">
      <c r="B308" s="48" t="s">
        <v>67</v>
      </c>
      <c r="C308" s="3" t="s">
        <v>25</v>
      </c>
      <c r="D308" s="46">
        <v>5.72</v>
      </c>
      <c r="E308" s="10"/>
      <c r="F308" s="4"/>
      <c r="G308" s="4"/>
      <c r="H308" s="4"/>
      <c r="I308" s="4"/>
      <c r="J308" s="4"/>
      <c r="K308" s="5"/>
    </row>
    <row r="309" spans="2:12" x14ac:dyDescent="0.3">
      <c r="B309" s="48" t="s">
        <v>68</v>
      </c>
      <c r="C309" s="3" t="s">
        <v>26</v>
      </c>
      <c r="D309" s="46">
        <v>0.56999999999999995</v>
      </c>
      <c r="E309" s="10"/>
      <c r="F309" s="4"/>
      <c r="G309" s="4"/>
      <c r="H309" s="4"/>
      <c r="I309" s="4"/>
      <c r="J309" s="4"/>
      <c r="K309" s="5"/>
    </row>
    <row r="310" spans="2:12" ht="46.8" x14ac:dyDescent="0.3">
      <c r="B310" s="48" t="s">
        <v>70</v>
      </c>
      <c r="C310" s="3" t="s">
        <v>25</v>
      </c>
      <c r="D310" s="46">
        <v>4.91</v>
      </c>
      <c r="E310" s="10"/>
      <c r="F310" s="4"/>
      <c r="G310" s="4"/>
      <c r="H310" s="4"/>
      <c r="I310" s="4"/>
      <c r="J310" s="4"/>
      <c r="K310" s="5"/>
    </row>
    <row r="311" spans="2:12" ht="31.2" x14ac:dyDescent="0.3">
      <c r="B311" s="48" t="s">
        <v>69</v>
      </c>
      <c r="C311" s="3" t="s">
        <v>32</v>
      </c>
      <c r="D311" s="46">
        <v>1</v>
      </c>
      <c r="E311" s="10"/>
      <c r="F311" s="4"/>
      <c r="G311" s="4"/>
      <c r="H311" s="4"/>
      <c r="I311" s="4"/>
      <c r="J311" s="4"/>
      <c r="K311" s="5"/>
    </row>
    <row r="312" spans="2:12" x14ac:dyDescent="0.3">
      <c r="B312" s="17" t="s">
        <v>71</v>
      </c>
      <c r="C312" s="3" t="s">
        <v>32</v>
      </c>
      <c r="D312" s="46">
        <v>1</v>
      </c>
      <c r="E312" s="10"/>
      <c r="F312" s="4"/>
      <c r="G312" s="4"/>
      <c r="H312" s="4"/>
      <c r="I312" s="4"/>
      <c r="J312" s="4"/>
      <c r="K312" s="5"/>
    </row>
    <row r="313" spans="2:12" x14ac:dyDescent="0.3">
      <c r="B313" s="17" t="s">
        <v>101</v>
      </c>
      <c r="C313" s="3" t="s">
        <v>26</v>
      </c>
      <c r="D313" s="46">
        <f>0.05*1.02</f>
        <v>5.1000000000000004E-2</v>
      </c>
      <c r="E313" s="10"/>
      <c r="F313" s="4"/>
      <c r="G313" s="4"/>
      <c r="H313" s="4"/>
      <c r="I313" s="4"/>
      <c r="J313" s="4"/>
      <c r="K313" s="5"/>
    </row>
    <row r="314" spans="2:12" ht="46.8" x14ac:dyDescent="0.3">
      <c r="B314" s="25" t="s">
        <v>74</v>
      </c>
      <c r="C314" s="3" t="s">
        <v>26</v>
      </c>
      <c r="D314" s="37">
        <v>1.2</v>
      </c>
      <c r="E314" s="10"/>
      <c r="F314" s="4"/>
      <c r="G314" s="4"/>
      <c r="H314" s="4"/>
      <c r="I314" s="4"/>
      <c r="J314" s="4"/>
      <c r="K314" s="5"/>
      <c r="L314" s="38" t="s">
        <v>73</v>
      </c>
    </row>
    <row r="315" spans="2:12" x14ac:dyDescent="0.3">
      <c r="B315" s="17" t="s">
        <v>75</v>
      </c>
      <c r="C315" s="3" t="s">
        <v>26</v>
      </c>
      <c r="D315" s="37">
        <f>D314*1.02</f>
        <v>1.224</v>
      </c>
      <c r="E315" s="10"/>
      <c r="F315" s="4"/>
      <c r="G315" s="4"/>
      <c r="H315" s="4"/>
      <c r="I315" s="4"/>
      <c r="J315" s="4"/>
      <c r="K315" s="5"/>
      <c r="L315" s="38"/>
    </row>
    <row r="316" spans="2:12" ht="31.2" x14ac:dyDescent="0.3">
      <c r="B316" s="25" t="s">
        <v>78</v>
      </c>
      <c r="C316" s="3" t="s">
        <v>32</v>
      </c>
      <c r="D316" s="46">
        <f>SUM(D317:D319)</f>
        <v>4</v>
      </c>
      <c r="E316" s="10"/>
      <c r="F316" s="4"/>
      <c r="G316" s="4"/>
      <c r="H316" s="4"/>
      <c r="I316" s="4"/>
      <c r="J316" s="4"/>
      <c r="K316" s="5"/>
    </row>
    <row r="317" spans="2:12" x14ac:dyDescent="0.3">
      <c r="B317" s="17" t="s">
        <v>76</v>
      </c>
      <c r="C317" s="3" t="s">
        <v>32</v>
      </c>
      <c r="D317" s="46">
        <v>2</v>
      </c>
      <c r="E317" s="10"/>
      <c r="F317" s="4"/>
      <c r="G317" s="4"/>
      <c r="H317" s="4"/>
      <c r="I317" s="4"/>
      <c r="J317" s="4"/>
      <c r="K317" s="5"/>
    </row>
    <row r="318" spans="2:12" x14ac:dyDescent="0.3">
      <c r="B318" s="40" t="s">
        <v>81</v>
      </c>
      <c r="C318" s="3" t="s">
        <v>32</v>
      </c>
      <c r="D318" s="37">
        <v>1</v>
      </c>
      <c r="E318" s="10"/>
      <c r="F318" s="4"/>
      <c r="G318" s="4"/>
      <c r="H318" s="4"/>
      <c r="I318" s="4"/>
      <c r="J318" s="4"/>
      <c r="K318" s="5"/>
      <c r="L318" s="38" t="s">
        <v>83</v>
      </c>
    </row>
    <row r="319" spans="2:12" x14ac:dyDescent="0.3">
      <c r="B319" s="40" t="s">
        <v>98</v>
      </c>
      <c r="C319" s="3" t="s">
        <v>32</v>
      </c>
      <c r="D319" s="37">
        <v>1</v>
      </c>
      <c r="E319" s="10"/>
      <c r="F319" s="4"/>
      <c r="G319" s="4"/>
      <c r="H319" s="4"/>
      <c r="I319" s="4"/>
      <c r="J319" s="4"/>
      <c r="K319" s="5"/>
      <c r="L319" s="38" t="s">
        <v>83</v>
      </c>
    </row>
    <row r="320" spans="2:12" ht="31.2" x14ac:dyDescent="0.3">
      <c r="B320" s="25" t="s">
        <v>85</v>
      </c>
      <c r="C320" s="3" t="s">
        <v>32</v>
      </c>
      <c r="D320" s="46">
        <v>1</v>
      </c>
      <c r="E320" s="10"/>
      <c r="F320" s="4"/>
      <c r="G320" s="4"/>
      <c r="H320" s="4"/>
      <c r="I320" s="4"/>
      <c r="J320" s="4"/>
      <c r="K320" s="5"/>
    </row>
    <row r="321" spans="2:12" x14ac:dyDescent="0.3">
      <c r="B321" s="17" t="s">
        <v>137</v>
      </c>
      <c r="C321" s="3" t="s">
        <v>32</v>
      </c>
      <c r="D321" s="46">
        <v>1</v>
      </c>
      <c r="E321" s="10"/>
      <c r="F321" s="4"/>
      <c r="G321" s="4"/>
      <c r="H321" s="4"/>
      <c r="I321" s="4"/>
      <c r="J321" s="4"/>
      <c r="K321" s="5"/>
    </row>
    <row r="322" spans="2:12" ht="31.2" x14ac:dyDescent="0.3">
      <c r="B322" s="25" t="s">
        <v>142</v>
      </c>
      <c r="C322" s="3" t="s">
        <v>112</v>
      </c>
      <c r="D322" s="46">
        <v>1</v>
      </c>
      <c r="E322" s="10"/>
      <c r="F322" s="4"/>
      <c r="G322" s="4"/>
      <c r="H322" s="4"/>
      <c r="I322" s="4"/>
      <c r="J322" s="4"/>
      <c r="K322" s="5"/>
    </row>
    <row r="323" spans="2:12" x14ac:dyDescent="0.3">
      <c r="B323" s="17" t="s">
        <v>141</v>
      </c>
      <c r="C323" s="3" t="s">
        <v>112</v>
      </c>
      <c r="D323" s="46">
        <v>1</v>
      </c>
      <c r="E323" s="10"/>
      <c r="F323" s="4"/>
      <c r="G323" s="4"/>
      <c r="H323" s="4"/>
      <c r="I323" s="4"/>
      <c r="J323" s="4"/>
      <c r="K323" s="5"/>
    </row>
    <row r="324" spans="2:12" ht="78" x14ac:dyDescent="0.3">
      <c r="B324" s="41" t="s">
        <v>90</v>
      </c>
      <c r="C324" s="3" t="s">
        <v>25</v>
      </c>
      <c r="D324" s="46">
        <f>((0.95+0.03+0.82)*3.14*2.4)+11.18+1.27+3.4</f>
        <v>29.414799999999996</v>
      </c>
      <c r="E324" s="10"/>
      <c r="F324" s="4"/>
      <c r="G324" s="4"/>
      <c r="H324" s="4"/>
      <c r="I324" s="4"/>
      <c r="J324" s="4"/>
      <c r="K324" s="5"/>
      <c r="L324" s="42" t="s">
        <v>89</v>
      </c>
    </row>
    <row r="325" spans="2:12" x14ac:dyDescent="0.3">
      <c r="B325" s="48" t="s">
        <v>143</v>
      </c>
      <c r="C325" s="3" t="s">
        <v>32</v>
      </c>
      <c r="D325" s="47">
        <v>1</v>
      </c>
      <c r="E325" s="44"/>
      <c r="F325" s="45"/>
      <c r="G325" s="45"/>
      <c r="H325" s="45"/>
      <c r="I325" s="45"/>
      <c r="J325" s="45"/>
      <c r="K325" s="5"/>
    </row>
    <row r="326" spans="2:12" x14ac:dyDescent="0.3">
      <c r="B326" s="17" t="s">
        <v>144</v>
      </c>
      <c r="C326" s="3" t="s">
        <v>31</v>
      </c>
      <c r="D326" s="47">
        <v>16.2</v>
      </c>
      <c r="E326" s="44"/>
      <c r="F326" s="45"/>
      <c r="G326" s="45"/>
      <c r="H326" s="45"/>
      <c r="I326" s="45"/>
      <c r="J326" s="45"/>
      <c r="K326" s="5"/>
    </row>
    <row r="327" spans="2:12" x14ac:dyDescent="0.3">
      <c r="B327" s="25" t="s">
        <v>93</v>
      </c>
      <c r="C327" s="3" t="s">
        <v>32</v>
      </c>
      <c r="D327" s="47">
        <v>1</v>
      </c>
      <c r="E327" s="44"/>
      <c r="F327" s="45"/>
      <c r="G327" s="45"/>
      <c r="H327" s="45"/>
      <c r="I327" s="45"/>
      <c r="J327" s="45"/>
      <c r="K327" s="5"/>
      <c r="L327" s="11"/>
    </row>
    <row r="328" spans="2:12" x14ac:dyDescent="0.3">
      <c r="B328" s="17" t="s">
        <v>94</v>
      </c>
      <c r="C328" s="3" t="s">
        <v>31</v>
      </c>
      <c r="D328" s="46">
        <v>0.8</v>
      </c>
      <c r="E328" s="44"/>
      <c r="F328" s="45"/>
      <c r="G328" s="45"/>
      <c r="H328" s="45"/>
      <c r="I328" s="45"/>
      <c r="J328" s="45"/>
      <c r="K328" s="5"/>
    </row>
    <row r="329" spans="2:12" x14ac:dyDescent="0.3">
      <c r="B329" s="25" t="s">
        <v>95</v>
      </c>
      <c r="C329" s="3" t="s">
        <v>32</v>
      </c>
      <c r="D329" s="47">
        <v>3</v>
      </c>
      <c r="E329" s="44"/>
      <c r="F329" s="45"/>
      <c r="G329" s="45"/>
      <c r="H329" s="45"/>
      <c r="I329" s="45"/>
      <c r="J329" s="45"/>
      <c r="K329" s="5"/>
    </row>
    <row r="330" spans="2:12" ht="33.6" x14ac:dyDescent="0.3">
      <c r="B330" s="25" t="s">
        <v>96</v>
      </c>
      <c r="C330" s="3" t="s">
        <v>26</v>
      </c>
      <c r="D330" s="46">
        <f>D306+D307-(0.57+0.59+7.4+0.32)</f>
        <v>153.25</v>
      </c>
      <c r="E330" s="44"/>
      <c r="F330" s="45"/>
      <c r="G330" s="45"/>
      <c r="H330" s="45"/>
      <c r="I330" s="45"/>
      <c r="J330" s="45"/>
      <c r="K330" s="5"/>
    </row>
    <row r="331" spans="2:12" x14ac:dyDescent="0.3">
      <c r="B331" s="43" t="s">
        <v>145</v>
      </c>
      <c r="C331" s="3" t="s">
        <v>32</v>
      </c>
      <c r="D331" s="46">
        <v>1</v>
      </c>
      <c r="E331" s="10"/>
      <c r="F331" s="4"/>
      <c r="G331" s="4"/>
      <c r="H331" s="4"/>
      <c r="I331" s="4"/>
      <c r="J331" s="4"/>
      <c r="K331" s="5"/>
    </row>
    <row r="332" spans="2:12" x14ac:dyDescent="0.3">
      <c r="B332" s="48" t="s">
        <v>33</v>
      </c>
      <c r="C332" s="3" t="s">
        <v>26</v>
      </c>
      <c r="D332" s="46">
        <v>118.81</v>
      </c>
      <c r="E332" s="10"/>
      <c r="F332" s="4"/>
      <c r="G332" s="4"/>
      <c r="H332" s="4"/>
      <c r="I332" s="4"/>
      <c r="J332" s="4"/>
      <c r="K332" s="5"/>
    </row>
    <row r="333" spans="2:12" x14ac:dyDescent="0.3">
      <c r="B333" s="48" t="s">
        <v>19</v>
      </c>
      <c r="C333" s="3" t="s">
        <v>26</v>
      </c>
      <c r="D333" s="46">
        <v>0.85</v>
      </c>
      <c r="E333" s="10"/>
      <c r="F333" s="4"/>
      <c r="G333" s="4"/>
      <c r="H333" s="4"/>
      <c r="I333" s="4"/>
      <c r="J333" s="4"/>
      <c r="K333" s="5"/>
    </row>
    <row r="334" spans="2:12" x14ac:dyDescent="0.3">
      <c r="B334" s="48" t="s">
        <v>67</v>
      </c>
      <c r="C334" s="3" t="s">
        <v>25</v>
      </c>
      <c r="D334" s="46">
        <v>3.8</v>
      </c>
      <c r="E334" s="10"/>
      <c r="F334" s="4"/>
      <c r="G334" s="4"/>
      <c r="H334" s="4"/>
      <c r="I334" s="4"/>
      <c r="J334" s="4"/>
      <c r="K334" s="5"/>
    </row>
    <row r="335" spans="2:12" x14ac:dyDescent="0.3">
      <c r="B335" s="48" t="s">
        <v>68</v>
      </c>
      <c r="C335" s="3" t="s">
        <v>26</v>
      </c>
      <c r="D335" s="46">
        <v>0.38</v>
      </c>
      <c r="E335" s="10"/>
      <c r="F335" s="4"/>
      <c r="G335" s="4"/>
      <c r="H335" s="4"/>
      <c r="I335" s="4"/>
      <c r="J335" s="4"/>
      <c r="K335" s="5"/>
    </row>
    <row r="336" spans="2:12" ht="46.8" x14ac:dyDescent="0.3">
      <c r="B336" s="48" t="s">
        <v>70</v>
      </c>
      <c r="C336" s="3" t="s">
        <v>25</v>
      </c>
      <c r="D336" s="46">
        <v>3.14</v>
      </c>
      <c r="E336" s="10"/>
      <c r="F336" s="4"/>
      <c r="G336" s="4"/>
      <c r="H336" s="4"/>
      <c r="I336" s="4"/>
      <c r="J336" s="4"/>
      <c r="K336" s="5"/>
    </row>
    <row r="337" spans="2:12" ht="31.2" x14ac:dyDescent="0.3">
      <c r="B337" s="48" t="s">
        <v>107</v>
      </c>
      <c r="C337" s="3" t="s">
        <v>32</v>
      </c>
      <c r="D337" s="46">
        <v>1</v>
      </c>
      <c r="E337" s="10"/>
      <c r="F337" s="4"/>
      <c r="G337" s="4"/>
      <c r="H337" s="4"/>
      <c r="I337" s="4"/>
      <c r="J337" s="4"/>
      <c r="K337" s="5"/>
    </row>
    <row r="338" spans="2:12" x14ac:dyDescent="0.3">
      <c r="B338" s="17" t="s">
        <v>108</v>
      </c>
      <c r="C338" s="3" t="s">
        <v>32</v>
      </c>
      <c r="D338" s="46">
        <v>1</v>
      </c>
      <c r="E338" s="10"/>
      <c r="F338" s="4"/>
      <c r="G338" s="4"/>
      <c r="H338" s="4"/>
      <c r="I338" s="4"/>
      <c r="J338" s="4"/>
      <c r="K338" s="5"/>
    </row>
    <row r="339" spans="2:12" x14ac:dyDescent="0.3">
      <c r="B339" s="17" t="s">
        <v>101</v>
      </c>
      <c r="C339" s="3" t="s">
        <v>26</v>
      </c>
      <c r="D339" s="46">
        <f>0.03*1.02</f>
        <v>3.0599999999999999E-2</v>
      </c>
      <c r="E339" s="10"/>
      <c r="F339" s="4"/>
      <c r="G339" s="4"/>
      <c r="H339" s="4"/>
      <c r="I339" s="4"/>
      <c r="J339" s="4"/>
      <c r="K339" s="5"/>
    </row>
    <row r="340" spans="2:12" ht="46.8" x14ac:dyDescent="0.3">
      <c r="B340" s="25" t="s">
        <v>74</v>
      </c>
      <c r="C340" s="3" t="s">
        <v>26</v>
      </c>
      <c r="D340" s="37">
        <v>1.2</v>
      </c>
      <c r="E340" s="10"/>
      <c r="F340" s="4"/>
      <c r="G340" s="4"/>
      <c r="H340" s="4"/>
      <c r="I340" s="4"/>
      <c r="J340" s="4"/>
      <c r="K340" s="5"/>
      <c r="L340" s="38" t="s">
        <v>73</v>
      </c>
    </row>
    <row r="341" spans="2:12" x14ac:dyDescent="0.3">
      <c r="B341" s="17" t="s">
        <v>75</v>
      </c>
      <c r="C341" s="3" t="s">
        <v>26</v>
      </c>
      <c r="D341" s="37">
        <f>D340*1.02</f>
        <v>1.224</v>
      </c>
      <c r="E341" s="10"/>
      <c r="F341" s="4"/>
      <c r="G341" s="4"/>
      <c r="H341" s="4"/>
      <c r="I341" s="4"/>
      <c r="J341" s="4"/>
      <c r="K341" s="5"/>
      <c r="L341" s="38"/>
    </row>
    <row r="342" spans="2:12" ht="31.2" x14ac:dyDescent="0.3">
      <c r="B342" s="25" t="s">
        <v>78</v>
      </c>
      <c r="C342" s="3" t="s">
        <v>32</v>
      </c>
      <c r="D342" s="46">
        <f>SUM(D343:D344)</f>
        <v>4</v>
      </c>
      <c r="E342" s="10"/>
      <c r="F342" s="4"/>
      <c r="G342" s="4"/>
      <c r="H342" s="4"/>
      <c r="I342" s="4"/>
      <c r="J342" s="4"/>
      <c r="K342" s="5"/>
    </row>
    <row r="343" spans="2:12" x14ac:dyDescent="0.3">
      <c r="B343" s="17" t="s">
        <v>109</v>
      </c>
      <c r="C343" s="3" t="s">
        <v>32</v>
      </c>
      <c r="D343" s="46">
        <v>2</v>
      </c>
      <c r="E343" s="10"/>
      <c r="F343" s="4"/>
      <c r="G343" s="4"/>
      <c r="H343" s="4"/>
      <c r="I343" s="4"/>
      <c r="J343" s="4"/>
      <c r="K343" s="5"/>
    </row>
    <row r="344" spans="2:12" x14ac:dyDescent="0.3">
      <c r="B344" s="40" t="s">
        <v>98</v>
      </c>
      <c r="C344" s="3" t="s">
        <v>32</v>
      </c>
      <c r="D344" s="37">
        <v>2</v>
      </c>
      <c r="E344" s="10"/>
      <c r="F344" s="4"/>
      <c r="G344" s="4"/>
      <c r="H344" s="4"/>
      <c r="I344" s="4"/>
      <c r="J344" s="4"/>
      <c r="K344" s="5"/>
      <c r="L344" s="38" t="s">
        <v>83</v>
      </c>
    </row>
    <row r="345" spans="2:12" ht="31.2" x14ac:dyDescent="0.3">
      <c r="B345" s="25" t="s">
        <v>85</v>
      </c>
      <c r="C345" s="3" t="s">
        <v>32</v>
      </c>
      <c r="D345" s="46">
        <v>1</v>
      </c>
      <c r="E345" s="10"/>
      <c r="F345" s="4"/>
      <c r="G345" s="4"/>
      <c r="H345" s="4"/>
      <c r="I345" s="4"/>
      <c r="J345" s="4"/>
      <c r="K345" s="5"/>
    </row>
    <row r="346" spans="2:12" x14ac:dyDescent="0.3">
      <c r="B346" s="17" t="s">
        <v>111</v>
      </c>
      <c r="C346" s="3" t="s">
        <v>32</v>
      </c>
      <c r="D346" s="46">
        <v>1</v>
      </c>
      <c r="E346" s="10"/>
      <c r="F346" s="4"/>
      <c r="G346" s="4"/>
      <c r="H346" s="4"/>
      <c r="I346" s="4"/>
      <c r="J346" s="4"/>
      <c r="K346" s="5"/>
    </row>
    <row r="347" spans="2:12" ht="31.2" x14ac:dyDescent="0.3">
      <c r="B347" s="25" t="s">
        <v>142</v>
      </c>
      <c r="C347" s="3" t="s">
        <v>112</v>
      </c>
      <c r="D347" s="46">
        <v>1</v>
      </c>
      <c r="E347" s="10"/>
      <c r="F347" s="4"/>
      <c r="G347" s="4"/>
      <c r="H347" s="4"/>
      <c r="I347" s="4"/>
      <c r="J347" s="4"/>
      <c r="K347" s="5"/>
    </row>
    <row r="348" spans="2:12" x14ac:dyDescent="0.3">
      <c r="B348" s="17" t="s">
        <v>141</v>
      </c>
      <c r="C348" s="3" t="s">
        <v>112</v>
      </c>
      <c r="D348" s="46">
        <v>1</v>
      </c>
      <c r="E348" s="10"/>
      <c r="F348" s="4"/>
      <c r="G348" s="4"/>
      <c r="H348" s="4"/>
      <c r="I348" s="4"/>
      <c r="J348" s="4"/>
      <c r="K348" s="5"/>
    </row>
    <row r="349" spans="2:12" ht="78" x14ac:dyDescent="0.3">
      <c r="B349" s="41" t="s">
        <v>90</v>
      </c>
      <c r="C349" s="3" t="s">
        <v>25</v>
      </c>
      <c r="D349" s="46">
        <f>((0.95+0.03+0.082)*3.14*1.9)+8.38+0.64+2.78+(1.615*0.12*4)+(1.615*1.615)</f>
        <v>21.519317000000004</v>
      </c>
      <c r="E349" s="10"/>
      <c r="F349" s="4"/>
      <c r="G349" s="4"/>
      <c r="H349" s="4"/>
      <c r="I349" s="4"/>
      <c r="J349" s="4"/>
      <c r="K349" s="5"/>
      <c r="L349" s="42" t="s">
        <v>89</v>
      </c>
    </row>
    <row r="350" spans="2:12" x14ac:dyDescent="0.3">
      <c r="B350" s="48" t="s">
        <v>143</v>
      </c>
      <c r="C350" s="3" t="s">
        <v>32</v>
      </c>
      <c r="D350" s="47">
        <v>1</v>
      </c>
      <c r="E350" s="44"/>
      <c r="F350" s="45"/>
      <c r="G350" s="45"/>
      <c r="H350" s="45"/>
      <c r="I350" s="45"/>
      <c r="J350" s="45"/>
      <c r="K350" s="5"/>
    </row>
    <row r="351" spans="2:12" x14ac:dyDescent="0.3">
      <c r="B351" s="17" t="s">
        <v>144</v>
      </c>
      <c r="C351" s="3" t="s">
        <v>31</v>
      </c>
      <c r="D351" s="47">
        <v>16.2</v>
      </c>
      <c r="E351" s="44"/>
      <c r="F351" s="45"/>
      <c r="G351" s="45"/>
      <c r="H351" s="45"/>
      <c r="I351" s="45"/>
      <c r="J351" s="45"/>
      <c r="K351" s="5"/>
    </row>
    <row r="352" spans="2:12" x14ac:dyDescent="0.3">
      <c r="B352" s="25" t="s">
        <v>95</v>
      </c>
      <c r="C352" s="3" t="s">
        <v>32</v>
      </c>
      <c r="D352" s="47">
        <v>2</v>
      </c>
      <c r="E352" s="44"/>
      <c r="F352" s="45"/>
      <c r="G352" s="45"/>
      <c r="H352" s="45"/>
      <c r="I352" s="45"/>
      <c r="J352" s="45"/>
      <c r="K352" s="5"/>
    </row>
    <row r="353" spans="2:11" ht="33.6" x14ac:dyDescent="0.3">
      <c r="B353" s="25" t="s">
        <v>96</v>
      </c>
      <c r="C353" s="3" t="s">
        <v>26</v>
      </c>
      <c r="D353" s="46">
        <f>D332+D333-(0.38+0.38+4.3+0.28)</f>
        <v>114.32</v>
      </c>
      <c r="E353" s="44"/>
      <c r="F353" s="45"/>
      <c r="G353" s="45"/>
      <c r="H353" s="45"/>
      <c r="I353" s="45"/>
      <c r="J353" s="45"/>
      <c r="K353" s="5"/>
    </row>
  </sheetData>
  <autoFilter ref="A10:Q330" xr:uid="{00000000-0001-0000-0000-000000000000}"/>
  <mergeCells count="11">
    <mergeCell ref="A6:N6"/>
    <mergeCell ref="A5:N5"/>
    <mergeCell ref="H7:J7"/>
    <mergeCell ref="K7:K9"/>
    <mergeCell ref="E8:G8"/>
    <mergeCell ref="H8:J8"/>
    <mergeCell ref="A7:A9"/>
    <mergeCell ref="B7:B9"/>
    <mergeCell ref="C7:C9"/>
    <mergeCell ref="D7:D9"/>
    <mergeCell ref="E7:G7"/>
  </mergeCells>
  <phoneticPr fontId="2" type="noConversion"/>
  <pageMargins left="0.25" right="0.25" top="0.75" bottom="0.75" header="0.3" footer="0.3"/>
  <pageSetup paperSize="9" scale="92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8A1618-B985-410D-A134-3D628BFE448A}">
  <dimension ref="C8:F36"/>
  <sheetViews>
    <sheetView workbookViewId="0">
      <selection activeCell="K23" sqref="K23"/>
    </sheetView>
  </sheetViews>
  <sheetFormatPr defaultRowHeight="14.4" x14ac:dyDescent="0.3"/>
  <cols>
    <col min="3" max="3" width="14.88671875" customWidth="1"/>
  </cols>
  <sheetData>
    <row r="8" spans="3:6" x14ac:dyDescent="0.3">
      <c r="C8" t="s">
        <v>21</v>
      </c>
      <c r="D8" t="s">
        <v>15</v>
      </c>
      <c r="E8" t="s">
        <v>22</v>
      </c>
      <c r="F8" t="s">
        <v>23</v>
      </c>
    </row>
    <row r="9" spans="3:6" x14ac:dyDescent="0.3">
      <c r="C9">
        <v>5.6</v>
      </c>
      <c r="D9">
        <f>C9*E9</f>
        <v>9.5200000000000007E-2</v>
      </c>
      <c r="E9">
        <v>1.7000000000000001E-2</v>
      </c>
      <c r="F9">
        <f>SQRT(((C9*C9)+(D9*D9)))</f>
        <v>5.6008091415437464</v>
      </c>
    </row>
    <row r="10" spans="3:6" x14ac:dyDescent="0.3">
      <c r="D10">
        <f t="shared" ref="D10:D36" si="0">C10*E10</f>
        <v>0</v>
      </c>
      <c r="F10">
        <f t="shared" ref="F10:F36" si="1">SQRT(((C10*C10)+(D10*D10)))</f>
        <v>0</v>
      </c>
    </row>
    <row r="11" spans="3:6" x14ac:dyDescent="0.3">
      <c r="D11">
        <f t="shared" si="0"/>
        <v>0</v>
      </c>
      <c r="F11">
        <f t="shared" si="1"/>
        <v>0</v>
      </c>
    </row>
    <row r="12" spans="3:6" x14ac:dyDescent="0.3">
      <c r="D12">
        <f t="shared" si="0"/>
        <v>0</v>
      </c>
      <c r="F12">
        <f t="shared" si="1"/>
        <v>0</v>
      </c>
    </row>
    <row r="13" spans="3:6" x14ac:dyDescent="0.3">
      <c r="D13">
        <f t="shared" si="0"/>
        <v>0</v>
      </c>
      <c r="F13">
        <f t="shared" si="1"/>
        <v>0</v>
      </c>
    </row>
    <row r="14" spans="3:6" x14ac:dyDescent="0.3">
      <c r="D14">
        <f t="shared" si="0"/>
        <v>0</v>
      </c>
      <c r="F14">
        <f t="shared" si="1"/>
        <v>0</v>
      </c>
    </row>
    <row r="15" spans="3:6" x14ac:dyDescent="0.3">
      <c r="D15">
        <f t="shared" si="0"/>
        <v>0</v>
      </c>
      <c r="F15">
        <f t="shared" si="1"/>
        <v>0</v>
      </c>
    </row>
    <row r="16" spans="3:6" x14ac:dyDescent="0.3">
      <c r="D16">
        <f t="shared" si="0"/>
        <v>0</v>
      </c>
      <c r="F16">
        <f t="shared" si="1"/>
        <v>0</v>
      </c>
    </row>
    <row r="17" spans="4:6" x14ac:dyDescent="0.3">
      <c r="D17">
        <f t="shared" si="0"/>
        <v>0</v>
      </c>
      <c r="F17">
        <f t="shared" si="1"/>
        <v>0</v>
      </c>
    </row>
    <row r="18" spans="4:6" x14ac:dyDescent="0.3">
      <c r="D18">
        <f t="shared" si="0"/>
        <v>0</v>
      </c>
      <c r="F18">
        <f t="shared" si="1"/>
        <v>0</v>
      </c>
    </row>
    <row r="19" spans="4:6" x14ac:dyDescent="0.3">
      <c r="D19">
        <f t="shared" si="0"/>
        <v>0</v>
      </c>
      <c r="F19">
        <f t="shared" si="1"/>
        <v>0</v>
      </c>
    </row>
    <row r="20" spans="4:6" x14ac:dyDescent="0.3">
      <c r="D20">
        <f t="shared" si="0"/>
        <v>0</v>
      </c>
      <c r="F20">
        <f t="shared" si="1"/>
        <v>0</v>
      </c>
    </row>
    <row r="21" spans="4:6" x14ac:dyDescent="0.3">
      <c r="D21">
        <f t="shared" si="0"/>
        <v>0</v>
      </c>
      <c r="F21">
        <f t="shared" si="1"/>
        <v>0</v>
      </c>
    </row>
    <row r="22" spans="4:6" x14ac:dyDescent="0.3">
      <c r="D22">
        <f t="shared" si="0"/>
        <v>0</v>
      </c>
      <c r="F22">
        <f t="shared" si="1"/>
        <v>0</v>
      </c>
    </row>
    <row r="23" spans="4:6" x14ac:dyDescent="0.3">
      <c r="D23">
        <f t="shared" si="0"/>
        <v>0</v>
      </c>
      <c r="F23">
        <f t="shared" si="1"/>
        <v>0</v>
      </c>
    </row>
    <row r="24" spans="4:6" x14ac:dyDescent="0.3">
      <c r="D24">
        <f t="shared" si="0"/>
        <v>0</v>
      </c>
      <c r="F24">
        <f t="shared" si="1"/>
        <v>0</v>
      </c>
    </row>
    <row r="25" spans="4:6" x14ac:dyDescent="0.3">
      <c r="D25">
        <f t="shared" si="0"/>
        <v>0</v>
      </c>
      <c r="F25">
        <f t="shared" si="1"/>
        <v>0</v>
      </c>
    </row>
    <row r="26" spans="4:6" x14ac:dyDescent="0.3">
      <c r="D26">
        <f t="shared" si="0"/>
        <v>0</v>
      </c>
      <c r="F26">
        <f t="shared" si="1"/>
        <v>0</v>
      </c>
    </row>
    <row r="27" spans="4:6" x14ac:dyDescent="0.3">
      <c r="D27">
        <f t="shared" si="0"/>
        <v>0</v>
      </c>
      <c r="F27">
        <f t="shared" si="1"/>
        <v>0</v>
      </c>
    </row>
    <row r="28" spans="4:6" x14ac:dyDescent="0.3">
      <c r="D28">
        <f t="shared" si="0"/>
        <v>0</v>
      </c>
      <c r="F28">
        <f t="shared" si="1"/>
        <v>0</v>
      </c>
    </row>
    <row r="29" spans="4:6" x14ac:dyDescent="0.3">
      <c r="D29">
        <f t="shared" si="0"/>
        <v>0</v>
      </c>
      <c r="F29">
        <f t="shared" si="1"/>
        <v>0</v>
      </c>
    </row>
    <row r="30" spans="4:6" x14ac:dyDescent="0.3">
      <c r="D30">
        <f t="shared" si="0"/>
        <v>0</v>
      </c>
      <c r="F30">
        <f t="shared" si="1"/>
        <v>0</v>
      </c>
    </row>
    <row r="31" spans="4:6" x14ac:dyDescent="0.3">
      <c r="D31">
        <f t="shared" si="0"/>
        <v>0</v>
      </c>
      <c r="F31">
        <f t="shared" si="1"/>
        <v>0</v>
      </c>
    </row>
    <row r="32" spans="4:6" x14ac:dyDescent="0.3">
      <c r="D32">
        <f t="shared" si="0"/>
        <v>0</v>
      </c>
      <c r="F32">
        <f t="shared" si="1"/>
        <v>0</v>
      </c>
    </row>
    <row r="33" spans="4:6" x14ac:dyDescent="0.3">
      <c r="D33">
        <f t="shared" si="0"/>
        <v>0</v>
      </c>
      <c r="F33">
        <f t="shared" si="1"/>
        <v>0</v>
      </c>
    </row>
    <row r="34" spans="4:6" x14ac:dyDescent="0.3">
      <c r="D34">
        <f t="shared" si="0"/>
        <v>0</v>
      </c>
      <c r="F34">
        <f t="shared" si="1"/>
        <v>0</v>
      </c>
    </row>
    <row r="35" spans="4:6" x14ac:dyDescent="0.3">
      <c r="D35">
        <f t="shared" si="0"/>
        <v>0</v>
      </c>
      <c r="F35">
        <f t="shared" si="1"/>
        <v>0</v>
      </c>
    </row>
    <row r="36" spans="4:6" x14ac:dyDescent="0.3">
      <c r="D36">
        <f t="shared" si="0"/>
        <v>0</v>
      </c>
      <c r="F36">
        <f t="shared" si="1"/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№1 ВОР  БЕЗ В1 и В2 (2)</vt:lpstr>
      <vt:lpstr>Ведомость материалов</vt:lpstr>
      <vt:lpstr>№1 ВОР </vt:lpstr>
      <vt:lpstr>Лист1</vt:lpstr>
      <vt:lpstr>'№1 ВОР '!Область_печати</vt:lpstr>
      <vt:lpstr>'№1 ВОР  БЕЗ В1 и В2 (2)'!Область_печати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cp:lastPrinted>2024-12-09T07:54:33Z</cp:lastPrinted>
  <dcterms:created xsi:type="dcterms:W3CDTF">2015-06-05T18:19:34Z</dcterms:created>
  <dcterms:modified xsi:type="dcterms:W3CDTF">2024-12-12T12:52:04Z</dcterms:modified>
</cp:coreProperties>
</file>