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480" windowHeight="9732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I12" i="1"/>
  <c r="L12" s="1"/>
  <c r="M12" s="1"/>
  <c r="J12"/>
  <c r="K12"/>
  <c r="K20"/>
  <c r="K21"/>
  <c r="K22"/>
  <c r="K23"/>
  <c r="K24"/>
  <c r="K25"/>
  <c r="J20"/>
  <c r="J21"/>
  <c r="J22"/>
  <c r="J23"/>
  <c r="J24"/>
  <c r="J25"/>
  <c r="I20"/>
  <c r="N20" s="1"/>
  <c r="I21"/>
  <c r="I22"/>
  <c r="N22" s="1"/>
  <c r="I23"/>
  <c r="N23" s="1"/>
  <c r="I24"/>
  <c r="N24" s="1"/>
  <c r="I25"/>
  <c r="N25" s="1"/>
  <c r="J19"/>
  <c r="I19"/>
  <c r="N19" s="1"/>
  <c r="K19"/>
  <c r="I18"/>
  <c r="N18" s="1"/>
  <c r="J18"/>
  <c r="K18"/>
  <c r="I17"/>
  <c r="N17" s="1"/>
  <c r="J17"/>
  <c r="K17"/>
  <c r="I16"/>
  <c r="N16" s="1"/>
  <c r="K16"/>
  <c r="I15"/>
  <c r="N15" s="1"/>
  <c r="K15"/>
  <c r="I14"/>
  <c r="N14" s="1"/>
  <c r="K14"/>
  <c r="I13"/>
  <c r="N13" s="1"/>
  <c r="K13"/>
  <c r="K11"/>
  <c r="I11"/>
  <c r="N11" s="1"/>
  <c r="K10"/>
  <c r="I10"/>
  <c r="N10" s="1"/>
  <c r="K9"/>
  <c r="J9"/>
  <c r="J10"/>
  <c r="J11"/>
  <c r="J13"/>
  <c r="J14"/>
  <c r="J15"/>
  <c r="J16"/>
  <c r="I9"/>
  <c r="N9" s="1"/>
  <c r="I8"/>
  <c r="N8" s="1"/>
  <c r="J8"/>
  <c r="L21" l="1"/>
  <c r="M21" s="1"/>
  <c r="N12"/>
  <c r="L24"/>
  <c r="M24" s="1"/>
  <c r="L20"/>
  <c r="M20" s="1"/>
  <c r="L25"/>
  <c r="M25" s="1"/>
  <c r="L22"/>
  <c r="M22" s="1"/>
  <c r="L23"/>
  <c r="M23" s="1"/>
  <c r="N21"/>
  <c r="L19"/>
  <c r="M19" s="1"/>
  <c r="L18"/>
  <c r="M18" s="1"/>
  <c r="L11"/>
  <c r="M11" s="1"/>
  <c r="L10"/>
  <c r="M10" s="1"/>
  <c r="L17"/>
  <c r="M17" s="1"/>
  <c r="L16"/>
  <c r="M16" s="1"/>
  <c r="L13"/>
  <c r="M13" s="1"/>
  <c r="L15"/>
  <c r="M15" s="1"/>
  <c r="L14"/>
  <c r="M14" s="1"/>
  <c r="L9"/>
  <c r="M9" s="1"/>
  <c r="K8"/>
  <c r="N26" l="1"/>
  <c r="L8"/>
  <c r="M8" s="1"/>
</calcChain>
</file>

<file path=xl/sharedStrings.xml><?xml version="1.0" encoding="utf-8"?>
<sst xmlns="http://schemas.openxmlformats.org/spreadsheetml/2006/main" count="67" uniqueCount="50">
  <si>
    <t>№ п/п</t>
  </si>
  <si>
    <t>Наименование товара, работ, услуг</t>
  </si>
  <si>
    <t>Объем</t>
  </si>
  <si>
    <t>Источник №1</t>
  </si>
  <si>
    <t>Источник №2</t>
  </si>
  <si>
    <t>Источник №3</t>
  </si>
  <si>
    <t>Средн. арифм.</t>
  </si>
  <si>
    <t>Кол-во знач.</t>
  </si>
  <si>
    <t>Сред.квадр.откл. σ=</t>
  </si>
  <si>
    <t>Коэфф вариации V=</t>
  </si>
  <si>
    <t>Совокупность значений</t>
  </si>
  <si>
    <t>Рыночная стоимость</t>
  </si>
  <si>
    <t>Ед.изм.</t>
  </si>
  <si>
    <t>Кол-во</t>
  </si>
  <si>
    <t>Цена за ед.изм.</t>
  </si>
  <si>
    <t>Расчет НМЦК:</t>
  </si>
  <si>
    <t>v - количество (объем) закупаемого товара (работы, услуги);</t>
  </si>
  <si>
    <t>n - количество значений, используемых в расчете;</t>
  </si>
  <si>
    <t>i - номер источника ценовой информации;</t>
  </si>
  <si>
    <t>Наименование объекта закупки</t>
  </si>
  <si>
    <t>Обоснование начальной (максимальной) цены договора</t>
  </si>
  <si>
    <t>Используемый метод определения НМЦД с обоснованием</t>
  </si>
  <si>
    <t>цi- цена единицы товара, работы, услуги, представленная в источнике с номером i, скорректированная с учетом коэффициентов (индексов), применяемых для пересчета цен товаров, работ, услуг с учетом различий в характеристиках товаров, коммерческих и (или) финансовых условий поставок товаров, выполнения работ, оказания услуг.</t>
  </si>
  <si>
    <t>Начальная (максимальная) цена договора сформирована методом сопоставимых рыночных цен (анализа рынка).
Цена договора определена и обоснована посредством применения метода сопоставимых рыночных цен (анализа рынка) путем анализа рыночных цен, предложенных поставщиками в виде коммерческих предложений, и рассчитана в целях выявления предложений, соответствующих установленным требованиям к товарам по определенным параметрам.</t>
  </si>
  <si>
    <t>НМЦК методом сопоставимых рыночных цен (анализа рынка) определяется по формуле:</t>
  </si>
  <si>
    <t xml:space="preserve">где:
  - НМЦК, определяемая методом сопоставимых рыночных цен (анализа рынка);
</t>
  </si>
  <si>
    <t>шт</t>
  </si>
  <si>
    <t>комплект</t>
  </si>
  <si>
    <t>пара</t>
  </si>
  <si>
    <t>Поставка спецодежды, спецобуви и СИЗ  для нужд Вышневолоцкого филиала ООО «Теплосеть»</t>
  </si>
  <si>
    <t>Дата составления 22.01.2025 г.</t>
  </si>
  <si>
    <t>Костюм Молескин с ОП-пропиткой, черный</t>
  </si>
  <si>
    <t>Костюм рабочий с брюками, т.синий/васильковый</t>
  </si>
  <si>
    <t>Костюм рабочий полукомбинезон, т.синий/васильковый</t>
  </si>
  <si>
    <t>Куртка зимняя, т.синий/оранжевый</t>
  </si>
  <si>
    <t>Халат женский, т. синий</t>
  </si>
  <si>
    <t>Ботинки МП МС ПУ/ТПУ</t>
  </si>
  <si>
    <t>Сапоги МП МС ПУ/ТПУ</t>
  </si>
  <si>
    <t>Сапоги женские ПВХ, черный</t>
  </si>
  <si>
    <t>Сапоги мужские ЭВА</t>
  </si>
  <si>
    <t>Сапоги мужские Рыбацкие ПВХ двухкомпонентные</t>
  </si>
  <si>
    <t>Подшлемник-шапка (тк.Трикотаж), черный</t>
  </si>
  <si>
    <t>Перчатки х/б 10кл. с ПВХ ВОЛНА 51-53гр. 150текс, белые</t>
  </si>
  <si>
    <t>Рукавицы х/б с брезентовым наладонником (240 гр/м2)</t>
  </si>
  <si>
    <t>Рукавицы утепленные с брезентовым наладонником (диагональ/брезент/ватин/спанбонд</t>
  </si>
  <si>
    <t>Перчатки ХОЗЯЙСТВЕННЫЕ (латекс 60гр хлопковое напыление)</t>
  </si>
  <si>
    <t>Куртка зимняя, т.синий/черный</t>
  </si>
  <si>
    <t>Куртка зимняя женская, бордовый/т.серый</t>
  </si>
  <si>
    <t>Мыло туалетное (100 г) в/об.</t>
  </si>
  <si>
    <t>Начальная (максимальная) цена договора составляет  844 504 (восемьсот сорок четыре тысячи пятьсот четыре) рубля 24 копейки.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</si>
</sst>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2" borderId="3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2" fontId="0" fillId="0" borderId="0" xfId="0" applyNumberFormat="1"/>
    <xf numFmtId="164" fontId="0" fillId="0" borderId="0" xfId="0" applyNumberFormat="1" applyBorder="1"/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justify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horizontal="left" wrapText="1"/>
    </xf>
    <xf numFmtId="0" fontId="1" fillId="4" borderId="0" xfId="0" applyFont="1" applyFill="1" applyAlignment="1">
      <alignment horizontal="left" wrapText="1"/>
    </xf>
    <xf numFmtId="0" fontId="1" fillId="4" borderId="12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left" vertical="top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0</xdr:rowOff>
    </xdr:from>
    <xdr:to>
      <xdr:col>2</xdr:col>
      <xdr:colOff>2117725</xdr:colOff>
      <xdr:row>31</xdr:row>
      <xdr:rowOff>136525</xdr:rowOff>
    </xdr:to>
    <xdr:pic>
      <xdr:nvPicPr>
        <xdr:cNvPr id="8" name="Рисунок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wpc="http://schemas.microsoft.com/office/word/2010/wordprocessingCanvas" xmlns:mc="http://schemas.openxmlformats.org/markup-compatibility/2006" xmlns:o="urn:schemas-microsoft-com:office:office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440531" y="5024438"/>
          <a:ext cx="2117725" cy="517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39"/>
  <sheetViews>
    <sheetView tabSelected="1" topLeftCell="A16" workbookViewId="0">
      <selection activeCell="B26" sqref="B26:M26"/>
    </sheetView>
  </sheetViews>
  <sheetFormatPr defaultRowHeight="14.4"/>
  <cols>
    <col min="1" max="1" width="0.109375" customWidth="1"/>
    <col min="2" max="2" width="6.44140625" customWidth="1"/>
    <col min="3" max="3" width="36.5546875" bestFit="1" customWidth="1"/>
    <col min="4" max="4" width="15.6640625" customWidth="1"/>
    <col min="6" max="6" width="15.109375" customWidth="1"/>
    <col min="7" max="7" width="16.5546875" customWidth="1"/>
    <col min="8" max="8" width="17.109375" customWidth="1"/>
    <col min="9" max="9" width="14" customWidth="1"/>
    <col min="11" max="11" width="11.44140625" customWidth="1"/>
    <col min="12" max="12" width="11.109375" customWidth="1"/>
    <col min="13" max="13" width="16.6640625" customWidth="1"/>
    <col min="14" max="14" width="17.88671875" customWidth="1"/>
    <col min="15" max="15" width="14.109375" customWidth="1"/>
    <col min="16" max="16" width="12.88671875" customWidth="1"/>
    <col min="17" max="17" width="20.44140625" customWidth="1"/>
  </cols>
  <sheetData>
    <row r="2" spans="2:16" ht="33" customHeight="1">
      <c r="F2" s="37" t="s">
        <v>20</v>
      </c>
      <c r="G2" s="37"/>
      <c r="H2" s="37"/>
    </row>
    <row r="3" spans="2:16">
      <c r="B3" s="31" t="s">
        <v>19</v>
      </c>
      <c r="C3" s="31"/>
      <c r="D3" s="31" t="s">
        <v>29</v>
      </c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2:16" ht="15" customHeight="1">
      <c r="B4" s="32" t="s">
        <v>21</v>
      </c>
      <c r="C4" s="33"/>
      <c r="D4" s="36" t="s">
        <v>23</v>
      </c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2:16" ht="60.75" customHeight="1">
      <c r="B5" s="34"/>
      <c r="C5" s="35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2:16" ht="15" customHeight="1">
      <c r="B6" s="25" t="s">
        <v>0</v>
      </c>
      <c r="C6" s="25" t="s">
        <v>1</v>
      </c>
      <c r="D6" s="29" t="s">
        <v>2</v>
      </c>
      <c r="E6" s="30"/>
      <c r="F6" s="6" t="s">
        <v>3</v>
      </c>
      <c r="G6" s="6" t="s">
        <v>4</v>
      </c>
      <c r="H6" s="6" t="s">
        <v>5</v>
      </c>
      <c r="I6" s="27" t="s">
        <v>6</v>
      </c>
      <c r="J6" s="25" t="s">
        <v>7</v>
      </c>
      <c r="K6" s="25" t="s">
        <v>8</v>
      </c>
      <c r="L6" s="25" t="s">
        <v>9</v>
      </c>
      <c r="M6" s="25" t="s">
        <v>10</v>
      </c>
      <c r="N6" s="38" t="s">
        <v>11</v>
      </c>
      <c r="O6" s="1"/>
    </row>
    <row r="7" spans="2:16" ht="15" thickBot="1">
      <c r="B7" s="26"/>
      <c r="C7" s="26"/>
      <c r="D7" s="7" t="s">
        <v>12</v>
      </c>
      <c r="E7" s="8" t="s">
        <v>13</v>
      </c>
      <c r="F7" s="6" t="s">
        <v>14</v>
      </c>
      <c r="G7" s="6" t="s">
        <v>14</v>
      </c>
      <c r="H7" s="6" t="s">
        <v>14</v>
      </c>
      <c r="I7" s="28"/>
      <c r="J7" s="26"/>
      <c r="K7" s="26"/>
      <c r="L7" s="26"/>
      <c r="M7" s="26"/>
      <c r="N7" s="38"/>
    </row>
    <row r="8" spans="2:16" ht="35.25" customHeight="1" thickBot="1">
      <c r="B8" s="4">
        <v>1</v>
      </c>
      <c r="C8" s="39" t="s">
        <v>31</v>
      </c>
      <c r="D8" s="11" t="s">
        <v>27</v>
      </c>
      <c r="E8" s="11">
        <v>21</v>
      </c>
      <c r="F8" s="3">
        <v>5332.39</v>
      </c>
      <c r="G8" s="3">
        <v>5001.8</v>
      </c>
      <c r="H8" s="3">
        <v>5170.3999999999996</v>
      </c>
      <c r="I8" s="5">
        <f t="shared" ref="I8:I25" si="0">AVERAGE(F8:H8)</f>
        <v>5168.1966666666667</v>
      </c>
      <c r="J8" s="2">
        <f>COUNT(F8:H8)</f>
        <v>3</v>
      </c>
      <c r="K8" s="4">
        <f t="shared" ref="K8:K25" si="1">STDEV(F8:H8)</f>
        <v>165.30601330059201</v>
      </c>
      <c r="L8" s="4">
        <f t="shared" ref="L8:L25" si="2">K8/I8*100</f>
        <v>3.1985240493413629</v>
      </c>
      <c r="M8" s="4" t="str">
        <f>IF(L8&lt;33,"ОДНОРОДНЫЕ","НЕОДНОРОДНЫЕ")</f>
        <v>ОДНОРОДНЫЕ</v>
      </c>
      <c r="N8" s="5">
        <f t="shared" ref="N8:N25" si="3">E8*I8</f>
        <v>108532.13</v>
      </c>
      <c r="O8" s="9"/>
      <c r="P8" s="9"/>
    </row>
    <row r="9" spans="2:16" s="18" customFormat="1" ht="35.25" customHeight="1" thickBot="1">
      <c r="B9" s="4">
        <v>2</v>
      </c>
      <c r="C9" s="40" t="s">
        <v>32</v>
      </c>
      <c r="D9" s="11" t="s">
        <v>27</v>
      </c>
      <c r="E9" s="12">
        <v>30</v>
      </c>
      <c r="F9" s="3">
        <v>2011.51</v>
      </c>
      <c r="G9" s="3">
        <v>1886.8</v>
      </c>
      <c r="H9" s="3">
        <v>1929.2</v>
      </c>
      <c r="I9" s="5">
        <f t="shared" si="0"/>
        <v>1942.5033333333333</v>
      </c>
      <c r="J9" s="2">
        <f t="shared" ref="J9:J25" si="4">COUNT(F9:H9)</f>
        <v>3</v>
      </c>
      <c r="K9" s="4">
        <f t="shared" si="1"/>
        <v>63.410409502950877</v>
      </c>
      <c r="L9" s="4">
        <f t="shared" si="2"/>
        <v>3.2643655439261816</v>
      </c>
      <c r="M9" s="4" t="str">
        <f t="shared" ref="M9:M25" si="5">IF(L9&lt;33,"ОДНОРОДНЫЕ","НЕОДНОРОДНЫЕ")</f>
        <v>ОДНОРОДНЫЕ</v>
      </c>
      <c r="N9" s="5">
        <f t="shared" si="3"/>
        <v>58275.1</v>
      </c>
      <c r="O9" s="9"/>
      <c r="P9" s="9"/>
    </row>
    <row r="10" spans="2:16" s="18" customFormat="1" ht="35.25" customHeight="1" thickBot="1">
      <c r="B10" s="4">
        <v>3</v>
      </c>
      <c r="C10" s="41" t="s">
        <v>33</v>
      </c>
      <c r="D10" s="11" t="s">
        <v>27</v>
      </c>
      <c r="E10" s="12">
        <v>32</v>
      </c>
      <c r="F10" s="3">
        <v>2106.39</v>
      </c>
      <c r="G10" s="3">
        <v>1975.8</v>
      </c>
      <c r="H10" s="3">
        <v>2020.2</v>
      </c>
      <c r="I10" s="5">
        <f t="shared" si="0"/>
        <v>2034.1299999999999</v>
      </c>
      <c r="J10" s="2">
        <f t="shared" si="4"/>
        <v>3</v>
      </c>
      <c r="K10" s="4">
        <f t="shared" si="1"/>
        <v>66.400080572250388</v>
      </c>
      <c r="L10" s="4">
        <f t="shared" si="2"/>
        <v>3.26429877010075</v>
      </c>
      <c r="M10" s="4" t="str">
        <f t="shared" si="5"/>
        <v>ОДНОРОДНЫЕ</v>
      </c>
      <c r="N10" s="5">
        <f t="shared" si="3"/>
        <v>65092.159999999996</v>
      </c>
      <c r="O10" s="9"/>
      <c r="P10" s="9"/>
    </row>
    <row r="11" spans="2:16" s="18" customFormat="1" ht="35.25" customHeight="1" thickBot="1">
      <c r="B11" s="4">
        <v>4</v>
      </c>
      <c r="C11" s="42" t="s">
        <v>34</v>
      </c>
      <c r="D11" s="12" t="s">
        <v>26</v>
      </c>
      <c r="E11" s="12">
        <v>47</v>
      </c>
      <c r="F11" s="3">
        <v>3273.44</v>
      </c>
      <c r="G11" s="3">
        <v>3070.5</v>
      </c>
      <c r="H11" s="3">
        <v>3215.4</v>
      </c>
      <c r="I11" s="5">
        <f t="shared" si="0"/>
        <v>3186.4466666666667</v>
      </c>
      <c r="J11" s="2">
        <f t="shared" si="4"/>
        <v>3</v>
      </c>
      <c r="K11" s="4">
        <f t="shared" si="1"/>
        <v>104.52216288104802</v>
      </c>
      <c r="L11" s="4">
        <f t="shared" si="2"/>
        <v>3.2802106488852165</v>
      </c>
      <c r="M11" s="4" t="str">
        <f t="shared" si="5"/>
        <v>ОДНОРОДНЫЕ</v>
      </c>
      <c r="N11" s="5">
        <f t="shared" si="3"/>
        <v>149762.99333333335</v>
      </c>
      <c r="O11" s="9"/>
      <c r="P11" s="9"/>
    </row>
    <row r="12" spans="2:16" s="20" customFormat="1" ht="35.25" customHeight="1" thickBot="1">
      <c r="B12" s="4">
        <v>5</v>
      </c>
      <c r="C12" s="42" t="s">
        <v>35</v>
      </c>
      <c r="D12" s="12" t="s">
        <v>26</v>
      </c>
      <c r="E12" s="12">
        <v>65</v>
      </c>
      <c r="F12" s="3">
        <v>1328.35</v>
      </c>
      <c r="G12" s="3">
        <v>1432.9</v>
      </c>
      <c r="H12" s="3">
        <v>1500.52</v>
      </c>
      <c r="I12" s="5">
        <f t="shared" si="0"/>
        <v>1420.5900000000001</v>
      </c>
      <c r="J12" s="2">
        <f t="shared" si="4"/>
        <v>3</v>
      </c>
      <c r="K12" s="4">
        <f t="shared" si="1"/>
        <v>86.742603719271969</v>
      </c>
      <c r="L12" s="4">
        <f t="shared" si="2"/>
        <v>6.1060970244244972</v>
      </c>
      <c r="M12" s="4" t="str">
        <f t="shared" si="5"/>
        <v>ОДНОРОДНЫЕ</v>
      </c>
      <c r="N12" s="5">
        <f t="shared" si="3"/>
        <v>92338.35</v>
      </c>
      <c r="O12" s="9"/>
      <c r="P12" s="9"/>
    </row>
    <row r="13" spans="2:16" s="18" customFormat="1" ht="35.25" customHeight="1" thickBot="1">
      <c r="B13" s="4">
        <v>6</v>
      </c>
      <c r="C13" s="40" t="s">
        <v>36</v>
      </c>
      <c r="D13" s="11" t="s">
        <v>28</v>
      </c>
      <c r="E13" s="12">
        <v>54</v>
      </c>
      <c r="F13" s="3">
        <v>2182.3000000000002</v>
      </c>
      <c r="G13" s="3">
        <v>2047</v>
      </c>
      <c r="H13" s="3">
        <v>2134.4</v>
      </c>
      <c r="I13" s="5">
        <f t="shared" si="0"/>
        <v>2121.2333333333336</v>
      </c>
      <c r="J13" s="2">
        <f t="shared" si="4"/>
        <v>3</v>
      </c>
      <c r="K13" s="4">
        <f t="shared" si="1"/>
        <v>68.604251568922862</v>
      </c>
      <c r="L13" s="4">
        <f t="shared" si="2"/>
        <v>3.2341680894254687</v>
      </c>
      <c r="M13" s="4" t="str">
        <f t="shared" si="5"/>
        <v>ОДНОРОДНЫЕ</v>
      </c>
      <c r="N13" s="5">
        <f t="shared" si="3"/>
        <v>114546.6</v>
      </c>
      <c r="O13" s="9"/>
      <c r="P13" s="9"/>
    </row>
    <row r="14" spans="2:16" s="18" customFormat="1" ht="35.25" customHeight="1" thickBot="1">
      <c r="B14" s="4">
        <v>7</v>
      </c>
      <c r="C14" s="40" t="s">
        <v>37</v>
      </c>
      <c r="D14" s="11" t="s">
        <v>28</v>
      </c>
      <c r="E14" s="12">
        <v>10</v>
      </c>
      <c r="F14" s="3">
        <v>2836.99</v>
      </c>
      <c r="G14" s="3">
        <v>2661.1</v>
      </c>
      <c r="H14" s="3">
        <v>2774.72</v>
      </c>
      <c r="I14" s="5">
        <f t="shared" si="0"/>
        <v>2757.603333333333</v>
      </c>
      <c r="J14" s="2">
        <f t="shared" si="4"/>
        <v>3</v>
      </c>
      <c r="K14" s="4">
        <f t="shared" si="1"/>
        <v>89.185527039614172</v>
      </c>
      <c r="L14" s="4">
        <f t="shared" si="2"/>
        <v>3.2341680894259937</v>
      </c>
      <c r="M14" s="4" t="str">
        <f t="shared" si="5"/>
        <v>ОДНОРОДНЫЕ</v>
      </c>
      <c r="N14" s="5">
        <f t="shared" si="3"/>
        <v>27576.033333333329</v>
      </c>
      <c r="O14" s="9"/>
      <c r="P14" s="9"/>
    </row>
    <row r="15" spans="2:16" s="18" customFormat="1" ht="35.25" customHeight="1" thickBot="1">
      <c r="B15" s="4">
        <v>8</v>
      </c>
      <c r="C15" s="40" t="s">
        <v>38</v>
      </c>
      <c r="D15" s="11" t="s">
        <v>28</v>
      </c>
      <c r="E15" s="12">
        <v>8</v>
      </c>
      <c r="F15" s="3">
        <v>550.32000000000005</v>
      </c>
      <c r="G15" s="3">
        <v>516.20000000000005</v>
      </c>
      <c r="H15" s="3">
        <v>534.17999999999995</v>
      </c>
      <c r="I15" s="5">
        <f t="shared" si="0"/>
        <v>533.56666666666661</v>
      </c>
      <c r="J15" s="2">
        <f t="shared" si="4"/>
        <v>3</v>
      </c>
      <c r="K15" s="4">
        <f t="shared" si="1"/>
        <v>17.068266852070156</v>
      </c>
      <c r="L15" s="4">
        <f t="shared" si="2"/>
        <v>3.1989005157874977</v>
      </c>
      <c r="M15" s="4" t="str">
        <f t="shared" si="5"/>
        <v>ОДНОРОДНЫЕ</v>
      </c>
      <c r="N15" s="5">
        <f t="shared" si="3"/>
        <v>4268.5333333333328</v>
      </c>
      <c r="O15" s="9"/>
      <c r="P15" s="9"/>
    </row>
    <row r="16" spans="2:16" s="18" customFormat="1" ht="35.25" customHeight="1" thickBot="1">
      <c r="B16" s="4">
        <v>9</v>
      </c>
      <c r="C16" s="40" t="s">
        <v>39</v>
      </c>
      <c r="D16" s="11" t="s">
        <v>28</v>
      </c>
      <c r="E16" s="12">
        <v>32</v>
      </c>
      <c r="F16" s="3">
        <v>3396.79</v>
      </c>
      <c r="G16" s="3">
        <v>3186.2</v>
      </c>
      <c r="H16" s="3">
        <v>3257.8</v>
      </c>
      <c r="I16" s="5">
        <f t="shared" si="0"/>
        <v>3280.2633333333338</v>
      </c>
      <c r="J16" s="2">
        <f t="shared" si="4"/>
        <v>3</v>
      </c>
      <c r="K16" s="4">
        <f t="shared" si="1"/>
        <v>107.07701916531889</v>
      </c>
      <c r="L16" s="4">
        <f t="shared" si="2"/>
        <v>3.2642811958791582</v>
      </c>
      <c r="M16" s="4" t="str">
        <f t="shared" si="5"/>
        <v>ОДНОРОДНЫЕ</v>
      </c>
      <c r="N16" s="5">
        <f t="shared" si="3"/>
        <v>104968.42666666668</v>
      </c>
      <c r="O16" s="9"/>
      <c r="P16" s="9"/>
    </row>
    <row r="17" spans="2:17" s="18" customFormat="1" ht="35.25" customHeight="1" thickBot="1">
      <c r="B17" s="4">
        <v>10</v>
      </c>
      <c r="C17" s="40" t="s">
        <v>40</v>
      </c>
      <c r="D17" s="11" t="s">
        <v>28</v>
      </c>
      <c r="E17" s="12">
        <v>6</v>
      </c>
      <c r="F17" s="3">
        <v>2324.62</v>
      </c>
      <c r="G17" s="3">
        <v>2180.5</v>
      </c>
      <c r="H17" s="3">
        <v>2241.75</v>
      </c>
      <c r="I17" s="5">
        <f t="shared" si="0"/>
        <v>2248.9566666666665</v>
      </c>
      <c r="J17" s="2">
        <f t="shared" si="4"/>
        <v>3</v>
      </c>
      <c r="K17" s="4">
        <f t="shared" si="1"/>
        <v>72.329770035127865</v>
      </c>
      <c r="L17" s="4">
        <f t="shared" si="2"/>
        <v>3.2161477856455454</v>
      </c>
      <c r="M17" s="4" t="str">
        <f t="shared" si="5"/>
        <v>ОДНОРОДНЫЕ</v>
      </c>
      <c r="N17" s="5">
        <f t="shared" si="3"/>
        <v>13493.739999999998</v>
      </c>
      <c r="O17" s="9"/>
      <c r="P17" s="9"/>
    </row>
    <row r="18" spans="2:17" s="18" customFormat="1" ht="35.25" customHeight="1" thickBot="1">
      <c r="B18" s="4">
        <v>11</v>
      </c>
      <c r="C18" s="40" t="s">
        <v>41</v>
      </c>
      <c r="D18" s="12" t="s">
        <v>26</v>
      </c>
      <c r="E18" s="12">
        <v>50</v>
      </c>
      <c r="F18" s="3">
        <v>256.18</v>
      </c>
      <c r="G18" s="3">
        <v>240.3</v>
      </c>
      <c r="H18" s="3">
        <v>247.05</v>
      </c>
      <c r="I18" s="5">
        <f t="shared" si="0"/>
        <v>247.84333333333333</v>
      </c>
      <c r="J18" s="2">
        <f t="shared" si="4"/>
        <v>3</v>
      </c>
      <c r="K18" s="4">
        <f t="shared" si="1"/>
        <v>7.9696695874636756</v>
      </c>
      <c r="L18" s="4">
        <f t="shared" si="2"/>
        <v>3.2156078117078026</v>
      </c>
      <c r="M18" s="4" t="str">
        <f t="shared" si="5"/>
        <v>ОДНОРОДНЫЕ</v>
      </c>
      <c r="N18" s="5">
        <f t="shared" si="3"/>
        <v>12392.166666666666</v>
      </c>
      <c r="O18" s="9"/>
      <c r="P18" s="9"/>
    </row>
    <row r="19" spans="2:17" s="19" customFormat="1" ht="35.25" customHeight="1" thickBot="1">
      <c r="B19" s="4">
        <v>12</v>
      </c>
      <c r="C19" s="40" t="s">
        <v>42</v>
      </c>
      <c r="D19" s="11" t="s">
        <v>28</v>
      </c>
      <c r="E19" s="12">
        <v>1800</v>
      </c>
      <c r="F19" s="3">
        <v>23.91</v>
      </c>
      <c r="G19" s="3">
        <v>22.43</v>
      </c>
      <c r="H19" s="3">
        <v>23.06</v>
      </c>
      <c r="I19" s="5">
        <f t="shared" si="0"/>
        <v>23.133333333333336</v>
      </c>
      <c r="J19" s="2">
        <f t="shared" si="4"/>
        <v>3</v>
      </c>
      <c r="K19" s="4">
        <f t="shared" si="1"/>
        <v>0.74272022547736183</v>
      </c>
      <c r="L19" s="4">
        <f t="shared" si="2"/>
        <v>3.2106061620058863</v>
      </c>
      <c r="M19" s="4" t="str">
        <f t="shared" si="5"/>
        <v>ОДНОРОДНЫЕ</v>
      </c>
      <c r="N19" s="5">
        <f t="shared" si="3"/>
        <v>41640.000000000007</v>
      </c>
      <c r="O19" s="9"/>
      <c r="P19" s="9"/>
    </row>
    <row r="20" spans="2:17" s="20" customFormat="1" ht="35.25" customHeight="1" thickBot="1">
      <c r="B20" s="4">
        <v>13</v>
      </c>
      <c r="C20" s="40" t="s">
        <v>43</v>
      </c>
      <c r="D20" s="11" t="s">
        <v>28</v>
      </c>
      <c r="E20" s="12">
        <v>200</v>
      </c>
      <c r="F20" s="3">
        <v>61.67</v>
      </c>
      <c r="G20" s="3">
        <v>57.85</v>
      </c>
      <c r="H20" s="3">
        <v>59.48</v>
      </c>
      <c r="I20" s="5">
        <f t="shared" si="0"/>
        <v>59.666666666666664</v>
      </c>
      <c r="J20" s="2">
        <f t="shared" si="4"/>
        <v>3</v>
      </c>
      <c r="K20" s="4">
        <f t="shared" si="1"/>
        <v>1.9168289786345514</v>
      </c>
      <c r="L20" s="4">
        <f t="shared" si="2"/>
        <v>3.212562534024388</v>
      </c>
      <c r="M20" s="4" t="str">
        <f t="shared" si="5"/>
        <v>ОДНОРОДНЫЕ</v>
      </c>
      <c r="N20" s="5">
        <f t="shared" si="3"/>
        <v>11933.333333333332</v>
      </c>
      <c r="O20" s="9"/>
      <c r="P20" s="9"/>
    </row>
    <row r="21" spans="2:17" s="20" customFormat="1" ht="46.8" customHeight="1" thickBot="1">
      <c r="B21" s="4">
        <v>14</v>
      </c>
      <c r="C21" s="40" t="s">
        <v>44</v>
      </c>
      <c r="D21" s="11" t="s">
        <v>28</v>
      </c>
      <c r="E21" s="12">
        <v>40</v>
      </c>
      <c r="F21" s="3">
        <v>132.84</v>
      </c>
      <c r="G21" s="3">
        <v>124.6</v>
      </c>
      <c r="H21" s="3">
        <v>128.1</v>
      </c>
      <c r="I21" s="5">
        <f t="shared" si="0"/>
        <v>128.51333333333332</v>
      </c>
      <c r="J21" s="2">
        <f t="shared" si="4"/>
        <v>3</v>
      </c>
      <c r="K21" s="4">
        <f t="shared" si="1"/>
        <v>4.1355209264776516</v>
      </c>
      <c r="L21" s="4">
        <f t="shared" si="2"/>
        <v>3.2179703219984841</v>
      </c>
      <c r="M21" s="4" t="str">
        <f t="shared" si="5"/>
        <v>ОДНОРОДНЫЕ</v>
      </c>
      <c r="N21" s="5">
        <f t="shared" si="3"/>
        <v>5140.5333333333328</v>
      </c>
      <c r="O21" s="9"/>
      <c r="P21" s="9"/>
    </row>
    <row r="22" spans="2:17" s="20" customFormat="1" ht="35.25" customHeight="1" thickBot="1">
      <c r="B22" s="4">
        <v>15</v>
      </c>
      <c r="C22" s="40" t="s">
        <v>45</v>
      </c>
      <c r="D22" s="11" t="s">
        <v>28</v>
      </c>
      <c r="E22" s="12">
        <v>40</v>
      </c>
      <c r="F22" s="3">
        <v>71.16</v>
      </c>
      <c r="G22" s="3">
        <v>66.75</v>
      </c>
      <c r="H22" s="3">
        <v>68.180000000000007</v>
      </c>
      <c r="I22" s="5">
        <f t="shared" si="0"/>
        <v>68.696666666666673</v>
      </c>
      <c r="J22" s="2">
        <f t="shared" si="4"/>
        <v>3</v>
      </c>
      <c r="K22" s="4">
        <f t="shared" si="1"/>
        <v>2.2499407399600968</v>
      </c>
      <c r="L22" s="4">
        <f t="shared" si="2"/>
        <v>3.275181823417094</v>
      </c>
      <c r="M22" s="4" t="str">
        <f t="shared" si="5"/>
        <v>ОДНОРОДНЫЕ</v>
      </c>
      <c r="N22" s="5">
        <f t="shared" si="3"/>
        <v>2747.8666666666668</v>
      </c>
      <c r="O22" s="9"/>
      <c r="P22" s="9"/>
    </row>
    <row r="23" spans="2:17" s="20" customFormat="1" ht="35.25" customHeight="1" thickBot="1">
      <c r="B23" s="4">
        <v>16</v>
      </c>
      <c r="C23" s="40" t="s">
        <v>46</v>
      </c>
      <c r="D23" s="12" t="s">
        <v>26</v>
      </c>
      <c r="E23" s="12">
        <v>3</v>
      </c>
      <c r="F23" s="3">
        <v>4639.75</v>
      </c>
      <c r="G23" s="3">
        <v>4352.1000000000004</v>
      </c>
      <c r="H23" s="3">
        <v>4464.57</v>
      </c>
      <c r="I23" s="5">
        <f t="shared" si="0"/>
        <v>4485.4733333333334</v>
      </c>
      <c r="J23" s="2">
        <f t="shared" si="4"/>
        <v>3</v>
      </c>
      <c r="K23" s="4">
        <f t="shared" si="1"/>
        <v>144.95979661042844</v>
      </c>
      <c r="L23" s="4">
        <f t="shared" si="2"/>
        <v>3.2317614182025034</v>
      </c>
      <c r="M23" s="4" t="str">
        <f t="shared" si="5"/>
        <v>ОДНОРОДНЫЕ</v>
      </c>
      <c r="N23" s="5">
        <f t="shared" si="3"/>
        <v>13456.42</v>
      </c>
      <c r="O23" s="9"/>
      <c r="P23" s="9"/>
    </row>
    <row r="24" spans="2:17" s="20" customFormat="1" ht="35.25" customHeight="1" thickBot="1">
      <c r="B24" s="4">
        <v>17</v>
      </c>
      <c r="C24" s="40" t="s">
        <v>47</v>
      </c>
      <c r="D24" s="12" t="s">
        <v>26</v>
      </c>
      <c r="E24" s="12">
        <v>1</v>
      </c>
      <c r="F24" s="3">
        <v>3671.95</v>
      </c>
      <c r="G24" s="3">
        <v>3444.3</v>
      </c>
      <c r="H24" s="3">
        <v>3533.31</v>
      </c>
      <c r="I24" s="5">
        <f t="shared" si="0"/>
        <v>3549.853333333333</v>
      </c>
      <c r="J24" s="2">
        <f t="shared" si="4"/>
        <v>3</v>
      </c>
      <c r="K24" s="4">
        <f t="shared" si="1"/>
        <v>114.7231102844358</v>
      </c>
      <c r="L24" s="4">
        <f t="shared" si="2"/>
        <v>3.2317704285745839</v>
      </c>
      <c r="M24" s="4" t="str">
        <f t="shared" si="5"/>
        <v>ОДНОРОДНЫЕ</v>
      </c>
      <c r="N24" s="5">
        <f t="shared" si="3"/>
        <v>3549.853333333333</v>
      </c>
      <c r="O24" s="9"/>
      <c r="P24" s="9"/>
    </row>
    <row r="25" spans="2:17" s="20" customFormat="1" ht="35.25" customHeight="1" thickBot="1">
      <c r="B25" s="4">
        <v>18</v>
      </c>
      <c r="C25" s="40" t="s">
        <v>48</v>
      </c>
      <c r="D25" s="12" t="s">
        <v>26</v>
      </c>
      <c r="E25" s="12">
        <v>600</v>
      </c>
      <c r="F25" s="3">
        <v>25.62</v>
      </c>
      <c r="G25" s="3">
        <v>24.03</v>
      </c>
      <c r="H25" s="3">
        <v>24.3</v>
      </c>
      <c r="I25" s="5">
        <f t="shared" si="0"/>
        <v>24.650000000000002</v>
      </c>
      <c r="J25" s="2">
        <f t="shared" si="4"/>
        <v>3</v>
      </c>
      <c r="K25" s="4">
        <f t="shared" si="1"/>
        <v>0.85082313085613992</v>
      </c>
      <c r="L25" s="4">
        <f t="shared" si="2"/>
        <v>3.4516151353190256</v>
      </c>
      <c r="M25" s="4" t="str">
        <f t="shared" si="5"/>
        <v>ОДНОРОДНЫЕ</v>
      </c>
      <c r="N25" s="5">
        <f t="shared" si="3"/>
        <v>14790.000000000002</v>
      </c>
      <c r="O25" s="9"/>
      <c r="P25" s="9"/>
    </row>
    <row r="26" spans="2:17" ht="14.4" customHeight="1">
      <c r="B26" s="23" t="s">
        <v>49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4"/>
      <c r="N26" s="5">
        <f>SUM(N8:N25)</f>
        <v>844504.24000000011</v>
      </c>
      <c r="O26" s="9"/>
      <c r="P26" s="10"/>
      <c r="Q26" s="10"/>
    </row>
    <row r="27" spans="2:17">
      <c r="O27" s="9"/>
    </row>
    <row r="28" spans="2:17">
      <c r="C28" s="13" t="s">
        <v>15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2:17" ht="40.200000000000003">
      <c r="C29" s="15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2:17">
      <c r="C30" s="16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2:17">
      <c r="C31" s="16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2:17">
      <c r="C32" s="16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pans="3:13" ht="66.599999999999994">
      <c r="C33" s="17" t="s">
        <v>25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3:13" ht="27">
      <c r="C34" s="15" t="s">
        <v>16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3:13" ht="27">
      <c r="C35" s="15" t="s">
        <v>17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3:13">
      <c r="C36" s="15" t="s">
        <v>18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3:13">
      <c r="C37" s="22" t="s">
        <v>22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</row>
    <row r="38" spans="3:13">
      <c r="C38" s="21"/>
      <c r="D38" s="21"/>
      <c r="E38" s="21"/>
      <c r="F38" s="21"/>
      <c r="G38" s="21"/>
      <c r="H38" s="21"/>
      <c r="I38" s="21"/>
      <c r="J38" s="21"/>
    </row>
    <row r="39" spans="3:13">
      <c r="C39" s="1" t="s">
        <v>30</v>
      </c>
    </row>
  </sheetData>
  <mergeCells count="17">
    <mergeCell ref="D3:N3"/>
    <mergeCell ref="B4:C5"/>
    <mergeCell ref="D4:N5"/>
    <mergeCell ref="F2:H2"/>
    <mergeCell ref="N6:N7"/>
    <mergeCell ref="B3:C3"/>
    <mergeCell ref="C38:J38"/>
    <mergeCell ref="C37:M37"/>
    <mergeCell ref="B26:M26"/>
    <mergeCell ref="J6:J7"/>
    <mergeCell ref="K6:K7"/>
    <mergeCell ref="L6:L7"/>
    <mergeCell ref="M6:M7"/>
    <mergeCell ref="I6:I7"/>
    <mergeCell ref="D6:E6"/>
    <mergeCell ref="C6:C7"/>
    <mergeCell ref="B6:B7"/>
  </mergeCells>
  <conditionalFormatting sqref="M8:M25">
    <cfRule type="containsText" dxfId="11" priority="76" operator="containsText" text="НЕ">
      <formula>NOT(ISERROR(SEARCH("НЕ",M8)))</formula>
    </cfRule>
    <cfRule type="containsText" dxfId="10" priority="77" operator="containsText" text="ОДНОРОДНЫЕ">
      <formula>NOT(ISERROR(SEARCH("ОДНОРОДНЫЕ",M8)))</formula>
    </cfRule>
    <cfRule type="containsText" dxfId="9" priority="78" operator="containsText" text="НЕОДНОРОДНЫЕ">
      <formula>NOT(ISERROR(SEARCH("НЕОДНОРОДНЫЕ",M8)))</formula>
    </cfRule>
  </conditionalFormatting>
  <conditionalFormatting sqref="M8:M25">
    <cfRule type="containsText" dxfId="8" priority="73" operator="containsText" text="НЕОДНОРОДНЫЕ">
      <formula>NOT(ISERROR(SEARCH("НЕОДНОРОДНЫЕ",M8)))</formula>
    </cfRule>
    <cfRule type="containsText" dxfId="7" priority="74" operator="containsText" text="ОДНОРОДНЫЕ">
      <formula>NOT(ISERROR(SEARCH("ОДНОРОДНЫЕ",M8)))</formula>
    </cfRule>
    <cfRule type="containsText" dxfId="6" priority="75" operator="containsText" text="НЕОДНОРОДНЫЕ">
      <formula>NOT(ISERROR(SEARCH("НЕОДНОРОДНЫЕ",M8)))</formula>
    </cfRule>
  </conditionalFormatting>
  <pageMargins left="0.70866141732283472" right="0.36" top="0.46" bottom="0.74803149606299213" header="0.31496062992125984" footer="0.31496062992125984"/>
  <pageSetup paperSize="9" scale="60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2025-01-23T14:32:18Z</dcterms:modified>
</cp:coreProperties>
</file>