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Двери\К6\"/>
    </mc:Choice>
  </mc:AlternateContent>
  <xr:revisionPtr revIDLastSave="0" documentId="13_ncr:1_{A9E808A5-5BEC-4A5D-8208-E06CF38EEB8B}" xr6:coauthVersionLast="45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№1 ВОР " sheetId="8" r:id="rId1"/>
    <sheet name="." sheetId="9" r:id="rId2"/>
    <sheet name="Лист1" sheetId="10" r:id="rId3"/>
  </sheets>
  <definedNames>
    <definedName name="_xlnm._FilterDatabase" localSheetId="0" hidden="1">'№1 ВОР '!$A$10:$Q$37</definedName>
    <definedName name="_xlnm.Print_Area" localSheetId="1">'.'!$A$1:$D$19</definedName>
    <definedName name="_xlnm.Print_Area" localSheetId="0">'№1 ВОР '!$A$1:$N$48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8" l="1"/>
  <c r="K37" i="8" s="1"/>
  <c r="L36" i="8"/>
  <c r="L37" i="8" s="1"/>
  <c r="M36" i="8"/>
  <c r="M37" i="8" s="1"/>
  <c r="F21" i="10" l="1"/>
  <c r="G17" i="10"/>
  <c r="E16" i="10"/>
  <c r="D16" i="10"/>
  <c r="D11" i="10"/>
  <c r="E11" i="10"/>
  <c r="E9" i="10"/>
  <c r="D9" i="10"/>
  <c r="H4" i="9" l="1"/>
  <c r="C3" i="9" l="1"/>
  <c r="C5" i="9" l="1"/>
  <c r="G3" i="9"/>
  <c r="D3" i="9"/>
  <c r="K3" i="9" l="1"/>
  <c r="I3" i="9"/>
  <c r="M3" i="9"/>
  <c r="L3" i="9"/>
  <c r="G5" i="9"/>
  <c r="D5" i="9"/>
  <c r="I5" i="9" l="1"/>
  <c r="L5" i="9"/>
  <c r="M5" i="9"/>
  <c r="K5" i="9"/>
  <c r="C4" i="9" l="1"/>
  <c r="G4" i="9" l="1"/>
  <c r="D4" i="9"/>
  <c r="C6" i="9"/>
  <c r="G6" i="9" l="1"/>
  <c r="D6" i="9"/>
  <c r="L4" i="9"/>
  <c r="K4" i="9"/>
  <c r="M4" i="9"/>
  <c r="I4" i="9"/>
  <c r="M6" i="9" l="1"/>
  <c r="C10" i="9" s="1"/>
  <c r="I6" i="9"/>
  <c r="L6" i="9"/>
  <c r="C9" i="9" s="1"/>
  <c r="K6" i="9"/>
  <c r="C8" i="9" s="1"/>
  <c r="C7" i="9" l="1"/>
  <c r="G7" i="9" s="1"/>
</calcChain>
</file>

<file path=xl/sharedStrings.xml><?xml version="1.0" encoding="utf-8"?>
<sst xmlns="http://schemas.openxmlformats.org/spreadsheetml/2006/main" count="177" uniqueCount="103">
  <si>
    <t>Ед. изм.</t>
  </si>
  <si>
    <t>Кол-во</t>
  </si>
  <si>
    <t>м3</t>
  </si>
  <si>
    <t>м2</t>
  </si>
  <si>
    <t>Ведомость объемов работ</t>
  </si>
  <si>
    <t>м.п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</si>
  <si>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</si>
  <si>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</si>
  <si>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</si>
  <si>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</si>
  <si>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</si>
  <si>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</si>
  <si>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</si>
  <si>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ИТОГО</t>
  </si>
  <si>
    <t>В т.ч. НДС - 20%</t>
  </si>
  <si>
    <t>№ 
п/п</t>
  </si>
  <si>
    <t>Приложение № 2</t>
  </si>
  <si>
    <t>«Генеральный подрядчик»</t>
  </si>
  <si>
    <t>ООО «СЕРВИССТРОЙДОМ»</t>
  </si>
  <si>
    <t>Генеральный директор</t>
  </si>
  <si>
    <t>«Подрядчик»</t>
  </si>
  <si>
    <t>к Договору подряда №</t>
  </si>
  <si>
    <t>к Дополнительному соглашению №</t>
  </si>
  <si>
    <t>Монтаж стен наружных их ячеисобетонных блоков (Блок I/625х200х250/D600/В5/F100) 200мм.</t>
  </si>
  <si>
    <t>Монтаж стен внутренних их ячеисобетонных блоков (Блок I/625х200х250/D600/В5/F100) 200мм.</t>
  </si>
  <si>
    <t>Монтаж стен внутренних их ячеисобетонных блоков (Блок I/625х200х250/D600/В3,5/F25) 50мм.</t>
  </si>
  <si>
    <t>Монтаж стен внутренних их ячеисобетонных блоков (Блок I/625х200х250/D600/В5/F100) 100мм.</t>
  </si>
  <si>
    <t>кг</t>
  </si>
  <si>
    <t>Монтаж стен из кирпича керамического ( КР-р-по 250х120х65/1НФ/150/2.0/100) 120мм.</t>
  </si>
  <si>
    <t>расход кг/м2</t>
  </si>
  <si>
    <t>Клей</t>
  </si>
  <si>
    <t>Клей кг.</t>
  </si>
  <si>
    <t>Раст-р</t>
  </si>
  <si>
    <t>Цем.-песч.раствором М100</t>
  </si>
  <si>
    <t>Сетка сварная стальная оцинкованная ВР- 50х50х4</t>
  </si>
  <si>
    <t>сетка</t>
  </si>
  <si>
    <t>т</t>
  </si>
  <si>
    <t>Арм. D6 A500</t>
  </si>
  <si>
    <t>арм</t>
  </si>
  <si>
    <t>чистым</t>
  </si>
  <si>
    <t>расход факт</t>
  </si>
  <si>
    <t>2</t>
  </si>
  <si>
    <t>3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</si>
  <si>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</si>
  <si>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</si>
  <si>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</si>
  <si>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</si>
  <si>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</si>
  <si>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</si>
  <si>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</si>
  <si>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</si>
  <si>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</si>
  <si>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</si>
  <si>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</si>
  <si>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</si>
  <si>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</si>
  <si>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</si>
  <si>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</si>
  <si>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</si>
  <si>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</si>
  <si>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r>
      <t xml:space="preserve">_________________ </t>
    </r>
    <r>
      <rPr>
        <b/>
        <sz val="12"/>
        <color theme="1"/>
        <rFont val="Times New Roman"/>
        <family val="1"/>
        <charset val="204"/>
      </rPr>
      <t>Самсонов Е.А.</t>
    </r>
  </si>
  <si>
    <t>1й</t>
  </si>
  <si>
    <t>площадка</t>
  </si>
  <si>
    <t>1</t>
  </si>
  <si>
    <t>4</t>
  </si>
  <si>
    <t>11</t>
  </si>
  <si>
    <t>22</t>
  </si>
  <si>
    <t>шт.</t>
  </si>
  <si>
    <t>2-20 этажи</t>
  </si>
  <si>
    <t>Кровля (котельная)</t>
  </si>
  <si>
    <t>ДГ-110
Дверь наружная, глухая, эвакуационная, однопольная, с открыванием наружу, металлическая
Проем в свету не менее 900 мм Цвет двери RAL 7021
Фурнитура:
Ручка нажимная, замок (класс замка - не ниже II),
не менее 1 контура уплотнения в притворе</t>
  </si>
  <si>
    <t>ДГ-135л
Дверь наружная, глухая, эвакуационная, двупольная, с открыванием наружу, металлическая
Проем в свету не менее 1200 мм (900мм с дной открытой створкой) Цвет двери RAL 7021
Фурнитура:
Ручка нажимная, замок (класс замка - не ниже II),
не менее 1 контура уплотнения в притворе</t>
  </si>
  <si>
    <t>ДГ-110л
Дверь наружная, глухая, эвакуационная, однопольная, с открыванием наружу, металлическая
Ширина проема в свету не менее 900 мм Цвет двери RAL 7021
Фурнитура:
Ручка нажимная, замок (класс замка - не ниже III),
не менее 2 контуров уплотнения в притворе, доводчик</t>
  </si>
  <si>
    <r>
      <t xml:space="preserve">на заполнение дверных проёмов корпуса </t>
    </r>
    <r>
      <rPr>
        <b/>
        <sz val="12"/>
        <color theme="1"/>
        <rFont val="Times New Roman"/>
        <family val="1"/>
        <charset val="204"/>
      </rPr>
      <t>К-6</t>
    </r>
    <r>
      <rPr>
        <sz val="12"/>
        <color theme="1"/>
        <rFont val="Times New Roman"/>
        <family val="1"/>
        <charset val="204"/>
      </rPr>
      <t xml:space="preserve">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  </r>
  </si>
  <si>
    <t>Размеры проёма, мм</t>
  </si>
  <si>
    <t>высота</t>
  </si>
  <si>
    <t>ширина</t>
  </si>
  <si>
    <t>Сторона откр.
П/Л</t>
  </si>
  <si>
    <t>П</t>
  </si>
  <si>
    <t>Л</t>
  </si>
  <si>
    <t>Монтаж дверных блоков 
(Внутренние двери - металлические. Узлы крепления стальных дверей и технология монтажа должны быть предоставлены заводом-изготовителем или подрядной организацией согласно п. Г 3,4 /Приложение Г/ ГОСТ 31173-2016 / Блоки дверные стальные. Технические условия/. Эксплуатационные характеристики конструкций узлов примыкания должны отвечать требованиям, установленным в строительных нормах.)</t>
  </si>
  <si>
    <t>1й этаж двери</t>
  </si>
  <si>
    <t>Наименование, требования по РД</t>
  </si>
  <si>
    <t>ДГ-145
Дверь наружная, глухая, эвакуационная, двупольная, с открыванием наружу, металлическая
Проем в свету не менее 1200 мм (900мм с дной открытой створкой) Цвет двери RAL 7021
Фурнитура:
Ручка нажимная с двух сторон, с защёлкой и открытием только изнутри, не менее 1 контура уплотнения в притворе</t>
  </si>
  <si>
    <t>ДИШ-100
Дверь инженерного шкафа внутренняя, глухая, однопольная, с открыванием наружу Цвет двери - RAL7036
Фурнитура:
Ручка нажимная,
замок (класс замка - не ниже II)</t>
  </si>
  <si>
    <t>24</t>
  </si>
  <si>
    <t>25</t>
  </si>
  <si>
    <t>ДГ-80л
Дверь внутренняя, глухая, однопольная, с открыванием внутрь, металлическая Цвет двери - RAL 8019
Фурнитура:
Ручка нажимная, замок (класс замка - не ниже II), не менее 1 контура уплотнения в притворе</t>
  </si>
  <si>
    <t>ДГ-80
Дверь внутренняя, глухая, однопольная, с открыванием внутрь, металлическая Цвет двери - RAL 8019
Фурнитура:
Ручка нажимная, замок (класс замка - не ниже II),
не менее 1 контура уплотнения в притворе</t>
  </si>
  <si>
    <t>ДГ-80л
Дверь внутренняя, Profilo Porte, однопольная, глухая, скрытой установки, левого открывания. Нажимная ручка с обеих сторон.  Отделка - плитка 6мм со стороны лобби/покрытие toppan "орех пекан" со стороны ПУИ (с/у). Установка в плоскости стен вестибюля с зоной ресепшн 
(Вестибюль с зоной ресепшн, с/у - 1шт.</t>
  </si>
  <si>
    <t>ДГ-80
Дверь внутренняя, Profilo Porte, однопольная, глухая, скрытой установки, правого открывания. Нажимная ручка с обеих сторон.  Отделка - плитка 6мм со стороны лобби/покрытие toppan "орех пекан" со стороны ПУИ (с/у). Установка в плоскости стен вестибюля с зоной ресепшн 
(Вестибюль с зоной ресепшн, ПУИ, комната персонала - 2шт.</t>
  </si>
  <si>
    <t>ДГв-105л
Дверь квартирная левосторонняя Расширенная коробка с порогом 18-34-52, ширина в свету не менее 800мм заполнение минплита, МДФ 6мм с двух сторон без фрезеровки (гладкая) подготовка под добор МДФ с двух сторон, два контура уплотнения один цилиндровый замок с нажимными ручками чёрные, глазок, цилиндр ключ-ключ, круглые накладки, ночная задвижка, противосъёмные штыри, 6 отверстий под анкер , монтажные пластины 100мм в комплекте заглушки без доборов , с наличниками с двух сторон</t>
  </si>
  <si>
    <t>ДГв-105
Дверь квартирная правостороняя Расширенная коробка с порогом 18-34-52, ширина в свету не менее 800мм заполнение минплита, МДФ 6мм с двух сторон без фрезеровки (гладкая) подготовка под добор МДФ с двух сторон, два контура уплотнения один цилиндровый замок с нажимными ручками чёрные, глазок, цилиндр ключ-ключ, круглые накладки, ночная задвижка, противосъёмные штыри, 6 отверстий под анкер , монтажные пластины 100мм в комплекте заглушки без доборов , с наличниками с двух сторон</t>
  </si>
  <si>
    <t>ДГн-105л
Дверь квартирная левосторонняя Расширенная коробка с порогом 18-34-52, ширина в свету не менее 800мм заполнение минплита, МДФ 6мм с двух сторон без фрезеровки (гладкая) подготовка под добор МДФ с двух сторон, два контура уплотнения один цилиндровый замок с нажимными ручками чёрные, глазок, цилиндр ключ-ключ, круглые накладки, ночная задвижка, противосъёмные штыри, 6 отверстий под анкер , монтажные пластины 100мм в комплекте заглушки без доборов , с наличниками с двух сторон</t>
  </si>
  <si>
    <t>ДГн-105
Дверь квартирная правостороняя Расширенная коробка с порогом 18-34-52, ширина в свету не менее 800мм заполнение минплита, МДФ 6мм с двух сторон без фрезеровки (гладкая) подготовка под добор МДФ с двух сторон, два контура уплотнения один цилиндровый замок с нажимными ручками чёрные, глазок, цилиндр ключ-ключ, круглые накладки, ночная задвижка, противосъёмные штыри, 6 отверстий под анкер , монтажные пластины 100мм в комплекте заглушки без доборов , с наличниками с двух сторон</t>
  </si>
  <si>
    <t xml:space="preserve">ДИШ-130
Дверь технического шкафа двупольная металлическая. Цвет - RAL7036 /Ручка нажимная, замок (класс замка - не ниже II/ Низ проёма поднять на 100мм от ч.п. (на высоту плинтуса). Верхняя отметка перемычки без изменений. 1300х2000 </t>
  </si>
  <si>
    <t>РД, шифр:
 550-21-2.АС.1.3</t>
  </si>
  <si>
    <t>ДГ-145л
Дверь наружная, глухая, эвакуационная, двупольная, с открыванием наружу, металлическая
Проем в свету не менее 1200 мм (900мм с дной открытой створкой) Цвет двери RAL 7021
Фурнитура:
Ручка нажимная с двух сторон, с защёлкой и открытием только изнутри, не менее 1 контура уплотнения в притворе</t>
  </si>
  <si>
    <t>Дизайн проект</t>
  </si>
  <si>
    <t>ДИШ-70л
Дверь инженерного шкафа внутренняя, глухая, однопольная, с открыванием наружу Цвет двери - RAL7036
Фурнитура: Ручка нажимная, замок (класс замка - не ниже II)</t>
  </si>
  <si>
    <t>ДИШ-70
Дверь инженерного шкафа внутренняя, глухая, однопольная, с открыванием наружу Цвет двери - RAL7036
Фурнитура: Ручка нажимная, замок (класс замка - не ниже II)</t>
  </si>
  <si>
    <t>ДГ-80л
Дверь внутренняя, глухая, однопольная,
с открыванием наружу, металлическая Цвет двери - RAL 7021
Фурнитура:
Ручка нажимная, замок (класс замка - не ниже II),
не менее 1 контура уплотнения в притворе</t>
  </si>
  <si>
    <t>ДГ-110
Дверь наружная, глухая, эвакуационная, однопольная, с открыванием наружу, металлическая
Ширина проема в свету не менее 900 мм Цвет двери - RAL 7021
Фурнитура:
Ручка нажимная, замок (класс замка - не ниже III),
не менее 2 контуров уплотнения в притворе, доводчик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</si>
</sst>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Fill="1" applyBorder="1"/>
    <xf numFmtId="2" fontId="0" fillId="0" borderId="4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1" xfId="0" applyFill="1" applyBorder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15"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topLeftCell="A33" zoomScale="85" zoomScaleNormal="85" zoomScaleSheetLayoutView="55" workbookViewId="0">
      <selection activeCell="G45" sqref="G45"/>
    </sheetView>
  </sheetViews>
  <sheetFormatPr defaultColWidth="8.81640625" defaultRowHeight="15.5" x14ac:dyDescent="0.35"/>
  <cols>
    <col min="1" max="1" width="7.54296875" style="20" customWidth="1"/>
    <col min="2" max="2" width="64.7265625" style="33" customWidth="1"/>
    <col min="3" max="3" width="9.26953125" style="24" customWidth="1"/>
    <col min="4" max="7" width="12" style="24" customWidth="1"/>
    <col min="8" max="8" width="14.26953125" style="28" customWidth="1"/>
    <col min="9" max="9" width="13.81640625" style="24" customWidth="1"/>
    <col min="10" max="10" width="13" style="24" customWidth="1"/>
    <col min="11" max="11" width="12.7265625" style="24" customWidth="1"/>
    <col min="12" max="12" width="13.26953125" style="24" customWidth="1"/>
    <col min="13" max="13" width="12.453125" style="24" customWidth="1"/>
    <col min="14" max="14" width="22" style="24" customWidth="1"/>
    <col min="15" max="15" width="11.81640625" style="24" bestFit="1" customWidth="1"/>
    <col min="16" max="16384" width="8.81640625" style="24"/>
  </cols>
  <sheetData>
    <row r="1" spans="1:14" x14ac:dyDescent="0.35">
      <c r="N1" s="53" t="s">
        <v>16</v>
      </c>
    </row>
    <row r="2" spans="1:14" x14ac:dyDescent="0.35">
      <c r="N2" s="53" t="s">
        <v>22</v>
      </c>
    </row>
    <row r="3" spans="1:14" x14ac:dyDescent="0.35">
      <c r="N3" s="53" t="s">
        <v>21</v>
      </c>
    </row>
    <row r="4" spans="1:14" x14ac:dyDescent="0.35">
      <c r="N4" s="29"/>
    </row>
    <row r="5" spans="1:14" x14ac:dyDescent="0.35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ht="61.5" customHeight="1" x14ac:dyDescent="0.35">
      <c r="A6" s="60" t="s">
        <v>73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9.149999999999999" customHeight="1" x14ac:dyDescent="0.35">
      <c r="A7" s="64" t="s">
        <v>15</v>
      </c>
      <c r="B7" s="65" t="s">
        <v>82</v>
      </c>
      <c r="C7" s="62" t="s">
        <v>0</v>
      </c>
      <c r="D7" s="68" t="s">
        <v>1</v>
      </c>
      <c r="E7" s="69" t="s">
        <v>74</v>
      </c>
      <c r="F7" s="70"/>
      <c r="G7" s="73" t="s">
        <v>77</v>
      </c>
      <c r="H7" s="62" t="s">
        <v>6</v>
      </c>
      <c r="I7" s="62"/>
      <c r="J7" s="62"/>
      <c r="K7" s="62" t="s">
        <v>7</v>
      </c>
      <c r="L7" s="62"/>
      <c r="M7" s="62"/>
      <c r="N7" s="63" t="s">
        <v>8</v>
      </c>
    </row>
    <row r="8" spans="1:14" ht="19.149999999999999" customHeight="1" x14ac:dyDescent="0.35">
      <c r="A8" s="64"/>
      <c r="B8" s="66"/>
      <c r="C8" s="62"/>
      <c r="D8" s="68"/>
      <c r="E8" s="71"/>
      <c r="F8" s="72"/>
      <c r="G8" s="74"/>
      <c r="H8" s="62" t="s">
        <v>9</v>
      </c>
      <c r="I8" s="62"/>
      <c r="J8" s="62"/>
      <c r="K8" s="62" t="s">
        <v>9</v>
      </c>
      <c r="L8" s="62"/>
      <c r="M8" s="62"/>
      <c r="N8" s="63"/>
    </row>
    <row r="9" spans="1:14" ht="27" customHeight="1" x14ac:dyDescent="0.35">
      <c r="A9" s="64"/>
      <c r="B9" s="67"/>
      <c r="C9" s="62"/>
      <c r="D9" s="68"/>
      <c r="E9" s="57" t="s">
        <v>75</v>
      </c>
      <c r="F9" s="57" t="s">
        <v>76</v>
      </c>
      <c r="G9" s="75"/>
      <c r="H9" s="15" t="s">
        <v>10</v>
      </c>
      <c r="I9" s="15" t="s">
        <v>11</v>
      </c>
      <c r="J9" s="15" t="s">
        <v>12</v>
      </c>
      <c r="K9" s="15" t="s">
        <v>10</v>
      </c>
      <c r="L9" s="15" t="s">
        <v>11</v>
      </c>
      <c r="M9" s="15" t="s">
        <v>12</v>
      </c>
      <c r="N9" s="63"/>
    </row>
    <row r="10" spans="1:14" ht="15.65" customHeight="1" x14ac:dyDescent="0.35">
      <c r="A10" s="56">
        <v>1</v>
      </c>
      <c r="B10" s="55">
        <v>2</v>
      </c>
      <c r="C10" s="55">
        <v>3</v>
      </c>
      <c r="D10" s="56">
        <v>4</v>
      </c>
      <c r="E10" s="56">
        <v>5</v>
      </c>
      <c r="F10" s="55">
        <v>6</v>
      </c>
      <c r="G10" s="55">
        <v>7</v>
      </c>
      <c r="H10" s="56">
        <v>8</v>
      </c>
      <c r="I10" s="56">
        <v>9</v>
      </c>
      <c r="J10" s="55">
        <v>10</v>
      </c>
      <c r="K10" s="55">
        <v>11</v>
      </c>
      <c r="L10" s="56">
        <v>12</v>
      </c>
      <c r="M10" s="56">
        <v>13</v>
      </c>
      <c r="N10" s="55">
        <v>14</v>
      </c>
    </row>
    <row r="11" spans="1:14" ht="124" x14ac:dyDescent="0.35">
      <c r="A11" s="16" t="s">
        <v>63</v>
      </c>
      <c r="B11" s="4" t="s">
        <v>80</v>
      </c>
      <c r="C11" s="17" t="s">
        <v>67</v>
      </c>
      <c r="D11" s="3">
        <v>439</v>
      </c>
      <c r="E11" s="3"/>
      <c r="F11" s="3"/>
      <c r="G11" s="3"/>
      <c r="H11" s="30"/>
      <c r="I11" s="18"/>
      <c r="J11" s="18"/>
      <c r="K11" s="18"/>
      <c r="L11" s="18"/>
      <c r="M11" s="18"/>
      <c r="N11" s="58" t="s">
        <v>96</v>
      </c>
    </row>
    <row r="12" spans="1:14" ht="15.65" customHeight="1" x14ac:dyDescent="0.35">
      <c r="A12" s="16" t="s">
        <v>41</v>
      </c>
      <c r="B12" s="52" t="s">
        <v>81</v>
      </c>
      <c r="C12" s="42"/>
      <c r="D12" s="43"/>
      <c r="E12" s="43"/>
      <c r="F12" s="43"/>
      <c r="G12" s="43"/>
      <c r="H12" s="44"/>
      <c r="I12" s="42"/>
      <c r="J12" s="42"/>
      <c r="K12" s="42"/>
      <c r="L12" s="42"/>
      <c r="M12" s="42"/>
      <c r="N12" s="42"/>
    </row>
    <row r="13" spans="1:14" ht="123.75" customHeight="1" x14ac:dyDescent="0.35">
      <c r="A13" s="16" t="s">
        <v>42</v>
      </c>
      <c r="B13" s="54" t="s">
        <v>70</v>
      </c>
      <c r="C13" s="17" t="s">
        <v>67</v>
      </c>
      <c r="D13" s="3">
        <v>1</v>
      </c>
      <c r="E13" s="3">
        <v>2100</v>
      </c>
      <c r="F13" s="3">
        <v>1100</v>
      </c>
      <c r="G13" s="3" t="s">
        <v>78</v>
      </c>
      <c r="H13" s="30"/>
      <c r="I13" s="18"/>
      <c r="J13" s="18"/>
      <c r="K13" s="18"/>
      <c r="L13" s="18"/>
      <c r="M13" s="18"/>
      <c r="N13" s="58" t="s">
        <v>96</v>
      </c>
    </row>
    <row r="14" spans="1:14" ht="124" x14ac:dyDescent="0.35">
      <c r="A14" s="16" t="s">
        <v>64</v>
      </c>
      <c r="B14" s="54" t="s">
        <v>71</v>
      </c>
      <c r="C14" s="17" t="s">
        <v>67</v>
      </c>
      <c r="D14" s="3">
        <v>2</v>
      </c>
      <c r="E14" s="3">
        <v>2100</v>
      </c>
      <c r="F14" s="3">
        <v>1350</v>
      </c>
      <c r="G14" s="3" t="s">
        <v>79</v>
      </c>
      <c r="H14" s="30"/>
      <c r="I14" s="18"/>
      <c r="J14" s="18"/>
      <c r="K14" s="18"/>
      <c r="L14" s="18"/>
      <c r="M14" s="18"/>
      <c r="N14" s="58" t="s">
        <v>96</v>
      </c>
    </row>
    <row r="15" spans="1:14" ht="124" x14ac:dyDescent="0.35">
      <c r="A15" s="16" t="s">
        <v>43</v>
      </c>
      <c r="B15" s="59" t="s">
        <v>97</v>
      </c>
      <c r="C15" s="17" t="s">
        <v>67</v>
      </c>
      <c r="D15" s="3">
        <v>1</v>
      </c>
      <c r="E15" s="3">
        <v>2100</v>
      </c>
      <c r="F15" s="3">
        <v>1450</v>
      </c>
      <c r="G15" s="3" t="s">
        <v>79</v>
      </c>
      <c r="H15" s="30"/>
      <c r="I15" s="18"/>
      <c r="J15" s="18"/>
      <c r="K15" s="18"/>
      <c r="L15" s="18"/>
      <c r="M15" s="18"/>
      <c r="N15" s="58" t="s">
        <v>96</v>
      </c>
    </row>
    <row r="16" spans="1:14" ht="124" x14ac:dyDescent="0.35">
      <c r="A16" s="16" t="s">
        <v>44</v>
      </c>
      <c r="B16" s="59" t="s">
        <v>83</v>
      </c>
      <c r="C16" s="17" t="s">
        <v>67</v>
      </c>
      <c r="D16" s="3">
        <v>1</v>
      </c>
      <c r="E16" s="3">
        <v>2100</v>
      </c>
      <c r="F16" s="3">
        <v>1450</v>
      </c>
      <c r="G16" s="3" t="s">
        <v>78</v>
      </c>
      <c r="H16" s="30"/>
      <c r="I16" s="18"/>
      <c r="J16" s="18"/>
      <c r="K16" s="18"/>
      <c r="L16" s="18"/>
      <c r="M16" s="18"/>
      <c r="N16" s="58" t="s">
        <v>96</v>
      </c>
    </row>
    <row r="17" spans="1:14" ht="93" x14ac:dyDescent="0.35">
      <c r="A17" s="16" t="s">
        <v>45</v>
      </c>
      <c r="B17" s="54" t="s">
        <v>87</v>
      </c>
      <c r="C17" s="17" t="s">
        <v>67</v>
      </c>
      <c r="D17" s="19">
        <v>11</v>
      </c>
      <c r="E17" s="3">
        <v>2100</v>
      </c>
      <c r="F17" s="19">
        <v>800</v>
      </c>
      <c r="G17" s="19" t="s">
        <v>79</v>
      </c>
      <c r="H17" s="30"/>
      <c r="I17" s="18"/>
      <c r="J17" s="18"/>
      <c r="K17" s="18"/>
      <c r="L17" s="18"/>
      <c r="M17" s="18"/>
      <c r="N17" s="58" t="s">
        <v>96</v>
      </c>
    </row>
    <row r="18" spans="1:14" ht="108.5" x14ac:dyDescent="0.35">
      <c r="A18" s="16" t="s">
        <v>46</v>
      </c>
      <c r="B18" s="59" t="s">
        <v>89</v>
      </c>
      <c r="C18" s="17" t="s">
        <v>67</v>
      </c>
      <c r="D18" s="19">
        <v>1</v>
      </c>
      <c r="E18" s="3">
        <v>2100</v>
      </c>
      <c r="F18" s="19">
        <v>800</v>
      </c>
      <c r="G18" s="19" t="s">
        <v>79</v>
      </c>
      <c r="H18" s="30"/>
      <c r="I18" s="18"/>
      <c r="J18" s="18"/>
      <c r="K18" s="18"/>
      <c r="L18" s="18"/>
      <c r="M18" s="18"/>
      <c r="N18" s="58" t="s">
        <v>98</v>
      </c>
    </row>
    <row r="19" spans="1:14" ht="93" x14ac:dyDescent="0.35">
      <c r="A19" s="16" t="s">
        <v>47</v>
      </c>
      <c r="B19" s="59" t="s">
        <v>88</v>
      </c>
      <c r="C19" s="17" t="s">
        <v>67</v>
      </c>
      <c r="D19" s="19">
        <v>3</v>
      </c>
      <c r="E19" s="3">
        <v>2100</v>
      </c>
      <c r="F19" s="19">
        <v>800</v>
      </c>
      <c r="G19" s="19" t="s">
        <v>78</v>
      </c>
      <c r="H19" s="30"/>
      <c r="I19" s="18"/>
      <c r="J19" s="18"/>
      <c r="K19" s="18"/>
      <c r="L19" s="18"/>
      <c r="M19" s="18"/>
      <c r="N19" s="58" t="s">
        <v>96</v>
      </c>
    </row>
    <row r="20" spans="1:14" ht="108.5" x14ac:dyDescent="0.35">
      <c r="A20" s="16" t="s">
        <v>48</v>
      </c>
      <c r="B20" s="59" t="s">
        <v>90</v>
      </c>
      <c r="C20" s="17" t="s">
        <v>67</v>
      </c>
      <c r="D20" s="19">
        <v>2</v>
      </c>
      <c r="E20" s="3">
        <v>2100</v>
      </c>
      <c r="F20" s="19">
        <v>800</v>
      </c>
      <c r="G20" s="19" t="s">
        <v>78</v>
      </c>
      <c r="H20" s="30"/>
      <c r="I20" s="18"/>
      <c r="J20" s="18"/>
      <c r="K20" s="18"/>
      <c r="L20" s="18"/>
      <c r="M20" s="18"/>
      <c r="N20" s="58" t="s">
        <v>98</v>
      </c>
    </row>
    <row r="21" spans="1:14" ht="155" x14ac:dyDescent="0.35">
      <c r="A21" s="16" t="s">
        <v>65</v>
      </c>
      <c r="B21" s="59" t="s">
        <v>91</v>
      </c>
      <c r="C21" s="17" t="s">
        <v>67</v>
      </c>
      <c r="D21" s="19">
        <v>1</v>
      </c>
      <c r="E21" s="3">
        <v>2100</v>
      </c>
      <c r="F21" s="19">
        <v>1050</v>
      </c>
      <c r="G21" s="19" t="s">
        <v>79</v>
      </c>
      <c r="H21" s="30"/>
      <c r="I21" s="18"/>
      <c r="J21" s="18"/>
      <c r="K21" s="18"/>
      <c r="L21" s="18"/>
      <c r="M21" s="18"/>
      <c r="N21" s="58" t="s">
        <v>98</v>
      </c>
    </row>
    <row r="22" spans="1:14" ht="155" x14ac:dyDescent="0.35">
      <c r="A22" s="16" t="s">
        <v>49</v>
      </c>
      <c r="B22" s="59" t="s">
        <v>92</v>
      </c>
      <c r="C22" s="17" t="s">
        <v>67</v>
      </c>
      <c r="D22" s="3">
        <v>1</v>
      </c>
      <c r="E22" s="3">
        <v>2100</v>
      </c>
      <c r="F22" s="3">
        <v>1050</v>
      </c>
      <c r="G22" s="3" t="s">
        <v>78</v>
      </c>
      <c r="H22" s="30"/>
      <c r="I22" s="18"/>
      <c r="J22" s="18"/>
      <c r="K22" s="18"/>
      <c r="L22" s="18"/>
      <c r="M22" s="18"/>
      <c r="N22" s="58" t="s">
        <v>98</v>
      </c>
    </row>
    <row r="23" spans="1:14" ht="93" x14ac:dyDescent="0.35">
      <c r="A23" s="16" t="s">
        <v>50</v>
      </c>
      <c r="B23" s="59" t="s">
        <v>84</v>
      </c>
      <c r="C23" s="17" t="s">
        <v>67</v>
      </c>
      <c r="D23" s="19">
        <v>1</v>
      </c>
      <c r="E23" s="3">
        <v>2100</v>
      </c>
      <c r="F23" s="19">
        <v>1000</v>
      </c>
      <c r="G23" s="19" t="s">
        <v>78</v>
      </c>
      <c r="H23" s="30"/>
      <c r="I23" s="18"/>
      <c r="J23" s="18"/>
      <c r="K23" s="18"/>
      <c r="L23" s="18"/>
      <c r="M23" s="18"/>
      <c r="N23" s="58" t="s">
        <v>96</v>
      </c>
    </row>
    <row r="24" spans="1:14" ht="62" x14ac:dyDescent="0.35">
      <c r="A24" s="16" t="s">
        <v>51</v>
      </c>
      <c r="B24" s="59" t="s">
        <v>99</v>
      </c>
      <c r="C24" s="17" t="s">
        <v>67</v>
      </c>
      <c r="D24" s="19">
        <v>1</v>
      </c>
      <c r="E24" s="3">
        <v>2100</v>
      </c>
      <c r="F24" s="19">
        <v>700</v>
      </c>
      <c r="G24" s="19" t="s">
        <v>79</v>
      </c>
      <c r="H24" s="30"/>
      <c r="I24" s="18"/>
      <c r="J24" s="18"/>
      <c r="K24" s="18"/>
      <c r="L24" s="18"/>
      <c r="M24" s="18"/>
      <c r="N24" s="58" t="s">
        <v>96</v>
      </c>
    </row>
    <row r="25" spans="1:14" ht="62" x14ac:dyDescent="0.35">
      <c r="A25" s="16" t="s">
        <v>52</v>
      </c>
      <c r="B25" s="59" t="s">
        <v>100</v>
      </c>
      <c r="C25" s="17" t="s">
        <v>67</v>
      </c>
      <c r="D25" s="19">
        <v>1</v>
      </c>
      <c r="E25" s="3">
        <v>2100</v>
      </c>
      <c r="F25" s="19">
        <v>700</v>
      </c>
      <c r="G25" s="19" t="s">
        <v>78</v>
      </c>
      <c r="H25" s="30"/>
      <c r="I25" s="18"/>
      <c r="J25" s="18"/>
      <c r="K25" s="18"/>
      <c r="L25" s="18"/>
      <c r="M25" s="18"/>
      <c r="N25" s="58" t="s">
        <v>96</v>
      </c>
    </row>
    <row r="26" spans="1:14" ht="15.65" customHeight="1" x14ac:dyDescent="0.35">
      <c r="A26" s="16" t="s">
        <v>53</v>
      </c>
      <c r="B26" s="52" t="s">
        <v>68</v>
      </c>
      <c r="C26" s="42"/>
      <c r="D26" s="43"/>
      <c r="E26" s="43"/>
      <c r="F26" s="43"/>
      <c r="G26" s="43"/>
      <c r="H26" s="44"/>
      <c r="I26" s="42"/>
      <c r="J26" s="42"/>
      <c r="K26" s="42"/>
      <c r="L26" s="42"/>
      <c r="M26" s="42"/>
      <c r="N26" s="42"/>
    </row>
    <row r="27" spans="1:14" ht="180" customHeight="1" x14ac:dyDescent="0.35">
      <c r="A27" s="16" t="s">
        <v>54</v>
      </c>
      <c r="B27" s="59" t="s">
        <v>91</v>
      </c>
      <c r="C27" s="17" t="s">
        <v>67</v>
      </c>
      <c r="D27" s="19">
        <v>90</v>
      </c>
      <c r="E27" s="19">
        <v>2100</v>
      </c>
      <c r="F27" s="19">
        <v>1050</v>
      </c>
      <c r="G27" s="19" t="s">
        <v>79</v>
      </c>
      <c r="H27" s="30"/>
      <c r="I27" s="18"/>
      <c r="J27" s="18"/>
      <c r="K27" s="18"/>
      <c r="L27" s="18"/>
      <c r="M27" s="18"/>
      <c r="N27" s="58" t="s">
        <v>98</v>
      </c>
    </row>
    <row r="28" spans="1:14" ht="181.5" customHeight="1" x14ac:dyDescent="0.35">
      <c r="A28" s="16" t="s">
        <v>55</v>
      </c>
      <c r="B28" s="59" t="s">
        <v>92</v>
      </c>
      <c r="C28" s="17" t="s">
        <v>67</v>
      </c>
      <c r="D28" s="19">
        <v>90</v>
      </c>
      <c r="E28" s="19">
        <v>2100</v>
      </c>
      <c r="F28" s="19">
        <v>1050</v>
      </c>
      <c r="G28" s="19" t="s">
        <v>78</v>
      </c>
      <c r="H28" s="30"/>
      <c r="I28" s="18"/>
      <c r="J28" s="18"/>
      <c r="K28" s="18"/>
      <c r="L28" s="18"/>
      <c r="M28" s="18"/>
      <c r="N28" s="58" t="s">
        <v>98</v>
      </c>
    </row>
    <row r="29" spans="1:14" ht="155" x14ac:dyDescent="0.35">
      <c r="A29" s="16" t="s">
        <v>56</v>
      </c>
      <c r="B29" s="54" t="s">
        <v>93</v>
      </c>
      <c r="C29" s="17" t="s">
        <v>67</v>
      </c>
      <c r="D29" s="3">
        <v>58</v>
      </c>
      <c r="E29" s="19">
        <v>2100</v>
      </c>
      <c r="F29" s="3">
        <v>1050</v>
      </c>
      <c r="G29" s="3" t="s">
        <v>79</v>
      </c>
      <c r="H29" s="30"/>
      <c r="I29" s="18"/>
      <c r="J29" s="18"/>
      <c r="K29" s="18"/>
      <c r="L29" s="18"/>
      <c r="M29" s="18"/>
      <c r="N29" s="58" t="s">
        <v>98</v>
      </c>
    </row>
    <row r="30" spans="1:14" ht="155" x14ac:dyDescent="0.35">
      <c r="A30" s="16" t="s">
        <v>57</v>
      </c>
      <c r="B30" s="59" t="s">
        <v>94</v>
      </c>
      <c r="C30" s="17" t="s">
        <v>67</v>
      </c>
      <c r="D30" s="19">
        <v>57</v>
      </c>
      <c r="E30" s="19">
        <v>2100</v>
      </c>
      <c r="F30" s="19">
        <v>1050</v>
      </c>
      <c r="G30" s="19" t="s">
        <v>78</v>
      </c>
      <c r="H30" s="30"/>
      <c r="I30" s="18"/>
      <c r="J30" s="18"/>
      <c r="K30" s="18"/>
      <c r="L30" s="18"/>
      <c r="M30" s="18"/>
      <c r="N30" s="58" t="s">
        <v>98</v>
      </c>
    </row>
    <row r="31" spans="1:14" ht="77.5" x14ac:dyDescent="0.35">
      <c r="A31" s="16" t="s">
        <v>58</v>
      </c>
      <c r="B31" s="59" t="s">
        <v>95</v>
      </c>
      <c r="C31" s="17" t="s">
        <v>67</v>
      </c>
      <c r="D31" s="3">
        <v>114</v>
      </c>
      <c r="E31" s="19">
        <v>2100</v>
      </c>
      <c r="F31" s="3">
        <v>1350</v>
      </c>
      <c r="G31" s="3" t="s">
        <v>78</v>
      </c>
      <c r="H31" s="30"/>
      <c r="I31" s="18"/>
      <c r="J31" s="18"/>
      <c r="K31" s="18"/>
      <c r="L31" s="18"/>
      <c r="M31" s="18"/>
      <c r="N31" s="58" t="s">
        <v>98</v>
      </c>
    </row>
    <row r="32" spans="1:14" ht="15.65" customHeight="1" x14ac:dyDescent="0.35">
      <c r="A32" s="16" t="s">
        <v>66</v>
      </c>
      <c r="B32" s="52" t="s">
        <v>69</v>
      </c>
      <c r="C32" s="42"/>
      <c r="D32" s="43"/>
      <c r="E32" s="43"/>
      <c r="F32" s="43"/>
      <c r="G32" s="43"/>
      <c r="H32" s="44"/>
      <c r="I32" s="42"/>
      <c r="J32" s="42"/>
      <c r="K32" s="42"/>
      <c r="L32" s="42"/>
      <c r="M32" s="42"/>
      <c r="N32" s="42"/>
    </row>
    <row r="33" spans="1:15" ht="93" x14ac:dyDescent="0.35">
      <c r="A33" s="16" t="s">
        <v>59</v>
      </c>
      <c r="B33" s="59" t="s">
        <v>101</v>
      </c>
      <c r="C33" s="17" t="s">
        <v>67</v>
      </c>
      <c r="D33" s="19">
        <v>1</v>
      </c>
      <c r="E33" s="19">
        <v>2100</v>
      </c>
      <c r="F33" s="19">
        <v>800</v>
      </c>
      <c r="G33" s="19" t="s">
        <v>79</v>
      </c>
      <c r="H33" s="30"/>
      <c r="I33" s="18"/>
      <c r="J33" s="18"/>
      <c r="K33" s="18"/>
      <c r="L33" s="18"/>
      <c r="M33" s="18"/>
      <c r="N33" s="58" t="s">
        <v>96</v>
      </c>
    </row>
    <row r="34" spans="1:15" ht="108.5" x14ac:dyDescent="0.35">
      <c r="A34" s="16" t="s">
        <v>85</v>
      </c>
      <c r="B34" s="59" t="s">
        <v>72</v>
      </c>
      <c r="C34" s="17" t="s">
        <v>67</v>
      </c>
      <c r="D34" s="3">
        <v>1</v>
      </c>
      <c r="E34" s="19">
        <v>2100</v>
      </c>
      <c r="F34" s="3">
        <v>1100</v>
      </c>
      <c r="G34" s="3" t="s">
        <v>79</v>
      </c>
      <c r="H34" s="30"/>
      <c r="I34" s="18"/>
      <c r="J34" s="18"/>
      <c r="K34" s="18"/>
      <c r="L34" s="18"/>
      <c r="M34" s="18"/>
      <c r="N34" s="58" t="s">
        <v>96</v>
      </c>
    </row>
    <row r="35" spans="1:15" ht="108.5" x14ac:dyDescent="0.35">
      <c r="A35" s="16" t="s">
        <v>86</v>
      </c>
      <c r="B35" s="59" t="s">
        <v>102</v>
      </c>
      <c r="C35" s="17" t="s">
        <v>67</v>
      </c>
      <c r="D35" s="19">
        <v>1</v>
      </c>
      <c r="E35" s="19">
        <v>2100</v>
      </c>
      <c r="F35" s="19">
        <v>1100</v>
      </c>
      <c r="G35" s="19" t="s">
        <v>78</v>
      </c>
      <c r="H35" s="30"/>
      <c r="I35" s="18"/>
      <c r="J35" s="18"/>
      <c r="K35" s="18"/>
      <c r="L35" s="18"/>
      <c r="M35" s="18"/>
      <c r="N35" s="58" t="s">
        <v>96</v>
      </c>
    </row>
    <row r="36" spans="1:15" x14ac:dyDescent="0.35">
      <c r="A36" s="51"/>
      <c r="B36" s="45" t="s">
        <v>13</v>
      </c>
      <c r="C36" s="46"/>
      <c r="D36" s="47"/>
      <c r="E36" s="47"/>
      <c r="F36" s="47"/>
      <c r="G36" s="47"/>
      <c r="H36" s="48"/>
      <c r="I36" s="48"/>
      <c r="J36" s="48"/>
      <c r="K36" s="49" t="e">
        <f>SUM(#REF!)</f>
        <v>#REF!</v>
      </c>
      <c r="L36" s="49" t="e">
        <f>SUM(#REF!)</f>
        <v>#REF!</v>
      </c>
      <c r="M36" s="49" t="e">
        <f>SUM(#REF!)</f>
        <v>#REF!</v>
      </c>
      <c r="N36" s="50"/>
    </row>
    <row r="37" spans="1:15" x14ac:dyDescent="0.35">
      <c r="A37" s="51"/>
      <c r="B37" s="34" t="s">
        <v>14</v>
      </c>
      <c r="C37" s="21"/>
      <c r="D37" s="22"/>
      <c r="E37" s="22"/>
      <c r="F37" s="22"/>
      <c r="G37" s="22"/>
      <c r="H37" s="23"/>
      <c r="I37" s="23"/>
      <c r="J37" s="23"/>
      <c r="K37" s="18" t="e">
        <f>K36/6</f>
        <v>#REF!</v>
      </c>
      <c r="L37" s="18" t="e">
        <f>L36/6</f>
        <v>#REF!</v>
      </c>
      <c r="M37" s="18" t="e">
        <f>M36/6</f>
        <v>#REF!</v>
      </c>
      <c r="N37" s="50"/>
    </row>
    <row r="38" spans="1:15" x14ac:dyDescent="0.35">
      <c r="B38" s="35"/>
      <c r="C38" s="25"/>
      <c r="D38" s="26"/>
      <c r="E38" s="26"/>
      <c r="F38" s="26"/>
      <c r="G38" s="26"/>
      <c r="H38" s="27"/>
      <c r="I38" s="27"/>
      <c r="J38" s="27"/>
      <c r="K38" s="31"/>
      <c r="L38" s="31"/>
      <c r="M38" s="31"/>
      <c r="O38" s="32"/>
    </row>
    <row r="39" spans="1:15" ht="18" customHeight="1" x14ac:dyDescent="0.35">
      <c r="O39" s="32"/>
    </row>
    <row r="40" spans="1:15" x14ac:dyDescent="0.35">
      <c r="B40" s="36" t="s">
        <v>17</v>
      </c>
      <c r="K40" s="29" t="s">
        <v>20</v>
      </c>
      <c r="O40" s="32"/>
    </row>
    <row r="41" spans="1:15" x14ac:dyDescent="0.35">
      <c r="B41" s="36" t="s">
        <v>18</v>
      </c>
      <c r="K41" s="29"/>
    </row>
    <row r="42" spans="1:15" x14ac:dyDescent="0.35">
      <c r="B42" s="37"/>
    </row>
    <row r="43" spans="1:15" x14ac:dyDescent="0.35">
      <c r="B43" s="37"/>
    </row>
    <row r="44" spans="1:15" x14ac:dyDescent="0.35">
      <c r="B44" s="36" t="s">
        <v>19</v>
      </c>
      <c r="K44" s="29"/>
    </row>
    <row r="45" spans="1:15" x14ac:dyDescent="0.35">
      <c r="B45" s="37"/>
    </row>
    <row r="46" spans="1:15" x14ac:dyDescent="0.35">
      <c r="B46" s="37"/>
    </row>
    <row r="47" spans="1:15" x14ac:dyDescent="0.35">
      <c r="B47" s="37" t="s">
        <v>60</v>
      </c>
    </row>
    <row r="48" spans="1:15" x14ac:dyDescent="0.35">
      <c r="B48" s="37" t="s">
        <v>5</v>
      </c>
    </row>
  </sheetData>
  <autoFilter ref="A10:Q37" xr:uid="{00000000-0001-0000-0000-000000000000}"/>
  <mergeCells count="13">
    <mergeCell ref="A6:N6"/>
    <mergeCell ref="A5:N5"/>
    <mergeCell ref="K7:M7"/>
    <mergeCell ref="N7:N9"/>
    <mergeCell ref="H8:J8"/>
    <mergeCell ref="K8:M8"/>
    <mergeCell ref="A7:A9"/>
    <mergeCell ref="B7:B9"/>
    <mergeCell ref="C7:C9"/>
    <mergeCell ref="D7:D9"/>
    <mergeCell ref="H7:J7"/>
    <mergeCell ref="E7:F8"/>
    <mergeCell ref="G7:G9"/>
  </mergeCells>
  <phoneticPr fontId="1" type="noConversion"/>
  <conditionalFormatting sqref="B11">
    <cfRule type="expression" dxfId="14" priority="2552">
      <formula>$B11="Машины и Механизмы"</formula>
    </cfRule>
    <cfRule type="expression" dxfId="13" priority="2553">
      <formula>$B11="Работа"</formula>
    </cfRule>
  </conditionalFormatting>
  <conditionalFormatting sqref="B11">
    <cfRule type="expression" dxfId="12" priority="2554">
      <formula>#REF!="Машины и Механизмы"</formula>
    </cfRule>
  </conditionalFormatting>
  <pageMargins left="0.25" right="0.25" top="0.75" bottom="0.75" header="0.3" footer="0.3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view="pageBreakPreview" zoomScale="120" zoomScaleNormal="100" zoomScaleSheetLayoutView="120" workbookViewId="0">
      <selection activeCell="D3" sqref="D3"/>
    </sheetView>
  </sheetViews>
  <sheetFormatPr defaultRowHeight="14.5" x14ac:dyDescent="0.35"/>
  <cols>
    <col min="1" max="1" width="61.54296875" customWidth="1"/>
    <col min="2" max="2" width="6.81640625" customWidth="1"/>
    <col min="3" max="3" width="10.453125" customWidth="1"/>
  </cols>
  <sheetData>
    <row r="1" spans="1:13" x14ac:dyDescent="0.35">
      <c r="G1" s="76" t="s">
        <v>30</v>
      </c>
      <c r="H1" s="76"/>
      <c r="I1" s="76"/>
      <c r="K1" s="12" t="s">
        <v>32</v>
      </c>
      <c r="L1" t="s">
        <v>35</v>
      </c>
      <c r="M1" t="s">
        <v>38</v>
      </c>
    </row>
    <row r="2" spans="1:13" ht="29" x14ac:dyDescent="0.35">
      <c r="C2" s="7" t="s">
        <v>39</v>
      </c>
      <c r="D2" s="11" t="s">
        <v>40</v>
      </c>
      <c r="G2" s="7" t="s">
        <v>3</v>
      </c>
      <c r="H2" s="11" t="s">
        <v>29</v>
      </c>
      <c r="I2" s="7" t="s">
        <v>31</v>
      </c>
      <c r="K2" s="5" t="s">
        <v>2</v>
      </c>
      <c r="L2" s="5" t="s">
        <v>3</v>
      </c>
      <c r="M2" s="13" t="s">
        <v>5</v>
      </c>
    </row>
    <row r="3" spans="1:13" ht="31" x14ac:dyDescent="0.35">
      <c r="A3" s="2" t="s">
        <v>23</v>
      </c>
      <c r="B3" s="1" t="s">
        <v>2</v>
      </c>
      <c r="C3" s="14" t="e">
        <f>'№1 ВОР '!#REF!+'№1 ВОР '!#REF!</f>
        <v>#REF!</v>
      </c>
      <c r="D3" s="8" t="e">
        <f>C3*1.02</f>
        <v>#REF!</v>
      </c>
      <c r="E3" s="9"/>
      <c r="F3" s="9"/>
      <c r="G3" s="7" t="e">
        <f>C3/0.2</f>
        <v>#REF!</v>
      </c>
      <c r="H3" s="7">
        <v>4.0998000000000001</v>
      </c>
      <c r="I3" s="7" t="e">
        <f>G3*H3</f>
        <v>#REF!</v>
      </c>
      <c r="K3" s="5" t="e">
        <f>G3*0.0106</f>
        <v>#REF!</v>
      </c>
      <c r="L3" s="5" t="e">
        <f>G3*0.2</f>
        <v>#REF!</v>
      </c>
      <c r="M3" s="5" t="e">
        <f>G3*0.3</f>
        <v>#REF!</v>
      </c>
    </row>
    <row r="4" spans="1:13" ht="31" x14ac:dyDescent="0.35">
      <c r="A4" s="2" t="s">
        <v>25</v>
      </c>
      <c r="B4" s="1" t="s">
        <v>2</v>
      </c>
      <c r="C4" s="8" t="e">
        <f>'№1 ВОР '!#REF!+'№1 ВОР '!#REF!+'№1 ВОР '!#REF!+'№1 ВОР '!#REF!+'№1 ВОР '!#REF!+'№1 ВОР '!#REF!+'№1 ВОР '!#REF!+'№1 ВОР '!#REF!</f>
        <v>#REF!</v>
      </c>
      <c r="D4" s="8" t="e">
        <f>C4</f>
        <v>#REF!</v>
      </c>
      <c r="E4" s="9"/>
      <c r="F4" s="9"/>
      <c r="G4" s="7" t="e">
        <f>C4/0.05</f>
        <v>#REF!</v>
      </c>
      <c r="H4" s="7">
        <f>H5/2</f>
        <v>1.0607</v>
      </c>
      <c r="I4" s="7" t="e">
        <f>G4*H4</f>
        <v>#REF!</v>
      </c>
      <c r="K4" s="5" t="e">
        <f>G4*0.00265</f>
        <v>#REF!</v>
      </c>
      <c r="L4" s="5" t="e">
        <f>G4*0.05</f>
        <v>#REF!</v>
      </c>
      <c r="M4" s="5" t="e">
        <f>G4*0.3</f>
        <v>#REF!</v>
      </c>
    </row>
    <row r="5" spans="1:13" ht="31" x14ac:dyDescent="0.35">
      <c r="A5" s="2" t="s">
        <v>26</v>
      </c>
      <c r="B5" s="1" t="s">
        <v>2</v>
      </c>
      <c r="C5" s="8" t="e">
        <f>'№1 ВОР '!#REF!+'№1 ВОР '!#REF!+'№1 ВОР '!#REF!+'№1 ВОР '!#REF!+'№1 ВОР '!#REF!+'№1 ВОР '!#REF!+'№1 ВОР '!#REF!+'№1 ВОР '!#REF!</f>
        <v>#REF!</v>
      </c>
      <c r="D5" s="8" t="e">
        <f>C5*1.01</f>
        <v>#REF!</v>
      </c>
      <c r="E5" s="9"/>
      <c r="F5" s="9"/>
      <c r="G5" s="7" t="e">
        <f>C5/0.1</f>
        <v>#REF!</v>
      </c>
      <c r="H5" s="7">
        <v>2.1214</v>
      </c>
      <c r="I5" s="7" t="e">
        <f>G5*H5</f>
        <v>#REF!</v>
      </c>
      <c r="K5" s="5" t="e">
        <f>G5*0.00533</f>
        <v>#REF!</v>
      </c>
      <c r="L5" s="5" t="e">
        <f>G5*0.1</f>
        <v>#REF!</v>
      </c>
      <c r="M5" s="5" t="e">
        <f>G5*0.3</f>
        <v>#REF!</v>
      </c>
    </row>
    <row r="6" spans="1:13" ht="31" x14ac:dyDescent="0.35">
      <c r="A6" s="2" t="s">
        <v>24</v>
      </c>
      <c r="B6" s="1" t="s">
        <v>2</v>
      </c>
      <c r="C6" s="8" t="e">
        <f>'№1 ВОР '!#REF!+'№1 ВОР '!#REF!+'№1 ВОР '!#REF!+'№1 ВОР '!#REF!+'№1 ВОР '!#REF!+'№1 ВОР '!#REF!+'№1 ВОР '!#REF!+'№1 ВОР '!#REF!+'№1 ВОР '!#REF!</f>
        <v>#REF!</v>
      </c>
      <c r="D6" s="8" t="e">
        <f>C6*1.02</f>
        <v>#REF!</v>
      </c>
      <c r="E6" s="9"/>
      <c r="F6" s="9"/>
      <c r="G6" s="7" t="e">
        <f>C6/0.2</f>
        <v>#REF!</v>
      </c>
      <c r="H6" s="7">
        <v>4.0998000000000001</v>
      </c>
      <c r="I6" s="7" t="e">
        <f>G6*H6</f>
        <v>#REF!</v>
      </c>
      <c r="K6" s="5" t="e">
        <f>G6*0.0106</f>
        <v>#REF!</v>
      </c>
      <c r="L6" s="5" t="e">
        <f>G6*0.2</f>
        <v>#REF!</v>
      </c>
      <c r="M6" s="5" t="e">
        <f>G6*0.3</f>
        <v>#REF!</v>
      </c>
    </row>
    <row r="7" spans="1:13" ht="31" x14ac:dyDescent="0.35">
      <c r="A7" s="2" t="s">
        <v>28</v>
      </c>
      <c r="B7" s="1" t="s">
        <v>2</v>
      </c>
      <c r="C7" s="8" t="e">
        <f>'№1 ВОР '!#REF!+'№1 ВОР '!#REF!+'№1 ВОР '!#REF!+'№1 ВОР '!#REF!+'№1 ВОР '!#REF!+'№1 ВОР '!#REF!+'№1 ВОР '!#REF!+'№1 ВОР '!#REF!+'№1 ВОР '!#REF!</f>
        <v>#REF!</v>
      </c>
      <c r="D7" s="8"/>
      <c r="E7" s="9"/>
      <c r="F7" s="9"/>
      <c r="G7" s="7" t="e">
        <f>C7/0.12</f>
        <v>#REF!</v>
      </c>
      <c r="H7" s="7"/>
      <c r="I7" s="7"/>
      <c r="K7" s="5"/>
    </row>
    <row r="8" spans="1:13" ht="15.5" x14ac:dyDescent="0.35">
      <c r="A8" s="2" t="s">
        <v>33</v>
      </c>
      <c r="B8" s="1" t="s">
        <v>2</v>
      </c>
      <c r="C8" s="6" t="e">
        <f>ROUND(K3+K4+K5+K6,3)</f>
        <v>#REF!</v>
      </c>
      <c r="D8" s="10"/>
      <c r="E8" s="10"/>
      <c r="F8" s="10"/>
      <c r="G8" s="5"/>
      <c r="H8" s="5"/>
      <c r="I8" s="5"/>
      <c r="K8" s="5"/>
    </row>
    <row r="9" spans="1:13" ht="15.5" x14ac:dyDescent="0.35">
      <c r="A9" s="2" t="s">
        <v>34</v>
      </c>
      <c r="B9" s="1" t="s">
        <v>27</v>
      </c>
      <c r="C9" s="6" t="e">
        <f>(L3+L4+L5+L6)*2.55</f>
        <v>#REF!</v>
      </c>
    </row>
    <row r="10" spans="1:13" ht="15.5" x14ac:dyDescent="0.35">
      <c r="A10" s="2" t="s">
        <v>37</v>
      </c>
      <c r="B10" s="1" t="s">
        <v>36</v>
      </c>
      <c r="C10" s="5" t="e">
        <f>(M3+M4+M5+M6)*0.22</f>
        <v>#REF!</v>
      </c>
    </row>
  </sheetData>
  <mergeCells count="1">
    <mergeCell ref="G1:I1"/>
  </mergeCells>
  <conditionalFormatting sqref="A3">
    <cfRule type="expression" dxfId="11" priority="10">
      <formula>$B3="Машины и Механизмы"</formula>
    </cfRule>
    <cfRule type="expression" dxfId="10" priority="11">
      <formula>$B3="Работа"</formula>
    </cfRule>
  </conditionalFormatting>
  <conditionalFormatting sqref="A3">
    <cfRule type="expression" dxfId="9" priority="12">
      <formula>#REF!="Машины и Механизмы"</formula>
    </cfRule>
  </conditionalFormatting>
  <conditionalFormatting sqref="A4">
    <cfRule type="expression" dxfId="8" priority="7">
      <formula>$B4="Машины и Механизмы"</formula>
    </cfRule>
    <cfRule type="expression" dxfId="7" priority="8">
      <formula>$B4="Работа"</formula>
    </cfRule>
  </conditionalFormatting>
  <conditionalFormatting sqref="A5">
    <cfRule type="expression" dxfId="6" priority="4">
      <formula>$B5="Машины и Механизмы"</formula>
    </cfRule>
    <cfRule type="expression" dxfId="5" priority="5">
      <formula>$B5="Работа"</formula>
    </cfRule>
  </conditionalFormatting>
  <conditionalFormatting sqref="A4">
    <cfRule type="expression" dxfId="4" priority="9">
      <formula>#REF!="Машины и Механизмы"</formula>
    </cfRule>
  </conditionalFormatting>
  <conditionalFormatting sqref="A5">
    <cfRule type="expression" dxfId="3" priority="6">
      <formula>#REF!="Машины и Механизмы"</formula>
    </cfRule>
  </conditionalFormatting>
  <conditionalFormatting sqref="A6">
    <cfRule type="expression" dxfId="2" priority="1">
      <formula>$B6="Машины и Механизмы"</formula>
    </cfRule>
    <cfRule type="expression" dxfId="1" priority="2">
      <formula>$B6="Работа"</formula>
    </cfRule>
  </conditionalFormatting>
  <conditionalFormatting sqref="A6">
    <cfRule type="expression" dxfId="0" priority="3">
      <formula>#REF!="Машины и Механизмы"</formula>
    </cfRule>
  </conditionalFormatting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F611-B3B1-473C-BDE5-DD359A92398B}">
  <dimension ref="B8:G21"/>
  <sheetViews>
    <sheetView workbookViewId="0">
      <selection activeCell="J13" sqref="J13"/>
    </sheetView>
  </sheetViews>
  <sheetFormatPr defaultRowHeight="14.5" x14ac:dyDescent="0.35"/>
  <sheetData>
    <row r="8" spans="2:7" x14ac:dyDescent="0.35">
      <c r="C8">
        <v>1.2</v>
      </c>
      <c r="D8">
        <v>0.3</v>
      </c>
      <c r="E8">
        <v>0.15</v>
      </c>
      <c r="G8" t="s">
        <v>62</v>
      </c>
    </row>
    <row r="9" spans="2:7" x14ac:dyDescent="0.35">
      <c r="D9">
        <f>C8*D8</f>
        <v>0.36</v>
      </c>
      <c r="E9">
        <f>E8*C8</f>
        <v>0.18</v>
      </c>
    </row>
    <row r="11" spans="2:7" x14ac:dyDescent="0.35">
      <c r="B11" t="s">
        <v>61</v>
      </c>
      <c r="D11">
        <f>6+3+6+3+6+3+6</f>
        <v>33</v>
      </c>
      <c r="E11">
        <f>7+4+7+4+7+4+7</f>
        <v>40</v>
      </c>
      <c r="G11">
        <v>1.44</v>
      </c>
    </row>
    <row r="12" spans="2:7" x14ac:dyDescent="0.35">
      <c r="G12">
        <v>1.44</v>
      </c>
    </row>
    <row r="13" spans="2:7" x14ac:dyDescent="0.35">
      <c r="G13">
        <v>1.44</v>
      </c>
    </row>
    <row r="14" spans="2:7" x14ac:dyDescent="0.35">
      <c r="G14">
        <v>1.44</v>
      </c>
    </row>
    <row r="15" spans="2:7" x14ac:dyDescent="0.35">
      <c r="G15">
        <v>1.44</v>
      </c>
    </row>
    <row r="16" spans="2:7" ht="15" thickBot="1" x14ac:dyDescent="0.4">
      <c r="D16" s="39">
        <f>D9*D11</f>
        <v>11.879999999999999</v>
      </c>
      <c r="E16" s="40">
        <f>E9*E11</f>
        <v>7.1999999999999993</v>
      </c>
      <c r="G16">
        <v>1.44</v>
      </c>
    </row>
    <row r="17" spans="6:7" ht="15" thickBot="1" x14ac:dyDescent="0.4">
      <c r="G17" s="38">
        <f>SUM(G11:G16)</f>
        <v>8.6399999999999988</v>
      </c>
    </row>
    <row r="19" spans="6:7" x14ac:dyDescent="0.35">
      <c r="F19" s="41">
        <v>27.72</v>
      </c>
    </row>
    <row r="21" spans="6:7" x14ac:dyDescent="0.35">
      <c r="F21">
        <f>F19*2+0.37</f>
        <v>55.809999999999995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№1 ВОР </vt:lpstr>
      <vt:lpstr>.</vt:lpstr>
      <vt:lpstr>Лист1</vt:lpstr>
      <vt:lpstr>'.'!Область_печати</vt:lpstr>
      <vt:lpstr>'№1 ВОР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2025-01-14T07:21:03Z</cp:lastPrinted>
  <dcterms:created xsi:type="dcterms:W3CDTF">2015-06-05T18:19:34Z</dcterms:created>
  <dcterms:modified xsi:type="dcterms:W3CDTF">2025-01-14T07:21:04Z</dcterms:modified>
</cp:coreProperties>
</file>