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5-3\Desktop\ЗАКУПКИ\КСК\Муфты ЗК новые объемы\"/>
    </mc:Choice>
  </mc:AlternateContent>
  <xr:revisionPtr revIDLastSave="0" documentId="13_ncr:1_{EB70E92C-5260-452A-9136-60053152A91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НМЦД " sheetId="23" r:id="rId1"/>
  </sheets>
  <definedNames>
    <definedName name="_xlnm.Print_Area" localSheetId="0">'НМЦД 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3" l="1"/>
  <c r="H28" i="23"/>
  <c r="I28" i="23" s="1"/>
  <c r="J28" i="23" s="1"/>
  <c r="H27" i="23"/>
  <c r="I27" i="23" s="1"/>
  <c r="J27" i="23" s="1"/>
  <c r="H26" i="23"/>
  <c r="I26" i="23" s="1"/>
  <c r="J26" i="23" s="1"/>
  <c r="H25" i="23"/>
  <c r="I25" i="23" s="1"/>
  <c r="J25" i="23" s="1"/>
  <c r="H24" i="23"/>
  <c r="I24" i="23"/>
  <c r="J24" i="23"/>
  <c r="H23" i="23"/>
  <c r="I23" i="23" s="1"/>
  <c r="J23" i="23" s="1"/>
  <c r="H22" i="23"/>
  <c r="I22" i="23" s="1"/>
  <c r="J22" i="23" s="1"/>
  <c r="H21" i="23"/>
  <c r="I21" i="23" s="1"/>
  <c r="J21" i="23" s="1"/>
  <c r="H20" i="23"/>
  <c r="I20" i="23" s="1"/>
  <c r="J20" i="23" s="1"/>
  <c r="H19" i="23"/>
  <c r="I19" i="23" s="1"/>
  <c r="J19" i="23" s="1"/>
  <c r="H18" i="23"/>
  <c r="I18" i="23" s="1"/>
  <c r="J18" i="23" s="1"/>
  <c r="H17" i="23"/>
  <c r="I17" i="23" s="1"/>
  <c r="J17" i="23" s="1"/>
  <c r="H16" i="23"/>
  <c r="I16" i="23" s="1"/>
  <c r="J16" i="23" s="1"/>
  <c r="H15" i="23"/>
  <c r="I15" i="23" s="1"/>
  <c r="J15" i="23" s="1"/>
  <c r="H13" i="23"/>
  <c r="I13" i="23" s="1"/>
  <c r="J13" i="23" s="1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H14" i="23"/>
  <c r="I14" i="23" s="1"/>
  <c r="J14" i="23" s="1"/>
  <c r="H12" i="23" l="1"/>
  <c r="I12" i="23" s="1"/>
  <c r="J12" i="23" s="1"/>
  <c r="H11" i="23"/>
  <c r="I11" i="23" s="1"/>
  <c r="J11" i="23" s="1"/>
  <c r="H29" i="23"/>
  <c r="I29" i="23" s="1"/>
  <c r="J29" i="23" s="1"/>
  <c r="H8" i="23"/>
  <c r="I8" i="23" s="1"/>
  <c r="J8" i="23" s="1"/>
  <c r="H9" i="23"/>
  <c r="I9" i="23" s="1"/>
  <c r="J9" i="23" s="1"/>
  <c r="H10" i="23"/>
  <c r="I10" i="23" s="1"/>
  <c r="J10" i="23" s="1"/>
</calcChain>
</file>

<file path=xl/sharedStrings.xml><?xml version="1.0" encoding="utf-8"?>
<sst xmlns="http://schemas.openxmlformats.org/spreadsheetml/2006/main" count="68" uniqueCount="47">
  <si>
    <t>№</t>
  </si>
  <si>
    <t>Ед. изм</t>
  </si>
  <si>
    <t>Кол-во</t>
  </si>
  <si>
    <t>Коммерческие предложения (руб./ед.изм.)</t>
  </si>
  <si>
    <t>Цена за единицу изм. (руб.)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</si>
  <si>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</si>
  <si>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</si>
  <si>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</si>
  <si>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</si>
  <si>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</si>
  <si>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</si>
  <si>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</si>
  <si>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</si>
  <si>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</si>
  <si>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</si>
  <si>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</si>
  <si>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</si>
  <si>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</si>
  <si>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Наименование предмета договора </t>
  </si>
  <si>
    <t>ОБОСНОВАНИЕ НАЧАЛЬНОЙ (МАКСИМАЛЬНОЙ) ЦЕНЫ ДОГОВОРА</t>
  </si>
  <si>
    <t>Н(М)ЦД</t>
  </si>
  <si>
    <t xml:space="preserve">Поставка муфт </t>
  </si>
  <si>
    <t xml:space="preserve">комплект </t>
  </si>
  <si>
    <t>Муфты 3СТп-10(70-120)М (с гильзами и наконечниками)</t>
  </si>
  <si>
    <t>Муфты ЗСТп-10(150-240)М (с гильзами и наконечниками)</t>
  </si>
  <si>
    <t>Муфты 1ПКНТ-10(70-120)М (с гильзами и наконечниками)</t>
  </si>
  <si>
    <t>Муфты 4СТп-1(70-120)М (с гильзами и наконечниками)</t>
  </si>
  <si>
    <t>Муфты 4СТп-1(150-240)М (с гильзами и наконечниками)</t>
  </si>
  <si>
    <t>Муфты 4СТп-1(25-50)М (с гильзами и наконечниками)</t>
  </si>
  <si>
    <t>Муфты 1ПКВТ-10(70-120)М (с гильзами и наконечниками)</t>
  </si>
  <si>
    <t>Муфты 1ПКВТ-10(150-240)М (с гильзами и наконечниками)</t>
  </si>
  <si>
    <t>Муфты ЗКВТп-10(70-120)M (с гильзами и наконечниками)</t>
  </si>
  <si>
    <t>Муфты ЗКНТп-10(70-120)M (с гильзами и наконечниками)</t>
  </si>
  <si>
    <t>Муфты ЗКВ Тп-10(150-240)М (с гильзами и наконечниками)</t>
  </si>
  <si>
    <t>Муфты ЗКНТп-10(150-240)М (с гильзами и наконечниками)</t>
  </si>
  <si>
    <t>Муфты 3ПСТ-10(70-120)М (с гильзами и наконечниками)</t>
  </si>
  <si>
    <t>Муфты ЗСПТп-10(70-120) М (с гильзами и наконечниками)</t>
  </si>
  <si>
    <t>Муфты ЗСПТп-10(150-240) М (с гильзами и наконечниками)</t>
  </si>
  <si>
    <t>Муфты 1ПСТ-10(70-120) М (с гильзами и наконечниками)</t>
  </si>
  <si>
    <t>Муфты 1ПСТ-10(150-240) М (с гильзами и наконечниками)</t>
  </si>
  <si>
    <t>Муфты ЗСТПР-10(70-120) М (с гильзами и наконечниками)</t>
  </si>
  <si>
    <t>Муфты ЗСТПР-10(150-240) М (с гильзами и наконечниками)</t>
  </si>
  <si>
    <t>Муфты ЗПСТ-10(150-240) М (с гильзами и наконечниками)</t>
  </si>
  <si>
    <t>Муфты3х 3СПТп-10(150-240) М (с гильзами и наконечниками)</t>
  </si>
  <si>
    <t xml:space="preserve">Муфты ЗПКВТ-10(150-240) М (с гильзами и наконечниками) </t>
  </si>
  <si>
    <t xml:space="preserve">Итого НМЦД устанавливается в размере: 3 627 819,06  рублей </t>
  </si>
  <si>
    <t>Дата подготовки обоснования НМЦ 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</si>
</sst>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9" fillId="0" borderId="0" xfId="0" applyFont="1"/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Alignment="1">
      <alignment horizontal="center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4" fontId="9" fillId="0" borderId="8" xfId="0" applyNumberFormat="1" applyFont="1" applyBorder="1"/>
    <xf numFmtId="2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1600200</xdr:rowOff>
    </xdr:from>
    <xdr:to>
      <xdr:col>7</xdr:col>
      <xdr:colOff>1504950</xdr:colOff>
      <xdr:row>6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6</xdr:row>
      <xdr:rowOff>1400175</xdr:rowOff>
    </xdr:from>
    <xdr:to>
      <xdr:col>7</xdr:col>
      <xdr:colOff>419100</xdr:colOff>
      <xdr:row>6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view="pageBreakPreview" topLeftCell="A13" zoomScale="77" zoomScaleNormal="112" zoomScaleSheetLayoutView="77" workbookViewId="0">
      <selection activeCell="D30" sqref="D30"/>
    </sheetView>
  </sheetViews>
  <sheetFormatPr defaultRowHeight="12.75" x14ac:dyDescent="0.2"/>
  <cols>
    <col min="1" max="1" width="6.140625" style="1" customWidth="1"/>
    <col min="2" max="2" width="43.42578125" style="1" customWidth="1"/>
    <col min="3" max="3" width="11.42578125" style="1" customWidth="1"/>
    <col min="4" max="4" width="6.85546875" style="1" customWidth="1"/>
    <col min="5" max="5" width="11.7109375" style="1" customWidth="1"/>
    <col min="6" max="6" width="11.7109375" style="8" customWidth="1"/>
    <col min="7" max="7" width="13.5703125" style="1" customWidth="1"/>
    <col min="8" max="8" width="22.7109375" style="1" customWidth="1"/>
    <col min="9" max="9" width="13" style="1" customWidth="1"/>
    <col min="10" max="10" width="15.42578125" style="1" customWidth="1"/>
    <col min="11" max="11" width="11.85546875" style="1" customWidth="1"/>
    <col min="12" max="12" width="3.7109375" style="1" bestFit="1" customWidth="1"/>
    <col min="13" max="13" width="10.85546875" style="1" customWidth="1"/>
    <col min="14" max="14" width="9.140625" style="1" hidden="1" customWidth="1"/>
    <col min="15" max="15" width="0" style="8" hidden="1" customWidth="1"/>
    <col min="16" max="16" width="9.140625" style="1" hidden="1" customWidth="1"/>
    <col min="17" max="17" width="7.42578125" style="1" bestFit="1" customWidth="1"/>
    <col min="18" max="18" width="3.7109375" style="1" bestFit="1" customWidth="1"/>
    <col min="19" max="19" width="7.42578125" style="1" bestFit="1" customWidth="1"/>
    <col min="20" max="20" width="17" style="1" customWidth="1"/>
    <col min="21" max="16384" width="9.140625" style="1"/>
  </cols>
  <sheetData>
    <row r="1" spans="1:13" ht="16.5" customHeight="1" x14ac:dyDescent="0.2">
      <c r="E1" s="48" t="s">
        <v>19</v>
      </c>
      <c r="F1" s="48"/>
      <c r="G1" s="48"/>
      <c r="H1" s="48"/>
      <c r="I1" s="48"/>
      <c r="J1" s="48"/>
    </row>
    <row r="2" spans="1:13" ht="72" customHeight="1" x14ac:dyDescent="0.2">
      <c r="A2" s="11"/>
      <c r="B2" s="27" t="s">
        <v>8</v>
      </c>
      <c r="C2" s="11"/>
      <c r="D2" s="41" t="s">
        <v>21</v>
      </c>
      <c r="E2" s="41"/>
      <c r="F2" s="41"/>
      <c r="G2" s="41"/>
      <c r="H2" s="41"/>
      <c r="I2" s="41"/>
      <c r="J2" s="41"/>
    </row>
    <row r="3" spans="1:13" ht="21" customHeight="1" x14ac:dyDescent="0.2">
      <c r="A3" s="11"/>
      <c r="B3" s="27" t="s">
        <v>9</v>
      </c>
      <c r="C3" s="11"/>
      <c r="D3" s="41" t="s">
        <v>10</v>
      </c>
      <c r="E3" s="41"/>
      <c r="F3" s="41"/>
      <c r="G3" s="41"/>
      <c r="H3" s="41"/>
      <c r="I3" s="41"/>
      <c r="J3" s="41"/>
    </row>
    <row r="4" spans="1:13" ht="22.5" customHeight="1" x14ac:dyDescent="0.2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</row>
    <row r="5" spans="1:13" ht="59.25" customHeight="1" x14ac:dyDescent="0.2">
      <c r="A5" s="11"/>
      <c r="B5" s="27" t="s">
        <v>12</v>
      </c>
      <c r="C5" s="11"/>
      <c r="D5" s="11"/>
      <c r="E5" s="11"/>
      <c r="F5" s="12"/>
      <c r="G5" s="11"/>
      <c r="H5" s="16"/>
      <c r="I5" s="16"/>
      <c r="J5" s="16"/>
    </row>
    <row r="6" spans="1:13" ht="39" customHeight="1" x14ac:dyDescent="0.2">
      <c r="A6" s="34" t="s">
        <v>0</v>
      </c>
      <c r="B6" s="34" t="s">
        <v>18</v>
      </c>
      <c r="C6" s="34" t="s">
        <v>1</v>
      </c>
      <c r="D6" s="34" t="s">
        <v>2</v>
      </c>
      <c r="E6" s="36" t="s">
        <v>3</v>
      </c>
      <c r="F6" s="37"/>
      <c r="G6" s="38"/>
      <c r="H6" s="39" t="s">
        <v>16</v>
      </c>
      <c r="I6" s="39"/>
      <c r="J6" s="40"/>
    </row>
    <row r="7" spans="1:13" ht="161.25" customHeight="1" x14ac:dyDescent="0.2">
      <c r="A7" s="35"/>
      <c r="B7" s="34"/>
      <c r="C7" s="35"/>
      <c r="D7" s="35"/>
      <c r="E7" s="6" t="s">
        <v>5</v>
      </c>
      <c r="F7" s="13" t="s">
        <v>6</v>
      </c>
      <c r="G7" s="6" t="s">
        <v>7</v>
      </c>
      <c r="H7" s="17" t="s">
        <v>17</v>
      </c>
      <c r="I7" s="18" t="s">
        <v>4</v>
      </c>
      <c r="J7" s="18" t="s">
        <v>20</v>
      </c>
      <c r="M7" s="1">
        <v>1.2</v>
      </c>
    </row>
    <row r="8" spans="1:13" ht="41.25" customHeight="1" x14ac:dyDescent="0.2">
      <c r="A8" s="28">
        <v>1</v>
      </c>
      <c r="B8" s="31" t="s">
        <v>23</v>
      </c>
      <c r="C8" s="31" t="s">
        <v>22</v>
      </c>
      <c r="D8" s="24">
        <v>80</v>
      </c>
      <c r="E8" s="25">
        <f>7521.16*M7</f>
        <v>9025.3919999999998</v>
      </c>
      <c r="F8" s="25">
        <v>11814</v>
      </c>
      <c r="G8" s="25">
        <v>7151</v>
      </c>
      <c r="H8" s="7">
        <f t="shared" ref="H8:H29" si="0">((D8/3)*(SUM(E8:G8)))</f>
        <v>746410.45333333337</v>
      </c>
      <c r="I8" s="7">
        <f t="shared" ref="I8:I29" si="1">H8/D8</f>
        <v>9330.1306666666678</v>
      </c>
      <c r="J8" s="9">
        <f t="shared" ref="J8:J29" si="2">I8*D8</f>
        <v>746410.45333333337</v>
      </c>
    </row>
    <row r="9" spans="1:13" ht="36" customHeight="1" x14ac:dyDescent="0.2">
      <c r="A9" s="28">
        <v>2</v>
      </c>
      <c r="B9" s="31" t="s">
        <v>24</v>
      </c>
      <c r="C9" s="31" t="s">
        <v>22</v>
      </c>
      <c r="D9" s="24">
        <v>80</v>
      </c>
      <c r="E9" s="25">
        <f>9108.83*M7</f>
        <v>10930.596</v>
      </c>
      <c r="F9" s="25">
        <v>13345.2</v>
      </c>
      <c r="G9" s="25">
        <v>8995</v>
      </c>
      <c r="H9" s="7">
        <f t="shared" si="0"/>
        <v>887221.2266666668</v>
      </c>
      <c r="I9" s="7">
        <f t="shared" si="1"/>
        <v>11090.265333333335</v>
      </c>
      <c r="J9" s="9">
        <f t="shared" si="2"/>
        <v>887221.2266666668</v>
      </c>
    </row>
    <row r="10" spans="1:13" ht="31.5" customHeight="1" x14ac:dyDescent="0.2">
      <c r="A10" s="28">
        <v>3</v>
      </c>
      <c r="B10" s="31" t="s">
        <v>25</v>
      </c>
      <c r="C10" s="31" t="s">
        <v>22</v>
      </c>
      <c r="D10" s="24">
        <v>21</v>
      </c>
      <c r="E10" s="25">
        <f>1649.14*M7</f>
        <v>1978.9680000000001</v>
      </c>
      <c r="F10" s="25">
        <v>3894</v>
      </c>
      <c r="G10" s="25">
        <v>1591</v>
      </c>
      <c r="H10" s="7">
        <f t="shared" si="0"/>
        <v>52247.775999999998</v>
      </c>
      <c r="I10" s="7">
        <f t="shared" si="1"/>
        <v>2487.9893333333334</v>
      </c>
      <c r="J10" s="9">
        <f t="shared" si="2"/>
        <v>52247.776000000005</v>
      </c>
    </row>
    <row r="11" spans="1:13" ht="31.5" customHeight="1" x14ac:dyDescent="0.2">
      <c r="A11" s="28">
        <v>4</v>
      </c>
      <c r="B11" s="31" t="s">
        <v>26</v>
      </c>
      <c r="C11" s="31" t="s">
        <v>22</v>
      </c>
      <c r="D11" s="24">
        <v>10</v>
      </c>
      <c r="E11" s="25">
        <f>5798.12*M7</f>
        <v>6957.7439999999997</v>
      </c>
      <c r="F11" s="25">
        <v>7840.8</v>
      </c>
      <c r="G11" s="25">
        <v>5175</v>
      </c>
      <c r="H11" s="7">
        <f t="shared" si="0"/>
        <v>66578.48000000001</v>
      </c>
      <c r="I11" s="7">
        <f t="shared" si="1"/>
        <v>6657.8480000000009</v>
      </c>
      <c r="J11" s="9">
        <f t="shared" si="2"/>
        <v>66578.48000000001</v>
      </c>
    </row>
    <row r="12" spans="1:13" ht="27" customHeight="1" x14ac:dyDescent="0.2">
      <c r="A12" s="28">
        <v>5</v>
      </c>
      <c r="B12" s="31" t="s">
        <v>27</v>
      </c>
      <c r="C12" s="31" t="s">
        <v>22</v>
      </c>
      <c r="D12" s="24">
        <v>10</v>
      </c>
      <c r="E12" s="25">
        <f>7307.92*M7</f>
        <v>8769.503999999999</v>
      </c>
      <c r="F12" s="25">
        <v>9042</v>
      </c>
      <c r="G12" s="25">
        <v>7195</v>
      </c>
      <c r="H12" s="7">
        <f t="shared" si="0"/>
        <v>83355.013333333336</v>
      </c>
      <c r="I12" s="7">
        <f t="shared" si="1"/>
        <v>8335.5013333333336</v>
      </c>
      <c r="J12" s="9">
        <f t="shared" si="2"/>
        <v>83355.013333333336</v>
      </c>
    </row>
    <row r="13" spans="1:13" ht="27" customHeight="1" x14ac:dyDescent="0.2">
      <c r="A13" s="30">
        <v>6</v>
      </c>
      <c r="B13" s="31" t="s">
        <v>28</v>
      </c>
      <c r="C13" s="31" t="s">
        <v>22</v>
      </c>
      <c r="D13" s="24">
        <v>15</v>
      </c>
      <c r="E13" s="25">
        <f>4375.96*M7</f>
        <v>5251.152</v>
      </c>
      <c r="F13" s="25">
        <v>6375.6</v>
      </c>
      <c r="G13" s="25">
        <v>4072</v>
      </c>
      <c r="H13" s="7">
        <f t="shared" si="0"/>
        <v>78493.760000000009</v>
      </c>
      <c r="I13" s="7">
        <f t="shared" si="1"/>
        <v>5232.9173333333338</v>
      </c>
      <c r="J13" s="9">
        <f t="shared" si="2"/>
        <v>78493.760000000009</v>
      </c>
    </row>
    <row r="14" spans="1:13" ht="30.75" customHeight="1" x14ac:dyDescent="0.2">
      <c r="A14" s="30">
        <v>7</v>
      </c>
      <c r="B14" s="31" t="s">
        <v>29</v>
      </c>
      <c r="C14" s="31" t="s">
        <v>22</v>
      </c>
      <c r="D14" s="24">
        <v>35</v>
      </c>
      <c r="E14" s="25">
        <f>1367.56*M7</f>
        <v>1641.0719999999999</v>
      </c>
      <c r="F14" s="25">
        <v>3128.4</v>
      </c>
      <c r="G14" s="25">
        <v>1270</v>
      </c>
      <c r="H14" s="7">
        <f t="shared" si="0"/>
        <v>70460.506666666653</v>
      </c>
      <c r="I14" s="7">
        <f t="shared" si="1"/>
        <v>2013.1573333333329</v>
      </c>
      <c r="J14" s="9">
        <f t="shared" si="2"/>
        <v>70460.506666666653</v>
      </c>
    </row>
    <row r="15" spans="1:13" ht="30.75" customHeight="1" x14ac:dyDescent="0.2">
      <c r="A15" s="30">
        <v>8</v>
      </c>
      <c r="B15" s="31" t="s">
        <v>30</v>
      </c>
      <c r="C15" s="31" t="s">
        <v>22</v>
      </c>
      <c r="D15" s="24">
        <v>35</v>
      </c>
      <c r="E15" s="25">
        <f>1407.77*M7</f>
        <v>1689.3239999999998</v>
      </c>
      <c r="F15" s="25">
        <v>3326.4</v>
      </c>
      <c r="G15" s="25">
        <v>1600</v>
      </c>
      <c r="H15" s="7">
        <f t="shared" si="0"/>
        <v>77183.44666666667</v>
      </c>
      <c r="I15" s="7">
        <f t="shared" si="1"/>
        <v>2205.2413333333334</v>
      </c>
      <c r="J15" s="9">
        <f t="shared" si="2"/>
        <v>77183.44666666667</v>
      </c>
    </row>
    <row r="16" spans="1:13" ht="30.75" customHeight="1" x14ac:dyDescent="0.2">
      <c r="A16" s="30">
        <v>9</v>
      </c>
      <c r="B16" s="31" t="s">
        <v>31</v>
      </c>
      <c r="C16" s="31" t="s">
        <v>22</v>
      </c>
      <c r="D16" s="24">
        <v>25</v>
      </c>
      <c r="E16" s="25">
        <f>3485.94*M7</f>
        <v>4183.1279999999997</v>
      </c>
      <c r="F16" s="25">
        <v>6547.2</v>
      </c>
      <c r="G16" s="25">
        <v>3351</v>
      </c>
      <c r="H16" s="7">
        <f t="shared" si="0"/>
        <v>117344.40000000001</v>
      </c>
      <c r="I16" s="7">
        <f t="shared" si="1"/>
        <v>4693.7760000000007</v>
      </c>
      <c r="J16" s="9">
        <f t="shared" si="2"/>
        <v>117344.40000000002</v>
      </c>
    </row>
    <row r="17" spans="1:19" ht="30.75" customHeight="1" x14ac:dyDescent="0.2">
      <c r="A17" s="30">
        <v>10</v>
      </c>
      <c r="B17" s="31" t="s">
        <v>32</v>
      </c>
      <c r="C17" s="31" t="s">
        <v>22</v>
      </c>
      <c r="D17" s="24">
        <v>5</v>
      </c>
      <c r="E17" s="25">
        <f>4230.82*M7</f>
        <v>5076.9839999999995</v>
      </c>
      <c r="F17" s="25">
        <v>8038.8</v>
      </c>
      <c r="G17" s="25">
        <v>4600</v>
      </c>
      <c r="H17" s="7">
        <f t="shared" si="0"/>
        <v>29526.306666666667</v>
      </c>
      <c r="I17" s="7">
        <f t="shared" si="1"/>
        <v>5905.2613333333338</v>
      </c>
      <c r="J17" s="9">
        <f t="shared" si="2"/>
        <v>29526.306666666671</v>
      </c>
    </row>
    <row r="18" spans="1:19" ht="30.75" customHeight="1" x14ac:dyDescent="0.2">
      <c r="A18" s="30">
        <v>11</v>
      </c>
      <c r="B18" s="31" t="s">
        <v>33</v>
      </c>
      <c r="C18" s="31" t="s">
        <v>22</v>
      </c>
      <c r="D18" s="24">
        <v>15</v>
      </c>
      <c r="E18" s="25">
        <f>4539.56*1.2</f>
        <v>5447.4720000000007</v>
      </c>
      <c r="F18" s="25">
        <v>8065.2</v>
      </c>
      <c r="G18" s="25">
        <v>4575</v>
      </c>
      <c r="H18" s="7">
        <f t="shared" si="0"/>
        <v>90438.359999999986</v>
      </c>
      <c r="I18" s="7">
        <f t="shared" si="1"/>
        <v>6029.2239999999993</v>
      </c>
      <c r="J18" s="9">
        <f t="shared" si="2"/>
        <v>90438.359999999986</v>
      </c>
    </row>
    <row r="19" spans="1:19" ht="30.75" customHeight="1" x14ac:dyDescent="0.2">
      <c r="A19" s="30">
        <v>12</v>
      </c>
      <c r="B19" s="31" t="s">
        <v>34</v>
      </c>
      <c r="C19" s="31" t="s">
        <v>22</v>
      </c>
      <c r="D19" s="24">
        <v>5</v>
      </c>
      <c r="E19" s="25">
        <f>3525.46*1.2</f>
        <v>4230.5519999999997</v>
      </c>
      <c r="F19" s="25">
        <v>9094.7999999999993</v>
      </c>
      <c r="G19" s="25">
        <v>6378</v>
      </c>
      <c r="H19" s="7">
        <f t="shared" si="0"/>
        <v>32838.92</v>
      </c>
      <c r="I19" s="7">
        <f t="shared" si="1"/>
        <v>6567.7839999999997</v>
      </c>
      <c r="J19" s="9">
        <f t="shared" si="2"/>
        <v>32838.92</v>
      </c>
    </row>
    <row r="20" spans="1:19" ht="30.75" customHeight="1" x14ac:dyDescent="0.2">
      <c r="A20" s="30">
        <v>13</v>
      </c>
      <c r="B20" s="31" t="s">
        <v>35</v>
      </c>
      <c r="C20" s="31" t="s">
        <v>22</v>
      </c>
      <c r="D20" s="24">
        <v>4</v>
      </c>
      <c r="E20" s="25">
        <f>8498.08*1.2</f>
        <v>10197.696</v>
      </c>
      <c r="F20" s="25">
        <v>15615.6</v>
      </c>
      <c r="G20" s="25">
        <v>10315</v>
      </c>
      <c r="H20" s="7">
        <f t="shared" si="0"/>
        <v>48171.061333333331</v>
      </c>
      <c r="I20" s="7">
        <f t="shared" si="1"/>
        <v>12042.765333333333</v>
      </c>
      <c r="J20" s="9">
        <f t="shared" si="2"/>
        <v>48171.061333333331</v>
      </c>
    </row>
    <row r="21" spans="1:19" ht="30.75" customHeight="1" x14ac:dyDescent="0.2">
      <c r="A21" s="30">
        <v>14</v>
      </c>
      <c r="B21" s="31" t="s">
        <v>36</v>
      </c>
      <c r="C21" s="31" t="s">
        <v>22</v>
      </c>
      <c r="D21" s="24">
        <v>5</v>
      </c>
      <c r="E21" s="25">
        <f>8838.9*1.2</f>
        <v>10606.679999999998</v>
      </c>
      <c r="F21" s="25">
        <v>19641.599999999999</v>
      </c>
      <c r="G21" s="25">
        <v>10721</v>
      </c>
      <c r="H21" s="7">
        <f t="shared" si="0"/>
        <v>68282.133333333331</v>
      </c>
      <c r="I21" s="7">
        <f t="shared" si="1"/>
        <v>13656.426666666666</v>
      </c>
      <c r="J21" s="9">
        <f t="shared" si="2"/>
        <v>68282.133333333331</v>
      </c>
    </row>
    <row r="22" spans="1:19" ht="30.75" customHeight="1" x14ac:dyDescent="0.2">
      <c r="A22" s="30">
        <v>15</v>
      </c>
      <c r="B22" s="31" t="s">
        <v>37</v>
      </c>
      <c r="C22" s="31" t="s">
        <v>22</v>
      </c>
      <c r="D22" s="24">
        <v>10</v>
      </c>
      <c r="E22" s="25">
        <f>9603.16*1.2</f>
        <v>11523.791999999999</v>
      </c>
      <c r="F22" s="25">
        <v>21357.599999999999</v>
      </c>
      <c r="G22" s="25">
        <v>11943</v>
      </c>
      <c r="H22" s="7">
        <f t="shared" si="0"/>
        <v>149414.64000000001</v>
      </c>
      <c r="I22" s="7">
        <f t="shared" si="1"/>
        <v>14941.464000000002</v>
      </c>
      <c r="J22" s="9">
        <f t="shared" si="2"/>
        <v>149414.64000000001</v>
      </c>
    </row>
    <row r="23" spans="1:19" ht="30.75" customHeight="1" x14ac:dyDescent="0.2">
      <c r="A23" s="30">
        <v>16</v>
      </c>
      <c r="B23" s="31" t="s">
        <v>38</v>
      </c>
      <c r="C23" s="31" t="s">
        <v>22</v>
      </c>
      <c r="D23" s="24">
        <v>21</v>
      </c>
      <c r="E23" s="25">
        <f>2759.75*1.2</f>
        <v>3311.7</v>
      </c>
      <c r="F23" s="25">
        <v>5359.2</v>
      </c>
      <c r="G23" s="25">
        <v>3149</v>
      </c>
      <c r="H23" s="7">
        <f t="shared" si="0"/>
        <v>82739.3</v>
      </c>
      <c r="I23" s="7">
        <f t="shared" si="1"/>
        <v>3939.9666666666667</v>
      </c>
      <c r="J23" s="9">
        <f t="shared" si="2"/>
        <v>82739.3</v>
      </c>
    </row>
    <row r="24" spans="1:19" ht="30.75" customHeight="1" x14ac:dyDescent="0.2">
      <c r="A24" s="30">
        <v>17</v>
      </c>
      <c r="B24" s="31" t="s">
        <v>39</v>
      </c>
      <c r="C24" s="31" t="s">
        <v>22</v>
      </c>
      <c r="D24" s="24">
        <v>60</v>
      </c>
      <c r="E24" s="25">
        <f>3477.32*1.2</f>
        <v>4172.7839999999997</v>
      </c>
      <c r="F24" s="25">
        <v>6454.8</v>
      </c>
      <c r="G24" s="25">
        <v>3840</v>
      </c>
      <c r="H24" s="7">
        <f t="shared" si="0"/>
        <v>289351.67999999999</v>
      </c>
      <c r="I24" s="7">
        <f t="shared" si="1"/>
        <v>4822.5280000000002</v>
      </c>
      <c r="J24" s="9">
        <f t="shared" si="2"/>
        <v>289351.67999999999</v>
      </c>
    </row>
    <row r="25" spans="1:19" ht="30.75" customHeight="1" x14ac:dyDescent="0.2">
      <c r="A25" s="30">
        <v>18</v>
      </c>
      <c r="B25" s="31" t="s">
        <v>40</v>
      </c>
      <c r="C25" s="31" t="s">
        <v>22</v>
      </c>
      <c r="D25" s="24">
        <v>10</v>
      </c>
      <c r="E25" s="25">
        <f>12587.06*1.2</f>
        <v>15104.471999999998</v>
      </c>
      <c r="F25" s="25">
        <v>17595.599999999999</v>
      </c>
      <c r="G25" s="25">
        <v>16489</v>
      </c>
      <c r="H25" s="7">
        <f t="shared" si="0"/>
        <v>163963.57333333333</v>
      </c>
      <c r="I25" s="7">
        <f t="shared" si="1"/>
        <v>16396.357333333333</v>
      </c>
      <c r="J25" s="9">
        <f t="shared" si="2"/>
        <v>163963.57333333333</v>
      </c>
    </row>
    <row r="26" spans="1:19" ht="30.75" customHeight="1" x14ac:dyDescent="0.2">
      <c r="A26" s="30">
        <v>19</v>
      </c>
      <c r="B26" s="31" t="s">
        <v>41</v>
      </c>
      <c r="C26" s="31" t="s">
        <v>22</v>
      </c>
      <c r="D26" s="24">
        <v>15</v>
      </c>
      <c r="E26" s="25">
        <f>14956.61*1.2</f>
        <v>17947.932000000001</v>
      </c>
      <c r="F26" s="25">
        <v>23390.400000000001</v>
      </c>
      <c r="G26" s="25">
        <v>18405</v>
      </c>
      <c r="H26" s="7">
        <f t="shared" si="0"/>
        <v>298716.66000000003</v>
      </c>
      <c r="I26" s="7">
        <f t="shared" si="1"/>
        <v>19914.444000000003</v>
      </c>
      <c r="J26" s="9">
        <f t="shared" si="2"/>
        <v>298716.66000000003</v>
      </c>
    </row>
    <row r="27" spans="1:19" ht="30.75" customHeight="1" x14ac:dyDescent="0.2">
      <c r="A27" s="30">
        <v>20</v>
      </c>
      <c r="B27" s="31" t="s">
        <v>42</v>
      </c>
      <c r="C27" s="31" t="s">
        <v>22</v>
      </c>
      <c r="D27" s="24">
        <v>5</v>
      </c>
      <c r="E27" s="25">
        <f>9442.3*1.2</f>
        <v>11330.759999999998</v>
      </c>
      <c r="F27" s="25">
        <v>17701.2</v>
      </c>
      <c r="G27" s="25">
        <v>12893</v>
      </c>
      <c r="H27" s="7">
        <f t="shared" si="0"/>
        <v>69874.933333333334</v>
      </c>
      <c r="I27" s="7">
        <f t="shared" si="1"/>
        <v>13974.986666666668</v>
      </c>
      <c r="J27" s="9">
        <f t="shared" si="2"/>
        <v>69874.933333333334</v>
      </c>
    </row>
    <row r="28" spans="1:19" ht="30.75" customHeight="1" x14ac:dyDescent="0.2">
      <c r="A28" s="30">
        <v>21</v>
      </c>
      <c r="B28" s="31" t="s">
        <v>43</v>
      </c>
      <c r="C28" s="31" t="s">
        <v>22</v>
      </c>
      <c r="D28" s="24">
        <v>5</v>
      </c>
      <c r="E28" s="25">
        <f>10212.01*1.2</f>
        <v>12254.412</v>
      </c>
      <c r="F28" s="25">
        <v>21753.599999999999</v>
      </c>
      <c r="G28" s="25">
        <v>12702</v>
      </c>
      <c r="H28" s="7">
        <f t="shared" si="0"/>
        <v>77850.02</v>
      </c>
      <c r="I28" s="7">
        <f t="shared" si="1"/>
        <v>15570.004000000001</v>
      </c>
      <c r="J28" s="9">
        <f t="shared" si="2"/>
        <v>77850.02</v>
      </c>
    </row>
    <row r="29" spans="1:19" s="20" customFormat="1" ht="30" customHeight="1" x14ac:dyDescent="0.2">
      <c r="A29" s="30">
        <v>22</v>
      </c>
      <c r="B29" s="31" t="s">
        <v>44</v>
      </c>
      <c r="C29" s="31" t="s">
        <v>22</v>
      </c>
      <c r="D29" s="24">
        <v>5</v>
      </c>
      <c r="E29" s="25">
        <f>5601.37*1.2</f>
        <v>6721.6439999999993</v>
      </c>
      <c r="F29" s="25">
        <v>15721.2</v>
      </c>
      <c r="G29" s="25">
        <v>5971</v>
      </c>
      <c r="H29" s="7">
        <f t="shared" si="0"/>
        <v>47356.406666666669</v>
      </c>
      <c r="I29" s="7">
        <f t="shared" si="1"/>
        <v>9471.2813333333343</v>
      </c>
      <c r="J29" s="9">
        <f t="shared" si="2"/>
        <v>47356.406666666669</v>
      </c>
      <c r="K29" s="19"/>
      <c r="M29" s="21"/>
      <c r="N29" s="22"/>
      <c r="O29" s="21"/>
      <c r="S29" s="23"/>
    </row>
    <row r="30" spans="1:19" ht="18.75" customHeight="1" x14ac:dyDescent="0.25">
      <c r="A30" s="43"/>
      <c r="B30" s="43"/>
      <c r="C30" s="2"/>
      <c r="D30" s="2"/>
      <c r="E30" s="44"/>
      <c r="F30" s="44"/>
      <c r="G30" s="44"/>
      <c r="J30" s="32">
        <f>SUM(J8:J29)</f>
        <v>3627819.0573333334</v>
      </c>
    </row>
    <row r="31" spans="1:19" ht="22.5" customHeight="1" x14ac:dyDescent="0.25">
      <c r="A31" s="42" t="s">
        <v>45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9" ht="23.25" customHeight="1" x14ac:dyDescent="0.25">
      <c r="A32" s="42" t="s">
        <v>46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4.75" customHeight="1" x14ac:dyDescent="0.25">
      <c r="A33" s="10"/>
      <c r="B33" s="46" t="s">
        <v>13</v>
      </c>
      <c r="C33" s="2"/>
      <c r="D33" s="44"/>
      <c r="E33" s="44"/>
      <c r="F33" s="14"/>
      <c r="G33" s="29"/>
      <c r="I33" s="33"/>
    </row>
    <row r="34" spans="1:10" ht="22.5" customHeight="1" x14ac:dyDescent="0.25">
      <c r="A34" s="10"/>
      <c r="B34" s="47"/>
      <c r="C34" s="2"/>
      <c r="D34" s="44" t="s">
        <v>14</v>
      </c>
      <c r="E34" s="44"/>
      <c r="F34" s="14"/>
      <c r="G34" s="29" t="s">
        <v>15</v>
      </c>
    </row>
    <row r="35" spans="1:10" ht="15.75" x14ac:dyDescent="0.25">
      <c r="A35" s="45"/>
      <c r="B35" s="45"/>
      <c r="C35" s="45"/>
      <c r="D35" s="3"/>
      <c r="E35" s="4"/>
      <c r="F35" s="15"/>
      <c r="G35" s="26"/>
      <c r="H35" s="5"/>
      <c r="I35" s="5"/>
      <c r="J35" s="5"/>
    </row>
    <row r="36" spans="1:10" x14ac:dyDescent="0.2">
      <c r="J36" s="8"/>
    </row>
  </sheetData>
  <mergeCells count="18">
    <mergeCell ref="A31:J31"/>
    <mergeCell ref="A30:B30"/>
    <mergeCell ref="E30:G30"/>
    <mergeCell ref="A35:C35"/>
    <mergeCell ref="A32:J32"/>
    <mergeCell ref="B33:B34"/>
    <mergeCell ref="D33:E33"/>
    <mergeCell ref="D34:E34"/>
    <mergeCell ref="A6:A7"/>
    <mergeCell ref="B6:B7"/>
    <mergeCell ref="C6:C7"/>
    <mergeCell ref="D6:D7"/>
    <mergeCell ref="E6:G6"/>
    <mergeCell ref="H6:J6"/>
    <mergeCell ref="D2:J2"/>
    <mergeCell ref="D3:J3"/>
    <mergeCell ref="A4:J4"/>
    <mergeCell ref="E1:J1"/>
  </mergeCells>
  <pageMargins left="0.16" right="0.16" top="0.32" bottom="0.24" header="0.22" footer="0.19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</vt:lpstr>
      <vt:lpstr>'НМЦД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R5-3</cp:lastModifiedBy>
  <cp:lastPrinted>2023-02-07T09:53:49Z</cp:lastPrinted>
  <dcterms:created xsi:type="dcterms:W3CDTF">2014-01-28T13:50:42Z</dcterms:created>
  <dcterms:modified xsi:type="dcterms:W3CDTF">2025-01-23T08:55:22Z</dcterms:modified>
</cp:coreProperties>
</file>