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8909CD1-7C38-4626-B5BC-656823FB7874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20" i="1"/>
  <c r="H21" i="1"/>
  <c r="H44" i="1" l="1"/>
  <c r="J44" i="1"/>
  <c r="J43" i="1"/>
  <c r="K43" i="1" s="1"/>
  <c r="H43" i="1"/>
  <c r="I43" i="1" s="1"/>
  <c r="J42" i="1"/>
  <c r="K42" i="1" s="1"/>
  <c r="H42" i="1"/>
  <c r="J41" i="1"/>
  <c r="K41" i="1" s="1"/>
  <c r="H41" i="1"/>
  <c r="J19" i="1"/>
  <c r="I19" i="1" s="1"/>
  <c r="J21" i="1"/>
  <c r="K21" i="1" s="1"/>
  <c r="J20" i="1"/>
  <c r="K20" i="1" s="1"/>
  <c r="I44" i="1" l="1"/>
  <c r="I41" i="1"/>
  <c r="I42" i="1"/>
  <c r="I20" i="1"/>
  <c r="I21" i="1"/>
  <c r="K19" i="1"/>
  <c r="J37" i="1"/>
  <c r="K37" i="1" s="1"/>
  <c r="H37" i="1"/>
  <c r="J36" i="1"/>
  <c r="K36" i="1" s="1"/>
  <c r="H36" i="1"/>
  <c r="J35" i="1"/>
  <c r="K35" i="1" s="1"/>
  <c r="H35" i="1"/>
  <c r="J34" i="1"/>
  <c r="K34" i="1" s="1"/>
  <c r="H34" i="1"/>
  <c r="J33" i="1"/>
  <c r="K33" i="1" s="1"/>
  <c r="H33" i="1"/>
  <c r="J32" i="1"/>
  <c r="K32" i="1" s="1"/>
  <c r="H32" i="1"/>
  <c r="J31" i="1"/>
  <c r="K31" i="1" s="1"/>
  <c r="H31" i="1"/>
  <c r="J30" i="1"/>
  <c r="K30" i="1" s="1"/>
  <c r="H30" i="1"/>
  <c r="J29" i="1"/>
  <c r="K29" i="1" s="1"/>
  <c r="H29" i="1"/>
  <c r="J28" i="1"/>
  <c r="K28" i="1" s="1"/>
  <c r="H28" i="1"/>
  <c r="J27" i="1"/>
  <c r="K27" i="1" s="1"/>
  <c r="H27" i="1"/>
  <c r="J26" i="1"/>
  <c r="K26" i="1" s="1"/>
  <c r="H26" i="1"/>
  <c r="J25" i="1"/>
  <c r="K25" i="1" s="1"/>
  <c r="H25" i="1"/>
  <c r="J24" i="1"/>
  <c r="K24" i="1" s="1"/>
  <c r="H24" i="1"/>
  <c r="J23" i="1"/>
  <c r="K23" i="1" s="1"/>
  <c r="H23" i="1"/>
  <c r="J22" i="1"/>
  <c r="K22" i="1" s="1"/>
  <c r="H22" i="1"/>
  <c r="J18" i="1"/>
  <c r="K18" i="1" s="1"/>
  <c r="H18" i="1"/>
  <c r="J17" i="1"/>
  <c r="K17" i="1" s="1"/>
  <c r="H17" i="1"/>
  <c r="J16" i="1"/>
  <c r="K16" i="1" s="1"/>
  <c r="H16" i="1"/>
  <c r="J15" i="1"/>
  <c r="K15" i="1" s="1"/>
  <c r="H15" i="1"/>
  <c r="J14" i="1"/>
  <c r="K14" i="1" s="1"/>
  <c r="H14" i="1"/>
  <c r="J13" i="1"/>
  <c r="K13" i="1" s="1"/>
  <c r="H13" i="1"/>
  <c r="J12" i="1"/>
  <c r="K12" i="1" s="1"/>
  <c r="H12" i="1"/>
  <c r="J11" i="1"/>
  <c r="K11" i="1" s="1"/>
  <c r="H11" i="1"/>
  <c r="J10" i="1"/>
  <c r="K10" i="1" s="1"/>
  <c r="H10" i="1"/>
  <c r="J9" i="1"/>
  <c r="K9" i="1" s="1"/>
  <c r="H9" i="1"/>
  <c r="J8" i="1"/>
  <c r="K8" i="1" s="1"/>
  <c r="H8" i="1"/>
  <c r="K44" i="1"/>
  <c r="J40" i="1"/>
  <c r="K40" i="1" s="1"/>
  <c r="H40" i="1"/>
  <c r="J39" i="1"/>
  <c r="K39" i="1" s="1"/>
  <c r="H39" i="1"/>
  <c r="J38" i="1"/>
  <c r="K38" i="1" s="1"/>
  <c r="H38" i="1"/>
  <c r="I11" i="1" l="1"/>
  <c r="I26" i="1"/>
  <c r="I30" i="1"/>
  <c r="I17" i="1"/>
  <c r="I24" i="1"/>
  <c r="I32" i="1"/>
  <c r="I40" i="1"/>
  <c r="I8" i="1"/>
  <c r="I12" i="1"/>
  <c r="I16" i="1"/>
  <c r="I23" i="1"/>
  <c r="I27" i="1"/>
  <c r="I35" i="1"/>
  <c r="I38" i="1"/>
  <c r="I10" i="1"/>
  <c r="I14" i="1"/>
  <c r="I18" i="1"/>
  <c r="I25" i="1"/>
  <c r="I29" i="1"/>
  <c r="I33" i="1"/>
  <c r="I37" i="1"/>
  <c r="I36" i="1"/>
  <c r="I39" i="1"/>
  <c r="I15" i="1"/>
  <c r="K45" i="1"/>
  <c r="I31" i="1"/>
  <c r="I9" i="1"/>
  <c r="I13" i="1"/>
  <c r="I22" i="1"/>
  <c r="I28" i="1"/>
  <c r="I34" i="1"/>
  <c r="A51" i="1"/>
  <c r="C47" i="1" l="1"/>
  <c r="C48" i="1" l="1"/>
  <c r="C50" i="1" s="1"/>
  <c r="F50" i="1" s="1"/>
  <c r="F47" i="1"/>
  <c r="F48" i="1" l="1"/>
  <c r="C51" i="1"/>
  <c r="F51" i="1" s="1"/>
</calcChain>
</file>

<file path=xl/sharedStrings.xml><?xml version="1.0" encoding="utf-8"?>
<sst xmlns="http://schemas.openxmlformats.org/spreadsheetml/2006/main" count="107" uniqueCount="58">
  <si>
    <t>Обоснование НМЦД методом сопоставимых рыночных цен (анализ рынка) 
для закупки конкурентным способом</t>
  </si>
  <si>
    <t>№ п/п</t>
  </si>
  <si>
    <t>Наименование каждой единицы товара, работы, услуги (предмет закупки)</t>
  </si>
  <si>
    <t>Ед. изм.</t>
  </si>
  <si>
    <t>Кол-во</t>
  </si>
  <si>
    <t>Информация о рыночных ценах за ед. изм., руб. без НДС</t>
  </si>
  <si>
    <t>Общая стоимость закупки, руб. без НДС</t>
  </si>
  <si>
    <t>ИТОГО</t>
  </si>
  <si>
    <t>х</t>
  </si>
  <si>
    <t>Стоимость закупки без НДС</t>
  </si>
  <si>
    <t xml:space="preserve">   руб.               (</t>
  </si>
  <si>
    <t>)</t>
  </si>
  <si>
    <t>НДС</t>
  </si>
  <si>
    <t>Начальная максимальная цена договора (НМЦД),</t>
  </si>
  <si>
    <t>V - коэффициент вариации, %</t>
  </si>
  <si>
    <t xml:space="preserve"> Среднее квадратичное отклонение  
    </t>
  </si>
  <si>
    <t>Средняя арифмитическая цена за ед., без НДС</t>
  </si>
  <si>
    <t>усл.ед.</t>
  </si>
  <si>
    <t>ОСАГО автомобиль-самосвал 7066-F3</t>
  </si>
  <si>
    <t>ОСАГО фронтальный погрузчик HYUNDAI HL760-9</t>
  </si>
  <si>
    <t>ОСАГО колёсный экскаватор-перегружатель HYUNDAI R210W-9 МН</t>
  </si>
  <si>
    <t>ОСАГО автомобиль специальный мультилифт 7066-FA на шасси FAW CA3310 8х4 с крюковым погрузчиком PALFINGER MT30 г/п 30 тн</t>
  </si>
  <si>
    <t>ОСАГО фронтальный погрузчик с телескопической стрелой XCMG XC6-3514K</t>
  </si>
  <si>
    <t>ОСАГО специальная комбинированная дорожная машина ЭД600АФ</t>
  </si>
  <si>
    <t>ОСАГО автоцистерна 5453FZ-21 на шасси FAW 3250 6Х4</t>
  </si>
  <si>
    <t>ОСАГО трактор Беларус МТЗ 82.1</t>
  </si>
  <si>
    <t>ОСАГО автобус ПАЗ 320405-04 Вектор NEXT</t>
  </si>
  <si>
    <t>ОСАГО машина вакуумная 
5453FZ-10 на шасси FAW 3250 6Х4</t>
  </si>
  <si>
    <t>КАСКО автомобиль Lada Largus</t>
  </si>
  <si>
    <t>КАСКО автомобиль-самосвал 7066-F3</t>
  </si>
  <si>
    <t xml:space="preserve">КАСКО автомобиль специальный мультилифт  7066-F1 </t>
  </si>
  <si>
    <t>КАСКО автомобиль специальный мультилифт 7066-FA на шасси FAW CA3310 8х4 с крюковым погрузчиком PALFINGER MT30 г/п 30 тн</t>
  </si>
  <si>
    <t>КАСКО специальная комбинированная дорожная машина ЭД600АФ</t>
  </si>
  <si>
    <t>КАСКО машина вакуумная 5453FZ-10 на шасси FAW 3250 6Х4</t>
  </si>
  <si>
    <t>КАСКО автоцистерна 5453FZ-21 на шасси FAW 3250 6Х4</t>
  </si>
  <si>
    <t>КАСКО автобус ПАЗ 320405-04 Вектор NEXT</t>
  </si>
  <si>
    <t xml:space="preserve">КАСКО LADA VESTA </t>
  </si>
  <si>
    <t>КАСКО автомобиль VOLKSWAGEN CARAVELLE</t>
  </si>
  <si>
    <t>Страхование гражданской ответственности  при эксплуатации специализированной техники экскаватор гусеничный HYUNDAI HX220S</t>
  </si>
  <si>
    <t>Страхование гражданской ответственности  при эксплуатации специализированной техники уплотнитель XCMG XH365</t>
  </si>
  <si>
    <t>Страхование гражданской ответственности  при эксплуатации специализированной техники погрузчик с бортовым поворотом HYUNDAI HSL850-7A</t>
  </si>
  <si>
    <t>Страхование гражданской ответственности  при эксплуатации специализированной техники щековая дробилка MESDA MD-J8D</t>
  </si>
  <si>
    <t>Страхование специализированной техники (передвижного оборудования) экскаватор гусеничный HYUNDAI HX220S</t>
  </si>
  <si>
    <t>Страхование специализированной техники (передвижного оборудования) фронтальный погрузчик HYUNDAI HL760-9</t>
  </si>
  <si>
    <t>Страхование специализированной техники (передвижного оборудования) колёсный экскаватор-перегружатель
HYUNDAI R210W-9 МН</t>
  </si>
  <si>
    <t>Страхование специализированной техники (передвижного оборудования) уплотнитель XCMG XH365</t>
  </si>
  <si>
    <t>Страхование специализированной техники (передвижного оборудования) фронтальный погрузчик с телескопической стрелой XCMG XC6-3514K</t>
  </si>
  <si>
    <t>Страхование специализированной техники (передвижного оборудования) погрузчик с бортовым поворотом HYUNDAI HSL850-7A</t>
  </si>
  <si>
    <t>Страхование специализированной техники (передвижного оборудования) трактор Беларус МТЗ 82.1</t>
  </si>
  <si>
    <t>Страхование специализированной техники (передвижного оборудования) щековая дробилка MESDA MD-J8D</t>
  </si>
  <si>
    <t xml:space="preserve">ОСАГО автомобиль специальный мультилифт 7066-F1 </t>
  </si>
  <si>
    <t>ОСАГО автомобиль Lada Largus</t>
  </si>
  <si>
    <t xml:space="preserve">ОСАГО LADA VESTA </t>
  </si>
  <si>
    <t>ОСАГО автомобиль VOLKSWAGEN CARAVELLE</t>
  </si>
  <si>
    <t xml:space="preserve">Обязательное страхование гражданской ответственности владельца опасного объекта за причинение вреда в результате аварии на опасном объекте
</t>
  </si>
  <si>
    <t xml:space="preserve">предложение №1 </t>
  </si>
  <si>
    <t>предложение №2</t>
  </si>
  <si>
    <t>предложение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</si>
</sst>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9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top"/>
      <protection locked="0"/>
    </xf>
    <xf numFmtId="9" fontId="5" fillId="0" borderId="0" xfId="0" applyNumberFormat="1" applyFont="1" applyFill="1" applyAlignment="1" applyProtection="1">
      <alignment horizontal="center" vertical="top"/>
      <protection locked="0"/>
    </xf>
    <xf numFmtId="0" fontId="0" fillId="0" borderId="0" xfId="0" applyFill="1" applyAlignment="1" applyProtection="1">
      <alignment horizontal="right"/>
      <protection locked="0"/>
    </xf>
    <xf numFmtId="0" fontId="7" fillId="0" borderId="0" xfId="0" applyFont="1" applyFill="1" applyAlignment="1" applyProtection="1">
      <alignment horizontal="right" vertical="top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left" vertical="top"/>
    </xf>
    <xf numFmtId="4" fontId="5" fillId="0" borderId="0" xfId="0" applyNumberFormat="1" applyFont="1" applyFill="1" applyAlignment="1" applyProtection="1">
      <alignment horizontal="right" vertical="top"/>
    </xf>
    <xf numFmtId="0" fontId="5" fillId="0" borderId="0" xfId="0" applyFont="1" applyFill="1" applyAlignment="1" applyProtection="1">
      <alignment horizontal="right" vertical="top"/>
    </xf>
    <xf numFmtId="0" fontId="6" fillId="0" borderId="0" xfId="0" applyFont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Alignment="1" applyProtection="1">
      <alignment horizontal="right" vertical="top"/>
    </xf>
    <xf numFmtId="0" fontId="5" fillId="0" borderId="0" xfId="0" applyFont="1" applyFill="1" applyAlignment="1" applyProtection="1">
      <alignment horizontal="left" vertical="top" wrapText="1"/>
      <protection locked="0"/>
    </xf>
    <xf numFmtId="4" fontId="6" fillId="0" borderId="0" xfId="0" applyNumberFormat="1" applyFont="1" applyAlignment="1" applyProtection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3</xdr:row>
      <xdr:rowOff>914400</xdr:rowOff>
    </xdr:from>
    <xdr:to>
      <xdr:col>7</xdr:col>
      <xdr:colOff>1343025</xdr:colOff>
      <xdr:row>3</xdr:row>
      <xdr:rowOff>1362075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2590800"/>
          <a:ext cx="1019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</xdr:colOff>
      <xdr:row>5</xdr:row>
      <xdr:rowOff>161925</xdr:rowOff>
    </xdr:from>
    <xdr:to>
      <xdr:col>7</xdr:col>
      <xdr:colOff>1047750</xdr:colOff>
      <xdr:row>6</xdr:row>
      <xdr:rowOff>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971550"/>
          <a:ext cx="1019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3</xdr:row>
      <xdr:rowOff>1057275</xdr:rowOff>
    </xdr:from>
    <xdr:to>
      <xdr:col>8</xdr:col>
      <xdr:colOff>733425</xdr:colOff>
      <xdr:row>3</xdr:row>
      <xdr:rowOff>1400175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2733675"/>
          <a:ext cx="695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5</xdr:row>
      <xdr:rowOff>266700</xdr:rowOff>
    </xdr:from>
    <xdr:to>
      <xdr:col>8</xdr:col>
      <xdr:colOff>866775</xdr:colOff>
      <xdr:row>6</xdr:row>
      <xdr:rowOff>0</xdr:rowOff>
    </xdr:to>
    <xdr:pic>
      <xdr:nvPicPr>
        <xdr:cNvPr id="11" name="Picture 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76325"/>
          <a:ext cx="695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workbookViewId="0">
      <selection activeCell="I11" sqref="I11"/>
    </sheetView>
  </sheetViews>
  <sheetFormatPr defaultRowHeight="15" x14ac:dyDescent="0.25"/>
  <cols>
    <col min="1" max="1" width="6.42578125" style="15" customWidth="1"/>
    <col min="2" max="2" width="29.28515625" style="15" customWidth="1"/>
    <col min="3" max="4" width="9.140625" style="15"/>
    <col min="5" max="5" width="17" style="15" customWidth="1"/>
    <col min="6" max="6" width="16.5703125" style="15" customWidth="1"/>
    <col min="7" max="7" width="16" style="15" customWidth="1"/>
    <col min="8" max="8" width="18.140625" customWidth="1"/>
    <col min="9" max="9" width="15.7109375" customWidth="1"/>
    <col min="10" max="10" width="16" customWidth="1"/>
    <col min="11" max="11" width="15.28515625" customWidth="1"/>
  </cols>
  <sheetData>
    <row r="1" spans="1:12" x14ac:dyDescent="0.25">
      <c r="A1" s="16"/>
      <c r="B1" s="16"/>
      <c r="C1" s="16"/>
      <c r="D1" s="16"/>
      <c r="E1" s="16"/>
      <c r="F1" s="16"/>
      <c r="G1" s="16"/>
      <c r="H1" s="1"/>
      <c r="I1" s="1"/>
      <c r="J1" s="1"/>
      <c r="K1" s="1"/>
      <c r="L1" s="1"/>
    </row>
    <row r="2" spans="1:12" ht="18.75" x14ac:dyDescent="0.3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"/>
    </row>
    <row r="3" spans="1:12" x14ac:dyDescent="0.25">
      <c r="A3" s="16"/>
      <c r="B3" s="16"/>
      <c r="C3" s="16"/>
      <c r="D3" s="16"/>
      <c r="E3" s="16"/>
      <c r="F3" s="16"/>
      <c r="G3" s="16"/>
      <c r="H3" s="1"/>
      <c r="I3" s="1"/>
      <c r="J3" s="1"/>
      <c r="K3" s="1"/>
      <c r="L3" s="1"/>
    </row>
    <row r="4" spans="1:12" ht="33.75" customHeight="1" x14ac:dyDescent="0.25">
      <c r="A4" s="27" t="s">
        <v>1</v>
      </c>
      <c r="B4" s="27" t="s">
        <v>2</v>
      </c>
      <c r="C4" s="27" t="s">
        <v>3</v>
      </c>
      <c r="D4" s="27" t="s">
        <v>4</v>
      </c>
      <c r="E4" s="28" t="s">
        <v>5</v>
      </c>
      <c r="F4" s="28"/>
      <c r="G4" s="28"/>
      <c r="H4" s="36" t="s">
        <v>15</v>
      </c>
      <c r="I4" s="36" t="s">
        <v>14</v>
      </c>
      <c r="J4" s="29" t="s">
        <v>16</v>
      </c>
      <c r="K4" s="28" t="s">
        <v>6</v>
      </c>
      <c r="L4" s="1"/>
    </row>
    <row r="5" spans="1:12" x14ac:dyDescent="0.25">
      <c r="A5" s="27"/>
      <c r="B5" s="27"/>
      <c r="C5" s="27"/>
      <c r="D5" s="27"/>
      <c r="E5" s="31" t="s">
        <v>55</v>
      </c>
      <c r="F5" s="31" t="s">
        <v>56</v>
      </c>
      <c r="G5" s="31" t="s">
        <v>57</v>
      </c>
      <c r="H5" s="37"/>
      <c r="I5" s="37"/>
      <c r="J5" s="30"/>
      <c r="K5" s="28"/>
      <c r="L5" s="1"/>
    </row>
    <row r="6" spans="1:12" ht="48" customHeight="1" x14ac:dyDescent="0.25">
      <c r="A6" s="27"/>
      <c r="B6" s="27"/>
      <c r="C6" s="27"/>
      <c r="D6" s="27"/>
      <c r="E6" s="31"/>
      <c r="F6" s="31"/>
      <c r="G6" s="31"/>
      <c r="H6" s="38"/>
      <c r="I6" s="38"/>
      <c r="J6" s="30"/>
      <c r="K6" s="28"/>
      <c r="L6" s="1"/>
    </row>
    <row r="7" spans="1:12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2">
        <v>8</v>
      </c>
      <c r="I7" s="2">
        <v>9</v>
      </c>
      <c r="J7" s="2">
        <v>10</v>
      </c>
      <c r="K7" s="2">
        <v>11</v>
      </c>
      <c r="L7" s="1"/>
    </row>
    <row r="8" spans="1:12" ht="30" x14ac:dyDescent="0.25">
      <c r="A8" s="13">
        <v>1</v>
      </c>
      <c r="B8" s="10" t="s">
        <v>18</v>
      </c>
      <c r="C8" s="13" t="s">
        <v>17</v>
      </c>
      <c r="D8" s="13">
        <v>4</v>
      </c>
      <c r="E8" s="12">
        <v>28286.68</v>
      </c>
      <c r="F8" s="12">
        <v>35358.35</v>
      </c>
      <c r="G8" s="12">
        <v>33944.019999999997</v>
      </c>
      <c r="H8" s="12">
        <f t="shared" ref="H8:H37" si="0">ROUND(STDEV(E8:G8),2)</f>
        <v>3741.98</v>
      </c>
      <c r="I8" s="12">
        <f t="shared" ref="I8:I37" si="1">ROUND(H8/J8*100,2)</f>
        <v>11.5</v>
      </c>
      <c r="J8" s="12">
        <f t="shared" ref="J8:J37" si="2">(E8+F8+G8)/3</f>
        <v>32529.683333333331</v>
      </c>
      <c r="K8" s="12">
        <f t="shared" ref="K8:K37" si="3">J8*D8</f>
        <v>130118.73333333332</v>
      </c>
      <c r="L8" s="1"/>
    </row>
    <row r="9" spans="1:12" ht="45" x14ac:dyDescent="0.25">
      <c r="A9" s="19">
        <v>2</v>
      </c>
      <c r="B9" s="10" t="s">
        <v>50</v>
      </c>
      <c r="C9" s="13" t="s">
        <v>17</v>
      </c>
      <c r="D9" s="13">
        <v>4</v>
      </c>
      <c r="E9" s="12">
        <v>28286.68</v>
      </c>
      <c r="F9" s="12">
        <v>35358.35</v>
      </c>
      <c r="G9" s="12">
        <v>33944.019999999997</v>
      </c>
      <c r="H9" s="12">
        <f t="shared" si="0"/>
        <v>3741.98</v>
      </c>
      <c r="I9" s="12">
        <f t="shared" si="1"/>
        <v>11.5</v>
      </c>
      <c r="J9" s="12">
        <f t="shared" si="2"/>
        <v>32529.683333333331</v>
      </c>
      <c r="K9" s="12">
        <f t="shared" si="3"/>
        <v>130118.73333333332</v>
      </c>
      <c r="L9" s="1"/>
    </row>
    <row r="10" spans="1:12" ht="30" x14ac:dyDescent="0.25">
      <c r="A10" s="19">
        <v>3</v>
      </c>
      <c r="B10" s="10" t="s">
        <v>19</v>
      </c>
      <c r="C10" s="13" t="s">
        <v>17</v>
      </c>
      <c r="D10" s="13">
        <v>8</v>
      </c>
      <c r="E10" s="12">
        <v>4788.05</v>
      </c>
      <c r="F10" s="12">
        <v>5985.06</v>
      </c>
      <c r="G10" s="12">
        <v>5745.66</v>
      </c>
      <c r="H10" s="12">
        <f t="shared" si="0"/>
        <v>633.4</v>
      </c>
      <c r="I10" s="12">
        <f t="shared" si="1"/>
        <v>11.5</v>
      </c>
      <c r="J10" s="12">
        <f t="shared" si="2"/>
        <v>5506.2566666666671</v>
      </c>
      <c r="K10" s="12">
        <f t="shared" si="3"/>
        <v>44050.053333333337</v>
      </c>
      <c r="L10" s="1"/>
    </row>
    <row r="11" spans="1:12" ht="45" x14ac:dyDescent="0.25">
      <c r="A11" s="19">
        <v>4</v>
      </c>
      <c r="B11" s="10" t="s">
        <v>20</v>
      </c>
      <c r="C11" s="13" t="s">
        <v>17</v>
      </c>
      <c r="D11" s="13">
        <v>12</v>
      </c>
      <c r="E11" s="12">
        <v>4788.05</v>
      </c>
      <c r="F11" s="12">
        <v>5985.06</v>
      </c>
      <c r="G11" s="12">
        <v>5745.66</v>
      </c>
      <c r="H11" s="12">
        <f t="shared" si="0"/>
        <v>633.4</v>
      </c>
      <c r="I11" s="12">
        <f t="shared" si="1"/>
        <v>11.5</v>
      </c>
      <c r="J11" s="12">
        <f t="shared" si="2"/>
        <v>5506.2566666666671</v>
      </c>
      <c r="K11" s="12">
        <f t="shared" si="3"/>
        <v>66075.08</v>
      </c>
      <c r="L11" s="1"/>
    </row>
    <row r="12" spans="1:12" ht="75" x14ac:dyDescent="0.25">
      <c r="A12" s="19">
        <v>5</v>
      </c>
      <c r="B12" s="10" t="s">
        <v>21</v>
      </c>
      <c r="C12" s="13" t="s">
        <v>17</v>
      </c>
      <c r="D12" s="13">
        <v>14</v>
      </c>
      <c r="E12" s="12">
        <v>28286.68</v>
      </c>
      <c r="F12" s="12">
        <v>35358.35</v>
      </c>
      <c r="G12" s="12">
        <v>33944.019999999997</v>
      </c>
      <c r="H12" s="12">
        <f t="shared" si="0"/>
        <v>3741.98</v>
      </c>
      <c r="I12" s="12">
        <f t="shared" si="1"/>
        <v>11.5</v>
      </c>
      <c r="J12" s="12">
        <f t="shared" si="2"/>
        <v>32529.683333333331</v>
      </c>
      <c r="K12" s="12">
        <f t="shared" si="3"/>
        <v>455415.56666666665</v>
      </c>
      <c r="L12" s="1"/>
    </row>
    <row r="13" spans="1:12" ht="45" x14ac:dyDescent="0.25">
      <c r="A13" s="19">
        <v>6</v>
      </c>
      <c r="B13" s="10" t="s">
        <v>22</v>
      </c>
      <c r="C13" s="13" t="s">
        <v>17</v>
      </c>
      <c r="D13" s="13">
        <v>4</v>
      </c>
      <c r="E13" s="12">
        <v>4788.05</v>
      </c>
      <c r="F13" s="12">
        <v>5985.06</v>
      </c>
      <c r="G13" s="12">
        <v>5745.66</v>
      </c>
      <c r="H13" s="3">
        <f t="shared" si="0"/>
        <v>633.4</v>
      </c>
      <c r="I13" s="3">
        <f t="shared" si="1"/>
        <v>11.5</v>
      </c>
      <c r="J13" s="3">
        <f t="shared" si="2"/>
        <v>5506.2566666666671</v>
      </c>
      <c r="K13" s="3">
        <f t="shared" si="3"/>
        <v>22025.026666666668</v>
      </c>
      <c r="L13" s="1"/>
    </row>
    <row r="14" spans="1:12" ht="45" x14ac:dyDescent="0.25">
      <c r="A14" s="19">
        <v>7</v>
      </c>
      <c r="B14" s="10" t="s">
        <v>23</v>
      </c>
      <c r="C14" s="13" t="s">
        <v>17</v>
      </c>
      <c r="D14" s="13">
        <v>4</v>
      </c>
      <c r="E14" s="12">
        <v>28286.68</v>
      </c>
      <c r="F14" s="12">
        <v>35358.35</v>
      </c>
      <c r="G14" s="12">
        <v>33944.019999999997</v>
      </c>
      <c r="H14" s="3">
        <f t="shared" si="0"/>
        <v>3741.98</v>
      </c>
      <c r="I14" s="3">
        <f t="shared" si="1"/>
        <v>11.5</v>
      </c>
      <c r="J14" s="3">
        <f t="shared" si="2"/>
        <v>32529.683333333331</v>
      </c>
      <c r="K14" s="3">
        <f t="shared" si="3"/>
        <v>130118.73333333332</v>
      </c>
      <c r="L14" s="1"/>
    </row>
    <row r="15" spans="1:12" ht="45" x14ac:dyDescent="0.25">
      <c r="A15" s="19">
        <v>8</v>
      </c>
      <c r="B15" s="10" t="s">
        <v>27</v>
      </c>
      <c r="C15" s="13" t="s">
        <v>17</v>
      </c>
      <c r="D15" s="13">
        <v>4</v>
      </c>
      <c r="E15" s="12">
        <v>28286.68</v>
      </c>
      <c r="F15" s="12">
        <v>35358.35</v>
      </c>
      <c r="G15" s="12">
        <v>33944.019999999997</v>
      </c>
      <c r="H15" s="3">
        <f t="shared" si="0"/>
        <v>3741.98</v>
      </c>
      <c r="I15" s="3">
        <f t="shared" si="1"/>
        <v>11.5</v>
      </c>
      <c r="J15" s="3">
        <f t="shared" si="2"/>
        <v>32529.683333333331</v>
      </c>
      <c r="K15" s="3">
        <f t="shared" si="3"/>
        <v>130118.73333333332</v>
      </c>
      <c r="L15" s="1"/>
    </row>
    <row r="16" spans="1:12" ht="30" x14ac:dyDescent="0.25">
      <c r="A16" s="19">
        <v>9</v>
      </c>
      <c r="B16" s="10" t="s">
        <v>24</v>
      </c>
      <c r="C16" s="13" t="s">
        <v>17</v>
      </c>
      <c r="D16" s="13">
        <v>3</v>
      </c>
      <c r="E16" s="12">
        <v>28286.68</v>
      </c>
      <c r="F16" s="12">
        <v>35358.35</v>
      </c>
      <c r="G16" s="12">
        <v>33944.019999999997</v>
      </c>
      <c r="H16" s="3">
        <f t="shared" si="0"/>
        <v>3741.98</v>
      </c>
      <c r="I16" s="3">
        <f t="shared" si="1"/>
        <v>11.5</v>
      </c>
      <c r="J16" s="3">
        <f t="shared" si="2"/>
        <v>32529.683333333331</v>
      </c>
      <c r="K16" s="3">
        <f t="shared" si="3"/>
        <v>97589.049999999988</v>
      </c>
      <c r="L16" s="1"/>
    </row>
    <row r="17" spans="1:12" ht="30" x14ac:dyDescent="0.25">
      <c r="A17" s="19">
        <v>10</v>
      </c>
      <c r="B17" s="10" t="s">
        <v>25</v>
      </c>
      <c r="C17" s="13" t="s">
        <v>17</v>
      </c>
      <c r="D17" s="13">
        <v>4</v>
      </c>
      <c r="E17" s="12">
        <v>4788.05</v>
      </c>
      <c r="F17" s="12">
        <v>5985.06</v>
      </c>
      <c r="G17" s="12">
        <v>5745.66</v>
      </c>
      <c r="H17" s="3">
        <f t="shared" si="0"/>
        <v>633.4</v>
      </c>
      <c r="I17" s="3">
        <f t="shared" si="1"/>
        <v>11.5</v>
      </c>
      <c r="J17" s="3">
        <f t="shared" si="2"/>
        <v>5506.2566666666671</v>
      </c>
      <c r="K17" s="3">
        <f t="shared" si="3"/>
        <v>22025.026666666668</v>
      </c>
      <c r="L17" s="1"/>
    </row>
    <row r="18" spans="1:12" ht="30" x14ac:dyDescent="0.25">
      <c r="A18" s="19">
        <v>11</v>
      </c>
      <c r="B18" s="10" t="s">
        <v>26</v>
      </c>
      <c r="C18" s="13" t="s">
        <v>17</v>
      </c>
      <c r="D18" s="13">
        <v>6</v>
      </c>
      <c r="E18" s="12">
        <v>16124.37</v>
      </c>
      <c r="F18" s="12">
        <v>20155.46</v>
      </c>
      <c r="G18" s="12">
        <v>19349.240000000002</v>
      </c>
      <c r="H18" s="3">
        <f t="shared" si="0"/>
        <v>2133.0500000000002</v>
      </c>
      <c r="I18" s="3">
        <f t="shared" si="1"/>
        <v>11.5</v>
      </c>
      <c r="J18" s="3">
        <f t="shared" si="2"/>
        <v>18543.023333333334</v>
      </c>
      <c r="K18" s="3">
        <f t="shared" si="3"/>
        <v>111258.14000000001</v>
      </c>
      <c r="L18" s="1"/>
    </row>
    <row r="19" spans="1:12" ht="36.75" customHeight="1" x14ac:dyDescent="0.25">
      <c r="A19" s="19">
        <v>12</v>
      </c>
      <c r="B19" s="10" t="s">
        <v>51</v>
      </c>
      <c r="C19" s="13" t="s">
        <v>17</v>
      </c>
      <c r="D19" s="13">
        <v>1</v>
      </c>
      <c r="E19" s="12">
        <v>12985.74</v>
      </c>
      <c r="F19" s="25">
        <v>12985.74</v>
      </c>
      <c r="G19" s="25">
        <v>12985.74</v>
      </c>
      <c r="H19" s="3">
        <f t="shared" si="0"/>
        <v>0</v>
      </c>
      <c r="I19" s="3">
        <f t="shared" si="1"/>
        <v>0</v>
      </c>
      <c r="J19" s="3">
        <f t="shared" ref="J19" si="4">(E19+F19+G19)/3</f>
        <v>12985.74</v>
      </c>
      <c r="K19" s="3">
        <f t="shared" ref="K19" si="5">J19*D19</f>
        <v>12985.74</v>
      </c>
      <c r="L19" s="1"/>
    </row>
    <row r="20" spans="1:12" x14ac:dyDescent="0.25">
      <c r="A20" s="19">
        <v>13</v>
      </c>
      <c r="B20" s="14" t="s">
        <v>52</v>
      </c>
      <c r="C20" s="13" t="s">
        <v>17</v>
      </c>
      <c r="D20" s="13">
        <v>4</v>
      </c>
      <c r="E20" s="12">
        <v>12985.74</v>
      </c>
      <c r="F20" s="25">
        <v>12985.74</v>
      </c>
      <c r="G20" s="25">
        <v>12985.74</v>
      </c>
      <c r="H20" s="3">
        <f t="shared" si="0"/>
        <v>0</v>
      </c>
      <c r="I20" s="3">
        <f t="shared" si="1"/>
        <v>0</v>
      </c>
      <c r="J20" s="3">
        <f t="shared" ref="J20:J21" si="6">(E20+F20+G20)/3</f>
        <v>12985.74</v>
      </c>
      <c r="K20" s="3">
        <f t="shared" ref="K20:K21" si="7">J20*D20</f>
        <v>51942.96</v>
      </c>
      <c r="L20" s="1"/>
    </row>
    <row r="21" spans="1:12" ht="47.25" x14ac:dyDescent="0.25">
      <c r="A21" s="19">
        <v>14</v>
      </c>
      <c r="B21" s="11" t="s">
        <v>53</v>
      </c>
      <c r="C21" s="13" t="s">
        <v>17</v>
      </c>
      <c r="D21" s="13">
        <v>1</v>
      </c>
      <c r="E21" s="12">
        <v>14998.52</v>
      </c>
      <c r="F21" s="25">
        <v>15150.02</v>
      </c>
      <c r="G21" s="25">
        <v>15150.02</v>
      </c>
      <c r="H21" s="3">
        <f t="shared" si="0"/>
        <v>87.47</v>
      </c>
      <c r="I21" s="3">
        <f t="shared" si="1"/>
        <v>0.57999999999999996</v>
      </c>
      <c r="J21" s="3">
        <f t="shared" si="6"/>
        <v>15099.519999999999</v>
      </c>
      <c r="K21" s="3">
        <f t="shared" si="7"/>
        <v>15099.519999999999</v>
      </c>
      <c r="L21" s="1"/>
    </row>
    <row r="22" spans="1:12" s="15" customFormat="1" ht="31.5" x14ac:dyDescent="0.25">
      <c r="A22" s="19">
        <v>15</v>
      </c>
      <c r="B22" s="9" t="s">
        <v>28</v>
      </c>
      <c r="C22" s="13" t="s">
        <v>17</v>
      </c>
      <c r="D22" s="13">
        <v>1</v>
      </c>
      <c r="E22" s="12">
        <v>52729.86</v>
      </c>
      <c r="F22" s="12">
        <v>57315.06</v>
      </c>
      <c r="G22" s="12">
        <v>55022.46</v>
      </c>
      <c r="H22" s="12">
        <f t="shared" si="0"/>
        <v>2292.6</v>
      </c>
      <c r="I22" s="12">
        <f t="shared" si="1"/>
        <v>4.17</v>
      </c>
      <c r="J22" s="12">
        <f t="shared" si="2"/>
        <v>55022.46</v>
      </c>
      <c r="K22" s="12">
        <f t="shared" si="3"/>
        <v>55022.46</v>
      </c>
      <c r="L22" s="16"/>
    </row>
    <row r="23" spans="1:12" ht="31.5" x14ac:dyDescent="0.25">
      <c r="A23" s="19">
        <v>16</v>
      </c>
      <c r="B23" s="9" t="s">
        <v>29</v>
      </c>
      <c r="C23" s="13" t="s">
        <v>17</v>
      </c>
      <c r="D23" s="13">
        <v>4</v>
      </c>
      <c r="E23" s="12">
        <v>144836.35</v>
      </c>
      <c r="F23" s="12">
        <v>157430.81</v>
      </c>
      <c r="G23" s="12">
        <v>151133.57999999999</v>
      </c>
      <c r="H23" s="3">
        <f t="shared" si="0"/>
        <v>6297.23</v>
      </c>
      <c r="I23" s="3">
        <f t="shared" si="1"/>
        <v>4.17</v>
      </c>
      <c r="J23" s="3">
        <f t="shared" si="2"/>
        <v>151133.57999999999</v>
      </c>
      <c r="K23" s="3">
        <f t="shared" si="3"/>
        <v>604534.31999999995</v>
      </c>
      <c r="L23" s="1"/>
    </row>
    <row r="24" spans="1:12" ht="47.25" x14ac:dyDescent="0.25">
      <c r="A24" s="19">
        <v>17</v>
      </c>
      <c r="B24" s="9" t="s">
        <v>30</v>
      </c>
      <c r="C24" s="13" t="s">
        <v>17</v>
      </c>
      <c r="D24" s="13">
        <v>4</v>
      </c>
      <c r="E24" s="12">
        <v>182363.87</v>
      </c>
      <c r="F24" s="12">
        <v>198221.6</v>
      </c>
      <c r="G24" s="12">
        <v>190292.73</v>
      </c>
      <c r="H24" s="3">
        <f t="shared" si="0"/>
        <v>7928.87</v>
      </c>
      <c r="I24" s="3">
        <f t="shared" si="1"/>
        <v>4.17</v>
      </c>
      <c r="J24" s="3">
        <f t="shared" si="2"/>
        <v>190292.73333333331</v>
      </c>
      <c r="K24" s="3">
        <f t="shared" si="3"/>
        <v>761170.93333333323</v>
      </c>
      <c r="L24" s="1"/>
    </row>
    <row r="25" spans="1:12" ht="94.5" x14ac:dyDescent="0.25">
      <c r="A25" s="19">
        <v>18</v>
      </c>
      <c r="B25" s="9" t="s">
        <v>31</v>
      </c>
      <c r="C25" s="13" t="s">
        <v>17</v>
      </c>
      <c r="D25" s="13">
        <v>14</v>
      </c>
      <c r="E25" s="12">
        <v>203703.04000000001</v>
      </c>
      <c r="F25" s="12">
        <v>221416.35</v>
      </c>
      <c r="G25" s="12">
        <v>212559.69</v>
      </c>
      <c r="H25" s="3">
        <f t="shared" si="0"/>
        <v>8856.66</v>
      </c>
      <c r="I25" s="3">
        <f t="shared" si="1"/>
        <v>4.17</v>
      </c>
      <c r="J25" s="3">
        <f t="shared" si="2"/>
        <v>212559.69333333336</v>
      </c>
      <c r="K25" s="3">
        <f t="shared" si="3"/>
        <v>2975835.706666667</v>
      </c>
      <c r="L25" s="1"/>
    </row>
    <row r="26" spans="1:12" ht="47.25" x14ac:dyDescent="0.25">
      <c r="A26" s="19">
        <v>19</v>
      </c>
      <c r="B26" s="9" t="s">
        <v>32</v>
      </c>
      <c r="C26" s="13" t="s">
        <v>17</v>
      </c>
      <c r="D26" s="13">
        <v>4</v>
      </c>
      <c r="E26" s="12">
        <v>269780.90000000002</v>
      </c>
      <c r="F26" s="12">
        <v>293240.11</v>
      </c>
      <c r="G26" s="12">
        <v>281510.5</v>
      </c>
      <c r="H26" s="3">
        <f t="shared" si="0"/>
        <v>11729.61</v>
      </c>
      <c r="I26" s="3">
        <f t="shared" si="1"/>
        <v>4.17</v>
      </c>
      <c r="J26" s="3">
        <f t="shared" si="2"/>
        <v>281510.50333333336</v>
      </c>
      <c r="K26" s="3">
        <f t="shared" si="3"/>
        <v>1126042.0133333334</v>
      </c>
      <c r="L26" s="1"/>
    </row>
    <row r="27" spans="1:12" ht="47.25" x14ac:dyDescent="0.25">
      <c r="A27" s="19">
        <v>20</v>
      </c>
      <c r="B27" s="9" t="s">
        <v>33</v>
      </c>
      <c r="C27" s="13" t="s">
        <v>17</v>
      </c>
      <c r="D27" s="13">
        <v>4</v>
      </c>
      <c r="E27" s="12">
        <v>240200.4</v>
      </c>
      <c r="F27" s="12">
        <v>261087.38</v>
      </c>
      <c r="G27" s="12">
        <v>250643.89</v>
      </c>
      <c r="H27" s="3">
        <f t="shared" si="0"/>
        <v>10443.49</v>
      </c>
      <c r="I27" s="3">
        <f t="shared" si="1"/>
        <v>4.17</v>
      </c>
      <c r="J27" s="3">
        <f t="shared" si="2"/>
        <v>250643.89</v>
      </c>
      <c r="K27" s="3">
        <f t="shared" si="3"/>
        <v>1002575.56</v>
      </c>
      <c r="L27" s="1"/>
    </row>
    <row r="28" spans="1:12" ht="47.25" x14ac:dyDescent="0.25">
      <c r="A28" s="19">
        <v>21</v>
      </c>
      <c r="B28" s="9" t="s">
        <v>34</v>
      </c>
      <c r="C28" s="13" t="s">
        <v>17</v>
      </c>
      <c r="D28" s="13">
        <v>3</v>
      </c>
      <c r="E28" s="12">
        <v>206646.39</v>
      </c>
      <c r="F28" s="12">
        <v>224615.64</v>
      </c>
      <c r="G28" s="12">
        <v>215631.01</v>
      </c>
      <c r="H28" s="3">
        <f t="shared" si="0"/>
        <v>8984.6299999999992</v>
      </c>
      <c r="I28" s="3">
        <f t="shared" si="1"/>
        <v>4.17</v>
      </c>
      <c r="J28" s="3">
        <f t="shared" si="2"/>
        <v>215631.01333333334</v>
      </c>
      <c r="K28" s="3">
        <f t="shared" si="3"/>
        <v>646893.04</v>
      </c>
      <c r="L28" s="1"/>
    </row>
    <row r="29" spans="1:12" ht="31.5" x14ac:dyDescent="0.25">
      <c r="A29" s="19">
        <v>22</v>
      </c>
      <c r="B29" s="9" t="s">
        <v>35</v>
      </c>
      <c r="C29" s="13" t="s">
        <v>17</v>
      </c>
      <c r="D29" s="13">
        <v>6</v>
      </c>
      <c r="E29" s="12">
        <v>93328.48</v>
      </c>
      <c r="F29" s="12">
        <v>101444</v>
      </c>
      <c r="G29" s="12">
        <v>97386.240000000005</v>
      </c>
      <c r="H29" s="3">
        <f t="shared" si="0"/>
        <v>4057.76</v>
      </c>
      <c r="I29" s="3">
        <f t="shared" si="1"/>
        <v>4.17</v>
      </c>
      <c r="J29" s="3">
        <f t="shared" si="2"/>
        <v>97386.239999999991</v>
      </c>
      <c r="K29" s="3">
        <f t="shared" si="3"/>
        <v>584317.43999999994</v>
      </c>
      <c r="L29" s="1"/>
    </row>
    <row r="30" spans="1:12" x14ac:dyDescent="0.25">
      <c r="A30" s="19">
        <v>23</v>
      </c>
      <c r="B30" s="14" t="s">
        <v>36</v>
      </c>
      <c r="C30" s="13" t="s">
        <v>17</v>
      </c>
      <c r="D30" s="13">
        <v>1</v>
      </c>
      <c r="E30" s="12">
        <v>31197.95</v>
      </c>
      <c r="F30" s="12">
        <v>33910.81</v>
      </c>
      <c r="G30" s="12">
        <v>32554.38</v>
      </c>
      <c r="H30" s="3">
        <f t="shared" si="0"/>
        <v>1356.43</v>
      </c>
      <c r="I30" s="3">
        <f t="shared" si="1"/>
        <v>4.17</v>
      </c>
      <c r="J30" s="3">
        <f t="shared" si="2"/>
        <v>32554.38</v>
      </c>
      <c r="K30" s="3">
        <f t="shared" si="3"/>
        <v>32554.38</v>
      </c>
      <c r="L30" s="1"/>
    </row>
    <row r="31" spans="1:12" ht="47.25" x14ac:dyDescent="0.25">
      <c r="A31" s="19">
        <v>24</v>
      </c>
      <c r="B31" s="11" t="s">
        <v>37</v>
      </c>
      <c r="C31" s="13" t="s">
        <v>17</v>
      </c>
      <c r="D31" s="13">
        <v>1</v>
      </c>
      <c r="E31" s="12">
        <v>176405.55</v>
      </c>
      <c r="F31" s="12">
        <v>191745.16</v>
      </c>
      <c r="G31" s="12">
        <v>184075.35</v>
      </c>
      <c r="H31" s="3">
        <f t="shared" si="0"/>
        <v>7669.81</v>
      </c>
      <c r="I31" s="3">
        <f t="shared" si="1"/>
        <v>4.17</v>
      </c>
      <c r="J31" s="3">
        <f t="shared" si="2"/>
        <v>184075.3533333333</v>
      </c>
      <c r="K31" s="3">
        <f t="shared" si="3"/>
        <v>184075.3533333333</v>
      </c>
      <c r="L31" s="1"/>
    </row>
    <row r="32" spans="1:12" ht="90" x14ac:dyDescent="0.25">
      <c r="A32" s="19">
        <v>25</v>
      </c>
      <c r="B32" s="10" t="s">
        <v>38</v>
      </c>
      <c r="C32" s="13" t="s">
        <v>17</v>
      </c>
      <c r="D32" s="13">
        <v>3</v>
      </c>
      <c r="E32" s="12">
        <v>13800</v>
      </c>
      <c r="F32" s="12">
        <v>15000</v>
      </c>
      <c r="G32" s="12">
        <v>14400</v>
      </c>
      <c r="H32" s="3">
        <f t="shared" si="0"/>
        <v>600</v>
      </c>
      <c r="I32" s="3">
        <f t="shared" si="1"/>
        <v>4.17</v>
      </c>
      <c r="J32" s="3">
        <f t="shared" si="2"/>
        <v>14400</v>
      </c>
      <c r="K32" s="3">
        <f t="shared" si="3"/>
        <v>43200</v>
      </c>
      <c r="L32" s="1"/>
    </row>
    <row r="33" spans="1:12" ht="75" x14ac:dyDescent="0.25">
      <c r="A33" s="19">
        <v>26</v>
      </c>
      <c r="B33" s="10" t="s">
        <v>39</v>
      </c>
      <c r="C33" s="13" t="s">
        <v>17</v>
      </c>
      <c r="D33" s="13">
        <v>3</v>
      </c>
      <c r="E33" s="12">
        <v>13800</v>
      </c>
      <c r="F33" s="12">
        <v>15000</v>
      </c>
      <c r="G33" s="12">
        <v>14400</v>
      </c>
      <c r="H33" s="3">
        <f t="shared" si="0"/>
        <v>600</v>
      </c>
      <c r="I33" s="3">
        <f t="shared" si="1"/>
        <v>4.17</v>
      </c>
      <c r="J33" s="3">
        <f t="shared" si="2"/>
        <v>14400</v>
      </c>
      <c r="K33" s="3">
        <f t="shared" si="3"/>
        <v>43200</v>
      </c>
      <c r="L33" s="1"/>
    </row>
    <row r="34" spans="1:12" ht="105" x14ac:dyDescent="0.25">
      <c r="A34" s="19">
        <v>27</v>
      </c>
      <c r="B34" s="10" t="s">
        <v>40</v>
      </c>
      <c r="C34" s="13" t="s">
        <v>17</v>
      </c>
      <c r="D34" s="13">
        <v>8</v>
      </c>
      <c r="E34" s="12">
        <v>13800</v>
      </c>
      <c r="F34" s="12">
        <v>15000</v>
      </c>
      <c r="G34" s="12">
        <v>14400</v>
      </c>
      <c r="H34" s="3">
        <f t="shared" si="0"/>
        <v>600</v>
      </c>
      <c r="I34" s="3">
        <f t="shared" si="1"/>
        <v>4.17</v>
      </c>
      <c r="J34" s="3">
        <f t="shared" si="2"/>
        <v>14400</v>
      </c>
      <c r="K34" s="3">
        <f t="shared" si="3"/>
        <v>115200</v>
      </c>
      <c r="L34" s="1"/>
    </row>
    <row r="35" spans="1:12" ht="90" x14ac:dyDescent="0.25">
      <c r="A35" s="19">
        <v>28</v>
      </c>
      <c r="B35" s="10" t="s">
        <v>41</v>
      </c>
      <c r="C35" s="13" t="s">
        <v>17</v>
      </c>
      <c r="D35" s="13">
        <v>3</v>
      </c>
      <c r="E35" s="12">
        <v>13800</v>
      </c>
      <c r="F35" s="12">
        <v>15000</v>
      </c>
      <c r="G35" s="12">
        <v>14400</v>
      </c>
      <c r="H35" s="3">
        <f t="shared" si="0"/>
        <v>600</v>
      </c>
      <c r="I35" s="3">
        <f t="shared" si="1"/>
        <v>4.17</v>
      </c>
      <c r="J35" s="3">
        <f t="shared" si="2"/>
        <v>14400</v>
      </c>
      <c r="K35" s="3">
        <f t="shared" si="3"/>
        <v>43200</v>
      </c>
      <c r="L35" s="1"/>
    </row>
    <row r="36" spans="1:12" ht="78.75" customHeight="1" x14ac:dyDescent="0.25">
      <c r="A36" s="19">
        <v>29</v>
      </c>
      <c r="B36" s="10" t="s">
        <v>42</v>
      </c>
      <c r="C36" s="13" t="s">
        <v>17</v>
      </c>
      <c r="D36" s="13">
        <v>3</v>
      </c>
      <c r="E36" s="12">
        <v>146477</v>
      </c>
      <c r="F36" s="12">
        <v>159213.75</v>
      </c>
      <c r="G36" s="12">
        <v>152845</v>
      </c>
      <c r="H36" s="3">
        <f t="shared" si="0"/>
        <v>6368.38</v>
      </c>
      <c r="I36" s="3">
        <f t="shared" si="1"/>
        <v>4.17</v>
      </c>
      <c r="J36" s="3">
        <f t="shared" si="2"/>
        <v>152845.25</v>
      </c>
      <c r="K36" s="3">
        <f t="shared" si="3"/>
        <v>458535.75</v>
      </c>
      <c r="L36" s="6" t="s">
        <v>11</v>
      </c>
    </row>
    <row r="37" spans="1:12" ht="95.25" customHeight="1" x14ac:dyDescent="0.25">
      <c r="A37" s="19">
        <v>30</v>
      </c>
      <c r="B37" s="10" t="s">
        <v>43</v>
      </c>
      <c r="C37" s="13" t="s">
        <v>17</v>
      </c>
      <c r="D37" s="13">
        <v>8</v>
      </c>
      <c r="E37" s="12">
        <v>219870</v>
      </c>
      <c r="F37" s="12">
        <v>238990</v>
      </c>
      <c r="G37" s="12">
        <v>229430</v>
      </c>
      <c r="H37" s="3">
        <f t="shared" si="0"/>
        <v>9560</v>
      </c>
      <c r="I37" s="3">
        <f t="shared" si="1"/>
        <v>4.17</v>
      </c>
      <c r="J37" s="3">
        <f t="shared" si="2"/>
        <v>229430</v>
      </c>
      <c r="K37" s="3">
        <f t="shared" si="3"/>
        <v>1835440</v>
      </c>
      <c r="L37" s="6" t="s">
        <v>11</v>
      </c>
    </row>
    <row r="38" spans="1:12" ht="90" x14ac:dyDescent="0.25">
      <c r="A38" s="19">
        <v>31</v>
      </c>
      <c r="B38" s="10" t="s">
        <v>44</v>
      </c>
      <c r="C38" s="13" t="s">
        <v>17</v>
      </c>
      <c r="D38" s="13">
        <v>12</v>
      </c>
      <c r="E38" s="12">
        <v>282662</v>
      </c>
      <c r="F38" s="12">
        <v>307243.75</v>
      </c>
      <c r="G38" s="12">
        <v>294954</v>
      </c>
      <c r="H38" s="3">
        <f t="shared" ref="H38:H40" si="8">ROUND(STDEV(E38:G38),2)</f>
        <v>12290.88</v>
      </c>
      <c r="I38" s="3">
        <f t="shared" ref="I38:I40" si="9">ROUND(H38/J38*100,2)</f>
        <v>4.17</v>
      </c>
      <c r="J38" s="3">
        <f t="shared" ref="J38:J40" si="10">(E38+F38+G38)/3</f>
        <v>294953.25</v>
      </c>
      <c r="K38" s="3">
        <f t="shared" ref="K38:K44" si="11">J38*D38</f>
        <v>3539439</v>
      </c>
      <c r="L38" s="8"/>
    </row>
    <row r="39" spans="1:12" ht="61.5" customHeight="1" x14ac:dyDescent="0.25">
      <c r="A39" s="19">
        <v>32</v>
      </c>
      <c r="B39" s="10" t="s">
        <v>45</v>
      </c>
      <c r="C39" s="13" t="s">
        <v>17</v>
      </c>
      <c r="D39" s="13">
        <v>3</v>
      </c>
      <c r="E39" s="12">
        <v>351060</v>
      </c>
      <c r="F39" s="12">
        <v>381587.5</v>
      </c>
      <c r="G39" s="12">
        <v>366324</v>
      </c>
      <c r="H39" s="3">
        <f t="shared" si="8"/>
        <v>15263.75</v>
      </c>
      <c r="I39" s="3">
        <f t="shared" si="9"/>
        <v>4.17</v>
      </c>
      <c r="J39" s="3">
        <f t="shared" si="10"/>
        <v>366323.83333333331</v>
      </c>
      <c r="K39" s="3">
        <f t="shared" si="11"/>
        <v>1098971.5</v>
      </c>
      <c r="L39" s="6" t="s">
        <v>11</v>
      </c>
    </row>
    <row r="40" spans="1:12" ht="90" x14ac:dyDescent="0.25">
      <c r="A40" s="19">
        <v>33</v>
      </c>
      <c r="B40" s="10" t="s">
        <v>46</v>
      </c>
      <c r="C40" s="13" t="s">
        <v>17</v>
      </c>
      <c r="D40" s="13">
        <v>4</v>
      </c>
      <c r="E40" s="12">
        <v>99130</v>
      </c>
      <c r="F40" s="12">
        <v>107750</v>
      </c>
      <c r="G40" s="12">
        <v>103440</v>
      </c>
      <c r="H40" s="3">
        <f t="shared" si="8"/>
        <v>4310</v>
      </c>
      <c r="I40" s="3">
        <f t="shared" si="9"/>
        <v>4.17</v>
      </c>
      <c r="J40" s="3">
        <f t="shared" si="10"/>
        <v>103440</v>
      </c>
      <c r="K40" s="3">
        <f t="shared" si="11"/>
        <v>413760</v>
      </c>
      <c r="L40" s="6" t="s">
        <v>11</v>
      </c>
    </row>
    <row r="41" spans="1:12" ht="90" x14ac:dyDescent="0.25">
      <c r="A41" s="19">
        <v>34</v>
      </c>
      <c r="B41" s="10" t="s">
        <v>47</v>
      </c>
      <c r="C41" s="13" t="s">
        <v>17</v>
      </c>
      <c r="D41" s="13">
        <v>8</v>
      </c>
      <c r="E41" s="12">
        <v>71070</v>
      </c>
      <c r="F41" s="12">
        <v>77250</v>
      </c>
      <c r="G41" s="12">
        <v>74160</v>
      </c>
      <c r="H41" s="3">
        <f t="shared" ref="H41:H43" si="12">ROUND(STDEV(E41:G41),2)</f>
        <v>3090</v>
      </c>
      <c r="I41" s="3">
        <f t="shared" ref="I41:I43" si="13">ROUND(H41/J41*100,2)</f>
        <v>4.17</v>
      </c>
      <c r="J41" s="3">
        <f t="shared" ref="J41:J43" si="14">(E41+F41+G41)/3</f>
        <v>74160</v>
      </c>
      <c r="K41" s="3">
        <f t="shared" ref="K41:K43" si="15">J41*D41</f>
        <v>593280</v>
      </c>
    </row>
    <row r="42" spans="1:12" ht="60" x14ac:dyDescent="0.25">
      <c r="A42" s="19">
        <v>35</v>
      </c>
      <c r="B42" s="10" t="s">
        <v>48</v>
      </c>
      <c r="C42" s="13" t="s">
        <v>17</v>
      </c>
      <c r="D42" s="13">
        <v>4</v>
      </c>
      <c r="E42" s="12">
        <v>19090</v>
      </c>
      <c r="F42" s="12">
        <v>20750</v>
      </c>
      <c r="G42" s="12">
        <v>19920</v>
      </c>
      <c r="H42" s="3">
        <f t="shared" si="12"/>
        <v>830</v>
      </c>
      <c r="I42" s="3">
        <f t="shared" si="13"/>
        <v>4.17</v>
      </c>
      <c r="J42" s="3">
        <f t="shared" si="14"/>
        <v>19920</v>
      </c>
      <c r="K42" s="3">
        <f t="shared" si="15"/>
        <v>79680</v>
      </c>
    </row>
    <row r="43" spans="1:12" ht="75" x14ac:dyDescent="0.25">
      <c r="A43" s="19">
        <v>36</v>
      </c>
      <c r="B43" s="10" t="s">
        <v>49</v>
      </c>
      <c r="C43" s="13" t="s">
        <v>17</v>
      </c>
      <c r="D43" s="13">
        <v>3</v>
      </c>
      <c r="E43" s="12">
        <v>290490</v>
      </c>
      <c r="F43" s="12">
        <v>315750</v>
      </c>
      <c r="G43" s="12">
        <v>303120</v>
      </c>
      <c r="H43" s="3">
        <f t="shared" si="12"/>
        <v>12630</v>
      </c>
      <c r="I43" s="3">
        <f t="shared" si="13"/>
        <v>4.17</v>
      </c>
      <c r="J43" s="3">
        <f t="shared" si="14"/>
        <v>303120</v>
      </c>
      <c r="K43" s="3">
        <f t="shared" si="15"/>
        <v>909360</v>
      </c>
    </row>
    <row r="44" spans="1:12" ht="125.25" customHeight="1" x14ac:dyDescent="0.25">
      <c r="A44" s="19">
        <v>37</v>
      </c>
      <c r="B44" s="10" t="s">
        <v>54</v>
      </c>
      <c r="C44" s="13" t="s">
        <v>17</v>
      </c>
      <c r="D44" s="13">
        <v>1</v>
      </c>
      <c r="E44" s="12">
        <v>3400</v>
      </c>
      <c r="F44" s="12">
        <v>3400</v>
      </c>
      <c r="G44" s="12">
        <v>3400</v>
      </c>
      <c r="H44" s="3">
        <f t="shared" ref="H44" si="16">ROUND(STDEV(E44:G44),2)</f>
        <v>0</v>
      </c>
      <c r="I44" s="3">
        <f t="shared" ref="I44" si="17">ROUND(H44/J44*100,2)</f>
        <v>0</v>
      </c>
      <c r="J44" s="3">
        <f t="shared" ref="J44" si="18">(E44+F44+G44)/3</f>
        <v>3400</v>
      </c>
      <c r="K44" s="3">
        <f t="shared" si="11"/>
        <v>3400</v>
      </c>
    </row>
    <row r="45" spans="1:12" x14ac:dyDescent="0.25">
      <c r="A45" s="20"/>
      <c r="B45" s="20" t="s">
        <v>7</v>
      </c>
      <c r="C45" s="17" t="s">
        <v>8</v>
      </c>
      <c r="D45" s="17" t="s">
        <v>8</v>
      </c>
      <c r="E45" s="17" t="s">
        <v>8</v>
      </c>
      <c r="F45" s="17" t="s">
        <v>8</v>
      </c>
      <c r="G45" s="17" t="s">
        <v>8</v>
      </c>
      <c r="H45" s="4" t="s">
        <v>8</v>
      </c>
      <c r="I45" s="4" t="s">
        <v>8</v>
      </c>
      <c r="J45" s="4" t="s">
        <v>8</v>
      </c>
      <c r="K45" s="5">
        <f>SUM(K8:K44)</f>
        <v>18568628.553333335</v>
      </c>
    </row>
    <row r="46" spans="1:12" x14ac:dyDescent="0.25">
      <c r="A46" s="16"/>
      <c r="B46" s="16"/>
      <c r="C46" s="16"/>
      <c r="D46" s="16"/>
      <c r="E46" s="16"/>
      <c r="F46" s="16"/>
      <c r="G46" s="16"/>
      <c r="H46" s="1"/>
      <c r="I46" s="1"/>
      <c r="J46" s="1"/>
      <c r="K46" s="1"/>
    </row>
    <row r="47" spans="1:12" ht="15.75" x14ac:dyDescent="0.25">
      <c r="A47" s="21" t="s">
        <v>9</v>
      </c>
      <c r="B47" s="21"/>
      <c r="C47" s="39">
        <f>K45</f>
        <v>18568628.553333335</v>
      </c>
      <c r="D47" s="39"/>
      <c r="E47" s="18" t="s">
        <v>10</v>
      </c>
      <c r="F47" s="35" t="str">
        <f>UPPER(LEFT(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C47,0))&gt;6,ROMAN(MID(ROUNDDOWN(C47,0),1,LEN(ROUNDDOWN(C47,0))-6)+0)&amp;" миллионов "&amp;ROMAN(MID(ROUNDDOWN(C47,0),LEN(ROUNDDOWN(C47,0))-5,3)+0)&amp;" тысяч "&amp;ROMAN(MID(ROUNDDOWN(C47,0),LEN(ROUNDDOWN(C47,0))-2,3)+0)&amp;" рублей",IF(LEN(ROUNDDOWN(C47,0))&gt;3,ROMAN(MID(ROUNDDOWN(C47,0),1,LEN(ROUNDDOWN(C47,0))-3)+0)&amp;" тысяч "&amp;ROMAN(MID(ROUNDDOWN(C47,0),LEN(ROUNDDOWN(C47,0))-2,3)+0)&amp;" рублей",ROMAN(ROUNDDOWN(C47,0))&amp;"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,1))&amp;MID(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C47,0))&gt;6,ROMAN(MID(ROUNDDOWN(C47,0),1,LEN(ROUNDDOWN(C47,0))-6)+0)&amp;" миллионов "&amp;ROMAN(MID(ROUNDDOWN(C47,0),LEN(ROUNDDOWN(C47,0))-5,3)+0)&amp;" тысяч "&amp;ROMAN(MID(ROUNDDOWN(C47,0),LEN(ROUNDDOWN(C47,0))-2,3)+0)&amp;" рублей",IF(LEN(ROUNDDOWN(C47,0))&gt;3,ROMAN(MID(ROUNDDOWN(C47,0),1,LEN(ROUNDDOWN(C47,0))-3)+0)&amp;" тысяч "&amp;ROMAN(MID(ROUNDDOWN(C47,0),LEN(ROUNDDOWN(C47,0))-2,3)+0)&amp;" рублей",ROMAN(ROUNDDOWN(C47,0))&amp;"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тысяч","миллионов"),2,200)&amp;" "&amp;SUBSTITUTE(SUBSTITUTE(SUBSTITUTE(SUBSTITUTE(SUBSTITUTE(SUBSTITUTE(SUBSTITUTE(SUBSTITUTE(RIGHT(TEXT(C47,"0,00"),2)&amp;"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Восемнадцать миллионов пятьсот шестьдесят восемь тысяч шестьсот двадцать восемь рублей 55 копеек</v>
      </c>
      <c r="G47" s="35"/>
      <c r="H47" s="35"/>
      <c r="I47" s="35"/>
      <c r="J47" s="35"/>
      <c r="K47" s="35"/>
    </row>
    <row r="48" spans="1:12" ht="15.75" x14ac:dyDescent="0.25">
      <c r="A48" s="21" t="s">
        <v>12</v>
      </c>
      <c r="B48" s="22">
        <v>0</v>
      </c>
      <c r="C48" s="39">
        <f>IF(B48&gt;0,C47/100%*B48,0)</f>
        <v>0</v>
      </c>
      <c r="D48" s="39"/>
      <c r="E48" s="18" t="s">
        <v>10</v>
      </c>
      <c r="F48" s="35" t="str">
        <f>UPPER(LEFT(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C48,0))&gt;6,ROMAN(MID(ROUNDDOWN(C48,0),1,LEN(ROUNDDOWN(C48,0))-6)+0)&amp;" миллионов "&amp;ROMAN(MID(ROUNDDOWN(C48,0),LEN(ROUNDDOWN(C48,0))-5,3)+0)&amp;" тысяч "&amp;ROMAN(MID(ROUNDDOWN(C48,0),LEN(ROUNDDOWN(C48,0))-2,3)+0)&amp;" рублей",IF(LEN(ROUNDDOWN(C48,0))&gt;3,ROMAN(MID(ROUNDDOWN(C48,0),1,LEN(ROUNDDOWN(C48,0))-3)+0)&amp;" тысяч "&amp;ROMAN(MID(ROUNDDOWN(C48,0),LEN(ROUNDDOWN(C48,0))-2,3)+0)&amp;" рублей",ROMAN(ROUNDDOWN(C48,0))&amp;"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,1))&amp;MID(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C48,0))&gt;6,ROMAN(MID(ROUNDDOWN(C48,0),1,LEN(ROUNDDOWN(C48,0))-6)+0)&amp;" миллионов "&amp;ROMAN(MID(ROUNDDOWN(C48,0),LEN(ROUNDDOWN(C48,0))-5,3)+0)&amp;" тысяч "&amp;ROMAN(MID(ROUNDDOWN(C48,0),LEN(ROUNDDOWN(C48,0))-2,3)+0)&amp;" рублей",IF(LEN(ROUNDDOWN(C48,0))&gt;3,ROMAN(MID(ROUNDDOWN(C48,0),1,LEN(ROUNDDOWN(C48,0))-3)+0)&amp;" тысяч "&amp;ROMAN(MID(ROUNDDOWN(C48,0),LEN(ROUNDDOWN(C48,0))-2,3)+0)&amp;" рублей",ROMAN(ROUNDDOWN(C48,0))&amp;"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тысяч","миллионов"),2,200)&amp;" "&amp;SUBSTITUTE(SUBSTITUTE(SUBSTITUTE(SUBSTITUTE(SUBSTITUTE(SUBSTITUTE(SUBSTITUTE(SUBSTITUTE(RIGHT(TEXT(C48,"0,00"),2)&amp;"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Рублей 00 копеек</v>
      </c>
      <c r="G48" s="35"/>
      <c r="H48" s="35"/>
      <c r="I48" s="35"/>
      <c r="J48" s="35"/>
      <c r="K48" s="35"/>
    </row>
    <row r="49" spans="1:11" x14ac:dyDescent="0.25">
      <c r="A49" s="16"/>
      <c r="B49" s="16"/>
      <c r="C49" s="23"/>
      <c r="D49" s="24"/>
      <c r="E49" s="16"/>
      <c r="F49" s="16"/>
      <c r="G49" s="16"/>
      <c r="H49" s="7"/>
      <c r="I49" s="7"/>
      <c r="J49" s="1"/>
      <c r="K49" s="1"/>
    </row>
    <row r="50" spans="1:11" ht="15.75" x14ac:dyDescent="0.25">
      <c r="A50" s="40" t="s">
        <v>13</v>
      </c>
      <c r="B50" s="40"/>
      <c r="C50" s="33">
        <f>C47+C48</f>
        <v>18568628.553333335</v>
      </c>
      <c r="D50" s="34"/>
      <c r="E50" s="18" t="s">
        <v>10</v>
      </c>
      <c r="F50" s="41" t="str">
        <f>UPPER(LEFT(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C50,0))&gt;6,ROMAN(MID(ROUNDDOWN(C50,0),1,LEN(ROUNDDOWN(C50,0))-6)+0)&amp;" миллионов "&amp;ROMAN(MID(ROUNDDOWN(C50,0),LEN(ROUNDDOWN(C50,0))-5,3)+0)&amp;" тысяч "&amp;ROMAN(MID(ROUNDDOWN(C50,0),LEN(ROUNDDOWN(C50,0))-2,3)+0)&amp;" рублей",IF(LEN(ROUNDDOWN(C50,0))&gt;3,ROMAN(MID(ROUNDDOWN(C50,0),1,LEN(ROUNDDOWN(C50,0))-3)+0)&amp;" тысяч "&amp;ROMAN(MID(ROUNDDOWN(C50,0),LEN(ROUNDDOWN(C50,0))-2,3)+0)&amp;" рублей",ROMAN(ROUNDDOWN(C50,0))&amp;"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,1))&amp;MID(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C50,0))&gt;6,ROMAN(MID(ROUNDDOWN(C50,0),1,LEN(ROUNDDOWN(C50,0))-6)+0)&amp;" миллионов "&amp;ROMAN(MID(ROUNDDOWN(C50,0),LEN(ROUNDDOWN(C50,0))-5,3)+0)&amp;" тысяч "&amp;ROMAN(MID(ROUNDDOWN(C50,0),LEN(ROUNDDOWN(C50,0))-2,3)+0)&amp;" рублей",IF(LEN(ROUNDDOWN(C50,0))&gt;3,ROMAN(MID(ROUNDDOWN(C50,0),1,LEN(ROUNDDOWN(C50,0))-3)+0)&amp;" тысяч "&amp;ROMAN(MID(ROUNDDOWN(C50,0),LEN(ROUNDDOWN(C50,0))-2,3)+0)&amp;" рублей",ROMAN(ROUNDDOWN(C50,0))&amp;"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тысяч","миллионов"),2,200)&amp;" "&amp;SUBSTITUTE(SUBSTITUTE(SUBSTITUTE(SUBSTITUTE(SUBSTITUTE(SUBSTITUTE(SUBSTITUTE(SUBSTITUTE(RIGHT(TEXT(C50,"0,00"),2)&amp;"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Восемнадцать миллионов пятьсот шестьдесят восемь тысяч шестьсот двадцать восемь рублей 55 копеек</v>
      </c>
      <c r="G50" s="41"/>
      <c r="H50" s="41"/>
      <c r="I50" s="41"/>
      <c r="J50" s="41"/>
      <c r="K50" s="41"/>
    </row>
    <row r="51" spans="1:11" ht="15.75" x14ac:dyDescent="0.25">
      <c r="A51" s="32" t="str">
        <f>CONCATENATE("в том числе НДС"," ",B48*100,"%")</f>
        <v>в том числе НДС 0%</v>
      </c>
      <c r="B51" s="32"/>
      <c r="C51" s="33">
        <f>C48</f>
        <v>0</v>
      </c>
      <c r="D51" s="34"/>
      <c r="E51" s="18" t="s">
        <v>10</v>
      </c>
      <c r="F51" s="35" t="str">
        <f>UPPER(LEFT(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C51,0))&gt;6,ROMAN(MID(ROUNDDOWN(C51,0),1,LEN(ROUNDDOWN(C51,0))-6)+0)&amp;" миллионов "&amp;ROMAN(MID(ROUNDDOWN(C51,0),LEN(ROUNDDOWN(C51,0))-5,3)+0)&amp;" тысяч "&amp;ROMAN(MID(ROUNDDOWN(C51,0),LEN(ROUNDDOWN(C51,0))-2,3)+0)&amp;" рублей",IF(LEN(ROUNDDOWN(C51,0))&gt;3,ROMAN(MID(ROUNDDOWN(C51,0),1,LEN(ROUNDDOWN(C51,0))-3)+0)&amp;" тысяч "&amp;ROMAN(MID(ROUNDDOWN(C51,0),LEN(ROUNDDOWN(C51,0))-2,3)+0)&amp;" рублей",ROMAN(ROUNDDOWN(C51,0))&amp;"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,1))&amp;MID(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C51,0))&gt;6,ROMAN(MID(ROUNDDOWN(C51,0),1,LEN(ROUNDDOWN(C51,0))-6)+0)&amp;" миллионов "&amp;ROMAN(MID(ROUNDDOWN(C51,0),LEN(ROUNDDOWN(C51,0))-5,3)+0)&amp;" тысяч "&amp;ROMAN(MID(ROUNDDOWN(C51,0),LEN(ROUNDDOWN(C51,0))-2,3)+0)&amp;" рублей",IF(LEN(ROUNDDOWN(C51,0))&gt;3,ROMAN(MID(ROUNDDOWN(C51,0),1,LEN(ROUNDDOWN(C51,0))-3)+0)&amp;" тысяч "&amp;ROMAN(MID(ROUNDDOWN(C51,0),LEN(ROUNDDOWN(C51,0))-2,3)+0)&amp;" рублей",ROMAN(ROUNDDOWN(C51,0))&amp;"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тысяч","миллионов"),2,200)&amp;" "&amp;SUBSTITUTE(SUBSTITUTE(SUBSTITUTE(SUBSTITUTE(SUBSTITUTE(SUBSTITUTE(SUBSTITUTE(SUBSTITUTE(RIGHT(TEXT(C51,"0,00"),2)&amp;"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Рублей 00 копеек</v>
      </c>
      <c r="G51" s="35"/>
      <c r="H51" s="35"/>
      <c r="I51" s="35"/>
      <c r="J51" s="35"/>
      <c r="K51" s="35"/>
    </row>
  </sheetData>
  <mergeCells count="23">
    <mergeCell ref="A51:B51"/>
    <mergeCell ref="C51:D51"/>
    <mergeCell ref="F51:K51"/>
    <mergeCell ref="H4:H6"/>
    <mergeCell ref="I4:I6"/>
    <mergeCell ref="G5:G6"/>
    <mergeCell ref="C47:D47"/>
    <mergeCell ref="F47:K47"/>
    <mergeCell ref="C48:D48"/>
    <mergeCell ref="F48:K48"/>
    <mergeCell ref="A50:B50"/>
    <mergeCell ref="C50:D50"/>
    <mergeCell ref="F50:K50"/>
    <mergeCell ref="A2:K2"/>
    <mergeCell ref="A4:A6"/>
    <mergeCell ref="B4:B6"/>
    <mergeCell ref="C4:C6"/>
    <mergeCell ref="D4:D6"/>
    <mergeCell ref="E4:G4"/>
    <mergeCell ref="J4:J6"/>
    <mergeCell ref="K4:K6"/>
    <mergeCell ref="E5:E6"/>
    <mergeCell ref="F5:F6"/>
  </mergeCells>
  <hyperlinks>
    <hyperlink ref="J4" location="_ftn1" display="_ftn1" xr:uid="{00000000-0004-0000-0000-000000000000}"/>
  </hyperlinks>
  <pageMargins left="0.7" right="0.7" top="0.75" bottom="0.75" header="0.3" footer="0.3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2025-02-14T08:26:35Z</dcterms:modified>
</cp:coreProperties>
</file>