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Лифты\"/>
    </mc:Choice>
  </mc:AlternateContent>
  <xr:revisionPtr revIDLastSave="0" documentId="13_ncr:1_{2E02988A-7A58-4A6F-AF8D-2E0FB32A40CD}" xr6:coauthVersionLast="47" xr6:coauthVersionMax="47" xr10:uidLastSave="{00000000-0000-0000-0000-000000000000}"/>
  <bookViews>
    <workbookView xWindow="28692" yWindow="-840" windowWidth="29016" windowHeight="15696" tabRatio="186" xr2:uid="{00000000-000D-0000-FFFF-FFFF00000000}"/>
  </bookViews>
  <sheets>
    <sheet name="№1 ВОР " sheetId="8" r:id="rId1"/>
    <sheet name="." sheetId="9" r:id="rId2"/>
  </sheets>
  <definedNames>
    <definedName name="_xlnm._FilterDatabase" localSheetId="0" hidden="1">'№1 ВОР '!$A$10:$K$24</definedName>
    <definedName name="_xlnm.Print_Area" localSheetId="1">'.'!$A$1:$D$19</definedName>
    <definedName name="_xlnm.Print_Area" localSheetId="0">'№1 ВОР 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C3" i="9"/>
  <c r="G3" i="9" s="1"/>
  <c r="I3" i="9" s="1"/>
  <c r="L3" i="9" l="1"/>
  <c r="D3" i="9"/>
  <c r="M3" i="9"/>
  <c r="K3" i="9"/>
  <c r="C6" i="9"/>
  <c r="G6" i="9" s="1"/>
  <c r="I6" i="9" s="1"/>
  <c r="M6" i="9" l="1"/>
  <c r="C5" i="9"/>
  <c r="D6" i="9"/>
  <c r="C7" i="9"/>
  <c r="G7" i="9" s="1"/>
  <c r="L6" i="9"/>
  <c r="C4" i="9"/>
  <c r="K6" i="9"/>
  <c r="G5" i="9" l="1"/>
  <c r="D5" i="9"/>
  <c r="G4" i="9"/>
  <c r="D4" i="9"/>
  <c r="I4" i="9" l="1"/>
  <c r="L4" i="9"/>
  <c r="M4" i="9"/>
  <c r="K4" i="9"/>
  <c r="I5" i="9"/>
  <c r="L5" i="9"/>
  <c r="K5" i="9"/>
  <c r="M5" i="9"/>
  <c r="C8" i="9" l="1"/>
  <c r="C10" i="9"/>
  <c r="C9" i="9"/>
  <c r="I23" i="8" l="1"/>
  <c r="H23" i="8"/>
  <c r="J23" i="8" l="1"/>
  <c r="J24" i="8" s="1"/>
  <c r="H24" i="8"/>
  <c r="I24" i="8"/>
</calcChain>
</file>

<file path=xl/sharedStrings.xml><?xml version="1.0" encoding="utf-8"?>
<sst xmlns="http://schemas.openxmlformats.org/spreadsheetml/2006/main" count="95" uniqueCount="59">
  <si>
    <t>Наименование</t>
  </si>
  <si>
    <t>Ед. изм.</t>
  </si>
  <si>
    <t>Кол-во</t>
  </si>
  <si>
    <t>м3</t>
  </si>
  <si>
    <t>м2</t>
  </si>
  <si>
    <t>Ведомость объемов работ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</si>
  <si>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</si>
  <si>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</si>
  <si>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</si>
  <si>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</si>
  <si>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</si>
  <si>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</si>
  <si>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</si>
  <si>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</si>
  <si>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</si>
  <si>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</si>
  <si>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</si>
  <si>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Приложение № 2</t>
  </si>
  <si>
    <t>«Генеральный подрядчик»</t>
  </si>
  <si>
    <t>ООО «СЕРВИССТРОЙДОМ»</t>
  </si>
  <si>
    <t>Генеральный директор</t>
  </si>
  <si>
    <r>
      <t xml:space="preserve">_________________ </t>
    </r>
    <r>
      <rPr>
        <b/>
        <sz val="10"/>
        <color theme="1"/>
        <rFont val="Times New Roman"/>
        <family val="1"/>
        <charset val="204"/>
      </rPr>
      <t>Самсонов Е.А.</t>
    </r>
  </si>
  <si>
    <t>«Подрядчик»</t>
  </si>
  <si>
    <t>к Договору подряда №</t>
  </si>
  <si>
    <t>к Дополнительному соглашению №</t>
  </si>
  <si>
    <t>Монтаж стен наружных их ячеисобетонных блоков (Блок I/625х200х250/D600/В5/F100) 200мм.</t>
  </si>
  <si>
    <t>Монтаж стен внутренних их ячеисобетонных блоков (Блок I/625х200х250/D600/В5/F100) 200мм.</t>
  </si>
  <si>
    <t>Монтаж стен внутренних их ячеисобетонных блоков (Блок I/625х200х250/D600/В3,5/F25) 50мм.</t>
  </si>
  <si>
    <t>Монтаж стен внутренних их ячеисобетонных блоков (Блок I/625х200х250/D600/В5/F100) 100мм.</t>
  </si>
  <si>
    <t>кг</t>
  </si>
  <si>
    <t>Монтаж стен из кирпича керамического ( КР-р-по 250х120х65/1НФ/150/2.0/100) 120мм.</t>
  </si>
  <si>
    <t>расход кг/м2</t>
  </si>
  <si>
    <t>Клей</t>
  </si>
  <si>
    <t>Клей кг.</t>
  </si>
  <si>
    <t>Раст-р</t>
  </si>
  <si>
    <t>Цем.-песч.раствором М100</t>
  </si>
  <si>
    <t>Сетка сварная стальная оцинкованная ВР- 50х50х4</t>
  </si>
  <si>
    <t>сетка</t>
  </si>
  <si>
    <t>т</t>
  </si>
  <si>
    <t>Арм. D6 A500</t>
  </si>
  <si>
    <t>арм</t>
  </si>
  <si>
    <t>чистым</t>
  </si>
  <si>
    <t>расход факт</t>
  </si>
  <si>
    <t>шт.</t>
  </si>
  <si>
    <t xml:space="preserve">________________  </t>
  </si>
  <si>
    <t>550-21-3-ВТ.1.2.3</t>
  </si>
  <si>
    <t>Монтаж лифтового оборудования К-9</t>
  </si>
  <si>
    <t>Лифт Л-3 (Гост Р 53296-2009)
Лифт с функцией перевозки пожарных подразделений
Размер кабины по внутренним габаритам не менее 1100х2100
ГП 1000кг. Шахта 1700х2600. Количество остановок 18</t>
  </si>
  <si>
    <t>Лифт Л-4 (Гост Р 53296-2009)
Лифт с функцией перевозки пожарных подразделений
Размер кабины по внутренним габаритам не менее 1100х2100
ГП 1000кг. Шахта 1700х2600. Количество остановок 18</t>
  </si>
  <si>
    <t>Лифт Л-5 (Гост Р 53296-2009)
Лифт с функцией перевозки пожарных подразделений
Размер кабины по внутренним габаритам не менее 1100х2100
ГП 1000кг. Шахта 1700х2600. Количество остановок 18</t>
  </si>
  <si>
    <t>Лифт Л-6 (Гост Р 53296-2009)
Лифт с функцией перевозки пожарных подразделений
Размер кабины по внутренним габаритам не менее 1400х2100
ГП 1000кг. Шахта 1830х2815. Количество остановок 4</t>
  </si>
  <si>
    <t>Лифт Л-7
Размер кабины по внутренним габаритам не менее 1600х1400
ГП 1000кг. Шахта 2400х2100. Количество остановок 2.</t>
  </si>
  <si>
    <t>Лифт Л-8
Размер кабины по внутренним габаритам не менее 1600х1400
ГП 1000кг. Шахта 2400х2100. Количество остановок 2.</t>
  </si>
  <si>
    <t>Лифт Л-9 (Гост Р 53296-2009)
Лифт с функцией перевозки пожарных подразделений
Размер кабины по внутренним габаритам не менее 1700х1800
ГП 1600кг. Шахта 2525х2300. Количество остановок 5</t>
  </si>
  <si>
    <t>Лифт Л-10 (Гост Р 53296-2009)
Лифт с функцией перевозки пожарных подразделений
Размер кабины по внутренним габаритам не менее 1700х1800
ГП 1600кг. Шахта 2525х2300. Количество остановок 5</t>
  </si>
  <si>
    <t>Лифт Л-11
Размер кабины по внутренним габаритам не менее 1600х1400
ГП 1000кг. Шахта 2400х2100. Количество остановок 3</t>
  </si>
  <si>
    <t>Монтаж эскалаторов ТЦ</t>
  </si>
  <si>
    <t>Эскалатор 1
Скорость - 0.5 м/с
Угол наклона 35º
Высота подъема - 5400 мм</t>
  </si>
  <si>
    <r>
      <t xml:space="preserve">на выполнение комплекса работ по монтажу и пусконаладке лифтового оборудования копуса  </t>
    </r>
    <r>
      <rPr>
        <b/>
        <sz val="12"/>
        <color theme="1"/>
        <rFont val="Times New Roman"/>
        <family val="1"/>
        <charset val="204"/>
      </rPr>
      <t>К-9</t>
    </r>
    <r>
      <rPr>
        <sz val="12"/>
        <color theme="1"/>
        <rFont val="Times New Roman"/>
        <family val="1"/>
        <charset val="204"/>
      </rPr>
      <t xml:space="preserve">  на объекте:
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
III очередь строительства.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</si>
</sst>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right" vertical="center" indent="3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43" fontId="11" fillId="0" borderId="9" xfId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2"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85" zoomScaleNormal="100" zoomScaleSheetLayoutView="85" workbookViewId="0">
      <selection activeCell="R14" sqref="R14"/>
    </sheetView>
  </sheetViews>
  <sheetFormatPr defaultColWidth="8.88671875" defaultRowHeight="15.6" x14ac:dyDescent="0.3"/>
  <cols>
    <col min="1" max="1" width="7.5546875" style="3" customWidth="1"/>
    <col min="2" max="2" width="64.6640625" style="14" customWidth="1"/>
    <col min="3" max="3" width="9.33203125" style="1" customWidth="1"/>
    <col min="4" max="4" width="12" style="29" customWidth="1"/>
    <col min="5" max="5" width="14.33203125" style="20" customWidth="1"/>
    <col min="6" max="6" width="13.88671875" style="1" customWidth="1"/>
    <col min="7" max="7" width="13" style="1" customWidth="1"/>
    <col min="8" max="8" width="20" style="1" bestFit="1" customWidth="1"/>
    <col min="9" max="9" width="13.33203125" style="1" customWidth="1"/>
    <col min="10" max="10" width="12.44140625" style="1" customWidth="1"/>
    <col min="11" max="11" width="22" style="3" customWidth="1"/>
    <col min="12" max="12" width="11.88671875" style="1" bestFit="1" customWidth="1"/>
    <col min="13" max="16384" width="8.88671875" style="1"/>
  </cols>
  <sheetData>
    <row r="1" spans="1:12" x14ac:dyDescent="0.3">
      <c r="K1" s="21" t="s">
        <v>17</v>
      </c>
    </row>
    <row r="2" spans="1:12" x14ac:dyDescent="0.3">
      <c r="K2" s="22" t="s">
        <v>24</v>
      </c>
    </row>
    <row r="3" spans="1:12" x14ac:dyDescent="0.3">
      <c r="K3" s="22" t="s">
        <v>23</v>
      </c>
    </row>
    <row r="4" spans="1:12" x14ac:dyDescent="0.3">
      <c r="K4" s="22"/>
    </row>
    <row r="5" spans="1:12" x14ac:dyDescent="0.3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29"/>
    </row>
    <row r="6" spans="1:12" ht="50.25" customHeight="1" thickBot="1" x14ac:dyDescent="0.35">
      <c r="A6" s="57" t="s">
        <v>58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29"/>
    </row>
    <row r="7" spans="1:12" ht="18.75" customHeight="1" x14ac:dyDescent="0.3">
      <c r="A7" s="63" t="s">
        <v>16</v>
      </c>
      <c r="B7" s="65" t="s">
        <v>0</v>
      </c>
      <c r="C7" s="59" t="s">
        <v>1</v>
      </c>
      <c r="D7" s="67" t="s">
        <v>2</v>
      </c>
      <c r="E7" s="59" t="s">
        <v>7</v>
      </c>
      <c r="F7" s="59"/>
      <c r="G7" s="59"/>
      <c r="H7" s="59" t="s">
        <v>8</v>
      </c>
      <c r="I7" s="59"/>
      <c r="J7" s="59"/>
      <c r="K7" s="60" t="s">
        <v>9</v>
      </c>
      <c r="L7" s="29"/>
    </row>
    <row r="8" spans="1:12" ht="19.2" customHeight="1" x14ac:dyDescent="0.3">
      <c r="A8" s="64"/>
      <c r="B8" s="66"/>
      <c r="C8" s="62"/>
      <c r="D8" s="68"/>
      <c r="E8" s="62" t="s">
        <v>10</v>
      </c>
      <c r="F8" s="62"/>
      <c r="G8" s="62"/>
      <c r="H8" s="62" t="s">
        <v>10</v>
      </c>
      <c r="I8" s="62"/>
      <c r="J8" s="62"/>
      <c r="K8" s="61"/>
      <c r="L8" s="29"/>
    </row>
    <row r="9" spans="1:12" ht="19.2" customHeight="1" x14ac:dyDescent="0.3">
      <c r="A9" s="64"/>
      <c r="B9" s="66"/>
      <c r="C9" s="62"/>
      <c r="D9" s="68"/>
      <c r="E9" s="30" t="s">
        <v>11</v>
      </c>
      <c r="F9" s="30" t="s">
        <v>12</v>
      </c>
      <c r="G9" s="30" t="s">
        <v>13</v>
      </c>
      <c r="H9" s="30" t="s">
        <v>11</v>
      </c>
      <c r="I9" s="30" t="s">
        <v>12</v>
      </c>
      <c r="J9" s="30" t="s">
        <v>13</v>
      </c>
      <c r="K9" s="61"/>
      <c r="L9" s="29"/>
    </row>
    <row r="10" spans="1:12" ht="15.6" customHeight="1" thickBot="1" x14ac:dyDescent="0.35">
      <c r="A10" s="31">
        <v>1</v>
      </c>
      <c r="B10" s="32">
        <v>2</v>
      </c>
      <c r="C10" s="33">
        <v>3</v>
      </c>
      <c r="D10" s="32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4">
        <v>11</v>
      </c>
      <c r="L10" s="29"/>
    </row>
    <row r="11" spans="1:12" x14ac:dyDescent="0.3">
      <c r="A11" s="35"/>
      <c r="B11" s="54" t="s">
        <v>46</v>
      </c>
      <c r="C11" s="55" t="s">
        <v>43</v>
      </c>
      <c r="D11" s="56">
        <v>9</v>
      </c>
      <c r="E11" s="37"/>
      <c r="F11" s="40"/>
      <c r="G11" s="38"/>
      <c r="H11" s="38"/>
      <c r="I11" s="38"/>
      <c r="J11" s="38"/>
      <c r="K11" s="39" t="s">
        <v>45</v>
      </c>
      <c r="L11" s="29"/>
    </row>
    <row r="12" spans="1:12" ht="62.4" x14ac:dyDescent="0.3">
      <c r="A12" s="35"/>
      <c r="B12" s="15" t="s">
        <v>47</v>
      </c>
      <c r="C12" s="36" t="s">
        <v>43</v>
      </c>
      <c r="D12" s="6">
        <v>1</v>
      </c>
      <c r="E12" s="37"/>
      <c r="F12" s="40"/>
      <c r="G12" s="38"/>
      <c r="H12" s="38"/>
      <c r="I12" s="38"/>
      <c r="J12" s="38"/>
      <c r="K12" s="39" t="s">
        <v>45</v>
      </c>
      <c r="L12" s="29"/>
    </row>
    <row r="13" spans="1:12" ht="62.4" x14ac:dyDescent="0.3">
      <c r="A13" s="35"/>
      <c r="B13" s="15" t="s">
        <v>48</v>
      </c>
      <c r="C13" s="36" t="s">
        <v>43</v>
      </c>
      <c r="D13" s="6">
        <v>1</v>
      </c>
      <c r="E13" s="37"/>
      <c r="F13" s="40"/>
      <c r="G13" s="38"/>
      <c r="H13" s="38"/>
      <c r="I13" s="38"/>
      <c r="J13" s="38"/>
      <c r="K13" s="39" t="s">
        <v>45</v>
      </c>
      <c r="L13" s="29"/>
    </row>
    <row r="14" spans="1:12" ht="62.4" x14ac:dyDescent="0.3">
      <c r="A14" s="35"/>
      <c r="B14" s="15" t="s">
        <v>49</v>
      </c>
      <c r="C14" s="36" t="s">
        <v>43</v>
      </c>
      <c r="D14" s="6">
        <v>1</v>
      </c>
      <c r="E14" s="37"/>
      <c r="F14" s="40"/>
      <c r="G14" s="38"/>
      <c r="H14" s="38"/>
      <c r="I14" s="38"/>
      <c r="J14" s="38"/>
      <c r="K14" s="39" t="s">
        <v>45</v>
      </c>
      <c r="L14" s="29"/>
    </row>
    <row r="15" spans="1:12" ht="62.4" x14ac:dyDescent="0.3">
      <c r="A15" s="35"/>
      <c r="B15" s="15" t="s">
        <v>50</v>
      </c>
      <c r="C15" s="36" t="s">
        <v>43</v>
      </c>
      <c r="D15" s="6">
        <v>1</v>
      </c>
      <c r="E15" s="37"/>
      <c r="F15" s="40"/>
      <c r="G15" s="38"/>
      <c r="H15" s="38"/>
      <c r="I15" s="38"/>
      <c r="J15" s="38"/>
      <c r="K15" s="39" t="s">
        <v>45</v>
      </c>
      <c r="L15" s="29"/>
    </row>
    <row r="16" spans="1:12" ht="46.8" x14ac:dyDescent="0.3">
      <c r="A16" s="35"/>
      <c r="B16" s="15" t="s">
        <v>51</v>
      </c>
      <c r="C16" s="36" t="s">
        <v>43</v>
      </c>
      <c r="D16" s="6">
        <v>1</v>
      </c>
      <c r="E16" s="37"/>
      <c r="F16" s="40"/>
      <c r="G16" s="38"/>
      <c r="H16" s="38"/>
      <c r="I16" s="38"/>
      <c r="J16" s="38"/>
      <c r="K16" s="39" t="s">
        <v>45</v>
      </c>
      <c r="L16" s="29"/>
    </row>
    <row r="17" spans="1:12" ht="46.8" x14ac:dyDescent="0.3">
      <c r="A17" s="35"/>
      <c r="B17" s="15" t="s">
        <v>52</v>
      </c>
      <c r="C17" s="36" t="s">
        <v>43</v>
      </c>
      <c r="D17" s="6">
        <v>1</v>
      </c>
      <c r="E17" s="37"/>
      <c r="F17" s="40"/>
      <c r="G17" s="38"/>
      <c r="H17" s="38"/>
      <c r="I17" s="38"/>
      <c r="J17" s="38"/>
      <c r="K17" s="39" t="s">
        <v>45</v>
      </c>
      <c r="L17" s="29"/>
    </row>
    <row r="18" spans="1:12" ht="62.4" x14ac:dyDescent="0.3">
      <c r="A18" s="35"/>
      <c r="B18" s="15" t="s">
        <v>53</v>
      </c>
      <c r="C18" s="36" t="s">
        <v>43</v>
      </c>
      <c r="D18" s="6">
        <v>1</v>
      </c>
      <c r="E18" s="37"/>
      <c r="F18" s="40"/>
      <c r="G18" s="38"/>
      <c r="H18" s="38"/>
      <c r="I18" s="38"/>
      <c r="J18" s="38"/>
      <c r="K18" s="39" t="s">
        <v>45</v>
      </c>
      <c r="L18" s="29"/>
    </row>
    <row r="19" spans="1:12" ht="62.4" x14ac:dyDescent="0.3">
      <c r="A19" s="35"/>
      <c r="B19" s="15" t="s">
        <v>54</v>
      </c>
      <c r="C19" s="36" t="s">
        <v>43</v>
      </c>
      <c r="D19" s="6">
        <v>1</v>
      </c>
      <c r="E19" s="37"/>
      <c r="F19" s="40"/>
      <c r="G19" s="38"/>
      <c r="H19" s="38"/>
      <c r="I19" s="38"/>
      <c r="J19" s="38"/>
      <c r="K19" s="39" t="s">
        <v>45</v>
      </c>
      <c r="L19" s="29"/>
    </row>
    <row r="20" spans="1:12" ht="46.8" x14ac:dyDescent="0.3">
      <c r="A20" s="35"/>
      <c r="B20" s="15" t="s">
        <v>55</v>
      </c>
      <c r="C20" s="36" t="s">
        <v>43</v>
      </c>
      <c r="D20" s="6">
        <v>1</v>
      </c>
      <c r="E20" s="37"/>
      <c r="F20" s="40"/>
      <c r="G20" s="38"/>
      <c r="H20" s="38"/>
      <c r="I20" s="38"/>
      <c r="J20" s="38"/>
      <c r="K20" s="39" t="s">
        <v>45</v>
      </c>
      <c r="L20" s="29"/>
    </row>
    <row r="21" spans="1:12" x14ac:dyDescent="0.3">
      <c r="A21" s="35"/>
      <c r="B21" s="54" t="s">
        <v>56</v>
      </c>
      <c r="C21" s="55" t="s">
        <v>43</v>
      </c>
      <c r="D21" s="56">
        <v>2</v>
      </c>
      <c r="E21" s="37"/>
      <c r="F21" s="40"/>
      <c r="G21" s="38"/>
      <c r="H21" s="38"/>
      <c r="I21" s="38"/>
      <c r="J21" s="38"/>
      <c r="K21" s="39" t="s">
        <v>45</v>
      </c>
      <c r="L21" s="29"/>
    </row>
    <row r="22" spans="1:12" ht="62.4" x14ac:dyDescent="0.3">
      <c r="A22" s="35"/>
      <c r="B22" s="15" t="s">
        <v>57</v>
      </c>
      <c r="C22" s="36" t="s">
        <v>43</v>
      </c>
      <c r="D22" s="6">
        <v>2</v>
      </c>
      <c r="E22" s="37"/>
      <c r="F22" s="40"/>
      <c r="G22" s="38"/>
      <c r="H22" s="38"/>
      <c r="I22" s="38"/>
      <c r="J22" s="38"/>
      <c r="K22" s="39" t="s">
        <v>45</v>
      </c>
      <c r="L22" s="29"/>
    </row>
    <row r="23" spans="1:12" x14ac:dyDescent="0.25">
      <c r="A23" s="45"/>
      <c r="B23" s="46" t="s">
        <v>14</v>
      </c>
      <c r="C23" s="47"/>
      <c r="D23" s="42"/>
      <c r="E23" s="48"/>
      <c r="F23" s="48"/>
      <c r="G23" s="48"/>
      <c r="H23" s="41">
        <f>SUM(H11:H22)</f>
        <v>0</v>
      </c>
      <c r="I23" s="41">
        <f>SUM(I11:I22)</f>
        <v>0</v>
      </c>
      <c r="J23" s="41">
        <f>SUM(J11:J22)</f>
        <v>0</v>
      </c>
      <c r="K23" s="39"/>
    </row>
    <row r="24" spans="1:12" ht="16.2" thickBot="1" x14ac:dyDescent="0.3">
      <c r="A24" s="49"/>
      <c r="B24" s="50" t="s">
        <v>15</v>
      </c>
      <c r="C24" s="51"/>
      <c r="D24" s="43"/>
      <c r="E24" s="52"/>
      <c r="F24" s="52"/>
      <c r="G24" s="52"/>
      <c r="H24" s="53">
        <f t="shared" ref="H24:I24" si="0">H23/6</f>
        <v>0</v>
      </c>
      <c r="I24" s="53">
        <f t="shared" si="0"/>
        <v>0</v>
      </c>
      <c r="J24" s="53">
        <f>J23/6</f>
        <v>0</v>
      </c>
      <c r="K24" s="39"/>
    </row>
    <row r="25" spans="1:12" x14ac:dyDescent="0.25">
      <c r="B25" s="16"/>
      <c r="C25" s="23"/>
      <c r="D25" s="44"/>
      <c r="E25" s="24"/>
      <c r="F25" s="24"/>
      <c r="G25" s="24"/>
      <c r="H25" s="5"/>
      <c r="I25" s="5"/>
      <c r="J25" s="5"/>
      <c r="L25" s="25"/>
    </row>
    <row r="26" spans="1:12" ht="18" customHeight="1" x14ac:dyDescent="0.3">
      <c r="L26" s="25"/>
    </row>
    <row r="27" spans="1:12" x14ac:dyDescent="0.3">
      <c r="B27" s="17" t="s">
        <v>18</v>
      </c>
      <c r="H27" s="26" t="s">
        <v>22</v>
      </c>
      <c r="L27" s="25"/>
    </row>
    <row r="28" spans="1:12" x14ac:dyDescent="0.3">
      <c r="B28" s="17" t="s">
        <v>19</v>
      </c>
      <c r="H28" s="26"/>
    </row>
    <row r="29" spans="1:12" x14ac:dyDescent="0.3">
      <c r="B29" s="18"/>
      <c r="H29" s="27"/>
    </row>
    <row r="30" spans="1:12" x14ac:dyDescent="0.3">
      <c r="B30" s="18"/>
      <c r="H30" s="27"/>
    </row>
    <row r="31" spans="1:12" x14ac:dyDescent="0.3">
      <c r="B31" s="17" t="s">
        <v>20</v>
      </c>
      <c r="H31" s="26" t="s">
        <v>20</v>
      </c>
    </row>
    <row r="32" spans="1:12" x14ac:dyDescent="0.3">
      <c r="B32" s="18"/>
      <c r="H32" s="27"/>
    </row>
    <row r="33" spans="2:8" x14ac:dyDescent="0.3">
      <c r="B33" s="18"/>
      <c r="H33" s="27"/>
    </row>
    <row r="34" spans="2:8" x14ac:dyDescent="0.3">
      <c r="B34" s="18" t="s">
        <v>21</v>
      </c>
      <c r="H34" s="27" t="s">
        <v>44</v>
      </c>
    </row>
    <row r="35" spans="2:8" x14ac:dyDescent="0.3">
      <c r="B35" s="19" t="s">
        <v>6</v>
      </c>
      <c r="H35" s="28" t="s">
        <v>6</v>
      </c>
    </row>
  </sheetData>
  <autoFilter ref="A10:K24" xr:uid="{00000000-0009-0000-0000-000000000000}"/>
  <mergeCells count="11">
    <mergeCell ref="A6:K6"/>
    <mergeCell ref="A5:K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view="pageBreakPreview" zoomScale="120" zoomScaleNormal="100" zoomScaleSheetLayoutView="120" workbookViewId="0">
      <selection activeCell="D3" sqref="D3"/>
    </sheetView>
  </sheetViews>
  <sheetFormatPr defaultRowHeight="14.4" x14ac:dyDescent="0.3"/>
  <cols>
    <col min="1" max="1" width="61.5546875" customWidth="1"/>
    <col min="2" max="2" width="6.88671875" customWidth="1"/>
    <col min="3" max="3" width="10.44140625" customWidth="1"/>
  </cols>
  <sheetData>
    <row r="1" spans="1:13" x14ac:dyDescent="0.3">
      <c r="G1" s="69" t="s">
        <v>32</v>
      </c>
      <c r="H1" s="69"/>
      <c r="I1" s="69"/>
      <c r="K1" s="7" t="s">
        <v>34</v>
      </c>
      <c r="L1" t="s">
        <v>37</v>
      </c>
      <c r="M1" t="s">
        <v>40</v>
      </c>
    </row>
    <row r="2" spans="1:13" ht="28.8" x14ac:dyDescent="0.3">
      <c r="C2" s="9" t="s">
        <v>41</v>
      </c>
      <c r="D2" s="12" t="s">
        <v>42</v>
      </c>
      <c r="G2" s="9" t="s">
        <v>4</v>
      </c>
      <c r="H2" s="12" t="s">
        <v>31</v>
      </c>
      <c r="I2" s="9" t="s">
        <v>33</v>
      </c>
      <c r="K2" s="7" t="s">
        <v>3</v>
      </c>
      <c r="L2" s="7" t="s">
        <v>4</v>
      </c>
      <c r="M2" s="7" t="s">
        <v>6</v>
      </c>
    </row>
    <row r="3" spans="1:13" ht="31.2" x14ac:dyDescent="0.3">
      <c r="A3" s="4" t="s">
        <v>25</v>
      </c>
      <c r="B3" s="2" t="s">
        <v>3</v>
      </c>
      <c r="C3" s="13" t="e">
        <f>'№1 ВОР '!#REF!+'№1 ВОР '!#REF!</f>
        <v>#REF!</v>
      </c>
      <c r="D3" s="10" t="e">
        <f>C3*1.02</f>
        <v>#REF!</v>
      </c>
      <c r="E3" s="11"/>
      <c r="F3" s="11"/>
      <c r="G3" s="9" t="e">
        <f>C3/0.2</f>
        <v>#REF!</v>
      </c>
      <c r="H3" s="9">
        <v>4.0998000000000001</v>
      </c>
      <c r="I3" s="9" t="e">
        <f>G3*H3</f>
        <v>#REF!</v>
      </c>
      <c r="K3" s="7" t="e">
        <f>G3*0.0106</f>
        <v>#REF!</v>
      </c>
      <c r="L3" s="7" t="e">
        <f>G3*0.2</f>
        <v>#REF!</v>
      </c>
      <c r="M3" s="7" t="e">
        <f>G3*0.3</f>
        <v>#REF!</v>
      </c>
    </row>
    <row r="4" spans="1:13" ht="31.2" x14ac:dyDescent="0.3">
      <c r="A4" s="4" t="s">
        <v>27</v>
      </c>
      <c r="B4" s="2" t="s">
        <v>3</v>
      </c>
      <c r="C4" s="10" t="e">
        <f>'№1 ВОР '!#REF!+'№1 ВОР '!#REF!+'№1 ВОР '!#REF!+'№1 ВОР '!#REF!+'№1 ВОР '!#REF!+'№1 ВОР '!#REF!+'№1 ВОР '!#REF!+'№1 ВОР '!#REF!</f>
        <v>#REF!</v>
      </c>
      <c r="D4" s="10" t="e">
        <f>C4</f>
        <v>#REF!</v>
      </c>
      <c r="E4" s="11"/>
      <c r="F4" s="11"/>
      <c r="G4" s="9" t="e">
        <f>C4/0.05</f>
        <v>#REF!</v>
      </c>
      <c r="H4" s="9">
        <f>H5/2</f>
        <v>1.0607</v>
      </c>
      <c r="I4" s="9" t="e">
        <f>G4*H4</f>
        <v>#REF!</v>
      </c>
      <c r="K4" s="7" t="e">
        <f>G4*0.00265</f>
        <v>#REF!</v>
      </c>
      <c r="L4" s="7" t="e">
        <f>G4*0.05</f>
        <v>#REF!</v>
      </c>
      <c r="M4" s="7" t="e">
        <f>G4*0.3</f>
        <v>#REF!</v>
      </c>
    </row>
    <row r="5" spans="1:13" ht="31.2" x14ac:dyDescent="0.3">
      <c r="A5" s="4" t="s">
        <v>28</v>
      </c>
      <c r="B5" s="2" t="s">
        <v>3</v>
      </c>
      <c r="C5" s="10" t="e">
        <f>'№1 ВОР '!#REF!+'№1 ВОР '!#REF!+'№1 ВОР '!#REF!+'№1 ВОР '!#REF!+'№1 ВОР '!#REF!+'№1 ВОР '!#REF!+'№1 ВОР '!#REF!+'№1 ВОР '!#REF!</f>
        <v>#REF!</v>
      </c>
      <c r="D5" s="10" t="e">
        <f>C5*1.01</f>
        <v>#REF!</v>
      </c>
      <c r="E5" s="11"/>
      <c r="F5" s="11"/>
      <c r="G5" s="9" t="e">
        <f>C5/0.1</f>
        <v>#REF!</v>
      </c>
      <c r="H5" s="9">
        <v>2.1214</v>
      </c>
      <c r="I5" s="9" t="e">
        <f>G5*H5</f>
        <v>#REF!</v>
      </c>
      <c r="K5" s="7" t="e">
        <f>G5*0.00533</f>
        <v>#REF!</v>
      </c>
      <c r="L5" s="7" t="e">
        <f>G5*0.1</f>
        <v>#REF!</v>
      </c>
      <c r="M5" s="7" t="e">
        <f>G5*0.3</f>
        <v>#REF!</v>
      </c>
    </row>
    <row r="6" spans="1:13" ht="31.2" x14ac:dyDescent="0.3">
      <c r="A6" s="4" t="s">
        <v>26</v>
      </c>
      <c r="B6" s="2" t="s">
        <v>3</v>
      </c>
      <c r="C6" s="10" t="e">
        <f>'№1 ВОР '!#REF!+'№1 ВОР '!#REF!+'№1 ВОР '!#REF!+'№1 ВОР '!#REF!+'№1 ВОР '!#REF!+'№1 ВОР '!#REF!+'№1 ВОР '!#REF!+'№1 ВОР '!#REF!+'№1 ВОР '!#REF!</f>
        <v>#REF!</v>
      </c>
      <c r="D6" s="10" t="e">
        <f>C6*1.02</f>
        <v>#REF!</v>
      </c>
      <c r="E6" s="11"/>
      <c r="F6" s="11"/>
      <c r="G6" s="9" t="e">
        <f>C6/0.2</f>
        <v>#REF!</v>
      </c>
      <c r="H6" s="9">
        <v>4.0998000000000001</v>
      </c>
      <c r="I6" s="9" t="e">
        <f>G6*H6</f>
        <v>#REF!</v>
      </c>
      <c r="K6" s="7" t="e">
        <f>G6*0.0106</f>
        <v>#REF!</v>
      </c>
      <c r="L6" s="7" t="e">
        <f>G6*0.2</f>
        <v>#REF!</v>
      </c>
      <c r="M6" s="7" t="e">
        <f>G6*0.3</f>
        <v>#REF!</v>
      </c>
    </row>
    <row r="7" spans="1:13" ht="31.2" x14ac:dyDescent="0.3">
      <c r="A7" s="4" t="s">
        <v>30</v>
      </c>
      <c r="B7" s="2" t="s">
        <v>3</v>
      </c>
      <c r="C7" s="10" t="e">
        <f>'№1 ВОР '!#REF!+'№1 ВОР '!#REF!+'№1 ВОР '!#REF!+'№1 ВОР '!#REF!+'№1 ВОР '!#REF!+'№1 ВОР '!#REF!+'№1 ВОР '!#REF!+'№1 ВОР '!#REF!+'№1 ВОР '!#REF!</f>
        <v>#REF!</v>
      </c>
      <c r="D7" s="10"/>
      <c r="E7" s="11"/>
      <c r="F7" s="11"/>
      <c r="G7" s="9" t="e">
        <f>C7/0.12</f>
        <v>#REF!</v>
      </c>
      <c r="H7" s="9"/>
      <c r="I7" s="9"/>
      <c r="K7" s="7"/>
    </row>
    <row r="8" spans="1:13" ht="15.6" x14ac:dyDescent="0.3">
      <c r="A8" s="4" t="s">
        <v>35</v>
      </c>
      <c r="B8" s="2" t="s">
        <v>3</v>
      </c>
      <c r="C8" s="8" t="e">
        <f>ROUND(K3+K4+K5+K6,3)</f>
        <v>#REF!</v>
      </c>
      <c r="G8" s="7"/>
      <c r="H8" s="7"/>
      <c r="I8" s="7"/>
      <c r="K8" s="7"/>
    </row>
    <row r="9" spans="1:13" ht="15.6" x14ac:dyDescent="0.3">
      <c r="A9" s="4" t="s">
        <v>36</v>
      </c>
      <c r="B9" s="2" t="s">
        <v>29</v>
      </c>
      <c r="C9" s="8" t="e">
        <f>(L3+L4+L5+L6)*2.55</f>
        <v>#REF!</v>
      </c>
    </row>
    <row r="10" spans="1:13" ht="15.6" x14ac:dyDescent="0.3">
      <c r="A10" s="4" t="s">
        <v>39</v>
      </c>
      <c r="B10" s="2" t="s">
        <v>38</v>
      </c>
      <c r="C10" s="7" t="e">
        <f>(M3+M4+M5+M6)*0.22</f>
        <v>#REF!</v>
      </c>
    </row>
  </sheetData>
  <mergeCells count="1">
    <mergeCell ref="G1:I1"/>
  </mergeCells>
  <conditionalFormatting sqref="A3">
    <cfRule type="expression" dxfId="11" priority="10">
      <formula>$B3="Машины и Механизмы"</formula>
    </cfRule>
    <cfRule type="expression" dxfId="10" priority="11">
      <formula>$B3="Работа"</formula>
    </cfRule>
  </conditionalFormatting>
  <conditionalFormatting sqref="A3">
    <cfRule type="expression" dxfId="9" priority="12">
      <formula>#REF!="Машины и Механизмы"</formula>
    </cfRule>
  </conditionalFormatting>
  <conditionalFormatting sqref="A4">
    <cfRule type="expression" dxfId="8" priority="7">
      <formula>$B4="Машины и Механизмы"</formula>
    </cfRule>
    <cfRule type="expression" dxfId="7" priority="8">
      <formula>$B4="Работа"</formula>
    </cfRule>
  </conditionalFormatting>
  <conditionalFormatting sqref="A5">
    <cfRule type="expression" dxfId="6" priority="4">
      <formula>$B5="Машины и Механизмы"</formula>
    </cfRule>
    <cfRule type="expression" dxfId="5" priority="5">
      <formula>$B5="Работа"</formula>
    </cfRule>
  </conditionalFormatting>
  <conditionalFormatting sqref="A4">
    <cfRule type="expression" dxfId="4" priority="9">
      <formula>#REF!="Машины и Механизмы"</formula>
    </cfRule>
  </conditionalFormatting>
  <conditionalFormatting sqref="A5">
    <cfRule type="expression" dxfId="3" priority="6">
      <formula>#REF!="Машины и Механизмы"</formula>
    </cfRule>
  </conditionalFormatting>
  <conditionalFormatting sqref="A6">
    <cfRule type="expression" dxfId="2" priority="1">
      <formula>$B6="Машины и Механизмы"</formula>
    </cfRule>
    <cfRule type="expression" dxfId="1" priority="2">
      <formula>$B6="Работа"</formula>
    </cfRule>
  </conditionalFormatting>
  <conditionalFormatting sqref="A6">
    <cfRule type="expression" dxfId="0" priority="3">
      <formula>#REF!="Машины и Механизмы"</formula>
    </cfRule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</vt:lpstr>
      <vt:lpstr>.</vt:lpstr>
      <vt:lpstr>'.'!Область_печати</vt:lpstr>
      <vt:lpstr>'№1 ВОР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2025-02-19T12:01:10Z</cp:lastPrinted>
  <dcterms:created xsi:type="dcterms:W3CDTF">2015-06-05T18:19:34Z</dcterms:created>
  <dcterms:modified xsi:type="dcterms:W3CDTF">2025-02-21T09:05:07Z</dcterms:modified>
</cp:coreProperties>
</file>