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9732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M8" i="1"/>
  <c r="I8"/>
  <c r="N8" l="1"/>
  <c r="J8"/>
  <c r="N9" l="1"/>
  <c r="K8"/>
  <c r="L8" l="1"/>
</calcChain>
</file>

<file path=xl/sharedStrings.xml><?xml version="1.0" encoding="utf-8"?>
<sst xmlns="http://schemas.openxmlformats.org/spreadsheetml/2006/main" count="33" uniqueCount="31">
  <si>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</si>
  <si>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</si>
  <si>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</si>
  <si>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</si>
  <si>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</si>
  <si>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</si>
  <si>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</si>
  <si>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</si>
  <si>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</si>
  <si>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</si>
  <si>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</si>
  <si>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</si>
  <si>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Ед.изм.</t>
  </si>
  <si>
    <t>Кол-во</t>
  </si>
  <si>
    <t>Цена за ед.изм.</t>
  </si>
  <si>
    <t>Расчет НМЦК: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</si>
  <si>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</si>
  <si>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</si>
  <si>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</si>
  <si>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>Наименование объекта закупки</t>
  </si>
  <si>
    <t>Обоснование начальной (максимальной) цены договора</t>
  </si>
  <si>
    <t>Используемый метод определения НМЦД с обоснованием</t>
  </si>
  <si>
    <t>цi-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</si>
  <si>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Начальная (максимальная) цена договора сформирована методом сопоставимых рыночных цен (анализа рынка).
Цена договора определена и обоснована посредством применения метода сопоставимых рыночных цен (анализа рынка) путем анализа рыночных цен, предложенных поставщиками в виде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</si>
  <si>
    <t>НМЦК методом сопоставимых рыночных цен (анализа рынка) определяется по формуле:</t>
  </si>
  <si>
    <t xml:space="preserve">где:
  - НМЦК, определяемая методом сопоставимых рыночных цен (анализа рынка);
</t>
  </si>
  <si>
    <t>Поставка смолы ионообменной (Катионит) марки ТОКЕМ-100 для нужд Ржевского филиала ООО «Теплосеть»</t>
  </si>
  <si>
    <t>т</t>
  </si>
  <si>
    <t xml:space="preserve">Смола ионообменная катионит </t>
  </si>
  <si>
    <t>Дата составления 11.03.2025 г.</t>
  </si>
  <si>
    <t>Начальная (максимальная) цена договора составляет  3 109 600 (Три миллиона сто девять тысяч шестьсот) рублей 00 коп.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</si>
</sst>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wrapText="1"/>
    </xf>
    <xf numFmtId="0" fontId="1" fillId="6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2117725</xdr:colOff>
      <xdr:row>14</xdr:row>
      <xdr:rowOff>136525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40531" y="5024438"/>
          <a:ext cx="211772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2"/>
  <sheetViews>
    <sheetView tabSelected="1" workbookViewId="0">
      <selection activeCell="D3" sqref="D3:N3"/>
    </sheetView>
  </sheetViews>
  <sheetFormatPr defaultRowHeight="14.4"/>
  <cols>
    <col min="1" max="1" width="0.109375" customWidth="1"/>
    <col min="2" max="2" width="6.44140625" customWidth="1"/>
    <col min="3" max="3" width="36.5546875" bestFit="1" customWidth="1"/>
    <col min="4" max="4" width="15.6640625" customWidth="1"/>
    <col min="6" max="6" width="15.109375" customWidth="1"/>
    <col min="7" max="7" width="16.5546875" customWidth="1"/>
    <col min="8" max="8" width="17.109375" customWidth="1"/>
    <col min="9" max="9" width="14" customWidth="1"/>
    <col min="11" max="11" width="11.44140625" customWidth="1"/>
    <col min="12" max="12" width="11.109375" customWidth="1"/>
    <col min="13" max="13" width="16.6640625" customWidth="1"/>
    <col min="14" max="14" width="17.88671875" customWidth="1"/>
    <col min="15" max="15" width="14.109375" customWidth="1"/>
    <col min="16" max="16" width="12.88671875" customWidth="1"/>
    <col min="17" max="17" width="20.44140625" customWidth="1"/>
  </cols>
  <sheetData>
    <row r="2" spans="2:17" ht="33" customHeight="1">
      <c r="F2" s="25" t="s">
        <v>20</v>
      </c>
      <c r="G2" s="25"/>
      <c r="H2" s="25"/>
      <c r="I2" s="25"/>
      <c r="J2" s="25"/>
      <c r="K2" s="25"/>
    </row>
    <row r="3" spans="2:17">
      <c r="B3" s="24" t="s">
        <v>19</v>
      </c>
      <c r="C3" s="24"/>
      <c r="D3" s="24" t="s">
        <v>26</v>
      </c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7" ht="15" customHeight="1">
      <c r="B4" s="18" t="s">
        <v>21</v>
      </c>
      <c r="C4" s="19"/>
      <c r="D4" s="22" t="s">
        <v>23</v>
      </c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2:17" ht="60.75" customHeight="1"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7" ht="15" customHeight="1">
      <c r="B6" s="30" t="s">
        <v>0</v>
      </c>
      <c r="C6" s="30" t="s">
        <v>1</v>
      </c>
      <c r="D6" s="34" t="s">
        <v>2</v>
      </c>
      <c r="E6" s="35"/>
      <c r="F6" s="6" t="s">
        <v>3</v>
      </c>
      <c r="G6" s="6" t="s">
        <v>4</v>
      </c>
      <c r="H6" s="6" t="s">
        <v>5</v>
      </c>
      <c r="I6" s="32" t="s">
        <v>6</v>
      </c>
      <c r="J6" s="30" t="s">
        <v>7</v>
      </c>
      <c r="K6" s="30" t="s">
        <v>8</v>
      </c>
      <c r="L6" s="30" t="s">
        <v>9</v>
      </c>
      <c r="M6" s="30" t="s">
        <v>10</v>
      </c>
      <c r="N6" s="23" t="s">
        <v>11</v>
      </c>
      <c r="O6" s="1"/>
    </row>
    <row r="7" spans="2:17" ht="15" thickBot="1">
      <c r="B7" s="31"/>
      <c r="C7" s="31"/>
      <c r="D7" s="7" t="s">
        <v>12</v>
      </c>
      <c r="E7" s="8" t="s">
        <v>13</v>
      </c>
      <c r="F7" s="6" t="s">
        <v>14</v>
      </c>
      <c r="G7" s="6" t="s">
        <v>14</v>
      </c>
      <c r="H7" s="6" t="s">
        <v>14</v>
      </c>
      <c r="I7" s="33"/>
      <c r="J7" s="31"/>
      <c r="K7" s="31"/>
      <c r="L7" s="31"/>
      <c r="M7" s="31"/>
      <c r="N7" s="23"/>
    </row>
    <row r="8" spans="2:17" ht="36" customHeight="1" thickBot="1">
      <c r="B8" s="4">
        <v>1</v>
      </c>
      <c r="C8" s="16" t="s">
        <v>28</v>
      </c>
      <c r="D8" s="17" t="s">
        <v>27</v>
      </c>
      <c r="E8" s="17">
        <v>13</v>
      </c>
      <c r="F8" s="3">
        <v>223200</v>
      </c>
      <c r="G8" s="3">
        <v>226800</v>
      </c>
      <c r="H8" s="3">
        <v>267600</v>
      </c>
      <c r="I8" s="5">
        <f t="shared" ref="I8" si="0">AVERAGE(F8:H8)</f>
        <v>239200</v>
      </c>
      <c r="J8" s="2">
        <f>COUNT(F8:H8)</f>
        <v>3</v>
      </c>
      <c r="K8" s="4">
        <f t="shared" ref="K8" si="1">STDEV(F8:H8)</f>
        <v>24660.900226877362</v>
      </c>
      <c r="L8" s="4">
        <f t="shared" ref="L8" si="2">K8/I8*100</f>
        <v>10.30974089752398</v>
      </c>
      <c r="M8" s="4" t="str">
        <f>IF(L8&lt;33,"ОДНОРОДНЫЕ","НЕОДНОРОДНЫЕ")</f>
        <v>ОДНОРОДНЫЕ</v>
      </c>
      <c r="N8" s="5">
        <f t="shared" ref="N8" si="3">E8*I8</f>
        <v>3109600</v>
      </c>
      <c r="O8" s="9"/>
      <c r="P8" s="9"/>
    </row>
    <row r="9" spans="2:17" ht="14.4" customHeight="1">
      <c r="B9" s="28" t="s">
        <v>30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5">
        <f>SUM(N8:N8)</f>
        <v>3109600</v>
      </c>
      <c r="O9" s="9"/>
      <c r="P9" s="10"/>
      <c r="Q9" s="10"/>
    </row>
    <row r="10" spans="2:17">
      <c r="O10" s="9"/>
    </row>
    <row r="11" spans="2:17">
      <c r="C11" s="11" t="s">
        <v>15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2:17" ht="40.200000000000003">
      <c r="C12" s="13" t="s">
        <v>24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2:17">
      <c r="C13" s="14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2:17"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2:17">
      <c r="C15" s="14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2:17" ht="66.599999999999994">
      <c r="C16" s="15" t="s">
        <v>25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3:13" ht="27">
      <c r="C17" s="13" t="s">
        <v>16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3:13" ht="27">
      <c r="C18" s="13" t="s">
        <v>17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3:13">
      <c r="C19" s="13" t="s">
        <v>18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3:13">
      <c r="C20" s="27" t="s">
        <v>22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3:13">
      <c r="C21" s="26"/>
      <c r="D21" s="26"/>
      <c r="E21" s="26"/>
      <c r="F21" s="26"/>
      <c r="G21" s="26"/>
      <c r="H21" s="26"/>
      <c r="I21" s="26"/>
      <c r="J21" s="26"/>
    </row>
    <row r="22" spans="3:13">
      <c r="C22" s="1" t="s">
        <v>29</v>
      </c>
    </row>
  </sheetData>
  <mergeCells count="17">
    <mergeCell ref="C21:J21"/>
    <mergeCell ref="C20:M20"/>
    <mergeCell ref="B9:M9"/>
    <mergeCell ref="J6:J7"/>
    <mergeCell ref="K6:K7"/>
    <mergeCell ref="L6:L7"/>
    <mergeCell ref="M6:M7"/>
    <mergeCell ref="I6:I7"/>
    <mergeCell ref="D6:E6"/>
    <mergeCell ref="C6:C7"/>
    <mergeCell ref="B6:B7"/>
    <mergeCell ref="B4:C5"/>
    <mergeCell ref="D4:N5"/>
    <mergeCell ref="N6:N7"/>
    <mergeCell ref="B3:C3"/>
    <mergeCell ref="F2:K2"/>
    <mergeCell ref="D3:N3"/>
  </mergeCells>
  <conditionalFormatting sqref="M8">
    <cfRule type="containsText" dxfId="5" priority="76" operator="containsText" text="НЕ">
      <formula>NOT(ISERROR(SEARCH("НЕ",M8)))</formula>
    </cfRule>
    <cfRule type="containsText" dxfId="4" priority="77" operator="containsText" text="ОДНОРОДНЫЕ">
      <formula>NOT(ISERROR(SEARCH("ОДНОРОДНЫЕ",M8)))</formula>
    </cfRule>
    <cfRule type="containsText" dxfId="3" priority="78" operator="containsText" text="НЕОДНОРОДНЫЕ">
      <formula>NOT(ISERROR(SEARCH("НЕОДНОРОДНЫЕ",M8)))</formula>
    </cfRule>
  </conditionalFormatting>
  <conditionalFormatting sqref="M8">
    <cfRule type="containsText" dxfId="2" priority="73" operator="containsText" text="НЕОДНОРОДНЫЕ">
      <formula>NOT(ISERROR(SEARCH("НЕОДНОРОДНЫЕ",M8)))</formula>
    </cfRule>
    <cfRule type="containsText" dxfId="1" priority="74" operator="containsText" text="ОДНОРОДНЫЕ">
      <formula>NOT(ISERROR(SEARCH("ОДНОРОДНЫЕ",M8)))</formula>
    </cfRule>
    <cfRule type="containsText" dxfId="0" priority="75" operator="containsText" text="НЕОДНОРОДНЫЕ">
      <formula>NOT(ISERROR(SEARCH("НЕОДНОРОДНЫЕ",M8)))</formula>
    </cfRule>
  </conditionalFormatting>
  <pageMargins left="0.70866141732283472" right="0.36" top="0.46" bottom="0.74803149606299213" header="0.31496062992125984" footer="0.31496062992125984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2025-03-14T09:32:21Z</dcterms:modified>
</cp:coreProperties>
</file>