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Задачи\Закупки\ГУП РК КРЫМЭНЕРГО\2025\ЗП\СМиТ Линиченко\О Бурильно-кровельная машина... - 370 350 000,00 руб\Публикация\"/>
    </mc:Choice>
  </mc:AlternateContent>
  <bookViews>
    <workbookView xWindow="0" yWindow="0" windowWidth="13815" windowHeight="8145" tabRatio="727"/>
  </bookViews>
  <sheets>
    <sheet name="НМЦД" sheetId="7" r:id="rId1"/>
    <sheet name="НМЦК проектно-сметным методом" sheetId="4" state="hidden" r:id="rId2"/>
  </sheets>
  <externalReferences>
    <externalReference r:id="rId3"/>
  </externalReferences>
  <definedNames>
    <definedName name="_xlnm._FilterDatabase" localSheetId="0" hidden="1">НМЦД!$A$6:$J$14</definedName>
    <definedName name="anscount" hidden="1">2</definedName>
    <definedName name="limcount" hidden="1">2</definedName>
    <definedName name="sencount" hidden="1">4</definedName>
    <definedName name="Единицы">#REF!</definedName>
    <definedName name="Миллионы">#REF!</definedName>
    <definedName name="_xlnm.Print_Area" localSheetId="0">НМЦД!$A$1:$J$15</definedName>
    <definedName name="Рубли">#REF!</definedName>
    <definedName name="Тысячи">#REF!</definedName>
    <definedName name="Формула">#REF!</definedName>
    <definedName name="ЧислоПрописью">TRIM(INDEX([0]!Миллионы,MOD(TRUNC([1]прописью!XFD1/1000000),1000000)+1)&amp;" "&amp;INDEX([0]!Тысячи,MOD(TRUNC([1]прописью!XFD1/1000),1000)+1)&amp;" "&amp;INDEX([0]!Единицы,MOD([1]прописью!XFD1,1000)+1))</definedName>
  </definedNames>
  <calcPr calcId="152511"/>
</workbook>
</file>

<file path=xl/calcChain.xml><?xml version="1.0" encoding="utf-8"?>
<calcChain xmlns="http://schemas.openxmlformats.org/spreadsheetml/2006/main">
  <c r="J9" i="7" l="1"/>
  <c r="I9" i="7"/>
  <c r="H9" i="7" s="1"/>
  <c r="J8" i="7" l="1"/>
  <c r="I8" i="7"/>
  <c r="H8" i="7" s="1"/>
  <c r="J10" i="7" l="1"/>
  <c r="J7" i="7"/>
  <c r="J11" i="7" l="1"/>
  <c r="I10" i="7" l="1"/>
  <c r="H10" i="7" s="1"/>
  <c r="I7" i="7" l="1"/>
  <c r="H7" i="7" s="1"/>
</calcChain>
</file>

<file path=xl/sharedStrings.xml><?xml version="1.0" encoding="utf-8"?>
<sst xmlns="http://schemas.openxmlformats.org/spreadsheetml/2006/main" count="27" uniqueCount="24">
  <si>
    <t>Объект закупки</t>
  </si>
  <si>
    <t>№ п/п</t>
  </si>
  <si>
    <t>Предмет закупки:</t>
  </si>
  <si>
    <t>Источник финансирования:</t>
  </si>
  <si>
    <t>Кол-во</t>
  </si>
  <si>
    <t>Ед. изм.</t>
  </si>
  <si>
    <t>шт</t>
  </si>
  <si>
    <t xml:space="preserve">Расчёт НМЦД             </t>
  </si>
  <si>
    <t>Расчет цены за единицу товара/работы/ услуги</t>
  </si>
  <si>
    <t xml:space="preserve">Коэффициент вариации цен (%) </t>
  </si>
  <si>
    <t>Начальная (максимальная) цена договора определена в соответствии с требованиями Федерального закона от 18.07.2011 №223-ФЗ "О закупках товаров, работ, услуг отдельными видами юридических лиц" и Приложения №1 к Положению о закупке товаров, работ, услуг ГУП РК «Крымэнерго». Используемый метод: метод сопоставимых рыночных цен (анализа рынка). Расчет произведен по наименьшему ценовому предложению.</t>
  </si>
  <si>
    <t>ИД 2025</t>
  </si>
  <si>
    <t>Бурильно-крановая машина на базе автомобиля ГАЗ 4х4</t>
  </si>
  <si>
    <t>Бурильно-крановая машина  на шасси повышенной проходимости с прицепом-роспуском</t>
  </si>
  <si>
    <t>Автогидроподъемник с высотой подъема не менее 18 – метров с дубль кабиной на полноприводном шасси</t>
  </si>
  <si>
    <t>Бригадные машины-вездеходы</t>
  </si>
  <si>
    <t>Итого:</t>
  </si>
  <si>
    <t>Бурильно-крановая машина на базе, автомобиля ГАЗ 4х4, бурильно-крановая машина на шасси повышенной проходимости с прицепом-роспуском, автогидроподъемник с высотой подъема не менее 18 – метров с дубль кабиной на полноприводном шасси, бригадные машины-вездеходы</t>
  </si>
  <si>
    <t>ЧАСТЬ V. Обоснование начальной (максимальной) цены договора</t>
  </si>
  <si>
    <r>
      <t xml:space="preserve">Источник ценовой информации 1                  </t>
    </r>
    <r>
      <rPr>
        <sz val="10"/>
        <rFont val="Times New Roman"/>
        <family val="1"/>
        <charset val="204"/>
      </rPr>
      <t xml:space="preserve">  (№ б/н от 05.03.2025г.)</t>
    </r>
  </si>
  <si>
    <r>
      <t xml:space="preserve">Источник ценовой информации 2                  </t>
    </r>
    <r>
      <rPr>
        <sz val="10"/>
        <rFont val="Times New Roman"/>
        <family val="1"/>
        <charset val="204"/>
      </rPr>
      <t xml:space="preserve">  (№ 36,37,38,39 от 05.03.2025г.)</t>
    </r>
  </si>
  <si>
    <r>
      <t xml:space="preserve">Источник ценовой информации 3                  </t>
    </r>
    <r>
      <rPr>
        <sz val="10"/>
        <rFont val="Times New Roman"/>
        <family val="1"/>
        <charset val="204"/>
      </rPr>
      <t xml:space="preserve">  (№ б/н от 06.03.2025г.)</t>
    </r>
  </si>
  <si>
    <t>В результате  определения методом сопоставимых рыночных цен (анализа рынка), расчет начальной (максимальной) цены договора  произведен по наименьшему ценовому предложению и составляет 37 350 000,00 руб. (Триста семьдесят миллионов триста пятьдесят тысяч рублей 00 копеек).  Начальная (максимальная) цена договора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</t>
  </si>
  <si>
    <r>
      <t>Расчет начальной (максимальной) цены договора осуществляется в валюте – российский рубль и использует формулы вычисления коэффициента вариации цен,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наименьшей цены за единицу товара на основании Технического задания.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</si>
</sst>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MS Sans Serif"/>
      <family val="2"/>
    </font>
    <font>
      <u/>
      <sz val="11"/>
      <color theme="10"/>
      <name val="Calibri"/>
      <family val="2"/>
      <charset val="204"/>
    </font>
    <font>
      <sz val="8"/>
      <name val="Helv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>
      <alignment horizontal="left"/>
    </xf>
  </cellStyleXfs>
  <cellXfs count="33">
    <xf numFmtId="0" fontId="0" fillId="0" borderId="0" xfId="0"/>
    <xf numFmtId="4" fontId="6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 wrapText="1"/>
    </xf>
    <xf numFmtId="4" fontId="0" fillId="0" borderId="0" xfId="0" applyNumberFormat="1" applyFont="1" applyFill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4" fontId="15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/>
    <xf numFmtId="0" fontId="9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 shrinkToFi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4" fontId="9" fillId="0" borderId="0" xfId="0" applyNumberFormat="1" applyFont="1" applyFill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Alignment="1">
      <alignment horizontal="left" vertical="center" wrapText="1"/>
    </xf>
    <xf numFmtId="4" fontId="10" fillId="0" borderId="0" xfId="0" applyNumberFormat="1" applyFont="1" applyFill="1" applyAlignment="1">
      <alignment horizontal="left" vertical="top" wrapText="1"/>
    </xf>
    <xf numFmtId="4" fontId="8" fillId="0" borderId="0" xfId="0" applyNumberFormat="1" applyFont="1" applyFill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left" vertical="center" wrapText="1"/>
    </xf>
    <xf numFmtId="4" fontId="9" fillId="0" borderId="4" xfId="0" applyNumberFormat="1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</cellXfs>
  <cellStyles count="7">
    <cellStyle name="Currency_TapePivot" xfId="3"/>
    <cellStyle name="Normal_ALLOC1" xfId="4"/>
    <cellStyle name="Гиперссылка 2" xfId="2"/>
    <cellStyle name="Гиперссылка 3" xfId="5"/>
    <cellStyle name="Обычный" xfId="0" builtinId="0"/>
    <cellStyle name="Обычный 2" xfId="1"/>
    <cellStyle name="Обычный 3" xfId="6"/>
  </cellStyles>
  <dxfs count="0"/>
  <tableStyles count="0" defaultTableStyle="TableStyleMedium2" defaultPivotStyle="PivotStyleLight16"/>
  <colors>
    <mruColors>
      <color rgb="FF0000FF"/>
      <color rgb="FFE6E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vc\AppData\Local\Temp\_summa_propisyu_1_formuloy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писью"/>
      <sheetName val="служ"/>
      <sheetName val="EXCEL2.RU"/>
      <sheetName val="EXCEL2.RU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abSelected="1" zoomScale="115" zoomScaleNormal="115" workbookViewId="0">
      <selection activeCell="A4" sqref="A4:J4"/>
    </sheetView>
  </sheetViews>
  <sheetFormatPr defaultColWidth="9.140625" defaultRowHeight="12" x14ac:dyDescent="0.25"/>
  <cols>
    <col min="1" max="1" width="4.85546875" style="1" customWidth="1"/>
    <col min="2" max="2" width="59.28515625" style="1" customWidth="1"/>
    <col min="3" max="3" width="6.28515625" style="1" customWidth="1"/>
    <col min="4" max="4" width="8.5703125" style="1" customWidth="1"/>
    <col min="5" max="7" width="15.7109375" style="1" customWidth="1"/>
    <col min="8" max="8" width="12.85546875" style="1" customWidth="1"/>
    <col min="9" max="9" width="17.140625" style="1" bestFit="1" customWidth="1"/>
    <col min="10" max="10" width="15" style="1" bestFit="1" customWidth="1"/>
    <col min="11" max="11" width="4.7109375" style="1" customWidth="1"/>
    <col min="12" max="12" width="13" style="1" customWidth="1"/>
    <col min="13" max="13" width="4.7109375" style="1" customWidth="1"/>
    <col min="14" max="16384" width="9.140625" style="1"/>
  </cols>
  <sheetData>
    <row r="1" spans="1:23" s="3" customFormat="1" ht="20.100000000000001" customHeight="1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</row>
    <row r="2" spans="1:23" s="3" customFormat="1" ht="48" customHeight="1" x14ac:dyDescent="0.25">
      <c r="A2" s="29" t="s">
        <v>2</v>
      </c>
      <c r="B2" s="29"/>
      <c r="C2" s="30" t="s">
        <v>17</v>
      </c>
      <c r="D2" s="31"/>
      <c r="E2" s="31"/>
      <c r="F2" s="31"/>
      <c r="G2" s="31"/>
      <c r="H2" s="31"/>
      <c r="I2" s="31"/>
      <c r="J2" s="32"/>
    </row>
    <row r="3" spans="1:23" s="3" customFormat="1" ht="19.5" customHeight="1" x14ac:dyDescent="0.25">
      <c r="A3" s="29" t="s">
        <v>3</v>
      </c>
      <c r="B3" s="29"/>
      <c r="C3" s="29" t="s">
        <v>11</v>
      </c>
      <c r="D3" s="29"/>
      <c r="E3" s="29"/>
      <c r="F3" s="29"/>
      <c r="G3" s="29"/>
      <c r="H3" s="29"/>
      <c r="I3" s="29"/>
      <c r="J3" s="29"/>
    </row>
    <row r="4" spans="1:23" s="3" customFormat="1" ht="56.25" customHeight="1" x14ac:dyDescent="0.25">
      <c r="A4" s="25" t="s">
        <v>10</v>
      </c>
      <c r="B4" s="26"/>
      <c r="C4" s="26"/>
      <c r="D4" s="26"/>
      <c r="E4" s="26"/>
      <c r="F4" s="26"/>
      <c r="G4" s="26"/>
      <c r="H4" s="26"/>
      <c r="I4" s="26"/>
      <c r="J4" s="2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2" customHeight="1" x14ac:dyDescent="0.25">
      <c r="A5" s="2"/>
      <c r="B5" s="2"/>
      <c r="C5" s="28"/>
      <c r="D5" s="28"/>
      <c r="E5" s="28"/>
      <c r="F5" s="28"/>
      <c r="G5" s="28"/>
      <c r="H5" s="28"/>
      <c r="I5" s="28"/>
      <c r="J5" s="28"/>
    </row>
    <row r="6" spans="1:23" s="10" customFormat="1" ht="76.5" customHeight="1" x14ac:dyDescent="0.25">
      <c r="A6" s="6" t="s">
        <v>1</v>
      </c>
      <c r="B6" s="6" t="s">
        <v>0</v>
      </c>
      <c r="C6" s="6" t="s">
        <v>5</v>
      </c>
      <c r="D6" s="6" t="s">
        <v>4</v>
      </c>
      <c r="E6" s="7" t="s">
        <v>19</v>
      </c>
      <c r="F6" s="8" t="s">
        <v>20</v>
      </c>
      <c r="G6" s="8" t="s">
        <v>21</v>
      </c>
      <c r="H6" s="9" t="s">
        <v>9</v>
      </c>
      <c r="I6" s="8" t="s">
        <v>8</v>
      </c>
      <c r="J6" s="7" t="s">
        <v>7</v>
      </c>
    </row>
    <row r="7" spans="1:23" s="5" customFormat="1" ht="18" customHeight="1" x14ac:dyDescent="0.25">
      <c r="A7" s="11">
        <v>1</v>
      </c>
      <c r="B7" s="12" t="s">
        <v>12</v>
      </c>
      <c r="C7" s="13" t="s">
        <v>6</v>
      </c>
      <c r="D7" s="14">
        <v>3</v>
      </c>
      <c r="E7" s="15">
        <v>18350000</v>
      </c>
      <c r="F7" s="15">
        <v>18395000</v>
      </c>
      <c r="G7" s="15">
        <v>18420000</v>
      </c>
      <c r="H7" s="15">
        <f>(STDEV(E7:G7)/I7)*100</f>
        <v>0.19291032953549328</v>
      </c>
      <c r="I7" s="15">
        <f>IFERROR(ROUND(AVERAGE(E7:G7),2),0)</f>
        <v>18388333.329999998</v>
      </c>
      <c r="J7" s="16">
        <f>D7*E7</f>
        <v>55050000</v>
      </c>
    </row>
    <row r="8" spans="1:23" s="5" customFormat="1" ht="28.5" customHeight="1" x14ac:dyDescent="0.25">
      <c r="A8" s="11">
        <v>2</v>
      </c>
      <c r="B8" s="17" t="s">
        <v>13</v>
      </c>
      <c r="C8" s="13" t="s">
        <v>6</v>
      </c>
      <c r="D8" s="14">
        <v>1</v>
      </c>
      <c r="E8" s="15">
        <v>30000000</v>
      </c>
      <c r="F8" s="15">
        <v>30551000</v>
      </c>
      <c r="G8" s="15">
        <v>30460000</v>
      </c>
      <c r="H8" s="15">
        <f>(STDEV(E8:G8)/I8)*100</f>
        <v>0.97364944300991474</v>
      </c>
      <c r="I8" s="15">
        <f>IFERROR(ROUND(AVERAGE(E8:G8),2),0)</f>
        <v>30337000</v>
      </c>
      <c r="J8" s="16">
        <f>D8*E8</f>
        <v>30000000</v>
      </c>
    </row>
    <row r="9" spans="1:23" s="5" customFormat="1" ht="28.5" customHeight="1" x14ac:dyDescent="0.25">
      <c r="A9" s="11">
        <v>3</v>
      </c>
      <c r="B9" s="17" t="s">
        <v>14</v>
      </c>
      <c r="C9" s="13" t="s">
        <v>6</v>
      </c>
      <c r="D9" s="14">
        <v>16</v>
      </c>
      <c r="E9" s="15">
        <v>15880000</v>
      </c>
      <c r="F9" s="15">
        <v>16040000</v>
      </c>
      <c r="G9" s="15">
        <v>16100000</v>
      </c>
      <c r="H9" s="15">
        <f>(STDEV(E9:G9)/I9)*100</f>
        <v>0.71048405271468384</v>
      </c>
      <c r="I9" s="15">
        <f>IFERROR(ROUND(AVERAGE(E9:G9),2),0)</f>
        <v>16006666.67</v>
      </c>
      <c r="J9" s="16">
        <f>D9*E9</f>
        <v>254080000</v>
      </c>
    </row>
    <row r="10" spans="1:23" s="5" customFormat="1" ht="16.5" customHeight="1" x14ac:dyDescent="0.25">
      <c r="A10" s="11">
        <v>4</v>
      </c>
      <c r="B10" s="18" t="s">
        <v>15</v>
      </c>
      <c r="C10" s="13" t="s">
        <v>6</v>
      </c>
      <c r="D10" s="14">
        <v>2</v>
      </c>
      <c r="E10" s="15">
        <v>15610000</v>
      </c>
      <c r="F10" s="15">
        <v>15800000</v>
      </c>
      <c r="G10" s="15">
        <v>15850000</v>
      </c>
      <c r="H10" s="15">
        <f>(STDEV(E10:G10)/I10)*100</f>
        <v>0.8037841691596066</v>
      </c>
      <c r="I10" s="15">
        <f>IFERROR(ROUND(AVERAGE(E10:G10),2),0)</f>
        <v>15753333.33</v>
      </c>
      <c r="J10" s="16">
        <f>D10*E10</f>
        <v>31220000</v>
      </c>
    </row>
    <row r="11" spans="1:23" s="5" customFormat="1" ht="27.75" customHeight="1" x14ac:dyDescent="0.25">
      <c r="A11" s="20" t="s">
        <v>16</v>
      </c>
      <c r="B11" s="20"/>
      <c r="C11" s="20"/>
      <c r="D11" s="20"/>
      <c r="E11" s="21"/>
      <c r="F11" s="21"/>
      <c r="G11" s="21"/>
      <c r="H11" s="21"/>
      <c r="I11" s="21"/>
      <c r="J11" s="16">
        <f>SUM(J7:J10)</f>
        <v>370350000</v>
      </c>
    </row>
    <row r="12" spans="1:23" s="5" customFormat="1" ht="12.75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23" s="5" customFormat="1" ht="30" customHeight="1" x14ac:dyDescent="0.25">
      <c r="A13" s="22" t="s">
        <v>23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23" s="5" customFormat="1" ht="66.75" customHeight="1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23" x14ac:dyDescent="0.25">
      <c r="B15" s="2"/>
      <c r="C15" s="2"/>
      <c r="D15" s="2"/>
    </row>
  </sheetData>
  <autoFilter ref="A6:J14"/>
  <mergeCells count="10">
    <mergeCell ref="A11:I11"/>
    <mergeCell ref="A13:J13"/>
    <mergeCell ref="A14:J14"/>
    <mergeCell ref="A1:J1"/>
    <mergeCell ref="A4:J4"/>
    <mergeCell ref="C5:J5"/>
    <mergeCell ref="A2:B2"/>
    <mergeCell ref="A3:B3"/>
    <mergeCell ref="C2:J2"/>
    <mergeCell ref="C3:J3"/>
  </mergeCells>
  <pageMargins left="0.23622047244094491" right="0.23622047244094491" top="0.35433070866141736" bottom="0.35433070866141736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НМЦД</vt:lpstr>
      <vt:lpstr>НМЦК проектно-сметным методом</vt:lpstr>
      <vt:lpstr>НМЦД!Область_печати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MaltsevaLA</dc:creator>
  <cp:lastModifiedBy>Почтаренко Екатерина Викторовна</cp:lastModifiedBy>
  <cp:lastPrinted>2025-04-04T05:11:43Z</cp:lastPrinted>
  <dcterms:created xsi:type="dcterms:W3CDTF">2013-12-17T05:16:41Z</dcterms:created>
  <dcterms:modified xsi:type="dcterms:W3CDTF">2025-04-04T05:11:46Z</dcterms:modified>
</cp:coreProperties>
</file>