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Электроизмерительные приборы" sheetId="23" r:id="rId1"/>
  </sheets>
  <definedNames>
    <definedName name="_xlnm.Print_Area" localSheetId="0">'Электроизмерительные приборы'!$A$1:$N$21</definedName>
  </definedNames>
  <calcPr calcId="125725" refMode="R1C1"/>
</workbook>
</file>

<file path=xl/calcChain.xml><?xml version="1.0" encoding="utf-8"?>
<calcChain xmlns="http://schemas.openxmlformats.org/spreadsheetml/2006/main">
  <c r="I10" i="23"/>
  <c r="J10" s="1"/>
  <c r="K10"/>
  <c r="L10" s="1"/>
  <c r="M10" s="1"/>
  <c r="N10" s="1"/>
  <c r="I11"/>
  <c r="J11" s="1"/>
  <c r="K11"/>
  <c r="L11" s="1"/>
  <c r="M11" s="1"/>
  <c r="N11" s="1"/>
  <c r="I12"/>
  <c r="J12" s="1"/>
  <c r="K12"/>
  <c r="L12" s="1"/>
  <c r="M12" s="1"/>
  <c r="N12" s="1"/>
  <c r="I13" l="1"/>
  <c r="J13" s="1"/>
  <c r="K13" l="1"/>
  <c r="L13" s="1"/>
  <c r="M13" s="1"/>
  <c r="N13" s="1"/>
  <c r="K9" l="1"/>
  <c r="L9" s="1"/>
  <c r="M9" s="1"/>
  <c r="I9"/>
  <c r="J9" s="1"/>
  <c r="N9" l="1"/>
  <c r="N14" s="1"/>
  <c r="M14"/>
  <c r="L14"/>
</calcChain>
</file>

<file path=xl/sharedStrings.xml><?xml version="1.0" encoding="utf-8"?>
<sst xmlns="http://schemas.openxmlformats.org/spreadsheetml/2006/main" count="49" uniqueCount="41">
  <si>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</si>
  <si>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</si>
  <si>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</si>
  <si>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</si>
  <si>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</si>
  <si>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</si>
  <si>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</si>
  <si>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</si>
  <si>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</si>
  <si>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</si>
  <si>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</si>
  <si>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</si>
  <si>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</si>
  <si>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</si>
  <si>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</si>
  <si>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</si>
  <si>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</si>
  <si>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</si>
  <si>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</si>
  <si>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</si>
  <si>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</si>
  <si>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</si>
  <si>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</si>
  <si>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</si>
  <si>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</si>
  <si>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</si>
  <si>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</si>
  <si>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</si>
  <si>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шт</t>
  </si>
  <si>
    <t>26.51.12.190</t>
  </si>
  <si>
    <t>Кузнецов Д.И./_____________/</t>
  </si>
  <si>
    <t>Цифровой рефлектометр РЕЙС-305</t>
  </si>
  <si>
    <t>Кабелеискатель Успех КБИ-309К</t>
  </si>
  <si>
    <t>Микроомметр ИКС-30А</t>
  </si>
  <si>
    <t>Устройство испытательное ПН-20</t>
  </si>
  <si>
    <t>Генератор звуковой частоты Сталкер ГТ-80</t>
  </si>
  <si>
    <t xml:space="preserve">Специалист ОМТС </t>
  </si>
  <si>
    <t xml:space="preserve">Дата подготовки обоснования НМЦ  09.04.2025г. </t>
  </si>
  <si>
    <t>Поставка электроизмерительных приборов</t>
  </si>
  <si>
    <t>до 31 декабря 2025г.</t>
  </si>
  <si>
    <t>Итого НМЦ суммы цен за единицу ТРУ устанавливается в размере: 953 323,99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</si>
</sst>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view="pageBreakPreview" zoomScaleNormal="112" zoomScaleSheetLayoutView="100" workbookViewId="0">
      <selection activeCell="K19" sqref="K19"/>
    </sheetView>
  </sheetViews>
  <sheetFormatPr defaultRowHeight="15"/>
  <cols>
    <col min="1" max="1" width="7.5703125" style="1" customWidth="1"/>
    <col min="2" max="2" width="40.42578125" style="40" customWidth="1"/>
    <col min="3" max="3" width="12.42578125" style="1" customWidth="1"/>
    <col min="4" max="4" width="8.140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22.7109375" style="1" customWidth="1"/>
    <col min="12" max="12" width="13.7109375" style="3" customWidth="1"/>
    <col min="13" max="13" width="14.42578125" style="3" customWidth="1"/>
    <col min="14" max="14" width="15.42578125" style="1" customWidth="1"/>
    <col min="15" max="15" width="11.85546875" style="1" customWidth="1"/>
    <col min="16" max="16" width="9.140625" style="1" customWidth="1"/>
    <col min="17" max="17" width="9.140625" style="3" customWidth="1"/>
    <col min="18" max="16384" width="9.140625" style="1"/>
  </cols>
  <sheetData>
    <row r="1" spans="1:16" ht="16.5" customHeight="1">
      <c r="A1" s="11"/>
      <c r="B1" s="38"/>
      <c r="C1" s="11"/>
      <c r="D1" s="11"/>
      <c r="E1" s="11"/>
      <c r="F1" s="12" t="s">
        <v>20</v>
      </c>
      <c r="G1" s="13"/>
      <c r="H1" s="13"/>
      <c r="I1" s="11"/>
      <c r="J1" s="11"/>
      <c r="K1" s="55" t="s">
        <v>7</v>
      </c>
      <c r="L1" s="56"/>
      <c r="M1" s="56"/>
      <c r="N1" s="56"/>
    </row>
    <row r="2" spans="1:16" ht="20.25" customHeight="1">
      <c r="A2" s="4"/>
      <c r="B2" s="65" t="s">
        <v>11</v>
      </c>
      <c r="C2" s="65"/>
      <c r="D2" s="4"/>
      <c r="E2" s="65" t="s">
        <v>38</v>
      </c>
      <c r="F2" s="65"/>
      <c r="G2" s="65"/>
      <c r="H2" s="65"/>
      <c r="I2" s="65"/>
      <c r="J2" s="65"/>
      <c r="K2" s="65"/>
      <c r="L2" s="65"/>
      <c r="M2" s="65"/>
      <c r="N2" s="65"/>
    </row>
    <row r="3" spans="1:16" ht="36.75" customHeight="1">
      <c r="A3" s="4"/>
      <c r="B3" s="65" t="s">
        <v>12</v>
      </c>
      <c r="C3" s="65"/>
      <c r="D3" s="4"/>
      <c r="E3" s="65" t="s">
        <v>13</v>
      </c>
      <c r="F3" s="65"/>
      <c r="G3" s="65"/>
      <c r="H3" s="65"/>
      <c r="I3" s="65"/>
      <c r="J3" s="65"/>
      <c r="K3" s="65"/>
      <c r="L3" s="65"/>
      <c r="M3" s="65"/>
      <c r="N3" s="65"/>
    </row>
    <row r="4" spans="1:16" ht="33" customHeight="1">
      <c r="A4" s="4"/>
      <c r="B4" s="65" t="s">
        <v>14</v>
      </c>
      <c r="C4" s="65"/>
      <c r="D4" s="4"/>
      <c r="E4" s="65" t="s">
        <v>39</v>
      </c>
      <c r="F4" s="65"/>
      <c r="G4" s="65"/>
      <c r="H4" s="65"/>
      <c r="I4" s="65"/>
      <c r="J4" s="65"/>
      <c r="K4" s="65"/>
      <c r="L4" s="65"/>
      <c r="M4" s="65"/>
      <c r="N4" s="65"/>
    </row>
    <row r="5" spans="1:16" ht="22.5" customHeight="1">
      <c r="A5" s="65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ht="53.25" customHeight="1">
      <c r="A6" s="4"/>
      <c r="B6" s="65" t="s">
        <v>16</v>
      </c>
      <c r="C6" s="65"/>
      <c r="D6" s="4"/>
      <c r="E6" s="4"/>
      <c r="F6" s="5"/>
      <c r="G6" s="5"/>
      <c r="H6" s="5"/>
      <c r="I6" s="4"/>
      <c r="J6" s="4"/>
      <c r="K6" s="4"/>
      <c r="L6" s="5"/>
      <c r="M6" s="5"/>
      <c r="N6" s="4"/>
    </row>
    <row r="7" spans="1:16" ht="39" customHeight="1">
      <c r="A7" s="57" t="s">
        <v>0</v>
      </c>
      <c r="B7" s="59" t="s">
        <v>25</v>
      </c>
      <c r="C7" s="61" t="s">
        <v>24</v>
      </c>
      <c r="D7" s="57" t="s">
        <v>1</v>
      </c>
      <c r="E7" s="57" t="s">
        <v>2</v>
      </c>
      <c r="F7" s="62" t="s">
        <v>27</v>
      </c>
      <c r="G7" s="63"/>
      <c r="H7" s="64"/>
      <c r="I7" s="50" t="s">
        <v>21</v>
      </c>
      <c r="J7" s="51"/>
      <c r="K7" s="66" t="s">
        <v>22</v>
      </c>
      <c r="L7" s="67"/>
      <c r="M7" s="67"/>
      <c r="N7" s="67"/>
    </row>
    <row r="8" spans="1:16" ht="159" customHeight="1">
      <c r="A8" s="58"/>
      <c r="B8" s="60"/>
      <c r="C8" s="61"/>
      <c r="D8" s="57"/>
      <c r="E8" s="57"/>
      <c r="F8" s="14" t="s">
        <v>8</v>
      </c>
      <c r="G8" s="14" t="s">
        <v>9</v>
      </c>
      <c r="H8" s="14" t="s">
        <v>10</v>
      </c>
      <c r="I8" s="15" t="s">
        <v>3</v>
      </c>
      <c r="J8" s="15" t="s">
        <v>4</v>
      </c>
      <c r="K8" s="16" t="s">
        <v>23</v>
      </c>
      <c r="L8" s="17" t="s">
        <v>5</v>
      </c>
      <c r="M8" s="17" t="s">
        <v>6</v>
      </c>
      <c r="N8" s="18" t="s">
        <v>26</v>
      </c>
    </row>
    <row r="9" spans="1:16" ht="33.75" customHeight="1">
      <c r="A9" s="19">
        <v>1</v>
      </c>
      <c r="B9" s="36" t="s">
        <v>31</v>
      </c>
      <c r="C9" s="37" t="s">
        <v>29</v>
      </c>
      <c r="D9" s="20" t="s">
        <v>28</v>
      </c>
      <c r="E9" s="21">
        <v>1</v>
      </c>
      <c r="F9" s="9">
        <v>265284</v>
      </c>
      <c r="G9" s="9">
        <v>255120.5</v>
      </c>
      <c r="H9" s="10">
        <v>276973</v>
      </c>
      <c r="I9" s="43">
        <f>AVERAGE(F9:H9)</f>
        <v>265792.5</v>
      </c>
      <c r="J9" s="22">
        <f t="shared" ref="J9:J13" si="0">SQRT(((SUM((POWER(H9-I9,2)),(POWER(G9-I9,2)),(POWER(F9-I9,2)))/(COLUMNS(F9:H9)-1))))</f>
        <v>10935.120861243373</v>
      </c>
      <c r="K9" s="23">
        <f>((E9/3)*(SUM(F9:H9)))</f>
        <v>265792.5</v>
      </c>
      <c r="L9" s="24">
        <f t="shared" ref="L9:L13" si="1">K9/E9</f>
        <v>265792.5</v>
      </c>
      <c r="M9" s="24">
        <f t="shared" ref="M9" si="2">ROUNDDOWN(L9,2)</f>
        <v>265792.5</v>
      </c>
      <c r="N9" s="24">
        <f t="shared" ref="N9:N13" si="3">M9*E9</f>
        <v>265792.5</v>
      </c>
      <c r="O9" s="3"/>
      <c r="P9" s="7"/>
    </row>
    <row r="10" spans="1:16" ht="35.25" customHeight="1">
      <c r="A10" s="44">
        <v>2</v>
      </c>
      <c r="B10" s="36" t="s">
        <v>32</v>
      </c>
      <c r="C10" s="37" t="s">
        <v>29</v>
      </c>
      <c r="D10" s="20" t="s">
        <v>28</v>
      </c>
      <c r="E10" s="21">
        <v>1</v>
      </c>
      <c r="F10" s="9">
        <v>147972</v>
      </c>
      <c r="G10" s="9">
        <v>143472.79999999999</v>
      </c>
      <c r="H10" s="10">
        <v>155152.6</v>
      </c>
      <c r="I10" s="43">
        <f t="shared" ref="I10:I12" si="4">AVERAGE(F10:H10)</f>
        <v>148865.80000000002</v>
      </c>
      <c r="J10" s="22">
        <f t="shared" ref="J10:J12" si="5">SQRT(((SUM((POWER(H10-I10,2)),(POWER(G10-I10,2)),(POWER(F10-I10,2)))/(COLUMNS(F10:H10)-1))))</f>
        <v>5890.9753725508044</v>
      </c>
      <c r="K10" s="23">
        <f t="shared" ref="K10:K12" si="6">((E10/3)*(SUM(F10:H10)))</f>
        <v>148865.79999999999</v>
      </c>
      <c r="L10" s="24">
        <f t="shared" ref="L10:L12" si="7">K10/E10</f>
        <v>148865.79999999999</v>
      </c>
      <c r="M10" s="24">
        <f t="shared" ref="M10:M12" si="8">ROUNDDOWN(L10,2)</f>
        <v>148865.79999999999</v>
      </c>
      <c r="N10" s="24">
        <f t="shared" ref="N10:N12" si="9">M10*E10</f>
        <v>148865.79999999999</v>
      </c>
      <c r="O10" s="3"/>
      <c r="P10" s="7"/>
    </row>
    <row r="11" spans="1:16" ht="33.75" customHeight="1">
      <c r="A11" s="44">
        <v>3</v>
      </c>
      <c r="B11" s="36" t="s">
        <v>33</v>
      </c>
      <c r="C11" s="37" t="s">
        <v>29</v>
      </c>
      <c r="D11" s="20" t="s">
        <v>28</v>
      </c>
      <c r="E11" s="21">
        <v>1</v>
      </c>
      <c r="F11" s="9">
        <v>248500</v>
      </c>
      <c r="G11" s="9">
        <v>239000.9</v>
      </c>
      <c r="H11" s="10">
        <v>260707</v>
      </c>
      <c r="I11" s="43">
        <f t="shared" si="4"/>
        <v>249402.63333333333</v>
      </c>
      <c r="J11" s="22">
        <f t="shared" si="5"/>
        <v>10881.165126186321</v>
      </c>
      <c r="K11" s="23">
        <f t="shared" si="6"/>
        <v>249402.63333333333</v>
      </c>
      <c r="L11" s="24">
        <f t="shared" si="7"/>
        <v>249402.63333333333</v>
      </c>
      <c r="M11" s="24">
        <f t="shared" si="8"/>
        <v>249402.63</v>
      </c>
      <c r="N11" s="24">
        <f t="shared" si="9"/>
        <v>249402.63</v>
      </c>
      <c r="O11" s="3"/>
      <c r="P11" s="7"/>
    </row>
    <row r="12" spans="1:16" ht="33.75" customHeight="1">
      <c r="A12" s="44">
        <v>4</v>
      </c>
      <c r="B12" s="36" t="s">
        <v>34</v>
      </c>
      <c r="C12" s="37" t="s">
        <v>29</v>
      </c>
      <c r="D12" s="20" t="s">
        <v>28</v>
      </c>
      <c r="E12" s="21">
        <v>1</v>
      </c>
      <c r="F12" s="9">
        <v>129900</v>
      </c>
      <c r="G12" s="9">
        <v>125053.4</v>
      </c>
      <c r="H12" s="10">
        <v>135632.5</v>
      </c>
      <c r="I12" s="43">
        <f t="shared" si="4"/>
        <v>130195.3</v>
      </c>
      <c r="J12" s="22">
        <f t="shared" si="5"/>
        <v>5295.7285400594346</v>
      </c>
      <c r="K12" s="23">
        <f t="shared" si="6"/>
        <v>130195.3</v>
      </c>
      <c r="L12" s="24">
        <f t="shared" si="7"/>
        <v>130195.3</v>
      </c>
      <c r="M12" s="24">
        <f t="shared" si="8"/>
        <v>130195.3</v>
      </c>
      <c r="N12" s="24">
        <f t="shared" si="9"/>
        <v>130195.3</v>
      </c>
      <c r="O12" s="3"/>
      <c r="P12" s="7"/>
    </row>
    <row r="13" spans="1:16" ht="35.1" customHeight="1">
      <c r="A13" s="44">
        <v>5</v>
      </c>
      <c r="B13" s="36" t="s">
        <v>35</v>
      </c>
      <c r="C13" s="37" t="s">
        <v>29</v>
      </c>
      <c r="D13" s="20" t="s">
        <v>28</v>
      </c>
      <c r="E13" s="21">
        <v>1</v>
      </c>
      <c r="F13" s="9">
        <v>158010</v>
      </c>
      <c r="G13" s="9">
        <v>153500.79999999999</v>
      </c>
      <c r="H13" s="10">
        <v>165692.5</v>
      </c>
      <c r="I13" s="43">
        <f t="shared" ref="I13" si="10">AVERAGE(F13:H13)</f>
        <v>159067.76666666666</v>
      </c>
      <c r="J13" s="22">
        <f t="shared" si="0"/>
        <v>6164.2955772199466</v>
      </c>
      <c r="K13" s="23">
        <f t="shared" ref="K13" si="11">((E13/3)*(SUM(F13:H13)))</f>
        <v>159067.76666666666</v>
      </c>
      <c r="L13" s="24">
        <f t="shared" si="1"/>
        <v>159067.76666666666</v>
      </c>
      <c r="M13" s="24">
        <f t="shared" ref="M13" si="12">ROUNDDOWN(L13,2)</f>
        <v>159067.76</v>
      </c>
      <c r="N13" s="24">
        <f t="shared" si="3"/>
        <v>159067.76</v>
      </c>
      <c r="O13" s="3"/>
      <c r="P13" s="7"/>
    </row>
    <row r="14" spans="1:16" ht="21.75" customHeight="1" thickBot="1">
      <c r="A14" s="25"/>
      <c r="B14" s="39"/>
      <c r="C14" s="25"/>
      <c r="D14" s="20"/>
      <c r="E14" s="21"/>
      <c r="F14" s="26"/>
      <c r="G14" s="26"/>
      <c r="H14" s="26"/>
      <c r="I14" s="27"/>
      <c r="J14" s="28"/>
      <c r="K14" s="29"/>
      <c r="L14" s="41">
        <f>SUM(L9:L13)</f>
        <v>953324</v>
      </c>
      <c r="M14" s="42">
        <f>SUM(M9:M13)</f>
        <v>953323.99</v>
      </c>
      <c r="N14" s="42">
        <f>SUM(N9:N13)</f>
        <v>953323.99</v>
      </c>
      <c r="P14" s="7"/>
    </row>
    <row r="15" spans="1:16" ht="12.7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6" ht="15.75">
      <c r="A16" s="48"/>
      <c r="B16" s="48"/>
      <c r="C16" s="48"/>
      <c r="D16" s="30"/>
      <c r="E16" s="30"/>
      <c r="F16" s="49"/>
      <c r="G16" s="49"/>
      <c r="H16" s="49"/>
      <c r="I16" s="49"/>
      <c r="J16" s="49"/>
      <c r="K16" s="11"/>
      <c r="L16" s="13"/>
      <c r="M16" s="13"/>
      <c r="N16" s="11"/>
    </row>
    <row r="17" spans="1:14" ht="21.75" customHeight="1">
      <c r="A17" s="45" t="s">
        <v>40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20.2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9.5" customHeight="1">
      <c r="A19" s="31"/>
      <c r="B19" s="45" t="s">
        <v>17</v>
      </c>
      <c r="C19" s="46"/>
      <c r="D19" s="30"/>
      <c r="E19" s="54" t="s">
        <v>36</v>
      </c>
      <c r="F19" s="54"/>
      <c r="G19" s="54"/>
      <c r="H19" s="49" t="s">
        <v>30</v>
      </c>
      <c r="I19" s="49"/>
      <c r="J19" s="49"/>
      <c r="K19" s="11"/>
      <c r="L19" s="13"/>
      <c r="M19" s="13"/>
      <c r="N19" s="11"/>
    </row>
    <row r="20" spans="1:14" ht="22.5" customHeight="1">
      <c r="A20" s="31"/>
      <c r="B20" s="46"/>
      <c r="C20" s="46"/>
      <c r="D20" s="30"/>
      <c r="E20" s="49" t="s">
        <v>18</v>
      </c>
      <c r="F20" s="49"/>
      <c r="G20" s="32"/>
      <c r="H20" s="49" t="s">
        <v>19</v>
      </c>
      <c r="I20" s="49"/>
      <c r="J20" s="49"/>
      <c r="K20" s="11"/>
      <c r="L20" s="13"/>
      <c r="M20" s="13"/>
      <c r="N20" s="11"/>
    </row>
    <row r="21" spans="1:14" ht="15.75">
      <c r="A21" s="52"/>
      <c r="B21" s="52"/>
      <c r="C21" s="52"/>
      <c r="D21" s="52"/>
      <c r="E21" s="33"/>
      <c r="F21" s="34"/>
      <c r="G21" s="6"/>
      <c r="H21" s="35"/>
      <c r="I21" s="2"/>
      <c r="J21" s="2"/>
      <c r="K21" s="2"/>
      <c r="L21" s="8"/>
      <c r="M21" s="8"/>
      <c r="N21" s="2"/>
    </row>
  </sheetData>
  <mergeCells count="28">
    <mergeCell ref="K1:N1"/>
    <mergeCell ref="A7:A8"/>
    <mergeCell ref="B7:B8"/>
    <mergeCell ref="C7:C8"/>
    <mergeCell ref="D7:D8"/>
    <mergeCell ref="E7:E8"/>
    <mergeCell ref="F7:H7"/>
    <mergeCell ref="B2:C2"/>
    <mergeCell ref="E2:N2"/>
    <mergeCell ref="B3:C3"/>
    <mergeCell ref="E3:N3"/>
    <mergeCell ref="B4:C4"/>
    <mergeCell ref="E4:N4"/>
    <mergeCell ref="A5:N5"/>
    <mergeCell ref="B6:C6"/>
    <mergeCell ref="K7:N7"/>
    <mergeCell ref="A21:D21"/>
    <mergeCell ref="A18:N18"/>
    <mergeCell ref="B19:C20"/>
    <mergeCell ref="H19:J19"/>
    <mergeCell ref="E20:F20"/>
    <mergeCell ref="H20:J20"/>
    <mergeCell ref="E19:G19"/>
    <mergeCell ref="A17:N17"/>
    <mergeCell ref="A15:N15"/>
    <mergeCell ref="A16:C16"/>
    <mergeCell ref="F16:J16"/>
    <mergeCell ref="I7:J7"/>
  </mergeCells>
  <pageMargins left="0.16" right="0.16" top="0.32" bottom="0.24" header="0.22" footer="0.19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Электроизмерительные приборы</vt:lpstr>
      <vt:lpstr>'Электроизмерительные приборы'!Область_печати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2025-03-19T08:09:11Z</cp:lastPrinted>
  <dcterms:created xsi:type="dcterms:W3CDTF">2014-01-28T13:50:42Z</dcterms:created>
  <dcterms:modified xsi:type="dcterms:W3CDTF">2025-04-09T08:12:45Z</dcterms:modified>
</cp:coreProperties>
</file>