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6380" windowHeight="8130" tabRatio="500"/>
  </bookViews>
  <sheets>
    <sheet name="Лист1" sheetId="1" r:id="rId1"/>
  </sheets>
  <calcPr calcId="125725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58" i="1"/>
  <c r="K57"/>
  <c r="K56" l="1"/>
  <c r="K55"/>
  <c r="H36" l="1"/>
  <c r="F40" s="1"/>
  <c r="H35"/>
  <c r="F44" s="1"/>
  <c r="M29"/>
  <c r="D44" s="1"/>
  <c r="L29"/>
  <c r="D43" s="1"/>
  <c r="K29"/>
  <c r="D42" s="1"/>
  <c r="J29"/>
  <c r="D41" s="1"/>
  <c r="I29"/>
  <c r="D40" s="1"/>
  <c r="H29"/>
  <c r="D39" s="1"/>
  <c r="F43" l="1"/>
  <c r="K43" s="1"/>
  <c r="K40"/>
  <c r="F41"/>
  <c r="K41" s="1"/>
  <c r="K44"/>
  <c r="F42"/>
  <c r="K42" s="1"/>
  <c r="F39"/>
  <c r="K39" s="1"/>
  <c r="K49" l="1"/>
  <c r="K50"/>
  <c r="K51" l="1"/>
  <c r="K52" s="1"/>
  <c r="K53" s="1"/>
  <c r="K54" s="1"/>
</calcChain>
</file>

<file path=xl/sharedStrings.xml><?xml version="1.0" encoding="utf-8"?>
<sst xmlns="http://schemas.openxmlformats.org/spreadsheetml/2006/main" count="117" uniqueCount="102">
  <si>
    <t>Наименование объекта:</t>
  </si>
  <si>
    <t>Стадия проектирования</t>
  </si>
  <si>
    <t>Наименование подрядной организации</t>
  </si>
  <si>
    <t>Наименование организации заказчика</t>
  </si>
  <si>
    <t>(расчет произведен по СБЦП 81-2001-22. Справочник базовых цен на проектные работы для строительства. Автоматизированные системы управления технологическими процессами (АСУТП)</t>
  </si>
  <si>
    <t>Разработка рабочей документации</t>
  </si>
  <si>
    <t>1 Основные факторы, определяющие трудоемкость разработки</t>
  </si>
  <si>
    <t>№ п.п.</t>
  </si>
  <si>
    <t>Фактор</t>
  </si>
  <si>
    <t>Обоснование</t>
  </si>
  <si>
    <t>Количество баллов</t>
  </si>
  <si>
    <t>ОР</t>
  </si>
  <si>
    <t>ОО</t>
  </si>
  <si>
    <t>ИО</t>
  </si>
  <si>
    <t>ТО</t>
  </si>
  <si>
    <t>МО</t>
  </si>
  <si>
    <t>ПО</t>
  </si>
  <si>
    <t>Характер протекания управляемого технологического процесса во времени (Ф2):</t>
  </si>
  <si>
    <t>Табл.2 п.</t>
  </si>
  <si>
    <t>1.3</t>
  </si>
  <si>
    <t>Непрерывно-дискретный — I (сочетающий непрерывные и прерывистые режимы на различных стадиях процесса)</t>
  </si>
  <si>
    <t>Количество технологических операций, контролируемых или управляемых АСУТП (Ф5):</t>
  </si>
  <si>
    <t>2.1</t>
  </si>
  <si>
    <t xml:space="preserve">от 5 до 10 </t>
  </si>
  <si>
    <t>Степень развитости информационных функций АСУТП (Ф6):</t>
  </si>
  <si>
    <t>3.2</t>
  </si>
  <si>
    <t xml:space="preserve">II степень — централизованный  контроль и измерение параметров состояния ТОУ </t>
  </si>
  <si>
    <t>Степень развитости управляющих функций АСУТП (Ф7):</t>
  </si>
  <si>
    <t>4.3</t>
  </si>
  <si>
    <t>III степень — многосвязное автоматическое регулирование или автоматическое программное логическое управление по циклу с разветвлениями</t>
  </si>
  <si>
    <t>Режим выполнения управляющих функций АСУТП (Ф8):</t>
  </si>
  <si>
    <t>5.1</t>
  </si>
  <si>
    <t xml:space="preserve">Автоматизированный "ручной" режим </t>
  </si>
  <si>
    <t>Количество переменных, измеряемых, контролируемых и регистрируемых АСУТП (Ф9):</t>
  </si>
  <si>
    <t>Количество управляющих воздействий, вырабатываемых АСУТП (Ф10):</t>
  </si>
  <si>
    <t>ИТОГО</t>
  </si>
  <si>
    <t>2 Коэффициенты к установленным ценам</t>
  </si>
  <si>
    <t>АСУТП не является впервые разрабатываемой</t>
  </si>
  <si>
    <t>Табл.3 п.1, Табл.4</t>
  </si>
  <si>
    <t>Разработка доументации на АСУ создается в связи с ее реконструкцией (модернизацией, техническим перевооружением)</t>
  </si>
  <si>
    <t>Табл.3 п. 12</t>
  </si>
  <si>
    <t xml:space="preserve">АСУТП характеризуется строго регламентированным уровнем её функциональной надёжности  </t>
  </si>
  <si>
    <t>Табл.3 п. 16</t>
  </si>
  <si>
    <t>АСУИП создаётся для передачи данных с использованием апаратуры телемеханики, либо средств беспроводной связи, в том числе радиосвязи, либо средств высокочастотной связи по высоковольтным линиям электропередач (для ТО и ПО)</t>
  </si>
  <si>
    <t>Табл.3 п. 7</t>
  </si>
  <si>
    <t>Общий коэффициент Кобщ для ПО и ТО</t>
  </si>
  <si>
    <t>Общий коэффициент Кобщ для ОР, ОО, ИО, МО</t>
  </si>
  <si>
    <t>3 Базовая цена двухстадийной разработки проектной документации на АСУ ТП</t>
  </si>
  <si>
    <t xml:space="preserve">Цена разработки документации </t>
  </si>
  <si>
    <t>Коэффициент повышающий/
понижающий</t>
  </si>
  <si>
    <t>Расчёт стоимости</t>
  </si>
  <si>
    <t>Стоимость работ, тыс.руб.</t>
  </si>
  <si>
    <t xml:space="preserve">Общесистемные решения(ОР) п.2.11.2                                 </t>
  </si>
  <si>
    <t>*15,73</t>
  </si>
  <si>
    <t xml:space="preserve">Организационное обеспечение(ОО) п.2.11.2                         </t>
  </si>
  <si>
    <t>*9,56</t>
  </si>
  <si>
    <t xml:space="preserve">Информационное обеспечение(ИО) п.2.11.2                              </t>
  </si>
  <si>
    <t>*14,11</t>
  </si>
  <si>
    <t xml:space="preserve">Техническое обеспечение(ТО) п.2.11.2                                        </t>
  </si>
  <si>
    <t>*33,77</t>
  </si>
  <si>
    <t xml:space="preserve">Математическое обеспечение(МО) п.2.11.2                                   </t>
  </si>
  <si>
    <t>*37,93</t>
  </si>
  <si>
    <t xml:space="preserve">Программное обеспечение(ПО) п.2.11.2                                      </t>
  </si>
  <si>
    <t>*46,26</t>
  </si>
  <si>
    <t>*</t>
  </si>
  <si>
    <r>
      <rPr>
        <i/>
        <sz val="8"/>
        <color rgb="FFFFFFFF"/>
        <rFont val="Times New Roman"/>
        <family val="1"/>
        <charset val="204"/>
      </rPr>
      <t>учтен коэффициент для ТО равный 1,1: АСУ подлежит для эксплуатации в зоне холодного климата К</t>
    </r>
    <r>
      <rPr>
        <i/>
        <vertAlign val="subscript"/>
        <sz val="8"/>
        <color rgb="FFFFFFFF"/>
        <rFont val="Times New Roman"/>
        <family val="1"/>
        <charset val="204"/>
      </rPr>
      <t>10.2</t>
    </r>
    <r>
      <rPr>
        <i/>
        <sz val="8"/>
        <color rgb="FFFFFFFF"/>
        <rFont val="Times New Roman"/>
        <family val="1"/>
        <charset val="204"/>
      </rPr>
      <t xml:space="preserve"> (Таб.1п.10.2)</t>
    </r>
  </si>
  <si>
    <t>Расчет итоговой стоимости работ</t>
  </si>
  <si>
    <t>Характеристика</t>
  </si>
  <si>
    <t>Знач. коэф.</t>
  </si>
  <si>
    <t>Стоимость работ, руб.</t>
  </si>
  <si>
    <t>Базовая цена разработки документации в ценах 2001г.:</t>
  </si>
  <si>
    <t>табл. 6</t>
  </si>
  <si>
    <t>Итого базовая цена разработки документации в ценах 2001г.</t>
  </si>
  <si>
    <t>Итого, руб.</t>
  </si>
  <si>
    <t>ИТОГО по смете без НДС, руб.</t>
  </si>
  <si>
    <t>ИТОГО по смете с НДС 20%, руб.</t>
  </si>
  <si>
    <t>Всего с индексом пересчёта к уровню цен на I квартал 2025г., Ки</t>
  </si>
  <si>
    <t>Письмо Минстроя России от 01.02.2025 № 5170-ИФ/09</t>
  </si>
  <si>
    <t>- в т.ч разработка проектной документации</t>
  </si>
  <si>
    <t xml:space="preserve">«Модернизация и расширение систем сбора и передачи информации на подстанциях 35-110 кВ. Телемеханизация ПС 35 кВ ПС-1. Проектно-изыскательские работы» </t>
  </si>
  <si>
    <t>Проектная и Рабочая  и документация</t>
  </si>
  <si>
    <t xml:space="preserve">              -в т.ч. разработка рабочей документации</t>
  </si>
  <si>
    <t>7.3</t>
  </si>
  <si>
    <t>св10 до20</t>
  </si>
  <si>
    <t>6.3</t>
  </si>
  <si>
    <t>св. 50 до 100</t>
  </si>
  <si>
    <t>50,21*0,3+22,49*0,7+47,41*0,6+124,27*0,6+127,44*0,2+170,24*0,9)*1000</t>
  </si>
  <si>
    <t>50,21*0,7+22,49*0,3+47,41*0,4+124,27*0,4+127,44*0,8+170,24*0,1)*1000</t>
  </si>
  <si>
    <t>19*15,73*0,168</t>
  </si>
  <si>
    <t>14*9,56*0,168</t>
  </si>
  <si>
    <t>20*14,11*0,168</t>
  </si>
  <si>
    <t>20*33,77*0,184</t>
  </si>
  <si>
    <t>20*37,93*0,168</t>
  </si>
  <si>
    <t>20*46,26*0,184</t>
  </si>
  <si>
    <t xml:space="preserve">     Непредвиденные затраты 2%</t>
  </si>
  <si>
    <t>ИТОГО с непредвиденными</t>
  </si>
  <si>
    <t>НДС - 20%</t>
  </si>
  <si>
    <t xml:space="preserve"> </t>
  </si>
  <si>
    <t xml:space="preserve">СМЕТА </t>
  </si>
  <si>
    <t>Составил:</t>
  </si>
  <si>
    <t>[должность, подпись (инициалы, фамилия)]</t>
  </si>
  <si>
    <t>Проверил: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</si>
</sst>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00"/>
    <numFmt numFmtId="165" formatCode="_-* #,##0.00_-;\-* #,##0.00_-;_-* \-??_-;_-@_-"/>
    <numFmt numFmtId="166" formatCode="_-* #,##0.00000\ _₽_-;\-* #,##0.00000\ _₽_-;_-* &quot;-&quot;??\ _₽_-;_-@_-"/>
    <numFmt numFmtId="167" formatCode="_-* #,##0.00000\ _₽_-;\-* #,##0.00000\ _₽_-;_-* &quot;-&quot;?????\ _₽_-;_-@_-"/>
  </numFmts>
  <fonts count="16">
    <font>
      <sz val="11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rgb="FFFFFFFF"/>
      <name val="Times New Roman"/>
      <family val="1"/>
      <charset val="204"/>
    </font>
    <font>
      <i/>
      <sz val="8"/>
      <color rgb="FFFFFFFF"/>
      <name val="Times New Roman"/>
      <family val="1"/>
      <charset val="204"/>
    </font>
    <font>
      <i/>
      <vertAlign val="subscript"/>
      <sz val="8"/>
      <color rgb="FFFFFF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i/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5" fontId="11" fillId="0" borderId="0" applyBorder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3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7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5" fontId="2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right" vertical="top"/>
    </xf>
    <xf numFmtId="49" fontId="12" fillId="0" borderId="9" xfId="0" applyNumberFormat="1" applyFont="1" applyFill="1" applyBorder="1" applyAlignment="1" applyProtection="1">
      <alignment horizontal="left" vertical="top" wrapText="1"/>
    </xf>
    <xf numFmtId="49" fontId="12" fillId="0" borderId="9" xfId="0" applyNumberFormat="1" applyFont="1" applyFill="1" applyBorder="1" applyAlignment="1" applyProtection="1">
      <alignment vertical="top" wrapText="1"/>
    </xf>
    <xf numFmtId="49" fontId="12" fillId="0" borderId="9" xfId="0" applyNumberFormat="1" applyFont="1" applyFill="1" applyBorder="1" applyAlignment="1" applyProtection="1">
      <alignment horizontal="center" vertical="top" wrapText="1"/>
    </xf>
    <xf numFmtId="0" fontId="14" fillId="0" borderId="10" xfId="0" applyNumberFormat="1" applyFont="1" applyFill="1" applyBorder="1" applyAlignment="1" applyProtection="1">
      <alignment horizontal="center" vertical="top"/>
    </xf>
    <xf numFmtId="0" fontId="15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tabSelected="1" topLeftCell="A49" zoomScale="120" zoomScaleNormal="120" workbookViewId="0">
      <selection activeCell="E70" sqref="E70"/>
    </sheetView>
  </sheetViews>
  <sheetFormatPr defaultColWidth="8.5703125" defaultRowHeight="15"/>
  <cols>
    <col min="1" max="1" width="5.28515625" customWidth="1"/>
    <col min="3" max="3" width="24.5703125" customWidth="1"/>
    <col min="4" max="4" width="17.140625" customWidth="1"/>
    <col min="5" max="5" width="9.140625" customWidth="1"/>
    <col min="8" max="8" width="3.42578125" customWidth="1"/>
    <col min="9" max="9" width="3.85546875" customWidth="1"/>
    <col min="10" max="10" width="3.7109375" customWidth="1"/>
    <col min="11" max="11" width="3.28515625" customWidth="1"/>
    <col min="12" max="12" width="3.85546875" customWidth="1"/>
    <col min="13" max="13" width="3.7109375" customWidth="1"/>
    <col min="14" max="14" width="10.42578125" bestFit="1" customWidth="1"/>
    <col min="15" max="15" width="18.28515625" customWidth="1"/>
  </cols>
  <sheetData>
    <row r="1" spans="1:13">
      <c r="A1" s="83" t="s">
        <v>98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1"/>
      <c r="B2" s="2"/>
      <c r="C2" s="2"/>
      <c r="D2" s="2"/>
      <c r="E2" s="2"/>
      <c r="F2" s="2"/>
      <c r="G2" s="1"/>
      <c r="H2" s="77"/>
      <c r="I2" s="77"/>
      <c r="J2" s="77"/>
      <c r="K2" s="77"/>
      <c r="L2" s="77"/>
      <c r="M2" s="77"/>
    </row>
    <row r="3" spans="1:13" ht="24" customHeight="1">
      <c r="A3" s="75" t="s">
        <v>0</v>
      </c>
      <c r="B3" s="75"/>
      <c r="C3" s="75"/>
      <c r="D3" s="84" t="s">
        <v>79</v>
      </c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"/>
      <c r="B4" s="1"/>
      <c r="C4" s="2"/>
      <c r="D4" s="1"/>
      <c r="E4" s="1"/>
      <c r="F4" s="1"/>
      <c r="G4" s="1"/>
      <c r="H4" s="85"/>
      <c r="I4" s="85"/>
      <c r="J4" s="85"/>
      <c r="K4" s="85"/>
      <c r="L4" s="85"/>
      <c r="M4" s="85"/>
    </row>
    <row r="5" spans="1:13">
      <c r="A5" s="75" t="s">
        <v>1</v>
      </c>
      <c r="B5" s="75"/>
      <c r="C5" s="75"/>
      <c r="D5" s="1"/>
      <c r="E5" s="75" t="s">
        <v>80</v>
      </c>
      <c r="F5" s="75"/>
      <c r="G5" s="75"/>
      <c r="H5" s="75"/>
      <c r="I5" s="75"/>
      <c r="J5" s="75"/>
      <c r="K5" s="75"/>
      <c r="L5" s="75"/>
      <c r="M5" s="75"/>
    </row>
    <row r="6" spans="1:13">
      <c r="A6" s="75" t="s">
        <v>2</v>
      </c>
      <c r="B6" s="75"/>
      <c r="C6" s="75"/>
      <c r="D6" s="76"/>
      <c r="E6" s="76"/>
      <c r="F6" s="76"/>
      <c r="G6" s="1"/>
      <c r="H6" s="1"/>
      <c r="I6" s="1"/>
      <c r="J6" s="1"/>
      <c r="K6" s="1"/>
      <c r="L6" s="1"/>
      <c r="M6" s="1"/>
    </row>
    <row r="7" spans="1:13">
      <c r="A7" s="75" t="s">
        <v>3</v>
      </c>
      <c r="B7" s="75"/>
      <c r="C7" s="75"/>
      <c r="D7" s="76"/>
      <c r="E7" s="76"/>
      <c r="F7" s="76"/>
      <c r="G7" s="1"/>
      <c r="H7" s="1"/>
      <c r="I7" s="1"/>
      <c r="J7" s="1"/>
      <c r="K7" s="1"/>
      <c r="L7" s="1"/>
      <c r="M7" s="1"/>
    </row>
    <row r="8" spans="1:13">
      <c r="A8" s="77"/>
      <c r="B8" s="77"/>
      <c r="C8" s="77"/>
      <c r="D8" s="77"/>
      <c r="E8" s="77"/>
      <c r="F8" s="77"/>
      <c r="G8" s="1"/>
      <c r="H8" s="77"/>
      <c r="I8" s="77"/>
      <c r="J8" s="77"/>
      <c r="K8" s="77"/>
      <c r="L8" s="77"/>
      <c r="M8" s="77"/>
    </row>
    <row r="9" spans="1:13" ht="22.5" customHeight="1">
      <c r="A9" s="78" t="s">
        <v>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4.25" customHeight="1">
      <c r="A11" s="79" t="s">
        <v>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ht="14.25" customHeight="1">
      <c r="A12" s="80" t="s">
        <v>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25" customHeight="1">
      <c r="A13" s="50" t="s">
        <v>7</v>
      </c>
      <c r="B13" s="59" t="s">
        <v>8</v>
      </c>
      <c r="C13" s="59"/>
      <c r="D13" s="59"/>
      <c r="E13" s="59"/>
      <c r="F13" s="81" t="s">
        <v>9</v>
      </c>
      <c r="G13" s="81"/>
      <c r="H13" s="82" t="s">
        <v>10</v>
      </c>
      <c r="I13" s="82"/>
      <c r="J13" s="82"/>
      <c r="K13" s="82"/>
      <c r="L13" s="82"/>
      <c r="M13" s="82"/>
    </row>
    <row r="14" spans="1:13">
      <c r="A14" s="50"/>
      <c r="B14" s="59"/>
      <c r="C14" s="59"/>
      <c r="D14" s="59"/>
      <c r="E14" s="59"/>
      <c r="F14" s="81"/>
      <c r="G14" s="81"/>
      <c r="H14" s="3" t="s">
        <v>11</v>
      </c>
      <c r="I14" s="3" t="s">
        <v>12</v>
      </c>
      <c r="J14" s="3" t="s">
        <v>13</v>
      </c>
      <c r="K14" s="3" t="s">
        <v>14</v>
      </c>
      <c r="L14" s="3" t="s">
        <v>15</v>
      </c>
      <c r="M14" s="3" t="s">
        <v>16</v>
      </c>
    </row>
    <row r="15" spans="1:13" ht="13.9" customHeight="1">
      <c r="A15" s="70">
        <v>1</v>
      </c>
      <c r="B15" s="71" t="s">
        <v>17</v>
      </c>
      <c r="C15" s="71"/>
      <c r="D15" s="71"/>
      <c r="E15" s="71"/>
      <c r="F15" s="72" t="s">
        <v>18</v>
      </c>
      <c r="G15" s="73" t="s">
        <v>19</v>
      </c>
      <c r="H15" s="74">
        <v>3</v>
      </c>
      <c r="I15" s="26">
        <v>3</v>
      </c>
      <c r="J15" s="26">
        <v>3</v>
      </c>
      <c r="K15" s="26">
        <v>3</v>
      </c>
      <c r="L15" s="26">
        <v>3</v>
      </c>
      <c r="M15" s="26">
        <v>3</v>
      </c>
    </row>
    <row r="16" spans="1:13" ht="23.25" customHeight="1">
      <c r="A16" s="70"/>
      <c r="B16" s="69" t="s">
        <v>20</v>
      </c>
      <c r="C16" s="69"/>
      <c r="D16" s="69"/>
      <c r="E16" s="69"/>
      <c r="F16" s="72"/>
      <c r="G16" s="73"/>
      <c r="H16" s="74"/>
      <c r="I16" s="26"/>
      <c r="J16" s="26"/>
      <c r="K16" s="26"/>
      <c r="L16" s="26"/>
      <c r="M16" s="26"/>
    </row>
    <row r="17" spans="1:13" ht="13.9" customHeight="1">
      <c r="A17" s="70">
        <v>2</v>
      </c>
      <c r="B17" s="71" t="s">
        <v>21</v>
      </c>
      <c r="C17" s="71"/>
      <c r="D17" s="71"/>
      <c r="E17" s="71"/>
      <c r="F17" s="72" t="s">
        <v>18</v>
      </c>
      <c r="G17" s="73" t="s">
        <v>22</v>
      </c>
      <c r="H17" s="74">
        <v>2</v>
      </c>
      <c r="I17" s="26">
        <v>2</v>
      </c>
      <c r="J17" s="26">
        <v>2</v>
      </c>
      <c r="K17" s="26">
        <v>2</v>
      </c>
      <c r="L17" s="26">
        <v>2</v>
      </c>
      <c r="M17" s="26">
        <v>2</v>
      </c>
    </row>
    <row r="18" spans="1:13" ht="14.25" customHeight="1">
      <c r="A18" s="70"/>
      <c r="B18" s="69" t="s">
        <v>23</v>
      </c>
      <c r="C18" s="69"/>
      <c r="D18" s="69"/>
      <c r="E18" s="69"/>
      <c r="F18" s="72"/>
      <c r="G18" s="73"/>
      <c r="H18" s="74"/>
      <c r="I18" s="26"/>
      <c r="J18" s="26"/>
      <c r="K18" s="26"/>
      <c r="L18" s="26"/>
      <c r="M18" s="26"/>
    </row>
    <row r="19" spans="1:13" ht="14.25" customHeight="1">
      <c r="A19" s="70">
        <v>3</v>
      </c>
      <c r="B19" s="71" t="s">
        <v>24</v>
      </c>
      <c r="C19" s="71"/>
      <c r="D19" s="71"/>
      <c r="E19" s="71"/>
      <c r="F19" s="72" t="s">
        <v>18</v>
      </c>
      <c r="G19" s="73" t="s">
        <v>25</v>
      </c>
      <c r="H19" s="74">
        <v>3</v>
      </c>
      <c r="I19" s="26">
        <v>2</v>
      </c>
      <c r="J19" s="26">
        <v>3</v>
      </c>
      <c r="K19" s="26">
        <v>3</v>
      </c>
      <c r="L19" s="26">
        <v>3</v>
      </c>
      <c r="M19" s="26">
        <v>3</v>
      </c>
    </row>
    <row r="20" spans="1:13" ht="14.25" customHeight="1">
      <c r="A20" s="70"/>
      <c r="B20" s="69" t="s">
        <v>26</v>
      </c>
      <c r="C20" s="69"/>
      <c r="D20" s="69"/>
      <c r="E20" s="69"/>
      <c r="F20" s="72"/>
      <c r="G20" s="73"/>
      <c r="H20" s="74"/>
      <c r="I20" s="26"/>
      <c r="J20" s="26"/>
      <c r="K20" s="26"/>
      <c r="L20" s="26"/>
      <c r="M20" s="26"/>
    </row>
    <row r="21" spans="1:13" ht="14.25" customHeight="1">
      <c r="A21" s="70">
        <v>4</v>
      </c>
      <c r="B21" s="71" t="s">
        <v>27</v>
      </c>
      <c r="C21" s="71"/>
      <c r="D21" s="71"/>
      <c r="E21" s="71"/>
      <c r="F21" s="72" t="s">
        <v>18</v>
      </c>
      <c r="G21" s="73" t="s">
        <v>28</v>
      </c>
      <c r="H21" s="74">
        <v>5</v>
      </c>
      <c r="I21" s="26">
        <v>2</v>
      </c>
      <c r="J21" s="26">
        <v>5</v>
      </c>
      <c r="K21" s="26">
        <v>5</v>
      </c>
      <c r="L21" s="26">
        <v>5</v>
      </c>
      <c r="M21" s="26">
        <v>5</v>
      </c>
    </row>
    <row r="22" spans="1:13" ht="26.25" customHeight="1">
      <c r="A22" s="70"/>
      <c r="B22" s="69" t="s">
        <v>29</v>
      </c>
      <c r="C22" s="69"/>
      <c r="D22" s="69"/>
      <c r="E22" s="69"/>
      <c r="F22" s="72"/>
      <c r="G22" s="73"/>
      <c r="H22" s="74"/>
      <c r="I22" s="26"/>
      <c r="J22" s="26"/>
      <c r="K22" s="26"/>
      <c r="L22" s="26"/>
      <c r="M22" s="26"/>
    </row>
    <row r="23" spans="1:13" ht="14.25" customHeight="1">
      <c r="A23" s="70">
        <v>5</v>
      </c>
      <c r="B23" s="71" t="s">
        <v>30</v>
      </c>
      <c r="C23" s="71"/>
      <c r="D23" s="71"/>
      <c r="E23" s="71"/>
      <c r="F23" s="72" t="s">
        <v>18</v>
      </c>
      <c r="G23" s="73" t="s">
        <v>31</v>
      </c>
      <c r="H23" s="74">
        <v>1</v>
      </c>
      <c r="I23" s="26">
        <v>1</v>
      </c>
      <c r="J23" s="26">
        <v>1</v>
      </c>
      <c r="K23" s="26">
        <v>1</v>
      </c>
      <c r="L23" s="26">
        <v>1</v>
      </c>
      <c r="M23" s="26">
        <v>1</v>
      </c>
    </row>
    <row r="24" spans="1:13" ht="14.25" customHeight="1">
      <c r="A24" s="70"/>
      <c r="B24" s="69" t="s">
        <v>32</v>
      </c>
      <c r="C24" s="69"/>
      <c r="D24" s="69"/>
      <c r="E24" s="69"/>
      <c r="F24" s="72"/>
      <c r="G24" s="73"/>
      <c r="H24" s="74"/>
      <c r="I24" s="26"/>
      <c r="J24" s="26"/>
      <c r="K24" s="26"/>
      <c r="L24" s="26"/>
      <c r="M24" s="26"/>
    </row>
    <row r="25" spans="1:13" s="17" customFormat="1" ht="14.25" customHeight="1">
      <c r="A25" s="64">
        <v>6</v>
      </c>
      <c r="B25" s="65" t="s">
        <v>33</v>
      </c>
      <c r="C25" s="65"/>
      <c r="D25" s="65"/>
      <c r="E25" s="65"/>
      <c r="F25" s="66" t="s">
        <v>18</v>
      </c>
      <c r="G25" s="67" t="s">
        <v>84</v>
      </c>
      <c r="H25" s="68">
        <v>2</v>
      </c>
      <c r="I25" s="61">
        <v>2</v>
      </c>
      <c r="J25" s="61">
        <v>3</v>
      </c>
      <c r="K25" s="61">
        <v>3</v>
      </c>
      <c r="L25" s="61">
        <v>3</v>
      </c>
      <c r="M25" s="61">
        <v>3</v>
      </c>
    </row>
    <row r="26" spans="1:13" s="17" customFormat="1" ht="14.25" customHeight="1">
      <c r="A26" s="64"/>
      <c r="B26" s="62" t="s">
        <v>85</v>
      </c>
      <c r="C26" s="62"/>
      <c r="D26" s="62"/>
      <c r="E26" s="62"/>
      <c r="F26" s="66"/>
      <c r="G26" s="67"/>
      <c r="H26" s="68"/>
      <c r="I26" s="61"/>
      <c r="J26" s="61"/>
      <c r="K26" s="61"/>
      <c r="L26" s="61"/>
      <c r="M26" s="61"/>
    </row>
    <row r="27" spans="1:13" s="17" customFormat="1" ht="14.25" customHeight="1">
      <c r="A27" s="64">
        <v>7</v>
      </c>
      <c r="B27" s="65" t="s">
        <v>34</v>
      </c>
      <c r="C27" s="65"/>
      <c r="D27" s="65"/>
      <c r="E27" s="65"/>
      <c r="F27" s="66" t="s">
        <v>18</v>
      </c>
      <c r="G27" s="67" t="s">
        <v>82</v>
      </c>
      <c r="H27" s="68">
        <v>3</v>
      </c>
      <c r="I27" s="61">
        <v>2</v>
      </c>
      <c r="J27" s="61">
        <v>3</v>
      </c>
      <c r="K27" s="61">
        <v>3</v>
      </c>
      <c r="L27" s="61">
        <v>3</v>
      </c>
      <c r="M27" s="61">
        <v>3</v>
      </c>
    </row>
    <row r="28" spans="1:13" s="17" customFormat="1" ht="14.25" customHeight="1">
      <c r="A28" s="64"/>
      <c r="B28" s="62" t="s">
        <v>83</v>
      </c>
      <c r="C28" s="62"/>
      <c r="D28" s="62"/>
      <c r="E28" s="62"/>
      <c r="F28" s="66"/>
      <c r="G28" s="67"/>
      <c r="H28" s="68"/>
      <c r="I28" s="61"/>
      <c r="J28" s="61"/>
      <c r="K28" s="61"/>
      <c r="L28" s="61"/>
      <c r="M28" s="61"/>
    </row>
    <row r="29" spans="1:13" ht="14.25" customHeight="1">
      <c r="A29" s="5"/>
      <c r="B29" s="63" t="s">
        <v>35</v>
      </c>
      <c r="C29" s="63"/>
      <c r="D29" s="63"/>
      <c r="E29" s="63"/>
      <c r="F29" s="63"/>
      <c r="G29" s="63"/>
      <c r="H29" s="5">
        <f t="shared" ref="H29:M29" si="0">SUM(H15:H28)</f>
        <v>19</v>
      </c>
      <c r="I29" s="5">
        <f t="shared" si="0"/>
        <v>14</v>
      </c>
      <c r="J29" s="5">
        <f t="shared" si="0"/>
        <v>20</v>
      </c>
      <c r="K29" s="5">
        <f t="shared" si="0"/>
        <v>20</v>
      </c>
      <c r="L29" s="5">
        <f t="shared" si="0"/>
        <v>20</v>
      </c>
      <c r="M29" s="5">
        <f t="shared" si="0"/>
        <v>20</v>
      </c>
    </row>
    <row r="30" spans="1:13">
      <c r="A30" s="57" t="s">
        <v>36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6"/>
    </row>
    <row r="31" spans="1:13" ht="21.75" customHeight="1">
      <c r="A31" s="5">
        <v>1</v>
      </c>
      <c r="B31" s="48" t="s">
        <v>37</v>
      </c>
      <c r="C31" s="48"/>
      <c r="D31" s="48"/>
      <c r="E31" s="48"/>
      <c r="F31" s="51" t="s">
        <v>38</v>
      </c>
      <c r="G31" s="51"/>
      <c r="H31" s="60">
        <v>0.4</v>
      </c>
      <c r="I31" s="60"/>
      <c r="J31" s="60"/>
      <c r="K31" s="60"/>
      <c r="L31" s="60"/>
      <c r="M31" s="60"/>
    </row>
    <row r="32" spans="1:13" ht="21.75" customHeight="1">
      <c r="A32" s="5">
        <v>2</v>
      </c>
      <c r="B32" s="48" t="s">
        <v>39</v>
      </c>
      <c r="C32" s="48"/>
      <c r="D32" s="48"/>
      <c r="E32" s="48"/>
      <c r="F32" s="51" t="s">
        <v>40</v>
      </c>
      <c r="G32" s="51"/>
      <c r="H32" s="60">
        <v>0.4</v>
      </c>
      <c r="I32" s="60"/>
      <c r="J32" s="60"/>
      <c r="K32" s="60"/>
      <c r="L32" s="60"/>
      <c r="M32" s="60"/>
    </row>
    <row r="33" spans="1:15" ht="21.75" customHeight="1">
      <c r="A33" s="5">
        <v>3</v>
      </c>
      <c r="B33" s="26" t="s">
        <v>41</v>
      </c>
      <c r="C33" s="26"/>
      <c r="D33" s="26"/>
      <c r="E33" s="26"/>
      <c r="F33" s="51" t="s">
        <v>42</v>
      </c>
      <c r="G33" s="51"/>
      <c r="H33" s="60">
        <v>1.05</v>
      </c>
      <c r="I33" s="60"/>
      <c r="J33" s="60"/>
      <c r="K33" s="60"/>
      <c r="L33" s="60"/>
      <c r="M33" s="60"/>
    </row>
    <row r="34" spans="1:15" ht="32.25" customHeight="1">
      <c r="A34" s="5">
        <v>4</v>
      </c>
      <c r="B34" s="26" t="s">
        <v>43</v>
      </c>
      <c r="C34" s="26"/>
      <c r="D34" s="26"/>
      <c r="E34" s="26"/>
      <c r="F34" s="51" t="s">
        <v>44</v>
      </c>
      <c r="G34" s="51"/>
      <c r="H34" s="51">
        <v>1.1000000000000001</v>
      </c>
      <c r="I34" s="51"/>
      <c r="J34" s="51"/>
      <c r="K34" s="51"/>
      <c r="L34" s="51"/>
      <c r="M34" s="51"/>
    </row>
    <row r="35" spans="1:15" ht="32.25" customHeight="1">
      <c r="A35" s="5"/>
      <c r="B35" s="48" t="s">
        <v>45</v>
      </c>
      <c r="C35" s="48"/>
      <c r="D35" s="48"/>
      <c r="E35" s="48"/>
      <c r="F35" s="51"/>
      <c r="G35" s="51"/>
      <c r="H35" s="51">
        <f>H31*H32*(H33+H34-1)</f>
        <v>0.18400000000000008</v>
      </c>
      <c r="I35" s="51"/>
      <c r="J35" s="51"/>
      <c r="K35" s="51"/>
      <c r="L35" s="51"/>
      <c r="M35" s="51"/>
    </row>
    <row r="36" spans="1:15" ht="14.25" customHeight="1">
      <c r="A36" s="5"/>
      <c r="B36" s="48" t="s">
        <v>46</v>
      </c>
      <c r="C36" s="48"/>
      <c r="D36" s="48"/>
      <c r="E36" s="48"/>
      <c r="F36" s="51"/>
      <c r="G36" s="51"/>
      <c r="H36" s="51">
        <f>H31*H32*H33</f>
        <v>0.16800000000000004</v>
      </c>
      <c r="I36" s="51"/>
      <c r="J36" s="51"/>
      <c r="K36" s="51"/>
      <c r="L36" s="51"/>
      <c r="M36" s="51"/>
    </row>
    <row r="37" spans="1:15">
      <c r="A37" s="57" t="s">
        <v>47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1"/>
    </row>
    <row r="38" spans="1:15" ht="31.5" customHeight="1">
      <c r="A38" s="4"/>
      <c r="B38" s="58" t="s">
        <v>48</v>
      </c>
      <c r="C38" s="58"/>
      <c r="D38" s="58"/>
      <c r="E38" s="58"/>
      <c r="F38" s="59" t="s">
        <v>49</v>
      </c>
      <c r="G38" s="59"/>
      <c r="H38" s="50" t="s">
        <v>50</v>
      </c>
      <c r="I38" s="50"/>
      <c r="J38" s="50"/>
      <c r="K38" s="50" t="s">
        <v>51</v>
      </c>
      <c r="L38" s="50"/>
      <c r="M38" s="50"/>
    </row>
    <row r="39" spans="1:15" ht="14.25" customHeight="1">
      <c r="A39" s="5"/>
      <c r="B39" s="52" t="s">
        <v>52</v>
      </c>
      <c r="C39" s="52"/>
      <c r="D39" s="8">
        <f>H29</f>
        <v>19</v>
      </c>
      <c r="E39" s="9" t="s">
        <v>53</v>
      </c>
      <c r="F39" s="53">
        <f>H36</f>
        <v>0.16800000000000004</v>
      </c>
      <c r="G39" s="53"/>
      <c r="H39" s="54" t="s">
        <v>88</v>
      </c>
      <c r="I39" s="54"/>
      <c r="J39" s="54"/>
      <c r="K39" s="55">
        <f>D39*15.73*F39</f>
        <v>50.210160000000009</v>
      </c>
      <c r="L39" s="55"/>
      <c r="M39" s="55"/>
      <c r="O39" s="15"/>
    </row>
    <row r="40" spans="1:15" ht="14.25" customHeight="1">
      <c r="A40" s="5"/>
      <c r="B40" s="52" t="s">
        <v>54</v>
      </c>
      <c r="C40" s="52"/>
      <c r="D40" s="8">
        <f>I29</f>
        <v>14</v>
      </c>
      <c r="E40" s="9" t="s">
        <v>55</v>
      </c>
      <c r="F40" s="53">
        <f>H36</f>
        <v>0.16800000000000004</v>
      </c>
      <c r="G40" s="53"/>
      <c r="H40" s="54" t="s">
        <v>89</v>
      </c>
      <c r="I40" s="54"/>
      <c r="J40" s="54"/>
      <c r="K40" s="55">
        <f>D40*9.56*F40</f>
        <v>22.485120000000006</v>
      </c>
      <c r="L40" s="55"/>
      <c r="M40" s="55"/>
      <c r="O40" s="15"/>
    </row>
    <row r="41" spans="1:15" ht="14.25" customHeight="1">
      <c r="A41" s="5"/>
      <c r="B41" s="52" t="s">
        <v>56</v>
      </c>
      <c r="C41" s="52"/>
      <c r="D41" s="8">
        <f>J29</f>
        <v>20</v>
      </c>
      <c r="E41" s="9" t="s">
        <v>57</v>
      </c>
      <c r="F41" s="53">
        <f>H36</f>
        <v>0.16800000000000004</v>
      </c>
      <c r="G41" s="53"/>
      <c r="H41" s="54" t="s">
        <v>90</v>
      </c>
      <c r="I41" s="54"/>
      <c r="J41" s="54"/>
      <c r="K41" s="55">
        <f>D41*14.11*F41</f>
        <v>47.409600000000012</v>
      </c>
      <c r="L41" s="55"/>
      <c r="M41" s="55"/>
      <c r="O41" s="15"/>
    </row>
    <row r="42" spans="1:15" ht="14.25" customHeight="1">
      <c r="A42" s="5"/>
      <c r="B42" s="52" t="s">
        <v>58</v>
      </c>
      <c r="C42" s="52"/>
      <c r="D42" s="8">
        <f>K29</f>
        <v>20</v>
      </c>
      <c r="E42" s="9" t="s">
        <v>59</v>
      </c>
      <c r="F42" s="53">
        <f>H35</f>
        <v>0.18400000000000008</v>
      </c>
      <c r="G42" s="53"/>
      <c r="H42" s="54" t="s">
        <v>91</v>
      </c>
      <c r="I42" s="54"/>
      <c r="J42" s="54"/>
      <c r="K42" s="55">
        <f>D42*33.77*F42</f>
        <v>124.27360000000007</v>
      </c>
      <c r="L42" s="55"/>
      <c r="M42" s="55"/>
      <c r="O42" s="15"/>
    </row>
    <row r="43" spans="1:15" ht="14.25" customHeight="1">
      <c r="A43" s="5"/>
      <c r="B43" s="52" t="s">
        <v>60</v>
      </c>
      <c r="C43" s="52"/>
      <c r="D43" s="8">
        <f>L29</f>
        <v>20</v>
      </c>
      <c r="E43" s="9" t="s">
        <v>61</v>
      </c>
      <c r="F43" s="53">
        <f>H36</f>
        <v>0.16800000000000004</v>
      </c>
      <c r="G43" s="53"/>
      <c r="H43" s="54" t="s">
        <v>92</v>
      </c>
      <c r="I43" s="54"/>
      <c r="J43" s="54"/>
      <c r="K43" s="55">
        <f>D43*37.93*F43</f>
        <v>127.44480000000003</v>
      </c>
      <c r="L43" s="55"/>
      <c r="M43" s="55"/>
      <c r="O43" s="15"/>
    </row>
    <row r="44" spans="1:15" ht="14.25" customHeight="1">
      <c r="A44" s="5"/>
      <c r="B44" s="52" t="s">
        <v>62</v>
      </c>
      <c r="C44" s="52"/>
      <c r="D44" s="8">
        <f>M29</f>
        <v>20</v>
      </c>
      <c r="E44" s="9" t="s">
        <v>63</v>
      </c>
      <c r="F44" s="53">
        <f>H35</f>
        <v>0.18400000000000008</v>
      </c>
      <c r="G44" s="53"/>
      <c r="H44" s="54" t="s">
        <v>93</v>
      </c>
      <c r="I44" s="54"/>
      <c r="J44" s="54"/>
      <c r="K44" s="55">
        <f>D44*46.26*F44</f>
        <v>170.23680000000007</v>
      </c>
      <c r="L44" s="55"/>
      <c r="M44" s="55"/>
      <c r="N44" s="14"/>
      <c r="O44" s="15"/>
    </row>
    <row r="45" spans="1:15" ht="14.25" customHeight="1">
      <c r="A45" s="10" t="s">
        <v>64</v>
      </c>
      <c r="B45" s="56" t="s">
        <v>65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O45" s="15"/>
    </row>
    <row r="46" spans="1:15">
      <c r="A46" s="49" t="s">
        <v>66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11"/>
      <c r="O46" s="16"/>
    </row>
    <row r="47" spans="1:15" ht="24" customHeight="1">
      <c r="A47" s="12" t="s">
        <v>7</v>
      </c>
      <c r="B47" s="50" t="s">
        <v>67</v>
      </c>
      <c r="C47" s="50"/>
      <c r="D47" s="50"/>
      <c r="E47" s="50"/>
      <c r="F47" s="50" t="s">
        <v>9</v>
      </c>
      <c r="G47" s="50"/>
      <c r="H47" s="50" t="s">
        <v>68</v>
      </c>
      <c r="I47" s="50"/>
      <c r="J47" s="50"/>
      <c r="K47" s="50" t="s">
        <v>69</v>
      </c>
      <c r="L47" s="50"/>
      <c r="M47" s="50"/>
    </row>
    <row r="48" spans="1:15">
      <c r="A48" s="7">
        <v>1</v>
      </c>
      <c r="B48" s="41" t="s">
        <v>70</v>
      </c>
      <c r="C48" s="41"/>
      <c r="D48" s="41"/>
      <c r="E48" s="41"/>
      <c r="F48" s="26"/>
      <c r="G48" s="26"/>
      <c r="H48" s="46"/>
      <c r="I48" s="46"/>
      <c r="J48" s="46"/>
      <c r="K48" s="51"/>
      <c r="L48" s="51"/>
      <c r="M48" s="51"/>
    </row>
    <row r="49" spans="1:13" ht="33" customHeight="1">
      <c r="A49" s="13"/>
      <c r="B49" s="45" t="s">
        <v>81</v>
      </c>
      <c r="C49" s="45"/>
      <c r="D49" s="45"/>
      <c r="E49" s="45"/>
      <c r="F49" s="34" t="s">
        <v>71</v>
      </c>
      <c r="G49" s="34"/>
      <c r="H49" s="46" t="s">
        <v>86</v>
      </c>
      <c r="I49" s="46"/>
      <c r="J49" s="46"/>
      <c r="K49" s="47">
        <f>(K39*0.3+K40*0.7+K41*0.6+K42*0.6+K43*0.2+K44*0.9)*1000</f>
        <v>312514.6320000001</v>
      </c>
      <c r="L49" s="47"/>
      <c r="M49" s="47"/>
    </row>
    <row r="50" spans="1:13" ht="33" customHeight="1">
      <c r="A50" s="13"/>
      <c r="B50" s="31" t="s">
        <v>78</v>
      </c>
      <c r="C50" s="32"/>
      <c r="D50" s="32"/>
      <c r="E50" s="33"/>
      <c r="F50" s="34" t="s">
        <v>71</v>
      </c>
      <c r="G50" s="34"/>
      <c r="H50" s="35" t="s">
        <v>87</v>
      </c>
      <c r="I50" s="36"/>
      <c r="J50" s="37"/>
      <c r="K50" s="38">
        <f>(K39*0.7+K40*0.3+K41*0.4+K42*0.4+K43*0.8+K44*0.1)*1000</f>
        <v>229545.44800000009</v>
      </c>
      <c r="L50" s="39"/>
      <c r="M50" s="40"/>
    </row>
    <row r="51" spans="1:13" ht="22.5" customHeight="1">
      <c r="A51" s="7">
        <v>2</v>
      </c>
      <c r="B51" s="48" t="s">
        <v>72</v>
      </c>
      <c r="C51" s="48"/>
      <c r="D51" s="48"/>
      <c r="E51" s="48"/>
      <c r="F51" s="26"/>
      <c r="G51" s="26"/>
      <c r="H51" s="26"/>
      <c r="I51" s="26"/>
      <c r="J51" s="26"/>
      <c r="K51" s="42">
        <f>K49+K50</f>
        <v>542060.08000000019</v>
      </c>
      <c r="L51" s="42"/>
      <c r="M51" s="42"/>
    </row>
    <row r="52" spans="1:13" ht="35.25" customHeight="1">
      <c r="A52" s="7">
        <v>3</v>
      </c>
      <c r="B52" s="48" t="s">
        <v>76</v>
      </c>
      <c r="C52" s="48"/>
      <c r="D52" s="48"/>
      <c r="E52" s="48"/>
      <c r="F52" s="26" t="s">
        <v>77</v>
      </c>
      <c r="G52" s="26"/>
      <c r="H52" s="26">
        <v>6.39</v>
      </c>
      <c r="I52" s="26"/>
      <c r="J52" s="26"/>
      <c r="K52" s="42">
        <f>K51*H52</f>
        <v>3463763.9112000009</v>
      </c>
      <c r="L52" s="42"/>
      <c r="M52" s="42"/>
    </row>
    <row r="53" spans="1:13">
      <c r="A53" s="41" t="s">
        <v>73</v>
      </c>
      <c r="B53" s="41"/>
      <c r="C53" s="41"/>
      <c r="D53" s="41"/>
      <c r="E53" s="41"/>
      <c r="F53" s="41"/>
      <c r="G53" s="41"/>
      <c r="H53" s="41"/>
      <c r="I53" s="41"/>
      <c r="J53" s="41"/>
      <c r="K53" s="42">
        <f>K52</f>
        <v>3463763.9112000009</v>
      </c>
      <c r="L53" s="42"/>
      <c r="M53" s="42"/>
    </row>
    <row r="54" spans="1:13">
      <c r="A54" s="43" t="s">
        <v>74</v>
      </c>
      <c r="B54" s="43"/>
      <c r="C54" s="43"/>
      <c r="D54" s="43"/>
      <c r="E54" s="43"/>
      <c r="F54" s="26"/>
      <c r="G54" s="26"/>
      <c r="H54" s="26"/>
      <c r="I54" s="26"/>
      <c r="J54" s="26"/>
      <c r="K54" s="44">
        <f>K53</f>
        <v>3463763.9112000009</v>
      </c>
      <c r="L54" s="44"/>
      <c r="M54" s="44"/>
    </row>
    <row r="55" spans="1:13">
      <c r="A55" s="19">
        <v>4</v>
      </c>
      <c r="B55" s="18" t="s">
        <v>94</v>
      </c>
      <c r="C55" s="20"/>
      <c r="D55" s="21"/>
      <c r="E55" s="22"/>
      <c r="F55" s="26"/>
      <c r="G55" s="26"/>
      <c r="H55" s="26"/>
      <c r="I55" s="26"/>
      <c r="J55" s="26"/>
      <c r="K55" s="27">
        <f>K54*0.02</f>
        <v>69275.278224000023</v>
      </c>
      <c r="L55" s="28"/>
      <c r="M55" s="29"/>
    </row>
    <row r="56" spans="1:13">
      <c r="A56" s="18" t="s">
        <v>95</v>
      </c>
      <c r="B56" s="18"/>
      <c r="C56" s="20"/>
      <c r="D56" s="21"/>
      <c r="E56" s="22"/>
      <c r="F56" s="26"/>
      <c r="G56" s="26"/>
      <c r="H56" s="26"/>
      <c r="I56" s="26"/>
      <c r="J56" s="26"/>
      <c r="K56" s="27">
        <f>K54+K55</f>
        <v>3533039.1894240011</v>
      </c>
      <c r="L56" s="28"/>
      <c r="M56" s="29"/>
    </row>
    <row r="57" spans="1:13">
      <c r="A57" s="23" t="s">
        <v>96</v>
      </c>
      <c r="B57" s="24"/>
      <c r="C57" s="24"/>
      <c r="D57" s="24"/>
      <c r="E57" s="25"/>
      <c r="F57" s="26"/>
      <c r="G57" s="26"/>
      <c r="H57" s="26"/>
      <c r="I57" s="26"/>
      <c r="J57" s="26"/>
      <c r="K57" s="27">
        <f>K56*0.2</f>
        <v>706607.83788480028</v>
      </c>
      <c r="L57" s="28"/>
      <c r="M57" s="29"/>
    </row>
    <row r="58" spans="1:13">
      <c r="A58" s="43" t="s">
        <v>75</v>
      </c>
      <c r="B58" s="43"/>
      <c r="C58" s="43"/>
      <c r="D58" s="43"/>
      <c r="E58" s="43"/>
      <c r="F58" s="26"/>
      <c r="G58" s="26"/>
      <c r="H58" s="26"/>
      <c r="I58" s="26"/>
      <c r="J58" s="26"/>
      <c r="K58" s="44">
        <f>SUM(K56+K57)</f>
        <v>4239647.0273088012</v>
      </c>
      <c r="L58" s="44"/>
      <c r="M58" s="44"/>
    </row>
    <row r="59" spans="1:13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2"/>
      <c r="M59" s="2"/>
    </row>
    <row r="60" spans="1:13">
      <c r="A60" s="1"/>
      <c r="B60" s="30" t="s">
        <v>97</v>
      </c>
      <c r="C60" s="30"/>
      <c r="D60" s="1"/>
      <c r="E60" s="1"/>
      <c r="F60" s="30" t="s">
        <v>97</v>
      </c>
      <c r="G60" s="30"/>
      <c r="H60" s="2"/>
      <c r="I60" s="2"/>
      <c r="J60" s="2"/>
      <c r="K60" s="2"/>
      <c r="L60" s="2"/>
      <c r="M60" s="2"/>
    </row>
    <row r="61" spans="1:13">
      <c r="B61" s="86" t="s">
        <v>99</v>
      </c>
      <c r="C61" s="87" t="s">
        <v>97</v>
      </c>
      <c r="D61" s="87"/>
      <c r="E61" s="87"/>
      <c r="F61" s="88"/>
      <c r="G61" s="88"/>
      <c r="H61" s="89" t="s">
        <v>97</v>
      </c>
      <c r="I61" s="89"/>
      <c r="J61" s="89"/>
      <c r="K61" s="89"/>
      <c r="L61" s="89"/>
      <c r="M61" s="89"/>
    </row>
    <row r="62" spans="1:13">
      <c r="B62" s="86"/>
      <c r="C62" s="90" t="s">
        <v>100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</row>
    <row r="63" spans="1:13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</row>
    <row r="64" spans="1:13">
      <c r="B64" s="86" t="s">
        <v>101</v>
      </c>
      <c r="C64" s="87" t="s">
        <v>97</v>
      </c>
      <c r="D64" s="87"/>
      <c r="E64" s="87"/>
      <c r="F64" s="88"/>
      <c r="G64" s="88"/>
      <c r="H64" s="89" t="s">
        <v>97</v>
      </c>
      <c r="I64" s="89"/>
      <c r="J64" s="89"/>
      <c r="K64" s="89"/>
      <c r="L64" s="89"/>
      <c r="M64" s="89"/>
    </row>
    <row r="65" spans="2:13">
      <c r="B65" s="86"/>
      <c r="C65" s="90" t="s">
        <v>100</v>
      </c>
      <c r="D65" s="90"/>
      <c r="E65" s="90"/>
      <c r="F65" s="90"/>
      <c r="G65" s="90"/>
      <c r="H65" s="90"/>
      <c r="I65" s="90"/>
      <c r="J65" s="90"/>
      <c r="K65" s="90"/>
      <c r="L65" s="90"/>
      <c r="M65" s="90"/>
    </row>
  </sheetData>
  <mergeCells count="200">
    <mergeCell ref="C65:M65"/>
    <mergeCell ref="C61:E61"/>
    <mergeCell ref="H61:M61"/>
    <mergeCell ref="C62:M62"/>
    <mergeCell ref="C64:E64"/>
    <mergeCell ref="H64:M64"/>
    <mergeCell ref="A1:M1"/>
    <mergeCell ref="H2:M2"/>
    <mergeCell ref="A3:C3"/>
    <mergeCell ref="D3:M3"/>
    <mergeCell ref="H4:M4"/>
    <mergeCell ref="A5:C5"/>
    <mergeCell ref="E5:M5"/>
    <mergeCell ref="A6:C6"/>
    <mergeCell ref="D6:F6"/>
    <mergeCell ref="A7:C7"/>
    <mergeCell ref="D7:F7"/>
    <mergeCell ref="A8:F8"/>
    <mergeCell ref="H8:M8"/>
    <mergeCell ref="A9:M9"/>
    <mergeCell ref="A11:M11"/>
    <mergeCell ref="A12:M12"/>
    <mergeCell ref="A13:A14"/>
    <mergeCell ref="B13:E14"/>
    <mergeCell ref="F13:G14"/>
    <mergeCell ref="H13:M13"/>
    <mergeCell ref="M15:M16"/>
    <mergeCell ref="B16:E16"/>
    <mergeCell ref="A17:A18"/>
    <mergeCell ref="B17:E17"/>
    <mergeCell ref="F17:F18"/>
    <mergeCell ref="G17:G18"/>
    <mergeCell ref="H17:H18"/>
    <mergeCell ref="I17:I18"/>
    <mergeCell ref="J17:J18"/>
    <mergeCell ref="K17:K18"/>
    <mergeCell ref="L17:L18"/>
    <mergeCell ref="M17:M18"/>
    <mergeCell ref="B18:E18"/>
    <mergeCell ref="A15:A16"/>
    <mergeCell ref="B15:E15"/>
    <mergeCell ref="F15:F16"/>
    <mergeCell ref="G15:G16"/>
    <mergeCell ref="H15:H16"/>
    <mergeCell ref="I15:I16"/>
    <mergeCell ref="J15:J16"/>
    <mergeCell ref="K15:K16"/>
    <mergeCell ref="L15:L16"/>
    <mergeCell ref="M19:M20"/>
    <mergeCell ref="B20:E20"/>
    <mergeCell ref="A21:A22"/>
    <mergeCell ref="B21:E21"/>
    <mergeCell ref="F21:F22"/>
    <mergeCell ref="G21:G22"/>
    <mergeCell ref="H21:H22"/>
    <mergeCell ref="I21:I22"/>
    <mergeCell ref="J21:J22"/>
    <mergeCell ref="K21:K22"/>
    <mergeCell ref="L21:L22"/>
    <mergeCell ref="M21:M22"/>
    <mergeCell ref="B22:E22"/>
    <mergeCell ref="A19:A20"/>
    <mergeCell ref="B19:E19"/>
    <mergeCell ref="F19:F20"/>
    <mergeCell ref="G19:G20"/>
    <mergeCell ref="H19:H20"/>
    <mergeCell ref="I19:I20"/>
    <mergeCell ref="J19:J20"/>
    <mergeCell ref="K19:K20"/>
    <mergeCell ref="L19:L20"/>
    <mergeCell ref="M23:M24"/>
    <mergeCell ref="B24:E24"/>
    <mergeCell ref="A25:A26"/>
    <mergeCell ref="B25:E25"/>
    <mergeCell ref="F25:F26"/>
    <mergeCell ref="G25:G26"/>
    <mergeCell ref="H25:H26"/>
    <mergeCell ref="I25:I26"/>
    <mergeCell ref="J25:J26"/>
    <mergeCell ref="K25:K26"/>
    <mergeCell ref="L25:L26"/>
    <mergeCell ref="M25:M26"/>
    <mergeCell ref="B26:E26"/>
    <mergeCell ref="A23:A24"/>
    <mergeCell ref="B23:E23"/>
    <mergeCell ref="F23:F24"/>
    <mergeCell ref="G23:G24"/>
    <mergeCell ref="H23:H24"/>
    <mergeCell ref="I23:I24"/>
    <mergeCell ref="J23:J24"/>
    <mergeCell ref="K23:K24"/>
    <mergeCell ref="L23:L24"/>
    <mergeCell ref="M27:M28"/>
    <mergeCell ref="B28:E28"/>
    <mergeCell ref="B29:G29"/>
    <mergeCell ref="A30:L30"/>
    <mergeCell ref="B31:E31"/>
    <mergeCell ref="F31:G31"/>
    <mergeCell ref="H31:M31"/>
    <mergeCell ref="B32:E32"/>
    <mergeCell ref="F32:G32"/>
    <mergeCell ref="H32:M32"/>
    <mergeCell ref="A27:A28"/>
    <mergeCell ref="B27:E27"/>
    <mergeCell ref="F27:F28"/>
    <mergeCell ref="G27:G28"/>
    <mergeCell ref="H27:H28"/>
    <mergeCell ref="I27:I28"/>
    <mergeCell ref="J27:J28"/>
    <mergeCell ref="K27:K28"/>
    <mergeCell ref="L27:L28"/>
    <mergeCell ref="B33:E33"/>
    <mergeCell ref="F33:G33"/>
    <mergeCell ref="H33:M33"/>
    <mergeCell ref="B34:E34"/>
    <mergeCell ref="F34:G34"/>
    <mergeCell ref="H34:M34"/>
    <mergeCell ref="B35:E35"/>
    <mergeCell ref="F35:G35"/>
    <mergeCell ref="H35:M35"/>
    <mergeCell ref="B36:E36"/>
    <mergeCell ref="F36:G36"/>
    <mergeCell ref="H36:M36"/>
    <mergeCell ref="A37:L37"/>
    <mergeCell ref="B38:E38"/>
    <mergeCell ref="F38:G38"/>
    <mergeCell ref="H38:J38"/>
    <mergeCell ref="K38:M38"/>
    <mergeCell ref="B39:C39"/>
    <mergeCell ref="F39:G39"/>
    <mergeCell ref="H39:J39"/>
    <mergeCell ref="K39:M39"/>
    <mergeCell ref="B40:C40"/>
    <mergeCell ref="F40:G40"/>
    <mergeCell ref="H40:J40"/>
    <mergeCell ref="K40:M40"/>
    <mergeCell ref="B41:C41"/>
    <mergeCell ref="F41:G41"/>
    <mergeCell ref="H41:J41"/>
    <mergeCell ref="K41:M41"/>
    <mergeCell ref="B42:C42"/>
    <mergeCell ref="F42:G42"/>
    <mergeCell ref="H42:J42"/>
    <mergeCell ref="K42:M42"/>
    <mergeCell ref="B43:C43"/>
    <mergeCell ref="F43:G43"/>
    <mergeCell ref="H43:J43"/>
    <mergeCell ref="K43:M43"/>
    <mergeCell ref="B44:C44"/>
    <mergeCell ref="F44:G44"/>
    <mergeCell ref="H44:J44"/>
    <mergeCell ref="K44:M44"/>
    <mergeCell ref="B45:M45"/>
    <mergeCell ref="A46:L46"/>
    <mergeCell ref="B47:E47"/>
    <mergeCell ref="F47:G47"/>
    <mergeCell ref="H47:J47"/>
    <mergeCell ref="K47:M47"/>
    <mergeCell ref="B48:E48"/>
    <mergeCell ref="F48:G48"/>
    <mergeCell ref="H48:J48"/>
    <mergeCell ref="K48:M48"/>
    <mergeCell ref="F56:G56"/>
    <mergeCell ref="H56:J56"/>
    <mergeCell ref="K56:M56"/>
    <mergeCell ref="B49:E49"/>
    <mergeCell ref="F49:G49"/>
    <mergeCell ref="H49:J49"/>
    <mergeCell ref="K49:M49"/>
    <mergeCell ref="B51:E51"/>
    <mergeCell ref="F51:G51"/>
    <mergeCell ref="H51:J51"/>
    <mergeCell ref="K51:M51"/>
    <mergeCell ref="B52:E52"/>
    <mergeCell ref="F52:G52"/>
    <mergeCell ref="H52:J52"/>
    <mergeCell ref="K52:M52"/>
    <mergeCell ref="A57:E57"/>
    <mergeCell ref="F57:G57"/>
    <mergeCell ref="H57:J57"/>
    <mergeCell ref="K57:M57"/>
    <mergeCell ref="B60:C60"/>
    <mergeCell ref="F60:G60"/>
    <mergeCell ref="B50:E50"/>
    <mergeCell ref="F50:G50"/>
    <mergeCell ref="H50:J50"/>
    <mergeCell ref="K50:M50"/>
    <mergeCell ref="A53:J53"/>
    <mergeCell ref="K53:M53"/>
    <mergeCell ref="A54:E54"/>
    <mergeCell ref="F54:G54"/>
    <mergeCell ref="H54:J54"/>
    <mergeCell ref="K54:M54"/>
    <mergeCell ref="A58:E58"/>
    <mergeCell ref="F58:G58"/>
    <mergeCell ref="H58:J58"/>
    <mergeCell ref="K58:M58"/>
    <mergeCell ref="F55:G55"/>
    <mergeCell ref="H55:J55"/>
    <mergeCell ref="K55:M55"/>
  </mergeCells>
  <pageMargins left="0.7" right="0.7" top="0.75" bottom="0.75" header="0.511811023622047" footer="0.511811023622047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Крисанов</dc:creator>
  <cp:lastModifiedBy>nloskutova</cp:lastModifiedBy>
  <cp:revision>6</cp:revision>
  <cp:lastPrinted>2025-03-25T09:12:59Z</cp:lastPrinted>
  <dcterms:created xsi:type="dcterms:W3CDTF">2022-03-01T10:11:02Z</dcterms:created>
  <dcterms:modified xsi:type="dcterms:W3CDTF">2025-04-16T12:55:21Z</dcterms:modified>
  <dc:language>ru-RU</dc:language>
</cp:coreProperties>
</file>