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ОО КЭСК\ТЕХ.ПРИС\Котельная на Модеград-2 (Заявитель ТТК)\документация к закупке\"/>
    </mc:Choice>
  </mc:AlternateContent>
  <bookViews>
    <workbookView xWindow="7365" yWindow="225" windowWidth="21465" windowHeight="15345"/>
  </bookViews>
  <sheets>
    <sheet name="Мои данные" sheetId="9" r:id="rId1"/>
  </sheets>
  <calcPr calcId="162913"/>
</workbook>
</file>

<file path=xl/calcChain.xml><?xml version="1.0" encoding="utf-8"?>
<calcChain xmlns="http://schemas.openxmlformats.org/spreadsheetml/2006/main">
  <c r="G52" i="9" l="1"/>
  <c r="G53" i="9" s="1"/>
  <c r="G54" i="9" s="1"/>
  <c r="G55" i="9" s="1"/>
  <c r="G42" i="9"/>
  <c r="G44" i="9" s="1"/>
  <c r="G45" i="9" s="1"/>
  <c r="G47" i="9"/>
  <c r="G48" i="9" s="1"/>
  <c r="G37" i="9"/>
  <c r="G38" i="9" s="1"/>
  <c r="G39" i="9" s="1"/>
  <c r="G32" i="9"/>
  <c r="G27" i="9"/>
  <c r="G28" i="9" s="1"/>
  <c r="G29" i="9" s="1"/>
  <c r="G22" i="9"/>
  <c r="G40" i="9" l="1"/>
  <c r="G30" i="9"/>
  <c r="G49" i="9"/>
  <c r="G33" i="9"/>
  <c r="G34" i="9" s="1"/>
  <c r="G23" i="9"/>
  <c r="G24" i="9" s="1"/>
  <c r="G35" i="9" l="1"/>
  <c r="G50" i="9"/>
  <c r="G25" i="9"/>
  <c r="G56" i="9" l="1"/>
  <c r="G57" i="9" s="1"/>
  <c r="G58" i="9" s="1"/>
</calcChain>
</file>

<file path=xl/comments1.xml><?xml version="1.0" encoding="utf-8"?>
<comments xmlns="http://schemas.openxmlformats.org/spreadsheetml/2006/main">
  <authors>
    <author>TPokrovskaya</author>
    <author>A.Shatalov</author>
    <author>Andrey</author>
    <author>kdedova</author>
    <author>Алексей</author>
    <author>Сергей</author>
    <author>Alex Sosedko</author>
    <author>Alex</author>
    <author>&lt;&gt;</author>
  </authors>
  <commentLis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Титул::&lt;Индекс/ЛН локальной сметы&gt;</t>
        </r>
      </text>
    </comment>
    <comment ref="A11" authorId="1" shapeId="0">
      <text>
        <r>
          <rPr>
            <sz val="9"/>
            <color indexed="81"/>
            <rFont val="Tahoma"/>
            <family val="2"/>
            <charset val="204"/>
          </rPr>
          <t xml:space="preserve"> Титул::на &lt;Наименование локальной сметы&gt; &lt;Наименование объекта&gt;</t>
        </r>
      </text>
    </comment>
    <comment ref="C14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 &lt;Основание&gt;</t>
        </r>
      </text>
    </comment>
    <comment ref="C15" authorId="3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Титул::&lt;Итого по расчету&gt; &lt;Единица измерения стомости&gt;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F18" authorId="4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G18" authorId="4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Титул::&lt;Единица измерения стомости&gt;</t>
        </r>
      </text>
    </comment>
    <comment ref="A20" authorId="5" shapeId="0">
      <text>
        <r>
          <rPr>
            <sz val="8"/>
            <color indexed="81"/>
            <rFont val="Tahoma"/>
            <family val="2"/>
            <charset val="204"/>
          </rPr>
          <t xml:space="preserve"> ПИР::&lt;Номер позиции по смете&gt;</t>
        </r>
      </text>
    </comment>
    <comment ref="B20" authorId="5" shapeId="0">
      <text>
        <r>
          <rPr>
            <sz val="8"/>
            <color indexed="81"/>
            <rFont val="Tahoma"/>
            <family val="2"/>
            <charset val="204"/>
          </rPr>
          <t xml:space="preserve"> ПИР::&lt;Наименование (текстовая часть) расценки&gt;</t>
        </r>
      </text>
    </comment>
    <comment ref="C20" authorId="6" shapeId="0">
      <text>
        <r>
          <rPr>
            <sz val="8"/>
            <color indexed="81"/>
            <rFont val="Tahoma"/>
            <family val="2"/>
            <charset val="204"/>
          </rPr>
          <t xml:space="preserve"> ПИР::&lt;Обоснование (код) позиции&gt;&lt;Наименование коэффициентов&gt;</t>
        </r>
      </text>
    </comment>
    <comment ref="D20" authorId="4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ПИР::&lt;Ед. измерения по расценке&gt;</t>
        </r>
      </text>
    </comment>
    <comment ref="E20" authorId="5" shapeId="0">
      <text>
        <r>
          <rPr>
            <sz val="8"/>
            <color indexed="81"/>
            <rFont val="Tahoma"/>
            <family val="2"/>
            <charset val="204"/>
          </rPr>
          <t xml:space="preserve"> ПИР::&lt;Количество всего (физ. объем) по позиции&gt;</t>
        </r>
      </text>
    </comment>
    <comment ref="F20" authorId="5" shapeId="0">
      <text>
        <r>
          <rPr>
            <sz val="8"/>
            <color indexed="81"/>
            <rFont val="Tahoma"/>
            <family val="2"/>
            <charset val="204"/>
          </rPr>
          <t xml:space="preserve"> ПИР::&lt;Расчет стомости&gt;
&lt;Расчет стомости - формула&gt;&lt;Обоснование коэффициентов&gt;</t>
        </r>
      </text>
    </comment>
    <comment ref="G20" authorId="7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ПИР::&lt;Стоимость&gt;</t>
        </r>
      </text>
    </comment>
    <comment ref="C61" authorId="8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C64" authorId="8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240 атрибут 970 значение&gt;</t>
        </r>
      </text>
    </comment>
  </commentList>
</comments>
</file>

<file path=xl/sharedStrings.xml><?xml version="1.0" encoding="utf-8"?>
<sst xmlns="http://schemas.openxmlformats.org/spreadsheetml/2006/main" count="111" uniqueCount="62">
  <si>
    <t>(наименование работ и затрат, наименование объекта)</t>
  </si>
  <si>
    <t>№ п/п</t>
  </si>
  <si>
    <t>Основание</t>
  </si>
  <si>
    <t>Сметная стоимость</t>
  </si>
  <si>
    <t>Составил:</t>
  </si>
  <si>
    <t>Проверил:</t>
  </si>
  <si>
    <t>Кол-во</t>
  </si>
  <si>
    <t>Ед. изм.</t>
  </si>
  <si>
    <t>Обоснование</t>
  </si>
  <si>
    <t>Наименование объекта строительства</t>
  </si>
  <si>
    <t xml:space="preserve">подпись (должность Ф.И.О.) </t>
  </si>
  <si>
    <t xml:space="preserve">Составлен(а) в текущих ценах по состоянию на </t>
  </si>
  <si>
    <t xml:space="preserve"> </t>
  </si>
  <si>
    <t>Расчет стоимости, тыс.руб.</t>
  </si>
  <si>
    <t>Стоимость всего, тыс.руб.</t>
  </si>
  <si>
    <t>1 объект</t>
  </si>
  <si>
    <t/>
  </si>
  <si>
    <t>Итоги по смете:</t>
  </si>
  <si>
    <t xml:space="preserve">   НДС 20%</t>
  </si>
  <si>
    <t xml:space="preserve">   ВСЕГО по смете</t>
  </si>
  <si>
    <t>1</t>
  </si>
  <si>
    <t>Итого по Поз. 1</t>
  </si>
  <si>
    <t>Всего с учетом "Коэффициенты перехода от цен базового района (Московская область) к уровню цен субъектов Российской Федерации (Кпер.)" К=0,84</t>
  </si>
  <si>
    <t>Всего с учетом "Коэффициенты перехода от цен базового района (Московская область) к уровню цен субъектов Российской Федерации (Кпер.)" К=0,85</t>
  </si>
  <si>
    <t>УТВЕРЖДАЮ:</t>
  </si>
  <si>
    <t>Генеральный директор</t>
  </si>
  <si>
    <t>ООО "КЭСК"</t>
  </si>
  <si>
    <t>_______________/А.Е. Кошмелюк/</t>
  </si>
  <si>
    <t>"___" __________ 20___ г.</t>
  </si>
  <si>
    <t>КТП 10(6) кВ, блочного типа (бетонное здание), количество Т(АТ) шт. и мощность кВА: 2х1250</t>
  </si>
  <si>
    <t>10228,59*1
A*X</t>
  </si>
  <si>
    <t>1 км</t>
  </si>
  <si>
    <t>НЦС(2024)-21-01-003-10</t>
  </si>
  <si>
    <t xml:space="preserve">Устройство переходов кабельных линий под автомобильными дорогами,
железнодорожными путями методом прокола, плетью из 2 труб с затягиванием
в нее 1­го кабеля с алюминиевыми жилами на напряжение 10 кВ, с бумажной
изоляцией в алюминиевой оболочке, с ней из двух стальных лент:
с числом жил - 3 и сечением 240 мм2
</t>
  </si>
  <si>
    <t>НЦС(2024)-12-04-003-10</t>
  </si>
  <si>
    <t>100 м</t>
  </si>
  <si>
    <t>1896,57*0,9
B*X</t>
  </si>
  <si>
    <t xml:space="preserve">Подземная прокладка в траншее кабелей с алюминиевыми жилами на напряжение 
10 кВ, с бумажной изоляцией в алюминиевой оболочке, с броней из двух стальных лент:
с числом жил - 3 и сечением 240 мм2
</t>
  </si>
  <si>
    <t>НЦС(2024)-12-01-003-08</t>
  </si>
  <si>
    <t>Раздел 1. Строительство КЛ-10(6) кВ (ГНБ) ВВОД-1</t>
  </si>
  <si>
    <t>1896,57*0,15
B*X</t>
  </si>
  <si>
    <t>Раздел 2. Строительство КЛ-10(6) кВ (ГНБ) ВВОД-2</t>
  </si>
  <si>
    <t>Итого по разделу 1: Строительство КЛ-10(6) кВ (ГНБ) ВВОД-1</t>
  </si>
  <si>
    <t>Итого по разделу 2: Строительство КЛ-10(6) кВ (ГНБ) ВВОД-2</t>
  </si>
  <si>
    <t>Раздел 3. Строительство КЛ-10(6) кВ (в траншее) ВВОД-1</t>
  </si>
  <si>
    <t>Итого по разделу 3: КЛ-10(6) кВ (в траншее) ВВОД-1</t>
  </si>
  <si>
    <t>Раздел 4. Строительство КЛ-10(6) кВ (в траншее) ВВОД-2</t>
  </si>
  <si>
    <t>Итого по разделу 4: КЛ-10(6) кВ (в траншее) ВВОД-2</t>
  </si>
  <si>
    <t>3285,14*0,2
B*X</t>
  </si>
  <si>
    <t>3*0,055</t>
  </si>
  <si>
    <t>НЦС(2024)-12-01-017-06</t>
  </si>
  <si>
    <t xml:space="preserve">Подземная прокладка в траншее, с устройством 2-х трубной кабельной канализации, 2-х кабелей с алюминиевыми жилами на напряжение 1 кВ, 
с изоляцией из ПВХ, с броней из стальных оцинкованных лент, без подушки под броней, в защитном шланге из ПВХ:
с числом жил - 4 и сечением 240 мм2
</t>
  </si>
  <si>
    <t>5846,40*0,055*3
B*X</t>
  </si>
  <si>
    <t>Раздел 5. Строительство ТП-10(6)/0,4 кВ</t>
  </si>
  <si>
    <t>Итого по разделу 5: Строительство ТП-10(6)/0,4 кВ</t>
  </si>
  <si>
    <t>Итого по разделу 6: КЛ-0,4 кВ (АВбБшв 4х240 мм) ВВОД-1</t>
  </si>
  <si>
    <t>Раздел 6. Строительство КЛ-0,4 кВ (АВбБшв 4х240 мм) ВВОД-1</t>
  </si>
  <si>
    <t>Раздел 7. Строительство КЛ-0,4 кВ (АВбБшв 4х240 мм) ВВОД-2</t>
  </si>
  <si>
    <t>Итого по разделу 7: КЛ-0,4 кВ (АВбБшв 4х240 мм) ВВОД-2</t>
  </si>
  <si>
    <t>19 422,16 тыс.руб.</t>
  </si>
  <si>
    <t xml:space="preserve">на выполнение проектно-изыскательских и строительно-монтажных работ по объекту: «ЭПУ «Водогрейной котельной мощностью 120 МВт», расположенные на земельном участке с к/н 23:43:0106012:4432»
</t>
  </si>
  <si>
    <t>Укрупненный расчет по нормативу цен на строительство (согласно НЦС на 2025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</si>
</sst>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3"/>
      <color theme="3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5" fillId="0" borderId="0" applyFill="0" applyProtection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  <xf numFmtId="0" fontId="17" fillId="0" borderId="6" applyNumberFormat="0" applyFill="0" applyAlignment="0" applyProtection="0"/>
    <xf numFmtId="0" fontId="4" fillId="0" borderId="1" applyBorder="0" applyAlignment="0">
      <alignment horizontal="center" wrapText="1"/>
    </xf>
    <xf numFmtId="0" fontId="1" fillId="0" borderId="0" applyFill="0" applyProtection="0"/>
  </cellStyleXfs>
  <cellXfs count="92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5" applyFo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4" fillId="0" borderId="0" xfId="5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 vertical="top"/>
    </xf>
    <xf numFmtId="0" fontId="2" fillId="0" borderId="0" xfId="0" applyFont="1"/>
    <xf numFmtId="0" fontId="2" fillId="0" borderId="0" xfId="18" applyFont="1" applyAlignment="1">
      <alignment horizontal="right" vertical="top"/>
    </xf>
    <xf numFmtId="0" fontId="9" fillId="0" borderId="0" xfId="0" applyFont="1"/>
    <xf numFmtId="0" fontId="9" fillId="0" borderId="0" xfId="24" applyFont="1" applyAlignment="1"/>
    <xf numFmtId="0" fontId="8" fillId="0" borderId="0" xfId="0" applyFont="1" applyAlignment="1">
      <alignment vertical="top"/>
    </xf>
    <xf numFmtId="0" fontId="11" fillId="0" borderId="0" xfId="24" applyFont="1" applyAlignment="1">
      <alignment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18" applyFont="1"/>
    <xf numFmtId="49" fontId="4" fillId="0" borderId="0" xfId="18" applyNumberFormat="1" applyFont="1" applyAlignment="1">
      <alignment horizontal="left" vertical="top"/>
    </xf>
    <xf numFmtId="0" fontId="4" fillId="0" borderId="0" xfId="18" applyFont="1" applyAlignment="1">
      <alignment horizontal="left" vertical="top" wrapText="1"/>
    </xf>
    <xf numFmtId="0" fontId="4" fillId="0" borderId="0" xfId="18" applyFont="1" applyAlignment="1">
      <alignment horizontal="center" vertical="top" wrapText="1"/>
    </xf>
    <xf numFmtId="0" fontId="4" fillId="0" borderId="0" xfId="18" applyFont="1" applyAlignment="1">
      <alignment horizontal="righ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3" fontId="4" fillId="0" borderId="0" xfId="11" applyNumberFormat="1" applyFont="1" applyAlignment="1">
      <alignment vertical="center"/>
    </xf>
    <xf numFmtId="0" fontId="4" fillId="0" borderId="0" xfId="25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25" applyFont="1">
      <alignment horizontal="left" vertical="top"/>
    </xf>
    <xf numFmtId="49" fontId="20" fillId="0" borderId="0" xfId="0" applyNumberFormat="1" applyFont="1"/>
    <xf numFmtId="4" fontId="4" fillId="0" borderId="0" xfId="0" applyNumberFormat="1" applyFont="1" applyAlignment="1">
      <alignment horizontal="right" vertical="top" wrapText="1"/>
    </xf>
    <xf numFmtId="3" fontId="20" fillId="0" borderId="0" xfId="11" applyNumberFormat="1" applyFont="1" applyAlignment="1">
      <alignment vertical="center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25" applyFont="1" applyAlignment="1">
      <alignment vertical="top"/>
    </xf>
    <xf numFmtId="0" fontId="4" fillId="0" borderId="0" xfId="25" applyFont="1" applyAlignment="1"/>
    <xf numFmtId="0" fontId="20" fillId="0" borderId="0" xfId="24" applyFont="1" applyAlignment="1">
      <alignment horizontal="left" vertical="center"/>
    </xf>
    <xf numFmtId="0" fontId="4" fillId="0" borderId="4" xfId="28" applyBorder="1">
      <alignment horizontal="center" wrapText="1"/>
    </xf>
    <xf numFmtId="0" fontId="4" fillId="0" borderId="8" xfId="28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right" vertical="top" wrapText="1"/>
    </xf>
    <xf numFmtId="4" fontId="22" fillId="0" borderId="4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 wrapText="1"/>
    </xf>
    <xf numFmtId="4" fontId="4" fillId="0" borderId="0" xfId="0" applyNumberFormat="1" applyFont="1" applyAlignment="1">
      <alignment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right" vertical="top" wrapText="1"/>
    </xf>
    <xf numFmtId="4" fontId="22" fillId="0" borderId="4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4" fillId="0" borderId="2" xfId="25" applyFont="1" applyBorder="1" applyAlignment="1">
      <alignment horizontal="left"/>
    </xf>
    <xf numFmtId="0" fontId="21" fillId="0" borderId="3" xfId="25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right" vertical="top" wrapText="1"/>
    </xf>
    <xf numFmtId="0" fontId="19" fillId="0" borderId="0" xfId="24" applyFont="1">
      <alignment horizontal="center"/>
    </xf>
    <xf numFmtId="49" fontId="10" fillId="0" borderId="9" xfId="0" applyNumberFormat="1" applyFont="1" applyBorder="1" applyAlignment="1">
      <alignment horizontal="right" vertical="top" wrapText="1"/>
    </xf>
    <xf numFmtId="49" fontId="10" fillId="0" borderId="7" xfId="0" applyNumberFormat="1" applyFont="1" applyBorder="1" applyAlignment="1">
      <alignment horizontal="right" vertical="top" wrapText="1"/>
    </xf>
    <xf numFmtId="49" fontId="10" fillId="0" borderId="10" xfId="0" applyNumberFormat="1" applyFont="1" applyBorder="1" applyAlignment="1">
      <alignment horizontal="right"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24" fillId="0" borderId="4" xfId="0" applyFont="1" applyBorder="1" applyAlignment="1">
      <alignment horizontal="right" vertical="top" wrapText="1"/>
    </xf>
    <xf numFmtId="0" fontId="4" fillId="0" borderId="4" xfId="24" applyFont="1" applyBorder="1" applyAlignment="1">
      <alignment horizontal="center" vertical="center" wrapText="1"/>
    </xf>
    <xf numFmtId="0" fontId="4" fillId="0" borderId="5" xfId="24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0" fillId="0" borderId="2" xfId="24" applyFont="1" applyBorder="1" applyAlignment="1">
      <alignment horizontal="center" wrapText="1"/>
    </xf>
    <xf numFmtId="0" fontId="20" fillId="0" borderId="7" xfId="24" applyFont="1" applyBorder="1" applyAlignment="1">
      <alignment horizontal="right" vertical="center"/>
    </xf>
    <xf numFmtId="0" fontId="18" fillId="0" borderId="0" xfId="0" applyFont="1" applyAlignment="1">
      <alignment horizontal="center" vertical="top"/>
    </xf>
    <xf numFmtId="0" fontId="20" fillId="0" borderId="2" xfId="24" applyFont="1" applyBorder="1" applyAlignment="1">
      <alignment horizontal="left" wrapText="1"/>
    </xf>
    <xf numFmtId="49" fontId="22" fillId="0" borderId="4" xfId="0" applyNumberFormat="1" applyFont="1" applyBorder="1" applyAlignment="1">
      <alignment horizontal="left" vertical="top" wrapText="1"/>
    </xf>
    <xf numFmtId="0" fontId="23" fillId="0" borderId="4" xfId="0" applyFont="1" applyBorder="1" applyAlignment="1">
      <alignment vertical="top" wrapText="1"/>
    </xf>
    <xf numFmtId="49" fontId="10" fillId="0" borderId="4" xfId="0" applyNumberFormat="1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49" fontId="4" fillId="0" borderId="4" xfId="0" applyNumberFormat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49" fontId="10" fillId="0" borderId="4" xfId="0" applyNumberFormat="1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49" fontId="22" fillId="0" borderId="4" xfId="0" applyNumberFormat="1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vertical="top" wrapText="1"/>
    </xf>
    <xf numFmtId="49" fontId="10" fillId="0" borderId="9" xfId="0" applyNumberFormat="1" applyFont="1" applyBorder="1" applyAlignment="1">
      <alignment horizontal="left" vertical="top" wrapText="1"/>
    </xf>
    <xf numFmtId="49" fontId="10" fillId="0" borderId="7" xfId="0" applyNumberFormat="1" applyFont="1" applyBorder="1" applyAlignment="1">
      <alignment horizontal="lef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10" xfId="0" applyNumberFormat="1" applyFont="1" applyBorder="1" applyAlignment="1">
      <alignment horizontal="left" vertical="top" wrapText="1"/>
    </xf>
  </cellXfs>
  <cellStyles count="30">
    <cellStyle name="Акт" xfId="1"/>
    <cellStyle name="АктМТСН" xfId="2"/>
    <cellStyle name="ВедРесурсов" xfId="3"/>
    <cellStyle name="ВедРесурсовАкт" xfId="4"/>
    <cellStyle name="Заголовок 2" xfId="27" builtinId="17" hidden="1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 2" xfId="18"/>
    <cellStyle name="Обычный 2 2" xfId="29"/>
    <cellStyle name="Параметр" xfId="19"/>
    <cellStyle name="ПеременныеСметы" xfId="20"/>
    <cellStyle name="ПИР" xfId="28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2:O65"/>
  <sheetViews>
    <sheetView showGridLines="0" tabSelected="1" topLeftCell="A43" zoomScaleNormal="100" workbookViewId="0">
      <selection activeCell="L18" sqref="L18"/>
    </sheetView>
  </sheetViews>
  <sheetFormatPr defaultColWidth="9.140625" defaultRowHeight="12.75" x14ac:dyDescent="0.2"/>
  <cols>
    <col min="1" max="1" width="5.7109375" style="1" customWidth="1"/>
    <col min="2" max="2" width="27.5703125" style="1" customWidth="1"/>
    <col min="3" max="3" width="38.7109375" style="1" customWidth="1"/>
    <col min="4" max="4" width="8.85546875" style="1" customWidth="1"/>
    <col min="5" max="5" width="9.7109375" style="1" customWidth="1"/>
    <col min="6" max="6" width="29.28515625" style="1" customWidth="1"/>
    <col min="7" max="7" width="14.85546875" style="1" customWidth="1"/>
    <col min="8" max="8" width="10.5703125" style="1" bestFit="1" customWidth="1"/>
    <col min="9" max="9" width="11.5703125" style="1" bestFit="1" customWidth="1"/>
    <col min="10" max="10" width="10.5703125" style="1" bestFit="1" customWidth="1"/>
    <col min="11" max="11" width="11.5703125" style="1" bestFit="1" customWidth="1"/>
    <col min="12" max="16384" width="9.140625" style="1"/>
  </cols>
  <sheetData>
    <row r="2" spans="1:15" ht="15" x14ac:dyDescent="0.2">
      <c r="E2" s="54" t="s">
        <v>24</v>
      </c>
      <c r="F2" s="54"/>
      <c r="G2" s="54"/>
    </row>
    <row r="3" spans="1:15" ht="14.25" x14ac:dyDescent="0.2">
      <c r="E3" s="55" t="s">
        <v>25</v>
      </c>
      <c r="F3" s="55"/>
      <c r="G3" s="55"/>
    </row>
    <row r="4" spans="1:15" ht="14.25" x14ac:dyDescent="0.2">
      <c r="E4" s="55" t="s">
        <v>26</v>
      </c>
      <c r="F4" s="55"/>
      <c r="G4" s="55"/>
    </row>
    <row r="5" spans="1:15" ht="14.25" x14ac:dyDescent="0.2">
      <c r="E5" s="55"/>
      <c r="F5" s="55"/>
      <c r="G5" s="55"/>
    </row>
    <row r="6" spans="1:15" ht="14.25" x14ac:dyDescent="0.2">
      <c r="E6" s="55" t="s">
        <v>27</v>
      </c>
      <c r="F6" s="55"/>
      <c r="G6" s="55"/>
    </row>
    <row r="7" spans="1:15" ht="30" customHeight="1" x14ac:dyDescent="0.2">
      <c r="E7" s="55" t="s">
        <v>28</v>
      </c>
      <c r="F7" s="55"/>
      <c r="G7" s="55"/>
    </row>
    <row r="8" spans="1:15" x14ac:dyDescent="0.2">
      <c r="A8" s="21"/>
      <c r="B8" s="22"/>
      <c r="C8" s="23"/>
      <c r="D8" s="20"/>
      <c r="E8" s="24"/>
      <c r="F8" s="24"/>
      <c r="G8" s="24"/>
      <c r="H8" s="13"/>
      <c r="I8" s="13"/>
      <c r="J8" s="13"/>
      <c r="K8" s="13"/>
      <c r="L8" s="13"/>
      <c r="M8" s="13"/>
      <c r="N8" s="13"/>
      <c r="O8" s="13"/>
    </row>
    <row r="9" spans="1:15" ht="18.75" x14ac:dyDescent="0.3">
      <c r="A9" s="60" t="s">
        <v>61</v>
      </c>
      <c r="B9" s="60"/>
      <c r="C9" s="60"/>
      <c r="D9" s="60"/>
      <c r="E9" s="60"/>
      <c r="F9" s="60"/>
      <c r="G9" s="60"/>
      <c r="H9" s="14"/>
      <c r="I9" s="14"/>
      <c r="K9" s="15"/>
      <c r="L9" s="15"/>
      <c r="M9" s="15"/>
      <c r="N9" s="14"/>
      <c r="O9" s="14"/>
    </row>
    <row r="10" spans="1:15" ht="15" x14ac:dyDescent="0.25">
      <c r="A10" s="8"/>
      <c r="B10" s="25"/>
      <c r="C10" s="25"/>
      <c r="D10" s="25"/>
      <c r="E10" s="25"/>
      <c r="F10" s="25"/>
      <c r="G10" s="25"/>
      <c r="H10" s="16"/>
      <c r="I10" s="16"/>
      <c r="J10" s="16"/>
      <c r="K10" s="16"/>
      <c r="L10" s="16"/>
      <c r="M10" s="16"/>
      <c r="N10" s="16"/>
      <c r="O10" s="16"/>
    </row>
    <row r="11" spans="1:15" ht="46.5" customHeight="1" x14ac:dyDescent="0.25">
      <c r="A11" s="70" t="s">
        <v>60</v>
      </c>
      <c r="B11" s="70"/>
      <c r="C11" s="70"/>
      <c r="D11" s="70"/>
      <c r="E11" s="70"/>
      <c r="F11" s="70"/>
      <c r="G11" s="70"/>
      <c r="H11" s="17"/>
      <c r="I11" s="17"/>
      <c r="J11" s="17"/>
      <c r="K11" s="17"/>
      <c r="L11" s="17"/>
      <c r="M11" s="17"/>
      <c r="N11" s="17"/>
      <c r="O11" s="17"/>
    </row>
    <row r="12" spans="1:15" x14ac:dyDescent="0.2">
      <c r="A12" s="9"/>
      <c r="B12" s="72" t="s">
        <v>0</v>
      </c>
      <c r="C12" s="72"/>
      <c r="D12" s="72"/>
      <c r="E12" s="72"/>
      <c r="F12" s="72"/>
      <c r="G12" s="72"/>
      <c r="H12" s="16"/>
      <c r="I12" s="16"/>
      <c r="J12" s="16"/>
      <c r="K12" s="16"/>
      <c r="L12" s="16"/>
      <c r="M12" s="16"/>
      <c r="N12" s="16"/>
      <c r="O12" s="16"/>
    </row>
    <row r="13" spans="1:15" x14ac:dyDescent="0.2">
      <c r="A13" s="9"/>
      <c r="B13" s="26"/>
      <c r="C13" s="26"/>
      <c r="D13" s="26"/>
      <c r="E13" s="26"/>
      <c r="F13" s="26"/>
      <c r="G13" s="26"/>
      <c r="H13" s="16"/>
      <c r="I13" s="16"/>
      <c r="J13" s="16"/>
      <c r="K13" s="16"/>
      <c r="L13" s="16"/>
      <c r="M13" s="16"/>
      <c r="N13" s="16"/>
      <c r="O13" s="16"/>
    </row>
    <row r="14" spans="1:15" ht="28.5" customHeight="1" x14ac:dyDescent="0.2">
      <c r="B14" s="31" t="s">
        <v>2</v>
      </c>
      <c r="C14" s="73" t="s">
        <v>12</v>
      </c>
      <c r="D14" s="73"/>
      <c r="E14" s="73"/>
      <c r="F14" s="73"/>
      <c r="G14" s="73"/>
      <c r="H14" s="10"/>
      <c r="I14" s="11"/>
      <c r="J14" s="11"/>
      <c r="K14" s="11"/>
      <c r="L14" s="11"/>
      <c r="N14" s="11"/>
      <c r="O14" s="11"/>
    </row>
    <row r="15" spans="1:15" ht="16.5" customHeight="1" x14ac:dyDescent="0.2">
      <c r="B15" s="31" t="s">
        <v>3</v>
      </c>
      <c r="C15" s="71" t="s">
        <v>59</v>
      </c>
      <c r="D15" s="71"/>
      <c r="E15" s="33"/>
      <c r="F15" s="27"/>
      <c r="G15" s="7"/>
      <c r="I15" s="7"/>
      <c r="K15" s="7"/>
      <c r="L15" s="11"/>
      <c r="N15" s="11"/>
      <c r="O15" s="11"/>
    </row>
    <row r="16" spans="1:15" ht="15" x14ac:dyDescent="0.2">
      <c r="B16" s="38" t="s">
        <v>11</v>
      </c>
      <c r="C16" s="7"/>
      <c r="D16" s="7"/>
      <c r="E16" s="7"/>
      <c r="F16" s="7"/>
      <c r="G16" s="7"/>
      <c r="H16" s="12"/>
      <c r="I16" s="4"/>
      <c r="J16" s="4"/>
      <c r="K16" s="11"/>
      <c r="L16" s="11"/>
      <c r="M16" s="11"/>
      <c r="N16" s="11"/>
      <c r="O16" s="11"/>
    </row>
    <row r="18" spans="1:9" ht="38.25" customHeight="1" x14ac:dyDescent="0.2">
      <c r="A18" s="68" t="s">
        <v>1</v>
      </c>
      <c r="B18" s="68" t="s">
        <v>9</v>
      </c>
      <c r="C18" s="68" t="s">
        <v>8</v>
      </c>
      <c r="D18" s="68" t="s">
        <v>7</v>
      </c>
      <c r="E18" s="68" t="s">
        <v>6</v>
      </c>
      <c r="F18" s="66" t="s">
        <v>13</v>
      </c>
      <c r="G18" s="66" t="s">
        <v>14</v>
      </c>
    </row>
    <row r="19" spans="1:9" ht="36.75" customHeight="1" x14ac:dyDescent="0.2">
      <c r="A19" s="69"/>
      <c r="B19" s="69"/>
      <c r="C19" s="69"/>
      <c r="D19" s="69"/>
      <c r="E19" s="69"/>
      <c r="F19" s="67"/>
      <c r="G19" s="67"/>
    </row>
    <row r="20" spans="1:9" ht="18" customHeight="1" x14ac:dyDescent="0.2">
      <c r="A20" s="39">
        <v>1</v>
      </c>
      <c r="B20" s="40">
        <v>2</v>
      </c>
      <c r="C20" s="40">
        <v>3</v>
      </c>
      <c r="D20" s="40">
        <v>4</v>
      </c>
      <c r="E20" s="40">
        <v>5</v>
      </c>
      <c r="F20" s="40">
        <v>6</v>
      </c>
      <c r="G20" s="39">
        <v>7</v>
      </c>
    </row>
    <row r="21" spans="1:9" s="2" customFormat="1" ht="17.25" customHeight="1" x14ac:dyDescent="0.2">
      <c r="A21" s="82" t="s">
        <v>39</v>
      </c>
      <c r="B21" s="83"/>
      <c r="C21" s="83"/>
      <c r="D21" s="83"/>
      <c r="E21" s="83"/>
      <c r="F21" s="83"/>
      <c r="G21" s="83"/>
    </row>
    <row r="22" spans="1:9" s="2" customFormat="1" ht="180.75" customHeight="1" x14ac:dyDescent="0.2">
      <c r="A22" s="41" t="s">
        <v>20</v>
      </c>
      <c r="B22" s="48" t="s">
        <v>33</v>
      </c>
      <c r="C22" s="48" t="s">
        <v>34</v>
      </c>
      <c r="D22" s="41" t="s">
        <v>35</v>
      </c>
      <c r="E22" s="42">
        <v>1.5</v>
      </c>
      <c r="F22" s="43" t="s">
        <v>40</v>
      </c>
      <c r="G22" s="43">
        <f>1896.57*1.5</f>
        <v>2844.855</v>
      </c>
    </row>
    <row r="23" spans="1:9" s="2" customFormat="1" x14ac:dyDescent="0.2">
      <c r="A23" s="41" t="s">
        <v>16</v>
      </c>
      <c r="B23" s="80" t="s">
        <v>21</v>
      </c>
      <c r="C23" s="81"/>
      <c r="D23" s="81"/>
      <c r="E23" s="81"/>
      <c r="F23" s="81"/>
      <c r="G23" s="43">
        <f>G22</f>
        <v>2844.855</v>
      </c>
      <c r="I23" s="47"/>
    </row>
    <row r="24" spans="1:9" s="2" customFormat="1" ht="25.5" customHeight="1" x14ac:dyDescent="0.2">
      <c r="A24" s="41" t="s">
        <v>16</v>
      </c>
      <c r="B24" s="80" t="s">
        <v>23</v>
      </c>
      <c r="C24" s="81"/>
      <c r="D24" s="81"/>
      <c r="E24" s="81"/>
      <c r="F24" s="81"/>
      <c r="G24" s="43">
        <f>G23*0.85</f>
        <v>2418.1267499999999</v>
      </c>
    </row>
    <row r="25" spans="1:9" s="2" customFormat="1" ht="15.75" customHeight="1" x14ac:dyDescent="0.2">
      <c r="A25" s="41" t="s">
        <v>16</v>
      </c>
      <c r="B25" s="74" t="s">
        <v>42</v>
      </c>
      <c r="C25" s="75"/>
      <c r="D25" s="75"/>
      <c r="E25" s="75"/>
      <c r="F25" s="75"/>
      <c r="G25" s="44">
        <f>G24</f>
        <v>2418.1267499999999</v>
      </c>
    </row>
    <row r="26" spans="1:9" s="2" customFormat="1" ht="17.25" customHeight="1" x14ac:dyDescent="0.2">
      <c r="A26" s="82" t="s">
        <v>41</v>
      </c>
      <c r="B26" s="83"/>
      <c r="C26" s="83"/>
      <c r="D26" s="83"/>
      <c r="E26" s="83"/>
      <c r="F26" s="83"/>
      <c r="G26" s="83"/>
    </row>
    <row r="27" spans="1:9" s="2" customFormat="1" ht="180.75" customHeight="1" x14ac:dyDescent="0.2">
      <c r="A27" s="41" t="s">
        <v>20</v>
      </c>
      <c r="B27" s="48" t="s">
        <v>33</v>
      </c>
      <c r="C27" s="48" t="s">
        <v>34</v>
      </c>
      <c r="D27" s="41" t="s">
        <v>35</v>
      </c>
      <c r="E27" s="42">
        <v>1.5</v>
      </c>
      <c r="F27" s="43" t="s">
        <v>36</v>
      </c>
      <c r="G27" s="43">
        <f>1896.57*1.5</f>
        <v>2844.855</v>
      </c>
    </row>
    <row r="28" spans="1:9" s="2" customFormat="1" x14ac:dyDescent="0.2">
      <c r="A28" s="41" t="s">
        <v>16</v>
      </c>
      <c r="B28" s="80" t="s">
        <v>21</v>
      </c>
      <c r="C28" s="81"/>
      <c r="D28" s="81"/>
      <c r="E28" s="81"/>
      <c r="F28" s="81"/>
      <c r="G28" s="43">
        <f>G27</f>
        <v>2844.855</v>
      </c>
      <c r="I28" s="47"/>
    </row>
    <row r="29" spans="1:9" s="2" customFormat="1" ht="25.5" customHeight="1" x14ac:dyDescent="0.2">
      <c r="A29" s="41" t="s">
        <v>16</v>
      </c>
      <c r="B29" s="80" t="s">
        <v>23</v>
      </c>
      <c r="C29" s="81"/>
      <c r="D29" s="81"/>
      <c r="E29" s="81"/>
      <c r="F29" s="81"/>
      <c r="G29" s="43">
        <f>G28*0.85</f>
        <v>2418.1267499999999</v>
      </c>
    </row>
    <row r="30" spans="1:9" s="2" customFormat="1" ht="15.75" customHeight="1" x14ac:dyDescent="0.2">
      <c r="A30" s="41" t="s">
        <v>16</v>
      </c>
      <c r="B30" s="74" t="s">
        <v>43</v>
      </c>
      <c r="C30" s="75"/>
      <c r="D30" s="75"/>
      <c r="E30" s="75"/>
      <c r="F30" s="75"/>
      <c r="G30" s="44">
        <f>G29</f>
        <v>2418.1267499999999</v>
      </c>
    </row>
    <row r="31" spans="1:9" s="2" customFormat="1" ht="17.25" customHeight="1" x14ac:dyDescent="0.2">
      <c r="A31" s="76" t="s">
        <v>44</v>
      </c>
      <c r="B31" s="77"/>
      <c r="C31" s="77"/>
      <c r="D31" s="77"/>
      <c r="E31" s="77"/>
      <c r="F31" s="77"/>
      <c r="G31" s="77"/>
    </row>
    <row r="32" spans="1:9" s="2" customFormat="1" ht="117" customHeight="1" x14ac:dyDescent="0.2">
      <c r="A32" s="49" t="s">
        <v>20</v>
      </c>
      <c r="B32" s="50" t="s">
        <v>37</v>
      </c>
      <c r="C32" s="50" t="s">
        <v>38</v>
      </c>
      <c r="D32" s="49" t="s">
        <v>31</v>
      </c>
      <c r="E32" s="51">
        <v>0.2</v>
      </c>
      <c r="F32" s="52" t="s">
        <v>48</v>
      </c>
      <c r="G32" s="52">
        <f>3285.14*0.2</f>
        <v>657.02800000000002</v>
      </c>
    </row>
    <row r="33" spans="1:9" s="2" customFormat="1" x14ac:dyDescent="0.2">
      <c r="A33" s="49" t="s">
        <v>16</v>
      </c>
      <c r="B33" s="78" t="s">
        <v>21</v>
      </c>
      <c r="C33" s="79"/>
      <c r="D33" s="79"/>
      <c r="E33" s="79"/>
      <c r="F33" s="79"/>
      <c r="G33" s="52">
        <f>G32</f>
        <v>657.02800000000002</v>
      </c>
      <c r="I33" s="47"/>
    </row>
    <row r="34" spans="1:9" s="2" customFormat="1" ht="25.5" customHeight="1" x14ac:dyDescent="0.2">
      <c r="A34" s="41" t="s">
        <v>16</v>
      </c>
      <c r="B34" s="80" t="s">
        <v>23</v>
      </c>
      <c r="C34" s="81"/>
      <c r="D34" s="81"/>
      <c r="E34" s="81"/>
      <c r="F34" s="81"/>
      <c r="G34" s="43">
        <f>G33*0.85</f>
        <v>558.47379999999998</v>
      </c>
    </row>
    <row r="35" spans="1:9" s="2" customFormat="1" ht="15.75" customHeight="1" x14ac:dyDescent="0.2">
      <c r="A35" s="49" t="s">
        <v>16</v>
      </c>
      <c r="B35" s="84" t="s">
        <v>45</v>
      </c>
      <c r="C35" s="85"/>
      <c r="D35" s="85"/>
      <c r="E35" s="85"/>
      <c r="F35" s="85"/>
      <c r="G35" s="53">
        <f>G34</f>
        <v>558.47379999999998</v>
      </c>
    </row>
    <row r="36" spans="1:9" s="2" customFormat="1" ht="17.25" customHeight="1" x14ac:dyDescent="0.2">
      <c r="A36" s="76" t="s">
        <v>46</v>
      </c>
      <c r="B36" s="77"/>
      <c r="C36" s="77"/>
      <c r="D36" s="77"/>
      <c r="E36" s="77"/>
      <c r="F36" s="77"/>
      <c r="G36" s="77"/>
    </row>
    <row r="37" spans="1:9" s="2" customFormat="1" ht="117" customHeight="1" x14ac:dyDescent="0.2">
      <c r="A37" s="49" t="s">
        <v>20</v>
      </c>
      <c r="B37" s="50" t="s">
        <v>37</v>
      </c>
      <c r="C37" s="50" t="s">
        <v>38</v>
      </c>
      <c r="D37" s="49" t="s">
        <v>31</v>
      </c>
      <c r="E37" s="51">
        <v>0.2</v>
      </c>
      <c r="F37" s="52" t="s">
        <v>48</v>
      </c>
      <c r="G37" s="52">
        <f>3285.14*0.2</f>
        <v>657.02800000000002</v>
      </c>
    </row>
    <row r="38" spans="1:9" s="2" customFormat="1" x14ac:dyDescent="0.2">
      <c r="A38" s="49" t="s">
        <v>16</v>
      </c>
      <c r="B38" s="78" t="s">
        <v>21</v>
      </c>
      <c r="C38" s="79"/>
      <c r="D38" s="79"/>
      <c r="E38" s="79"/>
      <c r="F38" s="79"/>
      <c r="G38" s="52">
        <f>G37</f>
        <v>657.02800000000002</v>
      </c>
      <c r="I38" s="47"/>
    </row>
    <row r="39" spans="1:9" s="2" customFormat="1" ht="25.5" customHeight="1" x14ac:dyDescent="0.2">
      <c r="A39" s="41" t="s">
        <v>16</v>
      </c>
      <c r="B39" s="80" t="s">
        <v>23</v>
      </c>
      <c r="C39" s="81"/>
      <c r="D39" s="81"/>
      <c r="E39" s="81"/>
      <c r="F39" s="81"/>
      <c r="G39" s="43">
        <f>G38*0.85</f>
        <v>558.47379999999998</v>
      </c>
    </row>
    <row r="40" spans="1:9" s="2" customFormat="1" ht="15.75" customHeight="1" x14ac:dyDescent="0.2">
      <c r="A40" s="49" t="s">
        <v>16</v>
      </c>
      <c r="B40" s="84" t="s">
        <v>47</v>
      </c>
      <c r="C40" s="85"/>
      <c r="D40" s="85"/>
      <c r="E40" s="85"/>
      <c r="F40" s="85"/>
      <c r="G40" s="53">
        <f>G39</f>
        <v>558.47379999999998</v>
      </c>
    </row>
    <row r="41" spans="1:9" s="2" customFormat="1" ht="17.25" customHeight="1" x14ac:dyDescent="0.2">
      <c r="A41" s="86" t="s">
        <v>53</v>
      </c>
      <c r="B41" s="87"/>
      <c r="C41" s="87"/>
      <c r="D41" s="87"/>
      <c r="E41" s="87"/>
      <c r="F41" s="87"/>
      <c r="G41" s="88"/>
    </row>
    <row r="42" spans="1:9" s="2" customFormat="1" ht="51" x14ac:dyDescent="0.2">
      <c r="A42" s="41" t="s">
        <v>20</v>
      </c>
      <c r="B42" s="48" t="s">
        <v>29</v>
      </c>
      <c r="C42" s="48" t="s">
        <v>32</v>
      </c>
      <c r="D42" s="41" t="s">
        <v>15</v>
      </c>
      <c r="E42" s="42">
        <v>1</v>
      </c>
      <c r="F42" s="43" t="s">
        <v>30</v>
      </c>
      <c r="G42" s="43">
        <f>10228.59*1</f>
        <v>10228.59</v>
      </c>
    </row>
    <row r="43" spans="1:9" s="2" customFormat="1" x14ac:dyDescent="0.2">
      <c r="A43" s="41"/>
      <c r="B43" s="80" t="s">
        <v>21</v>
      </c>
      <c r="C43" s="81"/>
      <c r="D43" s="81"/>
      <c r="E43" s="81"/>
      <c r="F43" s="81"/>
      <c r="G43" s="43"/>
    </row>
    <row r="44" spans="1:9" s="2" customFormat="1" ht="30" customHeight="1" x14ac:dyDescent="0.2">
      <c r="A44" s="41"/>
      <c r="B44" s="89" t="s">
        <v>22</v>
      </c>
      <c r="C44" s="90"/>
      <c r="D44" s="90"/>
      <c r="E44" s="90"/>
      <c r="F44" s="91"/>
      <c r="G44" s="43">
        <f>G42*0.84</f>
        <v>8592.0156000000006</v>
      </c>
    </row>
    <row r="45" spans="1:9" s="2" customFormat="1" x14ac:dyDescent="0.2">
      <c r="A45" s="41" t="s">
        <v>16</v>
      </c>
      <c r="B45" s="74" t="s">
        <v>54</v>
      </c>
      <c r="C45" s="75"/>
      <c r="D45" s="75"/>
      <c r="E45" s="75"/>
      <c r="F45" s="75"/>
      <c r="G45" s="44">
        <f>G44</f>
        <v>8592.0156000000006</v>
      </c>
    </row>
    <row r="46" spans="1:9" s="2" customFormat="1" ht="17.25" customHeight="1" x14ac:dyDescent="0.2">
      <c r="A46" s="76" t="s">
        <v>56</v>
      </c>
      <c r="B46" s="77"/>
      <c r="C46" s="77"/>
      <c r="D46" s="77"/>
      <c r="E46" s="77"/>
      <c r="F46" s="77"/>
      <c r="G46" s="77"/>
    </row>
    <row r="47" spans="1:9" s="2" customFormat="1" ht="153.75" customHeight="1" x14ac:dyDescent="0.2">
      <c r="A47" s="49" t="s">
        <v>20</v>
      </c>
      <c r="B47" s="50" t="s">
        <v>51</v>
      </c>
      <c r="C47" s="50" t="s">
        <v>50</v>
      </c>
      <c r="D47" s="49" t="s">
        <v>31</v>
      </c>
      <c r="E47" s="51" t="s">
        <v>49</v>
      </c>
      <c r="F47" s="52" t="s">
        <v>52</v>
      </c>
      <c r="G47" s="52">
        <f>5846.4*0.055*3</f>
        <v>964.65599999999995</v>
      </c>
    </row>
    <row r="48" spans="1:9" s="2" customFormat="1" x14ac:dyDescent="0.2">
      <c r="A48" s="49" t="s">
        <v>16</v>
      </c>
      <c r="B48" s="78" t="s">
        <v>21</v>
      </c>
      <c r="C48" s="79"/>
      <c r="D48" s="79"/>
      <c r="E48" s="79"/>
      <c r="F48" s="79"/>
      <c r="G48" s="52">
        <f>G47</f>
        <v>964.65599999999995</v>
      </c>
      <c r="I48" s="47"/>
    </row>
    <row r="49" spans="1:9" s="2" customFormat="1" ht="25.5" customHeight="1" x14ac:dyDescent="0.2">
      <c r="A49" s="41" t="s">
        <v>16</v>
      </c>
      <c r="B49" s="80" t="s">
        <v>23</v>
      </c>
      <c r="C49" s="81"/>
      <c r="D49" s="81"/>
      <c r="E49" s="81"/>
      <c r="F49" s="81"/>
      <c r="G49" s="43">
        <f>G48*0.85</f>
        <v>819.95759999999996</v>
      </c>
    </row>
    <row r="50" spans="1:9" s="2" customFormat="1" ht="15.75" customHeight="1" x14ac:dyDescent="0.2">
      <c r="A50" s="49" t="s">
        <v>16</v>
      </c>
      <c r="B50" s="84" t="s">
        <v>55</v>
      </c>
      <c r="C50" s="85"/>
      <c r="D50" s="85"/>
      <c r="E50" s="85"/>
      <c r="F50" s="85"/>
      <c r="G50" s="53">
        <f>G49</f>
        <v>819.95759999999996</v>
      </c>
    </row>
    <row r="51" spans="1:9" s="2" customFormat="1" ht="17.25" customHeight="1" x14ac:dyDescent="0.2">
      <c r="A51" s="76" t="s">
        <v>57</v>
      </c>
      <c r="B51" s="77"/>
      <c r="C51" s="77"/>
      <c r="D51" s="77"/>
      <c r="E51" s="77"/>
      <c r="F51" s="77"/>
      <c r="G51" s="77"/>
    </row>
    <row r="52" spans="1:9" s="2" customFormat="1" ht="153.75" customHeight="1" x14ac:dyDescent="0.2">
      <c r="A52" s="49" t="s">
        <v>20</v>
      </c>
      <c r="B52" s="50" t="s">
        <v>51</v>
      </c>
      <c r="C52" s="50" t="s">
        <v>50</v>
      </c>
      <c r="D52" s="49" t="s">
        <v>31</v>
      </c>
      <c r="E52" s="51" t="s">
        <v>49</v>
      </c>
      <c r="F52" s="52" t="s">
        <v>52</v>
      </c>
      <c r="G52" s="52">
        <f>5846.4*0.055*3</f>
        <v>964.65599999999995</v>
      </c>
    </row>
    <row r="53" spans="1:9" s="2" customFormat="1" x14ac:dyDescent="0.2">
      <c r="A53" s="49" t="s">
        <v>16</v>
      </c>
      <c r="B53" s="78" t="s">
        <v>21</v>
      </c>
      <c r="C53" s="79"/>
      <c r="D53" s="79"/>
      <c r="E53" s="79"/>
      <c r="F53" s="79"/>
      <c r="G53" s="52">
        <f>G52</f>
        <v>964.65599999999995</v>
      </c>
      <c r="I53" s="47"/>
    </row>
    <row r="54" spans="1:9" s="2" customFormat="1" ht="25.5" customHeight="1" x14ac:dyDescent="0.2">
      <c r="A54" s="41" t="s">
        <v>16</v>
      </c>
      <c r="B54" s="80" t="s">
        <v>23</v>
      </c>
      <c r="C54" s="81"/>
      <c r="D54" s="81"/>
      <c r="E54" s="81"/>
      <c r="F54" s="81"/>
      <c r="G54" s="43">
        <f>G53*0.85</f>
        <v>819.95759999999996</v>
      </c>
    </row>
    <row r="55" spans="1:9" s="2" customFormat="1" ht="15.75" customHeight="1" x14ac:dyDescent="0.2">
      <c r="A55" s="49" t="s">
        <v>16</v>
      </c>
      <c r="B55" s="84" t="s">
        <v>58</v>
      </c>
      <c r="C55" s="85"/>
      <c r="D55" s="85"/>
      <c r="E55" s="85"/>
      <c r="F55" s="85"/>
      <c r="G55" s="53">
        <f>G54</f>
        <v>819.95759999999996</v>
      </c>
    </row>
    <row r="56" spans="1:9" s="2" customFormat="1" ht="15" x14ac:dyDescent="0.2">
      <c r="A56" s="41"/>
      <c r="B56" s="61" t="s">
        <v>17</v>
      </c>
      <c r="C56" s="62"/>
      <c r="D56" s="62"/>
      <c r="E56" s="62"/>
      <c r="F56" s="63"/>
      <c r="G56" s="44">
        <f>G25+G30+G35+G40+G45+G50+G55</f>
        <v>16185.1319</v>
      </c>
    </row>
    <row r="57" spans="1:9" s="2" customFormat="1" ht="15" x14ac:dyDescent="0.2">
      <c r="A57" s="41"/>
      <c r="B57" s="64" t="s">
        <v>18</v>
      </c>
      <c r="C57" s="65"/>
      <c r="D57" s="65"/>
      <c r="E57" s="65"/>
      <c r="F57" s="65"/>
      <c r="G57" s="44">
        <f>G56*0.2</f>
        <v>3237.0263800000002</v>
      </c>
    </row>
    <row r="58" spans="1:9" s="2" customFormat="1" ht="15" x14ac:dyDescent="0.2">
      <c r="A58" s="45"/>
      <c r="B58" s="58" t="s">
        <v>19</v>
      </c>
      <c r="C58" s="59"/>
      <c r="D58" s="59"/>
      <c r="E58" s="59"/>
      <c r="F58" s="59"/>
      <c r="G58" s="46">
        <f>G56+G57</f>
        <v>19422.15828</v>
      </c>
    </row>
    <row r="59" spans="1:9" s="2" customFormat="1" x14ac:dyDescent="0.2">
      <c r="A59" s="34"/>
      <c r="B59" s="35"/>
      <c r="C59" s="35"/>
      <c r="D59" s="34"/>
      <c r="E59" s="5"/>
      <c r="F59" s="32"/>
      <c r="G59" s="32"/>
    </row>
    <row r="60" spans="1:9" s="2" customFormat="1" x14ac:dyDescent="0.2">
      <c r="A60" s="6"/>
      <c r="B60" s="6"/>
      <c r="C60" s="6"/>
      <c r="D60" s="6"/>
      <c r="E60" s="6"/>
      <c r="F60" s="6"/>
      <c r="G60" s="3"/>
    </row>
    <row r="61" spans="1:9" ht="18" customHeight="1" x14ac:dyDescent="0.2">
      <c r="B61" s="28" t="s">
        <v>4</v>
      </c>
      <c r="C61" s="56"/>
      <c r="D61" s="56"/>
      <c r="E61" s="56"/>
      <c r="F61" s="56"/>
      <c r="G61" s="37"/>
    </row>
    <row r="62" spans="1:9" x14ac:dyDescent="0.2">
      <c r="B62" s="18"/>
      <c r="C62" s="57" t="s">
        <v>10</v>
      </c>
      <c r="D62" s="57"/>
      <c r="E62" s="57"/>
      <c r="F62" s="57"/>
      <c r="G62" s="36"/>
    </row>
    <row r="63" spans="1:9" x14ac:dyDescent="0.2">
      <c r="B63" s="29"/>
      <c r="C63" s="30"/>
      <c r="D63" s="30"/>
    </row>
    <row r="64" spans="1:9" ht="15.75" customHeight="1" x14ac:dyDescent="0.2">
      <c r="B64" s="28" t="s">
        <v>5</v>
      </c>
      <c r="C64" s="56"/>
      <c r="D64" s="56"/>
      <c r="E64" s="56"/>
      <c r="F64" s="56"/>
      <c r="G64" s="37"/>
    </row>
    <row r="65" spans="2:7" x14ac:dyDescent="0.2">
      <c r="B65" s="19"/>
      <c r="C65" s="57" t="s">
        <v>10</v>
      </c>
      <c r="D65" s="57"/>
      <c r="E65" s="57"/>
      <c r="F65" s="57"/>
      <c r="G65" s="36"/>
    </row>
  </sheetData>
  <mergeCells count="53">
    <mergeCell ref="B55:F55"/>
    <mergeCell ref="A51:G51"/>
    <mergeCell ref="B53:F53"/>
    <mergeCell ref="B54:F54"/>
    <mergeCell ref="B50:F50"/>
    <mergeCell ref="B38:F38"/>
    <mergeCell ref="B39:F39"/>
    <mergeCell ref="B40:F40"/>
    <mergeCell ref="B49:F49"/>
    <mergeCell ref="B35:F35"/>
    <mergeCell ref="A46:G46"/>
    <mergeCell ref="B48:F48"/>
    <mergeCell ref="A41:G41"/>
    <mergeCell ref="B43:F43"/>
    <mergeCell ref="B44:F44"/>
    <mergeCell ref="B45:F45"/>
    <mergeCell ref="A36:G36"/>
    <mergeCell ref="B33:F33"/>
    <mergeCell ref="B34:F34"/>
    <mergeCell ref="A21:G21"/>
    <mergeCell ref="B23:F23"/>
    <mergeCell ref="B24:F24"/>
    <mergeCell ref="A26:G26"/>
    <mergeCell ref="B28:F28"/>
    <mergeCell ref="B29:F29"/>
    <mergeCell ref="B30:F30"/>
    <mergeCell ref="A9:G9"/>
    <mergeCell ref="B56:F56"/>
    <mergeCell ref="B57:F57"/>
    <mergeCell ref="F18:F19"/>
    <mergeCell ref="D18:D19"/>
    <mergeCell ref="A11:G11"/>
    <mergeCell ref="G18:G19"/>
    <mergeCell ref="C18:C19"/>
    <mergeCell ref="A18:A19"/>
    <mergeCell ref="C15:D15"/>
    <mergeCell ref="B12:G12"/>
    <mergeCell ref="C14:G14"/>
    <mergeCell ref="B18:B19"/>
    <mergeCell ref="E18:E19"/>
    <mergeCell ref="B25:F25"/>
    <mergeCell ref="A31:G31"/>
    <mergeCell ref="C61:F61"/>
    <mergeCell ref="C62:F62"/>
    <mergeCell ref="C65:F65"/>
    <mergeCell ref="C64:F64"/>
    <mergeCell ref="B58:F58"/>
    <mergeCell ref="E2:G2"/>
    <mergeCell ref="E3:G3"/>
    <mergeCell ref="E5:G5"/>
    <mergeCell ref="E6:G6"/>
    <mergeCell ref="E7:G7"/>
    <mergeCell ref="E4:G4"/>
  </mergeCells>
  <phoneticPr fontId="0" type="noConversion"/>
  <printOptions horizontalCentered="1"/>
  <pageMargins left="0.31496062992125984" right="0" top="0.39370078740157483" bottom="0.43307086614173229" header="0.19685039370078741" footer="0.19685039370078741"/>
  <pageSetup paperSize="9" fitToHeight="30000" orientation="landscape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Мои 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</dc:creator>
  <cp:lastModifiedBy>User</cp:lastModifiedBy>
  <cp:lastPrinted>2020-01-31T05:38:13Z</cp:lastPrinted>
  <dcterms:created xsi:type="dcterms:W3CDTF">2003-01-28T12:33:10Z</dcterms:created>
  <dcterms:modified xsi:type="dcterms:W3CDTF">2025-04-11T06:05:36Z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