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ЭтаКнига" defaultThemeVersion="124226"/>
  <bookViews>
    <workbookView xWindow="-15" yWindow="-15" windowWidth="14400" windowHeight="12735"/>
  </bookViews>
  <sheets>
    <sheet name="восст асф" sheetId="23" r:id="rId1"/>
  </sheets>
  <definedNames>
    <definedName name="_xlnm.Print_Area" localSheetId="0">'восст асф'!$A$1:$O$54</definedName>
  </definedNames>
  <calcPr calcId="125725"/>
</workbook>
</file>

<file path=xl/calcChain.xml><?xml version="1.0" encoding="utf-8"?>
<calcChain xmlns="http://schemas.openxmlformats.org/spreadsheetml/2006/main">
  <c r="K14" i="23"/>
  <c r="L14" s="1"/>
  <c r="M14" s="1"/>
  <c r="N14" s="1"/>
  <c r="O14" s="1"/>
  <c r="L15"/>
  <c r="M15" s="1"/>
  <c r="N15" s="1"/>
  <c r="O15" s="1"/>
  <c r="L16"/>
  <c r="M16" s="1"/>
  <c r="N16" s="1"/>
  <c r="O16" s="1"/>
  <c r="L17"/>
  <c r="M17" s="1"/>
  <c r="N17" s="1"/>
  <c r="O17" s="1"/>
  <c r="L18"/>
  <c r="M18" s="1"/>
  <c r="N18" s="1"/>
  <c r="O18" s="1"/>
  <c r="K19"/>
  <c r="L19" s="1"/>
  <c r="M19" s="1"/>
  <c r="N19" s="1"/>
  <c r="O19" s="1"/>
  <c r="K20"/>
  <c r="L20" s="1"/>
  <c r="M20" s="1"/>
  <c r="N20" s="1"/>
  <c r="O20" s="1"/>
  <c r="K21"/>
  <c r="L21" s="1"/>
  <c r="M21" s="1"/>
  <c r="N21" s="1"/>
  <c r="O21" s="1"/>
  <c r="K22"/>
  <c r="L22" s="1"/>
  <c r="M22" s="1"/>
  <c r="N22" s="1"/>
  <c r="O22" s="1"/>
  <c r="L23"/>
  <c r="M23" s="1"/>
  <c r="N23" s="1"/>
  <c r="O23" s="1"/>
  <c r="K24"/>
  <c r="L24" s="1"/>
  <c r="M24" s="1"/>
  <c r="N24" s="1"/>
  <c r="O24" s="1"/>
  <c r="K25"/>
  <c r="L25" s="1"/>
  <c r="M25" s="1"/>
  <c r="N25" s="1"/>
  <c r="O25" s="1"/>
  <c r="L26"/>
  <c r="M26" s="1"/>
  <c r="N26" s="1"/>
  <c r="O26" s="1"/>
  <c r="L27"/>
  <c r="M27" s="1"/>
  <c r="N27" s="1"/>
  <c r="O27" s="1"/>
  <c r="L28"/>
  <c r="M28" s="1"/>
  <c r="N28" s="1"/>
  <c r="O28" s="1"/>
  <c r="L29"/>
  <c r="M29" s="1"/>
  <c r="N29" s="1"/>
  <c r="O29" s="1"/>
  <c r="M30"/>
  <c r="N30" s="1"/>
  <c r="O30" s="1"/>
  <c r="L31"/>
  <c r="M31" s="1"/>
  <c r="N31" s="1"/>
  <c r="O31" s="1"/>
  <c r="L32"/>
  <c r="M32" s="1"/>
  <c r="N32" s="1"/>
  <c r="O32" s="1"/>
  <c r="K33"/>
  <c r="L33" s="1"/>
  <c r="M33" s="1"/>
  <c r="N33" s="1"/>
  <c r="O33" s="1"/>
  <c r="M34"/>
  <c r="N34" s="1"/>
  <c r="O34" s="1"/>
  <c r="L35"/>
  <c r="M35" s="1"/>
  <c r="N35" s="1"/>
  <c r="O35" s="1"/>
  <c r="K36"/>
  <c r="L36" s="1"/>
  <c r="M36" s="1"/>
  <c r="N36" s="1"/>
  <c r="O36" s="1"/>
  <c r="L37"/>
  <c r="M37" s="1"/>
  <c r="N37" s="1"/>
  <c r="O37" s="1"/>
  <c r="L38"/>
  <c r="M38" s="1"/>
  <c r="N38" s="1"/>
  <c r="O38" s="1"/>
  <c r="K39"/>
  <c r="L39" s="1"/>
  <c r="M39" s="1"/>
  <c r="N39" s="1"/>
  <c r="O39" s="1"/>
  <c r="L40"/>
  <c r="M40" s="1"/>
  <c r="O40" s="1"/>
  <c r="L41"/>
  <c r="M41" s="1"/>
  <c r="N41" s="1"/>
  <c r="O41" s="1"/>
  <c r="L42"/>
  <c r="M42" s="1"/>
  <c r="N42" s="1"/>
  <c r="O42" s="1"/>
  <c r="L43"/>
  <c r="M43" s="1"/>
  <c r="N43" s="1"/>
  <c r="O43" s="1"/>
  <c r="L44"/>
  <c r="M44" s="1"/>
  <c r="N44" s="1"/>
  <c r="O44" s="1"/>
  <c r="L45"/>
  <c r="M45" s="1"/>
  <c r="N45" s="1"/>
  <c r="O45" s="1"/>
  <c r="K46"/>
  <c r="L46" s="1"/>
  <c r="M46" s="1"/>
  <c r="N46" s="1"/>
  <c r="O46" s="1"/>
  <c r="M47"/>
  <c r="N47" s="1"/>
  <c r="O47" s="1"/>
  <c r="M48"/>
  <c r="N48" s="1"/>
  <c r="O48" s="1"/>
  <c r="H48"/>
  <c r="H47"/>
  <c r="I48" s="1"/>
  <c r="H46"/>
  <c r="I46" s="1"/>
  <c r="J46" s="1"/>
  <c r="H45"/>
  <c r="I45" s="1"/>
  <c r="J45" s="1"/>
  <c r="H44"/>
  <c r="I44" s="1"/>
  <c r="J44" s="1"/>
  <c r="H43"/>
  <c r="H42"/>
  <c r="I42" s="1"/>
  <c r="J42" s="1"/>
  <c r="H41"/>
  <c r="I41" s="1"/>
  <c r="J41" s="1"/>
  <c r="I40"/>
  <c r="J40" s="1"/>
  <c r="H39"/>
  <c r="I39" s="1"/>
  <c r="J39" s="1"/>
  <c r="H38"/>
  <c r="H37"/>
  <c r="I38" s="1"/>
  <c r="H36"/>
  <c r="I36" s="1"/>
  <c r="J36" s="1"/>
  <c r="H35"/>
  <c r="I35" s="1"/>
  <c r="J35" s="1"/>
  <c r="H34"/>
  <c r="I34" s="1"/>
  <c r="J34" s="1"/>
  <c r="H33"/>
  <c r="H32"/>
  <c r="I32" s="1"/>
  <c r="J32" s="1"/>
  <c r="H31"/>
  <c r="I31" s="1"/>
  <c r="J31" s="1"/>
  <c r="H30"/>
  <c r="I30" s="1"/>
  <c r="J30" s="1"/>
  <c r="H29"/>
  <c r="H27"/>
  <c r="I28" s="1"/>
  <c r="H26"/>
  <c r="I26" s="1"/>
  <c r="J26" s="1"/>
  <c r="H25"/>
  <c r="H24"/>
  <c r="I24" s="1"/>
  <c r="J24" s="1"/>
  <c r="H23"/>
  <c r="H22"/>
  <c r="I22" s="1"/>
  <c r="J22" s="1"/>
  <c r="H21"/>
  <c r="I21" s="1"/>
  <c r="J21" s="1"/>
  <c r="H20"/>
  <c r="I20" s="1"/>
  <c r="J20" s="1"/>
  <c r="H19"/>
  <c r="I19" s="1"/>
  <c r="J19" s="1"/>
  <c r="H18"/>
  <c r="H17"/>
  <c r="I18" s="1"/>
  <c r="H16"/>
  <c r="I16" s="1"/>
  <c r="J16" s="1"/>
  <c r="H15"/>
  <c r="I15" s="1"/>
  <c r="J15" s="1"/>
  <c r="H14"/>
  <c r="I14" s="1"/>
  <c r="J14" s="1"/>
  <c r="J48" l="1"/>
  <c r="J38"/>
  <c r="J28"/>
  <c r="J18"/>
  <c r="I47"/>
  <c r="J47" s="1"/>
  <c r="I43"/>
  <c r="J43" s="1"/>
  <c r="I37"/>
  <c r="J37" s="1"/>
  <c r="I33"/>
  <c r="J33" s="1"/>
  <c r="I27"/>
  <c r="J27" s="1"/>
  <c r="I23"/>
  <c r="J23" s="1"/>
  <c r="I17"/>
  <c r="J17" s="1"/>
  <c r="K12"/>
  <c r="H12"/>
  <c r="K11"/>
  <c r="L11" s="1"/>
  <c r="H11"/>
  <c r="I11" s="1"/>
  <c r="J11" s="1"/>
  <c r="M11" l="1"/>
  <c r="N11" s="1"/>
  <c r="O11" s="1"/>
  <c r="L12"/>
  <c r="M12" s="1"/>
  <c r="N12" s="1"/>
  <c r="O12" s="1"/>
  <c r="I12"/>
  <c r="J12" s="1"/>
  <c r="I13"/>
  <c r="H13"/>
  <c r="L13"/>
  <c r="M13" s="1"/>
  <c r="N13" s="1"/>
  <c r="O13" s="1"/>
  <c r="K10"/>
  <c r="L10" s="1"/>
  <c r="M10" s="1"/>
  <c r="N10" s="1"/>
  <c r="O10" s="1"/>
  <c r="H10"/>
  <c r="I10" s="1"/>
  <c r="J10" s="1"/>
  <c r="J13" l="1"/>
  <c r="K9"/>
  <c r="L9" s="1"/>
  <c r="M9" s="1"/>
  <c r="N9" s="1"/>
  <c r="H9"/>
  <c r="I9" s="1"/>
  <c r="J9" s="1"/>
  <c r="O9" l="1"/>
  <c r="O49" s="1"/>
  <c r="N49"/>
  <c r="N50"/>
  <c r="L50"/>
  <c r="O50" l="1"/>
</calcChain>
</file>

<file path=xl/sharedStrings.xml><?xml version="1.0" encoding="utf-8"?>
<sst xmlns="http://schemas.openxmlformats.org/spreadsheetml/2006/main" count="122" uniqueCount="94">
  <si>
    <t>№</t>
  </si>
  <si>
    <t>Наименование предмета контракта</t>
  </si>
  <si>
    <t>Ед. изм</t>
  </si>
  <si>
    <t>Кол-во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</si>
  <si>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</si>
  <si>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</si>
  <si>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</si>
  <si>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Цена за единицу изм. (руб.)</t>
  </si>
  <si>
    <t>Цена за единицу изм. с округлением (вниз) до сотых долей после запятой (руб.)</t>
  </si>
  <si>
    <t xml:space="preserve">                                                                                                                                 </t>
  </si>
  <si>
    <t>Наименование закупки (предмет договора)</t>
  </si>
  <si>
    <t>Используемый метод определения НМЦ</t>
  </si>
  <si>
    <t>Метод сопоставимых рыночных цен (анализа рынка)</t>
  </si>
  <si>
    <t>Срок поставки (выполнения работ, оказания услуг)</t>
  </si>
  <si>
    <t>Расчет НМЦ</t>
  </si>
  <si>
    <t>Информация о запросах ценовых предложений (коммерческих предложений)</t>
  </si>
  <si>
    <t xml:space="preserve">Работник подразделения,
ответственного за расчет НМЦ:
</t>
  </si>
  <si>
    <t>(должность)</t>
  </si>
  <si>
    <t>(подпись/расшифровка подписи)</t>
  </si>
  <si>
    <t>ЧАСТЬ III. ОБОСНОВАНИЕ НАЧАЛЬНОЙ (МАКСИМАЛЬНОЙ) ЦЕНЫ ДОГОВОРА</t>
  </si>
  <si>
    <t>Однородность совокупности значений выявленных цен, используемых в расчете Н(М)ЦД, ЦДЕП</t>
  </si>
  <si>
    <t>Н(М)ЦД, ЦДЕП, определяемая методом сопоставимых рыночных цен (анализа рынка)*</t>
  </si>
  <si>
    <r>
      <rPr>
        <b/>
        <sz val="10"/>
        <color indexed="8"/>
        <rFont val="Times New Roman"/>
        <family val="1"/>
        <charset val="204"/>
      </rPr>
      <t>Расчет Н(М)ЦД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</si>
  <si>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шт</t>
  </si>
  <si>
    <t>Коммерческие предложения (руб./ед.изм.) Без НДС</t>
  </si>
  <si>
    <t>Н(М)Ц, за единицу (руб.)     без НДС</t>
  </si>
  <si>
    <t>Н(М)Ц, за единицу (руб.)      с НДС</t>
  </si>
  <si>
    <t xml:space="preserve"> </t>
  </si>
  <si>
    <t>Разборка покрытий и оснований асфальто-бетонных с помощью молотков отбойных.</t>
  </si>
  <si>
    <t>Разработка грунта вручную в траншеях глуби-ной до 2м без крепления с откосами, группа грунтов: 2</t>
  </si>
  <si>
    <t>Разборка асфальтобетонных покрытий тротуаров толщиной до 4 см с помощью молотков отбойных пневматических</t>
  </si>
  <si>
    <t>Разборка покрытий и оснований щебеночных</t>
  </si>
  <si>
    <t>Планировка площадей: ручным способом, группа грунтов 2</t>
  </si>
  <si>
    <t>Уплотнение грунта пневматическими трамбовками, группа грунтов 1 -2</t>
  </si>
  <si>
    <t>Засыпка вручную траншей, пазух котлованов и ям, группа грунтов 2</t>
  </si>
  <si>
    <t>Розлив вяжущих материалов, (норма расхода0,5кг/1м2)</t>
  </si>
  <si>
    <t>Устройство шва-стыка в асфальтобетонном покрытии</t>
  </si>
  <si>
    <t>Устройство оснований толщиной 15 см из щебня фракции 40-70 мм при укатке каменных материалов с пределом прочности на сжатие до 68,6 МПа (700 кгс/см2)</t>
  </si>
  <si>
    <t>На каждый 1 см изменения толщины слоя добавлять или исключать к устройству оснований толщиной 15 см из щебня фракции 40-70 мм при укатке каменных материалов с пределом прочности на сжатие до 68,6 МПа (700 кгс/см2) однослойных (Щебень фракции 20- 40 мм).</t>
  </si>
  <si>
    <t>Устройство покрытия толщиной 4 см из горячих асфальтобетонных смесей плотных мелкозернистых типа АБВ, плотность каменных материалов 2,5-2,9 т/мЗ.</t>
  </si>
  <si>
    <t>На каждые 0,5 см изменения толщины покрытия добавлять или исключать к устройству покрытия толщиной 4 см из горячих асфальтобетонных смесей плотных мелкозернистых типа АБВ.</t>
  </si>
  <si>
    <t>Устройство оснований толщиной 12 см под тротуары из известнякового щебня</t>
  </si>
  <si>
    <t>На каждый 1 см изменения толщины оснований добавлять или исключать к устройству оснований толщиной 12 см под тротуары из известнякового щебня.</t>
  </si>
  <si>
    <t>Устройство асфальтобетонных покрытий дорожек и тротуаров однослойных из литой мелкозернистой асфальтобетонной смеси толщиной 3 см</t>
  </si>
  <si>
    <t>На каждые 0,5 см изменения толщины покрытия добавлять к устройству асфальтобетонных покрытий дорожек и тротуаров однослойных из литой мелкозернистой асфальтобетонной смеси толщиной 3 см</t>
  </si>
  <si>
    <t>Установка бортовых камней бетонных б/у при других видах покрытий /ДОРОГИ/.</t>
  </si>
  <si>
    <t>Установка бортовых камней бетонных при других видах покрытий /ДОРОГИ/.</t>
  </si>
  <si>
    <t>Установка бортовых камней бетонных б/у при других видах покрытий /ТРОТУАРЫ/.</t>
  </si>
  <si>
    <t>Установка бортовых камней бетонных при других видах покрытий /ТРОТУАРЫ/.</t>
  </si>
  <si>
    <t>Установка природных бортовых гранитных камней</t>
  </si>
  <si>
    <t>Установка природных б/у бортовых гранитных камней</t>
  </si>
  <si>
    <t>Устройство подстилающих и выравнивающих слоев оснований из песка.</t>
  </si>
  <si>
    <t>Устройство покрытий из тротуарной плитки, количество плитки при укладке на 1 м2 55 шт.</t>
  </si>
  <si>
    <t>Устройство покрытий из тротуарной плитки б/у, количество плитки при укладке на 1 м2 55шт</t>
  </si>
  <si>
    <t>Резка тротуарной плитки толщиной 70 мм: на отрезном станке</t>
  </si>
  <si>
    <t>Добавлять (уменьшать) на каждые 10 мм: толщины тротуарной плитки</t>
  </si>
  <si>
    <t>Устройство покрытий из б/у гранитных плит тротуаров: шириной до 2,5 м и толщиной 80-120 мм при количестве плит на 1 м2 более 4 шт.</t>
  </si>
  <si>
    <t>Устройство подстилающих и выравнивающих слоев оснований: из щебня</t>
  </si>
  <si>
    <t>Устройство плит бетонных плоских</t>
  </si>
  <si>
    <t>Устройство плит железобетонных плоских</t>
  </si>
  <si>
    <t>Ремонт отмостки: бетонной толщиной 15 см</t>
  </si>
  <si>
    <t>Демонтаж чугунных люков.</t>
  </si>
  <si>
    <t>Кладка стен приямков и горловин колодцев</t>
  </si>
  <si>
    <t>Установка люка б/у</t>
  </si>
  <si>
    <t>Установка нового чугунного люка</t>
  </si>
  <si>
    <t>Монтаж ограждающих конструкций стен: из оцинкованного листа (защита сборки)</t>
  </si>
  <si>
    <t>Погрузка при автомобильных перевозках мусора строительного с погрузкой вручную.</t>
  </si>
  <si>
    <t>Вывоз и утилизация строительного мусора</t>
  </si>
  <si>
    <t xml:space="preserve"> м3</t>
  </si>
  <si>
    <t xml:space="preserve"> м2</t>
  </si>
  <si>
    <t>м3</t>
  </si>
  <si>
    <t>кг</t>
  </si>
  <si>
    <t>1м шва</t>
  </si>
  <si>
    <t>1м2 основания</t>
  </si>
  <si>
    <t>м2</t>
  </si>
  <si>
    <t>1м ка мня</t>
  </si>
  <si>
    <t>1м камня</t>
  </si>
  <si>
    <t>1м3основы</t>
  </si>
  <si>
    <t>т</t>
  </si>
  <si>
    <t>Борщ А.Ю./_____________/</t>
  </si>
  <si>
    <t>Восстановление дорожного покрытия после аварийного ремонта КЛ-0,4-10 кВ</t>
  </si>
  <si>
    <t xml:space="preserve">Поставщик №1 </t>
  </si>
  <si>
    <t>Поставщик №2</t>
  </si>
  <si>
    <t xml:space="preserve">Поставщик №3 </t>
  </si>
  <si>
    <t xml:space="preserve"> 14398.40</t>
  </si>
  <si>
    <t xml:space="preserve"> 2542.95</t>
  </si>
  <si>
    <t xml:space="preserve"> 1138.65</t>
  </si>
  <si>
    <t xml:space="preserve"> 1962.40</t>
  </si>
  <si>
    <t>до 31 декабря 2025г.</t>
  </si>
  <si>
    <t>2741.30</t>
  </si>
  <si>
    <t>3530.00</t>
  </si>
  <si>
    <t xml:space="preserve">Итого НМЦ суммы цен за единицу ТРУ устанавливается в размере:165 412,75  рубля  без НДС,  198 495,30 руб. с учетом НДС             
</t>
  </si>
  <si>
    <t>Инженер РСС</t>
  </si>
  <si>
    <t xml:space="preserve">Дата подготовки обоснования НМЦ  12.05.2025г.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</si>
</sst>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6" fillId="0" borderId="0" xfId="0" applyFont="1"/>
    <xf numFmtId="0" fontId="9" fillId="0" borderId="0" xfId="0" applyFont="1"/>
    <xf numFmtId="0" fontId="2" fillId="2" borderId="2" xfId="0" applyFont="1" applyFill="1" applyBorder="1" applyAlignment="1">
      <alignment horizontal="center" vertical="top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center"/>
    </xf>
    <xf numFmtId="2" fontId="2" fillId="2" borderId="7" xfId="0" applyNumberFormat="1" applyFont="1" applyFill="1" applyBorder="1" applyAlignment="1">
      <alignment horizontal="center" vertical="center" wrapText="1"/>
    </xf>
    <xf numFmtId="4" fontId="6" fillId="0" borderId="0" xfId="0" applyNumberFormat="1" applyFont="1"/>
    <xf numFmtId="4" fontId="1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top" wrapText="1"/>
    </xf>
    <xf numFmtId="4" fontId="9" fillId="0" borderId="0" xfId="0" applyNumberFormat="1" applyFont="1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 wrapText="1"/>
    </xf>
    <xf numFmtId="4" fontId="7" fillId="0" borderId="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top" wrapText="1"/>
    </xf>
    <xf numFmtId="4" fontId="7" fillId="0" borderId="0" xfId="0" applyNumberFormat="1" applyFont="1"/>
    <xf numFmtId="4" fontId="6" fillId="0" borderId="8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" fillId="0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top" wrapText="1"/>
    </xf>
    <xf numFmtId="4" fontId="11" fillId="0" borderId="1" xfId="0" applyNumberFormat="1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1" fillId="0" borderId="0" xfId="0" applyFont="1"/>
    <xf numFmtId="4" fontId="11" fillId="0" borderId="9" xfId="0" applyNumberFormat="1" applyFont="1" applyFill="1" applyBorder="1" applyAlignment="1">
      <alignment horizontal="center" vertical="center" wrapText="1"/>
    </xf>
    <xf numFmtId="4" fontId="11" fillId="0" borderId="8" xfId="0" applyNumberFormat="1" applyFont="1" applyBorder="1" applyAlignment="1">
      <alignment vertical="center" wrapText="1"/>
    </xf>
    <xf numFmtId="0" fontId="11" fillId="3" borderId="10" xfId="0" applyFont="1" applyFill="1" applyBorder="1" applyAlignment="1">
      <alignment horizontal="justify" wrapText="1"/>
    </xf>
    <xf numFmtId="0" fontId="11" fillId="0" borderId="10" xfId="0" applyFont="1" applyBorder="1"/>
    <xf numFmtId="0" fontId="11" fillId="0" borderId="10" xfId="0" applyFont="1" applyBorder="1" applyAlignment="1">
      <alignment wrapText="1"/>
    </xf>
    <xf numFmtId="0" fontId="11" fillId="0" borderId="10" xfId="0" applyFont="1" applyBorder="1" applyAlignment="1">
      <alignment horizontal="center" wrapText="1"/>
    </xf>
    <xf numFmtId="0" fontId="2" fillId="2" borderId="11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4" fontId="11" fillId="0" borderId="13" xfId="0" applyNumberFormat="1" applyFont="1" applyFill="1" applyBorder="1" applyAlignment="1">
      <alignment horizontal="center" vertical="center" wrapText="1"/>
    </xf>
    <xf numFmtId="4" fontId="11" fillId="0" borderId="14" xfId="0" applyNumberFormat="1" applyFont="1" applyBorder="1" applyAlignment="1">
      <alignment vertical="center" wrapText="1"/>
    </xf>
    <xf numFmtId="2" fontId="9" fillId="2" borderId="2" xfId="0" applyNumberFormat="1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6" fillId="0" borderId="9" xfId="0" applyFont="1" applyBorder="1"/>
    <xf numFmtId="0" fontId="6" fillId="0" borderId="15" xfId="0" applyFont="1" applyBorder="1"/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4" fontId="2" fillId="2" borderId="11" xfId="0" applyNumberFormat="1" applyFont="1" applyFill="1" applyBorder="1" applyAlignment="1">
      <alignment horizontal="center" vertical="top" wrapText="1"/>
    </xf>
    <xf numFmtId="4" fontId="6" fillId="0" borderId="9" xfId="0" applyNumberFormat="1" applyFont="1" applyBorder="1"/>
    <xf numFmtId="0" fontId="2" fillId="2" borderId="16" xfId="0" applyFont="1" applyFill="1" applyBorder="1" applyAlignment="1">
      <alignment horizontal="center" vertical="top" wrapText="1"/>
    </xf>
    <xf numFmtId="2" fontId="9" fillId="2" borderId="4" xfId="0" applyNumberFormat="1" applyFont="1" applyFill="1" applyBorder="1" applyAlignment="1">
      <alignment horizontal="center" vertical="center"/>
    </xf>
    <xf numFmtId="2" fontId="9" fillId="2" borderId="16" xfId="0" applyNumberFormat="1" applyFont="1" applyFill="1" applyBorder="1" applyAlignment="1">
      <alignment horizontal="center" vertical="center"/>
    </xf>
    <xf numFmtId="2" fontId="9" fillId="2" borderId="17" xfId="0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7</xdr:row>
      <xdr:rowOff>952500</xdr:rowOff>
    </xdr:from>
    <xdr:to>
      <xdr:col>10</xdr:col>
      <xdr:colOff>0</xdr:colOff>
      <xdr:row>7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2152650"/>
          <a:ext cx="9334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7</xdr:row>
      <xdr:rowOff>923925</xdr:rowOff>
    </xdr:from>
    <xdr:to>
      <xdr:col>8</xdr:col>
      <xdr:colOff>1019175</xdr:colOff>
      <xdr:row>7</xdr:row>
      <xdr:rowOff>1362075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1150" y="2124075"/>
          <a:ext cx="10001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19050</xdr:colOff>
      <xdr:row>7</xdr:row>
      <xdr:rowOff>1600200</xdr:rowOff>
    </xdr:from>
    <xdr:to>
      <xdr:col>10</xdr:col>
      <xdr:colOff>1504950</xdr:colOff>
      <xdr:row>7</xdr:row>
      <xdr:rowOff>1962150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2800350"/>
          <a:ext cx="14859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266700</xdr:colOff>
      <xdr:row>7</xdr:row>
      <xdr:rowOff>1400175</xdr:rowOff>
    </xdr:from>
    <xdr:to>
      <xdr:col>10</xdr:col>
      <xdr:colOff>419100</xdr:colOff>
      <xdr:row>7</xdr:row>
      <xdr:rowOff>1628775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0" y="2600325"/>
          <a:ext cx="1524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54"/>
  <sheetViews>
    <sheetView tabSelected="1" view="pageBreakPreview" topLeftCell="A37" zoomScale="90" zoomScaleNormal="112" zoomScaleSheetLayoutView="90" workbookViewId="0">
      <selection activeCell="L42" sqref="L42"/>
    </sheetView>
  </sheetViews>
  <sheetFormatPr defaultRowHeight="12.75"/>
  <cols>
    <col min="1" max="1" width="7.5703125" style="1" customWidth="1"/>
    <col min="2" max="2" width="49" style="1" customWidth="1"/>
    <col min="3" max="3" width="6.7109375" style="1" customWidth="1"/>
    <col min="4" max="4" width="6.85546875" style="1" customWidth="1"/>
    <col min="5" max="5" width="12.140625" style="10" customWidth="1"/>
    <col min="6" max="6" width="13.85546875" style="10" customWidth="1"/>
    <col min="7" max="7" width="13" style="10" customWidth="1"/>
    <col min="8" max="8" width="15.5703125" style="73" customWidth="1"/>
    <col min="9" max="9" width="15.42578125" style="1" customWidth="1"/>
    <col min="10" max="10" width="14.28515625" style="1" customWidth="1"/>
    <col min="11" max="11" width="22.7109375" style="1" customWidth="1"/>
    <col min="12" max="12" width="13.7109375" style="10" customWidth="1"/>
    <col min="13" max="13" width="14.42578125" style="10" customWidth="1"/>
    <col min="14" max="15" width="15.42578125" style="1" customWidth="1"/>
    <col min="16" max="16" width="15.7109375" style="10" customWidth="1"/>
    <col min="17" max="17" width="10.5703125" style="10" customWidth="1"/>
    <col min="18" max="21" width="15.7109375" style="10" customWidth="1"/>
    <col min="22" max="22" width="11.85546875" style="1" customWidth="1"/>
    <col min="23" max="23" width="9.140625" style="1" customWidth="1"/>
    <col min="24" max="24" width="9.140625" style="10" customWidth="1"/>
    <col min="25" max="16384" width="9.140625" style="1"/>
  </cols>
  <sheetData>
    <row r="1" spans="1:23" ht="16.5" customHeight="1">
      <c r="E1" s="28" t="s">
        <v>19</v>
      </c>
      <c r="K1" s="78" t="s">
        <v>9</v>
      </c>
      <c r="L1" s="79"/>
      <c r="M1" s="79"/>
      <c r="N1" s="79"/>
      <c r="O1" s="35"/>
    </row>
    <row r="2" spans="1:23" ht="20.25" customHeight="1">
      <c r="A2" s="14"/>
      <c r="B2" s="42" t="s">
        <v>10</v>
      </c>
      <c r="C2" s="14"/>
      <c r="D2" s="86" t="s">
        <v>80</v>
      </c>
      <c r="E2" s="86"/>
      <c r="F2" s="86"/>
      <c r="G2" s="86"/>
      <c r="H2" s="86"/>
      <c r="I2" s="86"/>
      <c r="J2" s="86"/>
      <c r="K2" s="86"/>
      <c r="L2" s="86"/>
      <c r="M2" s="86"/>
      <c r="N2" s="86"/>
      <c r="O2" s="36"/>
    </row>
    <row r="3" spans="1:23" ht="21" customHeight="1">
      <c r="A3" s="14"/>
      <c r="B3" s="42" t="s">
        <v>11</v>
      </c>
      <c r="C3" s="14"/>
      <c r="D3" s="86" t="s">
        <v>12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36"/>
    </row>
    <row r="4" spans="1:23" ht="33" customHeight="1">
      <c r="A4" s="14"/>
      <c r="B4" s="42" t="s">
        <v>13</v>
      </c>
      <c r="C4" s="14"/>
      <c r="D4" s="86" t="s">
        <v>88</v>
      </c>
      <c r="E4" s="86"/>
      <c r="F4" s="86"/>
      <c r="G4" s="86"/>
      <c r="H4" s="86"/>
      <c r="I4" s="86"/>
      <c r="J4" s="86"/>
      <c r="K4" s="86"/>
      <c r="L4" s="86"/>
      <c r="M4" s="86"/>
      <c r="N4" s="86"/>
      <c r="O4" s="36"/>
    </row>
    <row r="5" spans="1:23" ht="22.5" customHeight="1">
      <c r="A5" s="86" t="s">
        <v>14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36"/>
    </row>
    <row r="6" spans="1:23" ht="39" customHeight="1">
      <c r="A6" s="14"/>
      <c r="B6" s="42" t="s">
        <v>15</v>
      </c>
      <c r="C6" s="14"/>
      <c r="D6" s="14"/>
      <c r="E6" s="16"/>
      <c r="F6" s="16"/>
      <c r="G6" s="16"/>
      <c r="H6" s="74"/>
      <c r="I6" s="14"/>
      <c r="J6" s="14"/>
      <c r="K6" s="14"/>
      <c r="L6" s="16"/>
      <c r="M6" s="16"/>
      <c r="N6" s="14"/>
      <c r="O6" s="36"/>
    </row>
    <row r="7" spans="1:23" ht="39" customHeight="1">
      <c r="A7" s="80" t="s">
        <v>0</v>
      </c>
      <c r="B7" s="80" t="s">
        <v>1</v>
      </c>
      <c r="C7" s="80" t="s">
        <v>2</v>
      </c>
      <c r="D7" s="80" t="s">
        <v>3</v>
      </c>
      <c r="E7" s="82" t="s">
        <v>24</v>
      </c>
      <c r="F7" s="83"/>
      <c r="G7" s="84"/>
      <c r="H7" s="85" t="s">
        <v>20</v>
      </c>
      <c r="I7" s="85"/>
      <c r="J7" s="85"/>
      <c r="K7" s="87" t="s">
        <v>21</v>
      </c>
      <c r="L7" s="88"/>
      <c r="M7" s="88"/>
      <c r="N7" s="88"/>
      <c r="O7" s="89"/>
    </row>
    <row r="8" spans="1:23" ht="159" customHeight="1" thickBot="1">
      <c r="A8" s="81"/>
      <c r="B8" s="81"/>
      <c r="C8" s="80"/>
      <c r="D8" s="80"/>
      <c r="E8" s="17" t="s">
        <v>81</v>
      </c>
      <c r="F8" s="17" t="s">
        <v>82</v>
      </c>
      <c r="G8" s="67" t="s">
        <v>83</v>
      </c>
      <c r="H8" s="75" t="s">
        <v>4</v>
      </c>
      <c r="I8" s="69" t="s">
        <v>5</v>
      </c>
      <c r="J8" s="3" t="s">
        <v>6</v>
      </c>
      <c r="K8" s="19" t="s">
        <v>22</v>
      </c>
      <c r="L8" s="27" t="s">
        <v>7</v>
      </c>
      <c r="M8" s="27" t="s">
        <v>8</v>
      </c>
      <c r="N8" s="7" t="s">
        <v>25</v>
      </c>
      <c r="O8" s="37" t="s">
        <v>26</v>
      </c>
      <c r="P8" s="23"/>
      <c r="Q8" s="23"/>
      <c r="R8" s="23"/>
      <c r="S8" s="23"/>
      <c r="T8" s="23"/>
      <c r="U8" s="23"/>
    </row>
    <row r="9" spans="1:23" ht="30.75" customHeight="1" thickBot="1">
      <c r="A9" s="30">
        <v>1</v>
      </c>
      <c r="B9" s="48" t="s">
        <v>28</v>
      </c>
      <c r="C9" s="25" t="s">
        <v>68</v>
      </c>
      <c r="D9" s="26">
        <v>1</v>
      </c>
      <c r="E9" s="31">
        <v>7333</v>
      </c>
      <c r="F9" s="32">
        <v>6773.16</v>
      </c>
      <c r="G9" s="31">
        <v>7789</v>
      </c>
      <c r="H9" s="4">
        <f>AVERAGE(E9:G9)</f>
        <v>7298.3866666666663</v>
      </c>
      <c r="I9" s="70">
        <f>SQRT(((SUM((POWER(G9-H9,2)),(POWER(F9-H9,2)),(POWER(E9-H9,2)))/(COLUMNS(E9:G9)-1))))</f>
        <v>508.80378195659415</v>
      </c>
      <c r="J9" s="5">
        <f>I9/H9*100</f>
        <v>6.9714555448317466</v>
      </c>
      <c r="K9" s="6">
        <f>((D9/3)*(SUM(E9:G9)))</f>
        <v>7298.3866666666663</v>
      </c>
      <c r="L9" s="11">
        <f>K9/D9</f>
        <v>7298.3866666666663</v>
      </c>
      <c r="M9" s="11">
        <f t="shared" ref="M9:M48" si="0">ROUNDDOWN(L9,2)</f>
        <v>7298.38</v>
      </c>
      <c r="N9" s="11">
        <f>M9*D9</f>
        <v>7298.38</v>
      </c>
      <c r="O9" s="11">
        <f>N9*Q9</f>
        <v>8758.0560000000005</v>
      </c>
      <c r="P9" s="23"/>
      <c r="Q9" s="23">
        <v>1.2</v>
      </c>
      <c r="R9" s="23"/>
      <c r="S9" s="23"/>
      <c r="T9" s="23"/>
      <c r="U9" s="23"/>
      <c r="W9" s="20">
        <v>1.2</v>
      </c>
    </row>
    <row r="10" spans="1:23" ht="48.75" customHeight="1" thickBot="1">
      <c r="A10" s="39">
        <v>2</v>
      </c>
      <c r="B10" s="49" t="s">
        <v>29</v>
      </c>
      <c r="C10" s="25" t="s">
        <v>68</v>
      </c>
      <c r="D10" s="26">
        <v>1</v>
      </c>
      <c r="E10" s="31">
        <v>3000</v>
      </c>
      <c r="F10" s="32">
        <v>2750.76</v>
      </c>
      <c r="G10" s="31">
        <v>3163</v>
      </c>
      <c r="H10" s="4">
        <f>AVERAGE(E10:G10)</f>
        <v>2971.2533333333336</v>
      </c>
      <c r="I10" s="70">
        <f>SQRT(((SUM((POWER(G10-H10,2)),(POWER(F10-H10,2)),(POWER(E10-H10,2)))/(COLUMNS(E10:G10)-1))))</f>
        <v>207.61799665090038</v>
      </c>
      <c r="J10" s="5">
        <f>I10/H10*100</f>
        <v>6.9875562047071167</v>
      </c>
      <c r="K10" s="6">
        <f>((D10/3)*(SUM(E10:G10)))</f>
        <v>2971.2533333333331</v>
      </c>
      <c r="L10" s="11">
        <f>K10/D10</f>
        <v>2971.2533333333331</v>
      </c>
      <c r="M10" s="11">
        <f t="shared" si="0"/>
        <v>2971.25</v>
      </c>
      <c r="N10" s="11">
        <f>M10*D10</f>
        <v>2971.25</v>
      </c>
      <c r="O10" s="11">
        <f t="shared" ref="O10:O50" si="1">N10*Q10</f>
        <v>3565.5</v>
      </c>
      <c r="P10" s="23"/>
      <c r="Q10" s="23">
        <v>1.2</v>
      </c>
      <c r="R10" s="23"/>
      <c r="S10" s="23"/>
      <c r="T10" s="23"/>
      <c r="U10" s="23"/>
      <c r="W10" s="20">
        <v>1.2</v>
      </c>
    </row>
    <row r="11" spans="1:23" ht="62.25" customHeight="1" thickBot="1">
      <c r="A11" s="39">
        <v>3</v>
      </c>
      <c r="B11" s="46" t="s">
        <v>30</v>
      </c>
      <c r="C11" s="25" t="s">
        <v>69</v>
      </c>
      <c r="D11" s="26">
        <v>1</v>
      </c>
      <c r="E11" s="31">
        <v>208.33</v>
      </c>
      <c r="F11" s="38">
        <v>190.6</v>
      </c>
      <c r="G11" s="31">
        <v>219</v>
      </c>
      <c r="H11" s="4">
        <f t="shared" ref="H11:H12" si="2">AVERAGE(E11:G11)</f>
        <v>205.97666666666669</v>
      </c>
      <c r="I11" s="70">
        <f t="shared" ref="I11:I12" si="3">SQRT(((SUM((POWER(G11-H11,2)),(POWER(F11-H11,2)),(POWER(E11-H11,2)))/(COLUMNS(E11:G11)-1))))</f>
        <v>14.345509169539206</v>
      </c>
      <c r="J11" s="5">
        <f t="shared" ref="J11:J48" si="4">I11/H11*100</f>
        <v>6.9646282764419292</v>
      </c>
      <c r="K11" s="6">
        <f t="shared" ref="K11:K12" si="5">((D11/3)*(SUM(E11:G11)))</f>
        <v>205.97666666666669</v>
      </c>
      <c r="L11" s="11">
        <f t="shared" ref="L11:L46" si="6">K11/D11</f>
        <v>205.97666666666669</v>
      </c>
      <c r="M11" s="11">
        <f t="shared" si="0"/>
        <v>205.97</v>
      </c>
      <c r="N11" s="11">
        <f t="shared" ref="N11:N48" si="7">M11*D11</f>
        <v>205.97</v>
      </c>
      <c r="O11" s="11">
        <f t="shared" ref="O11:O48" si="8">N11*Q11</f>
        <v>247.16399999999999</v>
      </c>
      <c r="P11" s="23"/>
      <c r="Q11" s="23">
        <v>1.2</v>
      </c>
      <c r="R11" s="23"/>
      <c r="S11" s="23"/>
      <c r="T11" s="23"/>
      <c r="U11" s="23"/>
      <c r="W11" s="20">
        <v>1.2</v>
      </c>
    </row>
    <row r="12" spans="1:23" ht="30" customHeight="1" thickBot="1">
      <c r="A12" s="41">
        <v>4</v>
      </c>
      <c r="B12" s="47" t="s">
        <v>31</v>
      </c>
      <c r="C12" s="25" t="s">
        <v>68</v>
      </c>
      <c r="D12" s="26">
        <v>1</v>
      </c>
      <c r="E12" s="31">
        <v>1000</v>
      </c>
      <c r="F12" s="38">
        <v>894.4</v>
      </c>
      <c r="G12" s="31">
        <v>1029</v>
      </c>
      <c r="H12" s="4">
        <f t="shared" si="2"/>
        <v>974.4666666666667</v>
      </c>
      <c r="I12" s="70">
        <f t="shared" si="3"/>
        <v>70.839631092583588</v>
      </c>
      <c r="J12" s="5">
        <f t="shared" si="4"/>
        <v>7.2695797112181282</v>
      </c>
      <c r="K12" s="6">
        <f t="shared" si="5"/>
        <v>974.4666666666667</v>
      </c>
      <c r="L12" s="11">
        <f t="shared" si="6"/>
        <v>974.4666666666667</v>
      </c>
      <c r="M12" s="11">
        <f t="shared" si="0"/>
        <v>974.46</v>
      </c>
      <c r="N12" s="11">
        <f t="shared" si="7"/>
        <v>974.46</v>
      </c>
      <c r="O12" s="11">
        <f t="shared" si="8"/>
        <v>1169.3520000000001</v>
      </c>
      <c r="P12" s="23"/>
      <c r="Q12" s="23">
        <v>1.2</v>
      </c>
      <c r="R12" s="23"/>
      <c r="S12" s="23"/>
      <c r="T12" s="23"/>
      <c r="U12" s="23"/>
      <c r="W12" s="20">
        <v>1.2</v>
      </c>
    </row>
    <row r="13" spans="1:23" ht="32.25" customHeight="1" thickBot="1">
      <c r="A13" s="41">
        <v>5</v>
      </c>
      <c r="B13" s="46" t="s">
        <v>32</v>
      </c>
      <c r="C13" s="25" t="s">
        <v>69</v>
      </c>
      <c r="D13" s="26">
        <v>1</v>
      </c>
      <c r="E13" s="31">
        <v>141.66</v>
      </c>
      <c r="F13" s="38">
        <v>128.1</v>
      </c>
      <c r="G13" s="31">
        <v>147</v>
      </c>
      <c r="H13" s="4">
        <f t="shared" ref="H13:H48" si="9">AVERAGE(E13:G13)</f>
        <v>138.91999999999999</v>
      </c>
      <c r="I13" s="70">
        <f>SQRT(((SUM((POWER(G12-H12,2)),(POWER(F12-H12,2)),(POWER(E12-H12,2)))/(COLUMNS(E12:G12)-1))))</f>
        <v>70.839631092583588</v>
      </c>
      <c r="J13" s="5">
        <f t="shared" si="4"/>
        <v>50.993111929587961</v>
      </c>
      <c r="K13" s="6">
        <v>98.85</v>
      </c>
      <c r="L13" s="11">
        <f t="shared" si="6"/>
        <v>98.85</v>
      </c>
      <c r="M13" s="11">
        <f t="shared" si="0"/>
        <v>98.85</v>
      </c>
      <c r="N13" s="11">
        <f t="shared" si="7"/>
        <v>98.85</v>
      </c>
      <c r="O13" s="11">
        <f t="shared" si="1"/>
        <v>118.61999999999999</v>
      </c>
      <c r="P13" s="23"/>
      <c r="Q13" s="23">
        <v>1.2</v>
      </c>
      <c r="R13" s="23"/>
      <c r="S13" s="23"/>
      <c r="T13" s="23"/>
      <c r="U13" s="23"/>
      <c r="W13" s="20">
        <v>1.2</v>
      </c>
    </row>
    <row r="14" spans="1:23" ht="33.75" customHeight="1" thickBot="1">
      <c r="A14" s="41">
        <v>6</v>
      </c>
      <c r="B14" s="48" t="s">
        <v>33</v>
      </c>
      <c r="C14" s="25" t="s">
        <v>70</v>
      </c>
      <c r="D14" s="26">
        <v>1</v>
      </c>
      <c r="E14" s="44">
        <v>666.67</v>
      </c>
      <c r="F14" s="45">
        <v>627.20000000000005</v>
      </c>
      <c r="G14" s="44">
        <v>721</v>
      </c>
      <c r="H14" s="4">
        <f t="shared" si="9"/>
        <v>671.62333333333333</v>
      </c>
      <c r="I14" s="70">
        <f t="shared" ref="I14:I47" si="10">SQRT(((SUM((POWER(G14-H14,2)),(POWER(F14-H14,2)),(POWER(E14-H14,2)))/(COLUMNS(E14:G14)-1))))</f>
        <v>47.095770864625749</v>
      </c>
      <c r="J14" s="5">
        <f t="shared" si="4"/>
        <v>7.0122297018605302</v>
      </c>
      <c r="K14" s="6">
        <f t="shared" ref="K14:K39" si="11">((D14/3)*(SUM(E14:G14)))</f>
        <v>671.62333333333322</v>
      </c>
      <c r="L14" s="11">
        <f t="shared" si="6"/>
        <v>671.62333333333322</v>
      </c>
      <c r="M14" s="11">
        <f t="shared" si="0"/>
        <v>671.62</v>
      </c>
      <c r="N14" s="11">
        <f t="shared" si="7"/>
        <v>671.62</v>
      </c>
      <c r="O14" s="11">
        <f t="shared" si="8"/>
        <v>805.94399999999996</v>
      </c>
      <c r="P14" s="23"/>
      <c r="Q14" s="23">
        <v>1.2</v>
      </c>
      <c r="R14" s="23"/>
      <c r="S14" s="23"/>
      <c r="T14" s="23"/>
      <c r="U14" s="23"/>
      <c r="W14" s="20"/>
    </row>
    <row r="15" spans="1:23" ht="33.75" customHeight="1" thickBot="1">
      <c r="A15" s="41">
        <v>7</v>
      </c>
      <c r="B15" s="48" t="s">
        <v>34</v>
      </c>
      <c r="C15" s="25" t="s">
        <v>70</v>
      </c>
      <c r="D15" s="26">
        <v>1</v>
      </c>
      <c r="E15" s="44">
        <v>1791.67</v>
      </c>
      <c r="F15" s="45">
        <v>1659.5</v>
      </c>
      <c r="G15" s="44">
        <v>1908</v>
      </c>
      <c r="H15" s="4">
        <f t="shared" si="9"/>
        <v>1786.39</v>
      </c>
      <c r="I15" s="70">
        <f t="shared" si="10"/>
        <v>124.33411157039728</v>
      </c>
      <c r="J15" s="5">
        <f t="shared" si="4"/>
        <v>6.9600765549738455</v>
      </c>
      <c r="K15" s="6">
        <v>1188</v>
      </c>
      <c r="L15" s="11">
        <f t="shared" si="6"/>
        <v>1188</v>
      </c>
      <c r="M15" s="11">
        <f t="shared" si="0"/>
        <v>1188</v>
      </c>
      <c r="N15" s="11">
        <f t="shared" si="7"/>
        <v>1188</v>
      </c>
      <c r="O15" s="11">
        <f t="shared" si="8"/>
        <v>1425.6</v>
      </c>
      <c r="P15" s="23"/>
      <c r="Q15" s="23">
        <v>1.2</v>
      </c>
      <c r="R15" s="23"/>
      <c r="S15" s="23"/>
      <c r="T15" s="23"/>
      <c r="U15" s="23"/>
      <c r="W15" s="20"/>
    </row>
    <row r="16" spans="1:23" ht="35.25" customHeight="1" thickBot="1">
      <c r="A16" s="41">
        <v>8</v>
      </c>
      <c r="B16" s="48" t="s">
        <v>35</v>
      </c>
      <c r="C16" s="25" t="s">
        <v>71</v>
      </c>
      <c r="D16" s="26">
        <v>1</v>
      </c>
      <c r="E16" s="44">
        <v>333.34</v>
      </c>
      <c r="F16" s="45">
        <v>290.89999999999998</v>
      </c>
      <c r="G16" s="44">
        <v>335</v>
      </c>
      <c r="H16" s="4">
        <f t="shared" si="9"/>
        <v>319.74666666666667</v>
      </c>
      <c r="I16" s="70">
        <f t="shared" si="10"/>
        <v>24.995730302060267</v>
      </c>
      <c r="J16" s="5">
        <f t="shared" si="4"/>
        <v>7.8173544583400183</v>
      </c>
      <c r="K16" s="6">
        <v>208.2</v>
      </c>
      <c r="L16" s="11">
        <f t="shared" si="6"/>
        <v>208.2</v>
      </c>
      <c r="M16" s="11">
        <f t="shared" si="0"/>
        <v>208.2</v>
      </c>
      <c r="N16" s="11">
        <f t="shared" si="7"/>
        <v>208.2</v>
      </c>
      <c r="O16" s="11">
        <f t="shared" si="1"/>
        <v>249.83999999999997</v>
      </c>
      <c r="P16" s="23"/>
      <c r="Q16" s="23">
        <v>1.2</v>
      </c>
      <c r="R16" s="23"/>
      <c r="S16" s="23"/>
      <c r="T16" s="23"/>
      <c r="U16" s="23"/>
      <c r="W16" s="20"/>
    </row>
    <row r="17" spans="1:23" ht="33.75" customHeight="1" thickBot="1">
      <c r="A17" s="41">
        <v>9</v>
      </c>
      <c r="B17" s="48" t="s">
        <v>36</v>
      </c>
      <c r="C17" s="25" t="s">
        <v>72</v>
      </c>
      <c r="D17" s="26">
        <v>1</v>
      </c>
      <c r="E17" s="44">
        <v>1500</v>
      </c>
      <c r="F17" s="45">
        <v>1329.3</v>
      </c>
      <c r="G17" s="44">
        <v>1529</v>
      </c>
      <c r="H17" s="4">
        <f t="shared" si="9"/>
        <v>1452.7666666666667</v>
      </c>
      <c r="I17" s="70">
        <f t="shared" si="10"/>
        <v>107.90395420619829</v>
      </c>
      <c r="J17" s="5">
        <f t="shared" si="4"/>
        <v>7.4274800408093729</v>
      </c>
      <c r="K17" s="6">
        <v>951.65</v>
      </c>
      <c r="L17" s="11">
        <f t="shared" si="6"/>
        <v>951.65</v>
      </c>
      <c r="M17" s="11">
        <f t="shared" si="0"/>
        <v>951.65</v>
      </c>
      <c r="N17" s="11">
        <f t="shared" si="7"/>
        <v>951.65</v>
      </c>
      <c r="O17" s="11">
        <f t="shared" si="8"/>
        <v>1141.98</v>
      </c>
      <c r="P17" s="23"/>
      <c r="Q17" s="23">
        <v>1.2</v>
      </c>
      <c r="R17" s="23"/>
      <c r="S17" s="23"/>
      <c r="T17" s="23"/>
      <c r="U17" s="23"/>
      <c r="W17" s="20"/>
    </row>
    <row r="18" spans="1:23" ht="66.75" customHeight="1" thickBot="1">
      <c r="A18" s="41">
        <v>10</v>
      </c>
      <c r="B18" s="48" t="s">
        <v>37</v>
      </c>
      <c r="C18" s="25" t="s">
        <v>73</v>
      </c>
      <c r="D18" s="26">
        <v>1</v>
      </c>
      <c r="E18" s="44">
        <v>1875</v>
      </c>
      <c r="F18" s="45">
        <v>1732.05</v>
      </c>
      <c r="G18" s="44">
        <v>1992</v>
      </c>
      <c r="H18" s="4">
        <f t="shared" si="9"/>
        <v>1866.3500000000001</v>
      </c>
      <c r="I18" s="70">
        <f t="shared" ref="I18" si="12">SQRT(((SUM((POWER(G17-H17,2)),(POWER(F17-H17,2)),(POWER(E17-H17,2)))/(COLUMNS(E17:G17)-1))))</f>
        <v>107.90395420619829</v>
      </c>
      <c r="J18" s="5">
        <f t="shared" si="4"/>
        <v>5.7815497739544179</v>
      </c>
      <c r="K18" s="6">
        <v>1240</v>
      </c>
      <c r="L18" s="11">
        <f t="shared" si="6"/>
        <v>1240</v>
      </c>
      <c r="M18" s="11">
        <f t="shared" si="0"/>
        <v>1240</v>
      </c>
      <c r="N18" s="11">
        <f t="shared" si="7"/>
        <v>1240</v>
      </c>
      <c r="O18" s="11">
        <f t="shared" si="8"/>
        <v>1488</v>
      </c>
      <c r="P18" s="23"/>
      <c r="Q18" s="23">
        <v>1.2</v>
      </c>
      <c r="R18" s="23"/>
      <c r="S18" s="23"/>
      <c r="T18" s="23"/>
      <c r="U18" s="23"/>
      <c r="W18" s="20"/>
    </row>
    <row r="19" spans="1:23" ht="114.75" customHeight="1" thickBot="1">
      <c r="A19" s="41">
        <v>11</v>
      </c>
      <c r="B19" s="48" t="s">
        <v>38</v>
      </c>
      <c r="C19" s="25" t="s">
        <v>74</v>
      </c>
      <c r="D19" s="26">
        <v>1</v>
      </c>
      <c r="E19" s="44">
        <v>83.33</v>
      </c>
      <c r="F19" s="45">
        <v>78.599999999999994</v>
      </c>
      <c r="G19" s="44">
        <v>90</v>
      </c>
      <c r="H19" s="4">
        <f t="shared" si="9"/>
        <v>83.976666666666674</v>
      </c>
      <c r="I19" s="70">
        <f t="shared" ref="I19:I20" si="13">SQRT(((SUM((POWER(G19-H19,2)),(POWER(F19-H19,2)),(POWER(E19-H19,2)))/(COLUMNS(E19:G19)-1))))</f>
        <v>5.7274456202860069</v>
      </c>
      <c r="J19" s="5">
        <f t="shared" si="4"/>
        <v>6.8202821660215216</v>
      </c>
      <c r="K19" s="6">
        <f t="shared" si="11"/>
        <v>83.976666666666659</v>
      </c>
      <c r="L19" s="11">
        <f t="shared" si="6"/>
        <v>83.976666666666659</v>
      </c>
      <c r="M19" s="11">
        <f t="shared" si="0"/>
        <v>83.97</v>
      </c>
      <c r="N19" s="11">
        <f t="shared" si="7"/>
        <v>83.97</v>
      </c>
      <c r="O19" s="11">
        <f t="shared" si="1"/>
        <v>100.764</v>
      </c>
      <c r="P19" s="23"/>
      <c r="Q19" s="23">
        <v>1.2</v>
      </c>
      <c r="R19" s="23"/>
      <c r="S19" s="23"/>
      <c r="T19" s="23"/>
      <c r="U19" s="23"/>
      <c r="W19" s="20"/>
    </row>
    <row r="20" spans="1:23" ht="65.25" customHeight="1" thickBot="1">
      <c r="A20" s="41">
        <v>12</v>
      </c>
      <c r="B20" s="48" t="s">
        <v>39</v>
      </c>
      <c r="C20" s="25" t="s">
        <v>74</v>
      </c>
      <c r="D20" s="26">
        <v>1</v>
      </c>
      <c r="E20" s="44">
        <v>2166.67</v>
      </c>
      <c r="F20" s="45">
        <v>1997.4</v>
      </c>
      <c r="G20" s="44">
        <v>2297</v>
      </c>
      <c r="H20" s="4">
        <f t="shared" si="9"/>
        <v>2153.69</v>
      </c>
      <c r="I20" s="70">
        <f t="shared" si="13"/>
        <v>150.22117127755325</v>
      </c>
      <c r="J20" s="5">
        <f t="shared" si="4"/>
        <v>6.975060072598807</v>
      </c>
      <c r="K20" s="6">
        <f t="shared" si="11"/>
        <v>2153.6899999999996</v>
      </c>
      <c r="L20" s="11">
        <f t="shared" si="6"/>
        <v>2153.6899999999996</v>
      </c>
      <c r="M20" s="11">
        <f t="shared" si="0"/>
        <v>2153.69</v>
      </c>
      <c r="N20" s="11">
        <f t="shared" si="7"/>
        <v>2153.69</v>
      </c>
      <c r="O20" s="11">
        <f t="shared" si="8"/>
        <v>2584.4279999999999</v>
      </c>
      <c r="P20" s="23"/>
      <c r="Q20" s="23">
        <v>1.2</v>
      </c>
      <c r="R20" s="23"/>
      <c r="S20" s="23"/>
      <c r="T20" s="23"/>
      <c r="U20" s="23"/>
      <c r="W20" s="20"/>
    </row>
    <row r="21" spans="1:23" ht="62.25" customHeight="1" thickBot="1">
      <c r="A21" s="41">
        <v>13</v>
      </c>
      <c r="B21" s="48" t="s">
        <v>40</v>
      </c>
      <c r="C21" s="25" t="s">
        <v>74</v>
      </c>
      <c r="D21" s="26">
        <v>1</v>
      </c>
      <c r="E21" s="44">
        <v>250</v>
      </c>
      <c r="F21" s="45">
        <v>229.5</v>
      </c>
      <c r="G21" s="44">
        <v>264</v>
      </c>
      <c r="H21" s="4">
        <f t="shared" si="9"/>
        <v>247.83333333333334</v>
      </c>
      <c r="I21" s="70">
        <f t="shared" si="10"/>
        <v>17.351753033435365</v>
      </c>
      <c r="J21" s="5">
        <f t="shared" si="4"/>
        <v>7.0013798386423796</v>
      </c>
      <c r="K21" s="6">
        <f t="shared" ref="K21:K46" si="14">((D21/3)*(SUM(E21:G21)))</f>
        <v>247.83333333333331</v>
      </c>
      <c r="L21" s="11">
        <f t="shared" si="6"/>
        <v>247.83333333333331</v>
      </c>
      <c r="M21" s="11">
        <f t="shared" si="0"/>
        <v>247.83</v>
      </c>
      <c r="N21" s="11">
        <f t="shared" si="7"/>
        <v>247.83</v>
      </c>
      <c r="O21" s="11">
        <f t="shared" si="8"/>
        <v>297.39600000000002</v>
      </c>
      <c r="P21" s="23"/>
      <c r="Q21" s="23">
        <v>1.2</v>
      </c>
      <c r="R21" s="23"/>
      <c r="S21" s="23"/>
      <c r="T21" s="23"/>
      <c r="U21" s="23"/>
      <c r="W21" s="20"/>
    </row>
    <row r="22" spans="1:23" ht="32.25" customHeight="1" thickBot="1">
      <c r="A22" s="41">
        <v>14</v>
      </c>
      <c r="B22" s="48" t="s">
        <v>41</v>
      </c>
      <c r="C22" s="25" t="s">
        <v>74</v>
      </c>
      <c r="D22" s="26">
        <v>1</v>
      </c>
      <c r="E22" s="44">
        <v>1625</v>
      </c>
      <c r="F22" s="45">
        <v>1499.09</v>
      </c>
      <c r="G22" s="44">
        <v>1724</v>
      </c>
      <c r="H22" s="4">
        <f t="shared" si="9"/>
        <v>1616.03</v>
      </c>
      <c r="I22" s="70">
        <f t="shared" si="10"/>
        <v>112.72299100006178</v>
      </c>
      <c r="J22" s="5">
        <f t="shared" si="4"/>
        <v>6.9753031193766066</v>
      </c>
      <c r="K22" s="6">
        <f t="shared" si="14"/>
        <v>1616.03</v>
      </c>
      <c r="L22" s="11">
        <f t="shared" si="6"/>
        <v>1616.03</v>
      </c>
      <c r="M22" s="11">
        <f t="shared" si="0"/>
        <v>1616.03</v>
      </c>
      <c r="N22" s="11">
        <f t="shared" si="7"/>
        <v>1616.03</v>
      </c>
      <c r="O22" s="11">
        <f t="shared" si="1"/>
        <v>1939.2359999999999</v>
      </c>
      <c r="P22" s="23"/>
      <c r="Q22" s="23">
        <v>1.2</v>
      </c>
      <c r="R22" s="23"/>
      <c r="S22" s="23"/>
      <c r="T22" s="23"/>
      <c r="U22" s="23"/>
      <c r="W22" s="20"/>
    </row>
    <row r="23" spans="1:23" ht="61.5" customHeight="1" thickBot="1">
      <c r="A23" s="41">
        <v>15</v>
      </c>
      <c r="B23" s="48" t="s">
        <v>42</v>
      </c>
      <c r="C23" s="25" t="s">
        <v>74</v>
      </c>
      <c r="D23" s="26">
        <v>1</v>
      </c>
      <c r="E23" s="44">
        <v>75</v>
      </c>
      <c r="F23" s="45">
        <v>64.8</v>
      </c>
      <c r="G23" s="44">
        <v>75</v>
      </c>
      <c r="H23" s="4">
        <f t="shared" si="9"/>
        <v>71.600000000000009</v>
      </c>
      <c r="I23" s="70">
        <f t="shared" ref="I23" si="15">SQRT(((SUM((POWER(G22-H22,2)),(POWER(F22-H22,2)),(POWER(E22-H22,2)))/(COLUMNS(E22:G22)-1))))</f>
        <v>112.72299100006178</v>
      </c>
      <c r="J23" s="5">
        <f t="shared" si="4"/>
        <v>157.43434497215333</v>
      </c>
      <c r="K23" s="6">
        <v>46.35</v>
      </c>
      <c r="L23" s="11">
        <f t="shared" si="6"/>
        <v>46.35</v>
      </c>
      <c r="M23" s="11">
        <f t="shared" si="0"/>
        <v>46.35</v>
      </c>
      <c r="N23" s="11">
        <f t="shared" si="7"/>
        <v>46.35</v>
      </c>
      <c r="O23" s="11">
        <f t="shared" si="8"/>
        <v>55.62</v>
      </c>
      <c r="P23" s="23"/>
      <c r="Q23" s="23">
        <v>1.2</v>
      </c>
      <c r="R23" s="23"/>
      <c r="S23" s="23"/>
      <c r="T23" s="23"/>
      <c r="U23" s="23"/>
      <c r="W23" s="20"/>
    </row>
    <row r="24" spans="1:23" ht="64.5" customHeight="1" thickBot="1">
      <c r="A24" s="41">
        <v>16</v>
      </c>
      <c r="B24" s="48" t="s">
        <v>43</v>
      </c>
      <c r="C24" s="25" t="s">
        <v>74</v>
      </c>
      <c r="D24" s="26">
        <v>1</v>
      </c>
      <c r="E24" s="44">
        <v>1875</v>
      </c>
      <c r="F24" s="45">
        <v>1724.8</v>
      </c>
      <c r="G24" s="44">
        <v>1984</v>
      </c>
      <c r="H24" s="4">
        <f t="shared" si="9"/>
        <v>1861.2666666666667</v>
      </c>
      <c r="I24" s="70">
        <f t="shared" ref="I24" si="16">SQRT(((SUM((POWER(G24-H24,2)),(POWER(F24-H24,2)),(POWER(E24-H24,2)))/(COLUMNS(E24:G24)-1))))</f>
        <v>130.14458626210057</v>
      </c>
      <c r="J24" s="5">
        <f t="shared" si="4"/>
        <v>6.9922590133296634</v>
      </c>
      <c r="K24" s="6">
        <f t="shared" si="11"/>
        <v>1861.2666666666667</v>
      </c>
      <c r="L24" s="11">
        <f t="shared" si="6"/>
        <v>1861.2666666666667</v>
      </c>
      <c r="M24" s="11">
        <f t="shared" si="0"/>
        <v>1861.26</v>
      </c>
      <c r="N24" s="11">
        <f t="shared" si="7"/>
        <v>1861.26</v>
      </c>
      <c r="O24" s="11">
        <f t="shared" si="8"/>
        <v>2233.5119999999997</v>
      </c>
      <c r="P24" s="23"/>
      <c r="Q24" s="23">
        <v>1.2</v>
      </c>
      <c r="R24" s="23"/>
      <c r="S24" s="23"/>
      <c r="T24" s="23"/>
      <c r="U24" s="23"/>
      <c r="W24" s="20"/>
    </row>
    <row r="25" spans="1:23" ht="79.5" customHeight="1" thickBot="1">
      <c r="A25" s="41">
        <v>17</v>
      </c>
      <c r="B25" s="48" t="s">
        <v>44</v>
      </c>
      <c r="C25" s="25" t="s">
        <v>74</v>
      </c>
      <c r="D25" s="26">
        <v>1</v>
      </c>
      <c r="E25" s="44">
        <v>275</v>
      </c>
      <c r="F25" s="45">
        <v>255.6</v>
      </c>
      <c r="G25" s="44">
        <v>294</v>
      </c>
      <c r="H25" s="4">
        <f t="shared" si="9"/>
        <v>274.86666666666667</v>
      </c>
      <c r="I25" s="70">
        <v>190.7</v>
      </c>
      <c r="J25" s="5">
        <v>6.96</v>
      </c>
      <c r="K25" s="6">
        <f t="shared" si="11"/>
        <v>274.86666666666667</v>
      </c>
      <c r="L25" s="11">
        <f t="shared" si="6"/>
        <v>274.86666666666667</v>
      </c>
      <c r="M25" s="11">
        <f t="shared" si="0"/>
        <v>274.86</v>
      </c>
      <c r="N25" s="11">
        <f t="shared" si="7"/>
        <v>274.86</v>
      </c>
      <c r="O25" s="11">
        <f t="shared" si="1"/>
        <v>329.83199999999999</v>
      </c>
      <c r="P25" s="23"/>
      <c r="Q25" s="23">
        <v>1.2</v>
      </c>
      <c r="R25" s="23"/>
      <c r="S25" s="23"/>
      <c r="T25" s="23"/>
      <c r="U25" s="23"/>
      <c r="W25" s="20"/>
    </row>
    <row r="26" spans="1:23" ht="36.75" customHeight="1" thickBot="1">
      <c r="A26" s="41">
        <v>18</v>
      </c>
      <c r="B26" s="48" t="s">
        <v>45</v>
      </c>
      <c r="C26" s="25" t="s">
        <v>75</v>
      </c>
      <c r="D26" s="26">
        <v>1</v>
      </c>
      <c r="E26" s="44">
        <v>3416.67</v>
      </c>
      <c r="F26" s="76">
        <v>3170.6</v>
      </c>
      <c r="G26" s="44">
        <v>3646</v>
      </c>
      <c r="H26" s="4">
        <f t="shared" si="9"/>
        <v>3411.09</v>
      </c>
      <c r="I26" s="70">
        <f t="shared" si="10"/>
        <v>237.74911629699074</v>
      </c>
      <c r="J26" s="5">
        <f t="shared" si="4"/>
        <v>6.9698869363455884</v>
      </c>
      <c r="K26" s="6">
        <v>2269.85</v>
      </c>
      <c r="L26" s="11">
        <f t="shared" si="6"/>
        <v>2269.85</v>
      </c>
      <c r="M26" s="11">
        <f t="shared" si="0"/>
        <v>2269.85</v>
      </c>
      <c r="N26" s="11">
        <f t="shared" si="7"/>
        <v>2269.85</v>
      </c>
      <c r="O26" s="11">
        <f t="shared" si="8"/>
        <v>2723.8199999999997</v>
      </c>
      <c r="P26" s="23"/>
      <c r="Q26" s="23">
        <v>1.2</v>
      </c>
      <c r="R26" s="23"/>
      <c r="S26" s="23"/>
      <c r="T26" s="23"/>
      <c r="U26" s="23"/>
      <c r="W26" s="20"/>
    </row>
    <row r="27" spans="1:23" ht="35.25" customHeight="1" thickBot="1">
      <c r="A27" s="41">
        <v>19</v>
      </c>
      <c r="B27" s="48" t="s">
        <v>46</v>
      </c>
      <c r="C27" s="25" t="s">
        <v>76</v>
      </c>
      <c r="D27" s="26">
        <v>1</v>
      </c>
      <c r="E27" s="44">
        <v>4583.33</v>
      </c>
      <c r="F27" s="45">
        <v>4235.3</v>
      </c>
      <c r="G27" s="44">
        <v>4871</v>
      </c>
      <c r="H27" s="4">
        <f t="shared" si="9"/>
        <v>4563.21</v>
      </c>
      <c r="I27" s="70">
        <f t="shared" si="10"/>
        <v>318.32724247227088</v>
      </c>
      <c r="J27" s="5">
        <f t="shared" si="4"/>
        <v>6.9759498789727159</v>
      </c>
      <c r="K27" s="6">
        <v>3032.1</v>
      </c>
      <c r="L27" s="11">
        <f t="shared" si="6"/>
        <v>3032.1</v>
      </c>
      <c r="M27" s="11">
        <f t="shared" si="0"/>
        <v>3032.1</v>
      </c>
      <c r="N27" s="11">
        <f t="shared" si="7"/>
        <v>3032.1</v>
      </c>
      <c r="O27" s="11">
        <f t="shared" si="8"/>
        <v>3638.52</v>
      </c>
      <c r="P27" s="23"/>
      <c r="Q27" s="23">
        <v>1.2</v>
      </c>
      <c r="R27" s="23"/>
      <c r="S27" s="23"/>
      <c r="T27" s="23"/>
      <c r="U27" s="23"/>
      <c r="W27" s="20"/>
    </row>
    <row r="28" spans="1:23" ht="35.25" customHeight="1" thickBot="1">
      <c r="A28" s="41">
        <v>20</v>
      </c>
      <c r="B28" s="48" t="s">
        <v>47</v>
      </c>
      <c r="C28" s="25" t="s">
        <v>76</v>
      </c>
      <c r="D28" s="26">
        <v>1</v>
      </c>
      <c r="E28" s="44">
        <v>2725</v>
      </c>
      <c r="F28" s="76">
        <v>2519.4</v>
      </c>
      <c r="G28" s="44">
        <v>2897</v>
      </c>
      <c r="H28" s="4">
        <v>1803.66</v>
      </c>
      <c r="I28" s="70">
        <f t="shared" ref="I28" si="17">SQRT(((SUM((POWER(G27-H27,2)),(POWER(F27-H27,2)),(POWER(E27-H27,2)))/(COLUMNS(E27:G27)-1))))</f>
        <v>318.32724247227088</v>
      </c>
      <c r="J28" s="5">
        <f t="shared" si="4"/>
        <v>17.648960584160591</v>
      </c>
      <c r="K28" s="6">
        <v>1803.66</v>
      </c>
      <c r="L28" s="11">
        <f t="shared" si="6"/>
        <v>1803.66</v>
      </c>
      <c r="M28" s="11">
        <f t="shared" si="0"/>
        <v>1803.66</v>
      </c>
      <c r="N28" s="11">
        <f t="shared" si="7"/>
        <v>1803.66</v>
      </c>
      <c r="O28" s="11">
        <f t="shared" si="1"/>
        <v>2164.3919999999998</v>
      </c>
      <c r="P28" s="23"/>
      <c r="Q28" s="23">
        <v>1.2</v>
      </c>
      <c r="R28" s="23"/>
      <c r="S28" s="23"/>
      <c r="T28" s="23"/>
      <c r="U28" s="23"/>
      <c r="W28" s="20"/>
    </row>
    <row r="29" spans="1:23" ht="35.25" customHeight="1" thickBot="1">
      <c r="A29" s="41">
        <v>21</v>
      </c>
      <c r="B29" s="48" t="s">
        <v>48</v>
      </c>
      <c r="C29" s="25" t="s">
        <v>76</v>
      </c>
      <c r="D29" s="26">
        <v>1</v>
      </c>
      <c r="E29" s="44">
        <v>3333.33</v>
      </c>
      <c r="F29" s="45">
        <v>3069.5</v>
      </c>
      <c r="G29" s="44" t="s">
        <v>90</v>
      </c>
      <c r="H29" s="4">
        <f t="shared" si="9"/>
        <v>3201.415</v>
      </c>
      <c r="I29" s="70">
        <v>232.28</v>
      </c>
      <c r="J29" s="5">
        <v>6.96</v>
      </c>
      <c r="K29" s="6">
        <v>2197.1999999999998</v>
      </c>
      <c r="L29" s="11">
        <f t="shared" si="6"/>
        <v>2197.1999999999998</v>
      </c>
      <c r="M29" s="11">
        <f t="shared" si="0"/>
        <v>2197.1999999999998</v>
      </c>
      <c r="N29" s="11">
        <f t="shared" si="7"/>
        <v>2197.1999999999998</v>
      </c>
      <c r="O29" s="11">
        <f t="shared" si="8"/>
        <v>2636.64</v>
      </c>
      <c r="P29" s="23"/>
      <c r="Q29" s="23">
        <v>1.2</v>
      </c>
      <c r="R29" s="23"/>
      <c r="S29" s="23"/>
      <c r="T29" s="23"/>
      <c r="U29" s="23"/>
      <c r="W29" s="20"/>
    </row>
    <row r="30" spans="1:23" ht="35.25" customHeight="1" thickBot="1">
      <c r="A30" s="41">
        <v>22</v>
      </c>
      <c r="B30" s="48" t="s">
        <v>49</v>
      </c>
      <c r="C30" s="25" t="s">
        <v>76</v>
      </c>
      <c r="D30" s="26">
        <v>1</v>
      </c>
      <c r="E30" s="44">
        <v>18916.7</v>
      </c>
      <c r="F30" s="45">
        <v>17454.400000000001</v>
      </c>
      <c r="G30" s="44">
        <v>20073</v>
      </c>
      <c r="H30" s="4">
        <f t="shared" si="9"/>
        <v>18814.7</v>
      </c>
      <c r="I30" s="70">
        <f t="shared" ref="I30" si="18">SQRT(((SUM((POWER(G30-H30,2)),(POWER(F30-H30,2)),(POWER(E30-H30,2)))/(COLUMNS(E30:G30)-1))))</f>
        <v>1312.2764533435773</v>
      </c>
      <c r="J30" s="5">
        <f t="shared" si="4"/>
        <v>6.974740247485089</v>
      </c>
      <c r="K30" s="6" t="s">
        <v>84</v>
      </c>
      <c r="L30" s="11">
        <v>14398.4</v>
      </c>
      <c r="M30" s="11">
        <f t="shared" si="0"/>
        <v>14398.4</v>
      </c>
      <c r="N30" s="11">
        <f t="shared" si="7"/>
        <v>14398.4</v>
      </c>
      <c r="O30" s="11">
        <f t="shared" si="8"/>
        <v>17278.079999999998</v>
      </c>
      <c r="P30" s="23"/>
      <c r="Q30" s="23">
        <v>1.2</v>
      </c>
      <c r="R30" s="23"/>
      <c r="S30" s="23"/>
      <c r="T30" s="23"/>
      <c r="U30" s="23"/>
      <c r="W30" s="20"/>
    </row>
    <row r="31" spans="1:23" ht="35.25" customHeight="1" thickBot="1">
      <c r="A31" s="41">
        <v>23</v>
      </c>
      <c r="B31" s="48" t="s">
        <v>50</v>
      </c>
      <c r="C31" s="25" t="s">
        <v>76</v>
      </c>
      <c r="D31" s="26">
        <v>1</v>
      </c>
      <c r="E31" s="44">
        <v>5832.33</v>
      </c>
      <c r="F31" s="45">
        <v>5395.9</v>
      </c>
      <c r="G31" s="44">
        <v>6205</v>
      </c>
      <c r="H31" s="4">
        <f t="shared" si="9"/>
        <v>5811.0766666666668</v>
      </c>
      <c r="I31" s="70">
        <f t="shared" si="10"/>
        <v>404.968493383539</v>
      </c>
      <c r="J31" s="5">
        <f t="shared" si="4"/>
        <v>6.9689063939993732</v>
      </c>
      <c r="K31" s="6">
        <v>4626.45</v>
      </c>
      <c r="L31" s="11">
        <f t="shared" si="6"/>
        <v>4626.45</v>
      </c>
      <c r="M31" s="11">
        <f t="shared" si="0"/>
        <v>4626.45</v>
      </c>
      <c r="N31" s="11">
        <f t="shared" si="7"/>
        <v>4626.45</v>
      </c>
      <c r="O31" s="11">
        <f t="shared" si="1"/>
        <v>5551.74</v>
      </c>
      <c r="P31" s="23"/>
      <c r="Q31" s="23">
        <v>1.2</v>
      </c>
      <c r="R31" s="23"/>
      <c r="S31" s="23"/>
      <c r="T31" s="23"/>
      <c r="U31" s="23"/>
      <c r="W31" s="20"/>
    </row>
    <row r="32" spans="1:23" ht="35.25" customHeight="1" thickBot="1">
      <c r="A32" s="41">
        <v>24</v>
      </c>
      <c r="B32" s="48" t="s">
        <v>51</v>
      </c>
      <c r="C32" s="25" t="s">
        <v>77</v>
      </c>
      <c r="D32" s="26">
        <v>1</v>
      </c>
      <c r="E32" s="44">
        <v>5416.67</v>
      </c>
      <c r="F32" s="45">
        <v>4947.5</v>
      </c>
      <c r="G32" s="44">
        <v>5690</v>
      </c>
      <c r="H32" s="4">
        <f t="shared" si="9"/>
        <v>5351.39</v>
      </c>
      <c r="I32" s="70">
        <f t="shared" si="10"/>
        <v>375.52985407288196</v>
      </c>
      <c r="J32" s="5">
        <f t="shared" si="4"/>
        <v>7.0174263896460909</v>
      </c>
      <c r="K32" s="6">
        <v>3909.85</v>
      </c>
      <c r="L32" s="11">
        <f t="shared" si="6"/>
        <v>3909.85</v>
      </c>
      <c r="M32" s="11">
        <f t="shared" si="0"/>
        <v>3909.85</v>
      </c>
      <c r="N32" s="11">
        <f t="shared" si="7"/>
        <v>3909.85</v>
      </c>
      <c r="O32" s="11">
        <f t="shared" si="8"/>
        <v>4691.82</v>
      </c>
      <c r="P32" s="23"/>
      <c r="Q32" s="23">
        <v>1.2</v>
      </c>
      <c r="R32" s="23"/>
      <c r="S32" s="23"/>
      <c r="T32" s="23"/>
      <c r="U32" s="23"/>
      <c r="W32" s="20"/>
    </row>
    <row r="33" spans="1:23" ht="35.25" customHeight="1" thickBot="1">
      <c r="A33" s="41">
        <v>25</v>
      </c>
      <c r="B33" s="48" t="s">
        <v>52</v>
      </c>
      <c r="C33" s="25" t="s">
        <v>74</v>
      </c>
      <c r="D33" s="26">
        <v>1</v>
      </c>
      <c r="E33" s="44">
        <v>4166.67</v>
      </c>
      <c r="F33" s="45">
        <v>3853</v>
      </c>
      <c r="G33" s="44">
        <v>4431</v>
      </c>
      <c r="H33" s="4">
        <f t="shared" si="9"/>
        <v>4150.2233333333334</v>
      </c>
      <c r="I33" s="70">
        <f t="shared" ref="I33" si="19">SQRT(((SUM((POWER(G32-H32,2)),(POWER(F32-H32,2)),(POWER(E32-H32,2)))/(COLUMNS(E32:G32)-1))))</f>
        <v>375.52985407288196</v>
      </c>
      <c r="J33" s="5">
        <f t="shared" si="4"/>
        <v>9.0484252029701686</v>
      </c>
      <c r="K33" s="6">
        <f t="shared" si="11"/>
        <v>4150.2233333333334</v>
      </c>
      <c r="L33" s="11">
        <f t="shared" si="6"/>
        <v>4150.2233333333334</v>
      </c>
      <c r="M33" s="11">
        <f t="shared" si="0"/>
        <v>4150.22</v>
      </c>
      <c r="N33" s="11">
        <f t="shared" si="7"/>
        <v>4150.22</v>
      </c>
      <c r="O33" s="11">
        <f t="shared" si="8"/>
        <v>4980.2640000000001</v>
      </c>
      <c r="P33" s="23"/>
      <c r="Q33" s="23">
        <v>1.2</v>
      </c>
      <c r="R33" s="23"/>
      <c r="S33" s="23"/>
      <c r="T33" s="23"/>
      <c r="U33" s="23"/>
      <c r="W33" s="20"/>
    </row>
    <row r="34" spans="1:23" ht="35.25" customHeight="1" thickBot="1">
      <c r="A34" s="41">
        <v>26</v>
      </c>
      <c r="B34" s="48" t="s">
        <v>53</v>
      </c>
      <c r="C34" s="25" t="s">
        <v>74</v>
      </c>
      <c r="D34" s="26">
        <v>1</v>
      </c>
      <c r="E34" s="44">
        <v>3166.67</v>
      </c>
      <c r="F34" s="45">
        <v>2935.7</v>
      </c>
      <c r="G34" s="44">
        <v>3376</v>
      </c>
      <c r="H34" s="4">
        <f t="shared" si="9"/>
        <v>3159.4566666666665</v>
      </c>
      <c r="I34" s="70">
        <f t="shared" ref="I34:I35" si="20">SQRT(((SUM((POWER(G34-H34,2)),(POWER(F34-H34,2)),(POWER(E34-H34,2)))/(COLUMNS(E34:G34)-1))))</f>
        <v>220.23861294816896</v>
      </c>
      <c r="J34" s="5">
        <f t="shared" si="4"/>
        <v>6.9707749206298866</v>
      </c>
      <c r="K34" s="6" t="s">
        <v>85</v>
      </c>
      <c r="L34" s="11">
        <v>2542.9499999999998</v>
      </c>
      <c r="M34" s="11">
        <f t="shared" si="0"/>
        <v>2542.9499999999998</v>
      </c>
      <c r="N34" s="11">
        <f t="shared" si="7"/>
        <v>2542.9499999999998</v>
      </c>
      <c r="O34" s="11">
        <f t="shared" si="1"/>
        <v>3051.5399999999995</v>
      </c>
      <c r="P34" s="23"/>
      <c r="Q34" s="23">
        <v>1.2</v>
      </c>
      <c r="R34" s="23"/>
      <c r="S34" s="23"/>
      <c r="T34" s="23"/>
      <c r="U34" s="23"/>
      <c r="W34" s="20"/>
    </row>
    <row r="35" spans="1:23" ht="35.25" customHeight="1" thickBot="1">
      <c r="A35" s="41">
        <v>27</v>
      </c>
      <c r="B35" s="48" t="s">
        <v>54</v>
      </c>
      <c r="C35" s="25" t="s">
        <v>74</v>
      </c>
      <c r="D35" s="26">
        <v>1</v>
      </c>
      <c r="E35" s="44">
        <v>1666.67</v>
      </c>
      <c r="F35" s="45">
        <v>1541.3</v>
      </c>
      <c r="G35" s="44">
        <v>1772</v>
      </c>
      <c r="H35" s="4">
        <f t="shared" si="9"/>
        <v>1659.99</v>
      </c>
      <c r="I35" s="70">
        <f t="shared" si="20"/>
        <v>115.49497521537465</v>
      </c>
      <c r="J35" s="5">
        <f t="shared" si="4"/>
        <v>6.9575705405077528</v>
      </c>
      <c r="K35" s="6">
        <v>1374.4</v>
      </c>
      <c r="L35" s="11">
        <f t="shared" si="6"/>
        <v>1374.4</v>
      </c>
      <c r="M35" s="11">
        <f t="shared" si="0"/>
        <v>1374.4</v>
      </c>
      <c r="N35" s="11">
        <f t="shared" si="7"/>
        <v>1374.4</v>
      </c>
      <c r="O35" s="11">
        <f t="shared" si="8"/>
        <v>1649.28</v>
      </c>
      <c r="P35" s="23"/>
      <c r="Q35" s="23">
        <v>1.2</v>
      </c>
      <c r="R35" s="23"/>
      <c r="S35" s="23"/>
      <c r="T35" s="23"/>
      <c r="U35" s="23"/>
      <c r="W35" s="20"/>
    </row>
    <row r="36" spans="1:23" ht="35.25" customHeight="1" thickBot="1">
      <c r="A36" s="41">
        <v>28</v>
      </c>
      <c r="B36" s="48" t="s">
        <v>55</v>
      </c>
      <c r="C36" s="25" t="s">
        <v>74</v>
      </c>
      <c r="D36" s="26">
        <v>1</v>
      </c>
      <c r="E36" s="44">
        <v>150</v>
      </c>
      <c r="F36" s="45">
        <v>136.80000000000001</v>
      </c>
      <c r="G36" s="44">
        <v>157</v>
      </c>
      <c r="H36" s="4">
        <f t="shared" si="9"/>
        <v>147.93333333333334</v>
      </c>
      <c r="I36" s="70">
        <f t="shared" si="10"/>
        <v>10.257355084685974</v>
      </c>
      <c r="J36" s="5">
        <f t="shared" si="4"/>
        <v>6.9337686467007487</v>
      </c>
      <c r="K36" s="6">
        <f t="shared" si="14"/>
        <v>147.93333333333334</v>
      </c>
      <c r="L36" s="11">
        <f t="shared" si="6"/>
        <v>147.93333333333334</v>
      </c>
      <c r="M36" s="11">
        <f t="shared" si="0"/>
        <v>147.93</v>
      </c>
      <c r="N36" s="11">
        <f t="shared" si="7"/>
        <v>147.93</v>
      </c>
      <c r="O36" s="11">
        <f t="shared" si="8"/>
        <v>177.51599999999999</v>
      </c>
      <c r="P36" s="23"/>
      <c r="Q36" s="23">
        <v>1.2</v>
      </c>
      <c r="R36" s="23"/>
      <c r="S36" s="23"/>
      <c r="T36" s="23"/>
      <c r="U36" s="23"/>
      <c r="W36" s="20"/>
    </row>
    <row r="37" spans="1:23" ht="50.25" customHeight="1" thickBot="1">
      <c r="A37" s="41">
        <v>29</v>
      </c>
      <c r="B37" s="48" t="s">
        <v>56</v>
      </c>
      <c r="C37" s="25" t="s">
        <v>74</v>
      </c>
      <c r="D37" s="26">
        <v>1</v>
      </c>
      <c r="E37" s="44">
        <v>11250</v>
      </c>
      <c r="F37" s="45">
        <v>10407.4</v>
      </c>
      <c r="G37" s="44">
        <v>11969</v>
      </c>
      <c r="H37" s="4">
        <f t="shared" si="9"/>
        <v>11208.800000000001</v>
      </c>
      <c r="I37" s="70">
        <f t="shared" si="10"/>
        <v>781.61481562211975</v>
      </c>
      <c r="J37" s="5">
        <f t="shared" si="4"/>
        <v>6.9732247486093035</v>
      </c>
      <c r="K37" s="6">
        <v>9034.15</v>
      </c>
      <c r="L37" s="11">
        <f t="shared" si="6"/>
        <v>9034.15</v>
      </c>
      <c r="M37" s="11">
        <f t="shared" si="0"/>
        <v>9034.15</v>
      </c>
      <c r="N37" s="11">
        <f t="shared" si="7"/>
        <v>9034.15</v>
      </c>
      <c r="O37" s="11">
        <f t="shared" si="1"/>
        <v>10840.98</v>
      </c>
      <c r="P37" s="23"/>
      <c r="Q37" s="23">
        <v>1.2</v>
      </c>
      <c r="R37" s="23"/>
      <c r="S37" s="23"/>
      <c r="T37" s="23"/>
      <c r="U37" s="23"/>
      <c r="W37" s="20"/>
    </row>
    <row r="38" spans="1:23" ht="35.25" customHeight="1" thickBot="1">
      <c r="A38" s="41">
        <v>30</v>
      </c>
      <c r="B38" s="48" t="s">
        <v>57</v>
      </c>
      <c r="C38" s="25" t="s">
        <v>70</v>
      </c>
      <c r="D38" s="26">
        <v>1</v>
      </c>
      <c r="E38" s="44">
        <v>6108.33</v>
      </c>
      <c r="F38" s="45">
        <v>5639.5</v>
      </c>
      <c r="G38" s="44">
        <v>6485</v>
      </c>
      <c r="H38" s="4">
        <f t="shared" si="9"/>
        <v>6077.6100000000006</v>
      </c>
      <c r="I38" s="70">
        <f t="shared" ref="I38" si="21">SQRT(((SUM((POWER(G37-H37,2)),(POWER(F37-H37,2)),(POWER(E37-H37,2)))/(COLUMNS(E37:G37)-1))))</f>
        <v>781.61481562211975</v>
      </c>
      <c r="J38" s="5">
        <f t="shared" si="4"/>
        <v>12.860562221368591</v>
      </c>
      <c r="K38" s="6">
        <v>4895</v>
      </c>
      <c r="L38" s="11">
        <f t="shared" si="6"/>
        <v>4895</v>
      </c>
      <c r="M38" s="11">
        <f t="shared" si="0"/>
        <v>4895</v>
      </c>
      <c r="N38" s="11">
        <f t="shared" si="7"/>
        <v>4895</v>
      </c>
      <c r="O38" s="11">
        <f t="shared" si="8"/>
        <v>5874</v>
      </c>
      <c r="P38" s="23"/>
      <c r="Q38" s="23">
        <v>1.2</v>
      </c>
      <c r="R38" s="23"/>
      <c r="S38" s="23"/>
      <c r="T38" s="23"/>
      <c r="U38" s="23"/>
      <c r="W38" s="20"/>
    </row>
    <row r="39" spans="1:23" ht="35.25" customHeight="1" thickBot="1">
      <c r="A39" s="41">
        <v>31</v>
      </c>
      <c r="B39" s="47" t="s">
        <v>58</v>
      </c>
      <c r="C39" s="25" t="s">
        <v>70</v>
      </c>
      <c r="D39" s="26">
        <v>1</v>
      </c>
      <c r="E39" s="44">
        <v>14750</v>
      </c>
      <c r="F39" s="45">
        <v>13612.6</v>
      </c>
      <c r="G39" s="44">
        <v>15654</v>
      </c>
      <c r="H39" s="4">
        <f t="shared" si="9"/>
        <v>14672.199999999999</v>
      </c>
      <c r="I39" s="70">
        <f t="shared" ref="I39:I40" si="22">SQRT(((SUM((POWER(G39-H39,2)),(POWER(F39-H39,2)),(POWER(E39-H39,2)))/(COLUMNS(E39:G39)-1))))</f>
        <v>1022.921365501767</v>
      </c>
      <c r="J39" s="5">
        <f t="shared" si="4"/>
        <v>6.9718335730276788</v>
      </c>
      <c r="K39" s="6">
        <f t="shared" si="11"/>
        <v>14672.199999999999</v>
      </c>
      <c r="L39" s="11">
        <f t="shared" si="6"/>
        <v>14672.199999999999</v>
      </c>
      <c r="M39" s="11">
        <f t="shared" si="0"/>
        <v>14672.2</v>
      </c>
      <c r="N39" s="11">
        <f t="shared" si="7"/>
        <v>14672.2</v>
      </c>
      <c r="O39" s="11">
        <f t="shared" si="8"/>
        <v>17606.64</v>
      </c>
      <c r="P39" s="23"/>
      <c r="Q39" s="23">
        <v>1.2</v>
      </c>
      <c r="R39" s="23"/>
      <c r="S39" s="23"/>
      <c r="T39" s="23"/>
      <c r="U39" s="23"/>
      <c r="W39" s="20"/>
    </row>
    <row r="40" spans="1:23" ht="35.25" customHeight="1" thickBot="1">
      <c r="A40" s="41">
        <v>32</v>
      </c>
      <c r="B40" s="47" t="s">
        <v>59</v>
      </c>
      <c r="C40" s="25" t="s">
        <v>70</v>
      </c>
      <c r="D40" s="26">
        <v>1</v>
      </c>
      <c r="E40" s="44">
        <v>23000</v>
      </c>
      <c r="F40" s="76">
        <v>21196.7</v>
      </c>
      <c r="G40" s="44">
        <v>24376</v>
      </c>
      <c r="H40" s="4">
        <v>18399.900000000001</v>
      </c>
      <c r="I40" s="70">
        <f t="shared" si="22"/>
        <v>5687.564569303805</v>
      </c>
      <c r="J40" s="5">
        <f t="shared" si="4"/>
        <v>30.910845000808724</v>
      </c>
      <c r="K40" s="6">
        <v>18399.900000000001</v>
      </c>
      <c r="L40" s="11">
        <f t="shared" si="6"/>
        <v>18399.900000000001</v>
      </c>
      <c r="M40" s="11">
        <f t="shared" si="0"/>
        <v>18399.900000000001</v>
      </c>
      <c r="N40" s="11">
        <v>18399.900000000001</v>
      </c>
      <c r="O40" s="11">
        <f t="shared" si="1"/>
        <v>22079.88</v>
      </c>
      <c r="P40" s="23"/>
      <c r="Q40" s="23">
        <v>1.2</v>
      </c>
      <c r="R40" s="23"/>
      <c r="S40" s="23"/>
      <c r="T40" s="23"/>
      <c r="U40" s="23"/>
      <c r="W40" s="20"/>
    </row>
    <row r="41" spans="1:23" ht="35.25" customHeight="1" thickBot="1">
      <c r="A41" s="41">
        <v>33</v>
      </c>
      <c r="B41" s="47" t="s">
        <v>60</v>
      </c>
      <c r="C41" s="25" t="s">
        <v>74</v>
      </c>
      <c r="D41" s="26">
        <v>1</v>
      </c>
      <c r="E41" s="44">
        <v>5166.67</v>
      </c>
      <c r="F41" s="76">
        <v>4753.55</v>
      </c>
      <c r="G41" s="44">
        <v>5467</v>
      </c>
      <c r="H41" s="4">
        <f t="shared" si="9"/>
        <v>5129.0733333333337</v>
      </c>
      <c r="I41" s="70">
        <f t="shared" si="10"/>
        <v>358.20784139006958</v>
      </c>
      <c r="J41" s="5">
        <f t="shared" si="4"/>
        <v>6.983870537824302</v>
      </c>
      <c r="K41" s="6">
        <v>4126.25</v>
      </c>
      <c r="L41" s="11">
        <f t="shared" si="6"/>
        <v>4126.25</v>
      </c>
      <c r="M41" s="11">
        <f t="shared" si="0"/>
        <v>4126.25</v>
      </c>
      <c r="N41" s="11">
        <f t="shared" si="7"/>
        <v>4126.25</v>
      </c>
      <c r="O41" s="11">
        <f t="shared" si="8"/>
        <v>4951.5</v>
      </c>
      <c r="P41" s="23"/>
      <c r="Q41" s="23">
        <v>1.2</v>
      </c>
      <c r="R41" s="23"/>
      <c r="S41" s="23"/>
      <c r="T41" s="23"/>
      <c r="U41" s="23"/>
      <c r="W41" s="20"/>
    </row>
    <row r="42" spans="1:23" ht="35.25" customHeight="1" thickBot="1">
      <c r="A42" s="41">
        <v>34</v>
      </c>
      <c r="B42" s="47" t="s">
        <v>61</v>
      </c>
      <c r="C42" s="25" t="s">
        <v>23</v>
      </c>
      <c r="D42" s="26">
        <v>1</v>
      </c>
      <c r="E42" s="44">
        <v>3833.33</v>
      </c>
      <c r="F42" s="45">
        <v>3535.5</v>
      </c>
      <c r="G42" s="44">
        <v>4066</v>
      </c>
      <c r="H42" s="4">
        <f t="shared" si="9"/>
        <v>3811.61</v>
      </c>
      <c r="I42" s="70">
        <f t="shared" si="10"/>
        <v>265.91611703693326</v>
      </c>
      <c r="J42" s="5">
        <f t="shared" si="4"/>
        <v>6.9764775786854711</v>
      </c>
      <c r="K42" s="6">
        <v>2860.5</v>
      </c>
      <c r="L42" s="11">
        <f t="shared" si="6"/>
        <v>2860.5</v>
      </c>
      <c r="M42" s="11">
        <f t="shared" si="0"/>
        <v>2860.5</v>
      </c>
      <c r="N42" s="11">
        <f t="shared" si="7"/>
        <v>2860.5</v>
      </c>
      <c r="O42" s="11">
        <f t="shared" si="8"/>
        <v>3432.6</v>
      </c>
      <c r="P42" s="23"/>
      <c r="Q42" s="23">
        <v>1.2</v>
      </c>
      <c r="R42" s="23"/>
      <c r="S42" s="23"/>
      <c r="T42" s="23"/>
      <c r="U42" s="23"/>
      <c r="W42" s="20"/>
    </row>
    <row r="43" spans="1:23" ht="35.25" customHeight="1" thickBot="1">
      <c r="A43" s="41">
        <v>35</v>
      </c>
      <c r="B43" s="47" t="s">
        <v>62</v>
      </c>
      <c r="C43" s="25" t="s">
        <v>70</v>
      </c>
      <c r="D43" s="26">
        <v>1</v>
      </c>
      <c r="E43" s="44">
        <v>28833.33</v>
      </c>
      <c r="F43" s="76">
        <v>26630.5</v>
      </c>
      <c r="G43" s="44">
        <v>30625</v>
      </c>
      <c r="H43" s="4">
        <f t="shared" si="9"/>
        <v>28696.276666666668</v>
      </c>
      <c r="I43" s="70">
        <f t="shared" ref="I43" si="23">SQRT(((SUM((POWER(G42-H42,2)),(POWER(F42-H42,2)),(POWER(E42-H42,2)))/(COLUMNS(E42:G42)-1))))</f>
        <v>265.91611703693326</v>
      </c>
      <c r="J43" s="5">
        <f t="shared" si="4"/>
        <v>0.92665721105839138</v>
      </c>
      <c r="K43" s="6">
        <v>23190.85</v>
      </c>
      <c r="L43" s="11">
        <f t="shared" si="6"/>
        <v>23190.85</v>
      </c>
      <c r="M43" s="11">
        <f t="shared" si="0"/>
        <v>23190.85</v>
      </c>
      <c r="N43" s="11">
        <f t="shared" si="7"/>
        <v>23190.85</v>
      </c>
      <c r="O43" s="11">
        <f t="shared" si="1"/>
        <v>27829.019999999997</v>
      </c>
      <c r="P43" s="23"/>
      <c r="Q43" s="23">
        <v>1.2</v>
      </c>
      <c r="R43" s="23"/>
      <c r="S43" s="23"/>
      <c r="T43" s="23"/>
      <c r="U43" s="23"/>
      <c r="W43" s="20"/>
    </row>
    <row r="44" spans="1:23" ht="35.25" customHeight="1" thickBot="1">
      <c r="A44" s="41">
        <v>36</v>
      </c>
      <c r="B44" s="47" t="s">
        <v>63</v>
      </c>
      <c r="C44" s="25" t="s">
        <v>23</v>
      </c>
      <c r="D44" s="26">
        <v>1</v>
      </c>
      <c r="E44" s="44">
        <v>3750</v>
      </c>
      <c r="F44" s="45">
        <v>23476.2</v>
      </c>
      <c r="G44" s="44">
        <v>3998</v>
      </c>
      <c r="H44" s="4">
        <f t="shared" si="9"/>
        <v>10408.066666666668</v>
      </c>
      <c r="I44" s="70">
        <f t="shared" ref="I44:I45" si="24">SQRT(((SUM((POWER(G44-H44,2)),(POWER(F44-H44,2)),(POWER(E44-H44,2)))/(COLUMNS(E44:G44)-1))))</f>
        <v>11318.014738165584</v>
      </c>
      <c r="J44" s="5">
        <f t="shared" si="4"/>
        <v>108.74271947558864</v>
      </c>
      <c r="K44" s="6">
        <v>3017.5</v>
      </c>
      <c r="L44" s="11">
        <f t="shared" si="6"/>
        <v>3017.5</v>
      </c>
      <c r="M44" s="11">
        <f t="shared" si="0"/>
        <v>3017.5</v>
      </c>
      <c r="N44" s="11">
        <f t="shared" si="7"/>
        <v>3017.5</v>
      </c>
      <c r="O44" s="11">
        <f t="shared" si="8"/>
        <v>3621</v>
      </c>
      <c r="P44" s="23"/>
      <c r="Q44" s="23">
        <v>1.2</v>
      </c>
      <c r="R44" s="23"/>
      <c r="S44" s="23"/>
      <c r="T44" s="23"/>
      <c r="U44" s="23"/>
      <c r="W44" s="20"/>
    </row>
    <row r="45" spans="1:23" ht="35.25" customHeight="1" thickBot="1">
      <c r="A45" s="41">
        <v>37</v>
      </c>
      <c r="B45" s="47" t="s">
        <v>64</v>
      </c>
      <c r="C45" s="25" t="s">
        <v>23</v>
      </c>
      <c r="D45" s="26">
        <v>1</v>
      </c>
      <c r="E45" s="44">
        <v>19583.330000000002</v>
      </c>
      <c r="F45" s="76">
        <v>18094.3</v>
      </c>
      <c r="G45" s="44">
        <v>20808</v>
      </c>
      <c r="H45" s="4">
        <f t="shared" si="9"/>
        <v>19495.210000000003</v>
      </c>
      <c r="I45" s="70">
        <f t="shared" si="24"/>
        <v>1358.9943978177398</v>
      </c>
      <c r="J45" s="5">
        <f t="shared" si="4"/>
        <v>6.9709143826495819</v>
      </c>
      <c r="K45" s="6">
        <v>15706.7</v>
      </c>
      <c r="L45" s="11">
        <f t="shared" si="6"/>
        <v>15706.7</v>
      </c>
      <c r="M45" s="11">
        <f t="shared" si="0"/>
        <v>15706.7</v>
      </c>
      <c r="N45" s="11">
        <f t="shared" si="7"/>
        <v>15706.7</v>
      </c>
      <c r="O45" s="11">
        <f t="shared" si="8"/>
        <v>18848.04</v>
      </c>
      <c r="P45" s="23"/>
      <c r="Q45" s="23">
        <v>1.2</v>
      </c>
      <c r="R45" s="23"/>
      <c r="S45" s="23"/>
      <c r="T45" s="23"/>
      <c r="U45" s="23"/>
      <c r="W45" s="20"/>
    </row>
    <row r="46" spans="1:23" ht="35.25" customHeight="1" thickBot="1">
      <c r="A46" s="41">
        <v>38</v>
      </c>
      <c r="B46" s="48" t="s">
        <v>65</v>
      </c>
      <c r="C46" s="25" t="s">
        <v>74</v>
      </c>
      <c r="D46" s="26">
        <v>1</v>
      </c>
      <c r="E46" s="44">
        <v>3883.33</v>
      </c>
      <c r="F46" s="45">
        <v>3584.5</v>
      </c>
      <c r="G46" s="44">
        <v>4122</v>
      </c>
      <c r="H46" s="4">
        <f t="shared" si="9"/>
        <v>3863.2766666666666</v>
      </c>
      <c r="I46" s="70">
        <f t="shared" si="10"/>
        <v>269.31053568944037</v>
      </c>
      <c r="J46" s="5">
        <f t="shared" si="4"/>
        <v>6.9710393255839058</v>
      </c>
      <c r="K46" s="6">
        <f t="shared" si="14"/>
        <v>3863.2766666666666</v>
      </c>
      <c r="L46" s="11">
        <f t="shared" si="6"/>
        <v>3863.2766666666666</v>
      </c>
      <c r="M46" s="11">
        <f t="shared" si="0"/>
        <v>3863.27</v>
      </c>
      <c r="N46" s="11">
        <f t="shared" si="7"/>
        <v>3863.27</v>
      </c>
      <c r="O46" s="11">
        <f t="shared" si="1"/>
        <v>4635.924</v>
      </c>
      <c r="P46" s="23"/>
      <c r="Q46" s="23">
        <v>1.2</v>
      </c>
      <c r="R46" s="23"/>
      <c r="S46" s="23"/>
      <c r="T46" s="23"/>
      <c r="U46" s="23"/>
      <c r="W46" s="20"/>
    </row>
    <row r="47" spans="1:23" ht="35.25" customHeight="1">
      <c r="A47" s="50">
        <v>39</v>
      </c>
      <c r="B47" s="51" t="s">
        <v>66</v>
      </c>
      <c r="C47" s="52" t="s">
        <v>78</v>
      </c>
      <c r="D47" s="53">
        <v>1</v>
      </c>
      <c r="E47" s="54">
        <v>1750</v>
      </c>
      <c r="F47" s="55">
        <v>1590.5</v>
      </c>
      <c r="G47" s="54">
        <v>1829</v>
      </c>
      <c r="H47" s="4">
        <f t="shared" si="9"/>
        <v>1723.1666666666667</v>
      </c>
      <c r="I47" s="71">
        <f t="shared" si="10"/>
        <v>121.49314109583854</v>
      </c>
      <c r="J47" s="56">
        <f t="shared" si="4"/>
        <v>7.0505740069158644</v>
      </c>
      <c r="K47" s="57" t="s">
        <v>86</v>
      </c>
      <c r="L47" s="58">
        <v>1138.6500000000001</v>
      </c>
      <c r="M47" s="58">
        <f t="shared" si="0"/>
        <v>1138.6500000000001</v>
      </c>
      <c r="N47" s="58">
        <f t="shared" si="7"/>
        <v>1138.6500000000001</v>
      </c>
      <c r="O47" s="58">
        <f t="shared" si="8"/>
        <v>1366.38</v>
      </c>
      <c r="P47" s="23"/>
      <c r="Q47" s="23">
        <v>1.2</v>
      </c>
      <c r="R47" s="23"/>
      <c r="S47" s="23"/>
      <c r="T47" s="23"/>
      <c r="U47" s="23"/>
      <c r="W47" s="20"/>
    </row>
    <row r="48" spans="1:23" ht="35.25" customHeight="1">
      <c r="A48" s="40">
        <v>40</v>
      </c>
      <c r="B48" s="65" t="s">
        <v>67</v>
      </c>
      <c r="C48" s="25" t="s">
        <v>78</v>
      </c>
      <c r="D48" s="25">
        <v>1</v>
      </c>
      <c r="E48" s="32">
        <v>3000</v>
      </c>
      <c r="F48" s="77" t="s">
        <v>89</v>
      </c>
      <c r="G48" s="31">
        <v>3152</v>
      </c>
      <c r="H48" s="4">
        <f t="shared" si="9"/>
        <v>3076</v>
      </c>
      <c r="I48" s="70">
        <f t="shared" ref="I48" si="25">SQRT(((SUM((POWER(G47-H47,2)),(POWER(F47-H47,2)),(POWER(E47-H47,2)))/(COLUMNS(E47:G47)-1))))</f>
        <v>121.49314109583854</v>
      </c>
      <c r="J48" s="5">
        <f t="shared" si="4"/>
        <v>3.9497119992145171</v>
      </c>
      <c r="K48" s="6" t="s">
        <v>87</v>
      </c>
      <c r="L48" s="11">
        <v>1962.4</v>
      </c>
      <c r="M48" s="11">
        <f t="shared" si="0"/>
        <v>1962.4</v>
      </c>
      <c r="N48" s="11">
        <f t="shared" si="7"/>
        <v>1962.4</v>
      </c>
      <c r="O48" s="11">
        <f t="shared" si="8"/>
        <v>2354.88</v>
      </c>
      <c r="P48" s="23"/>
      <c r="Q48" s="23">
        <v>1.2</v>
      </c>
      <c r="R48" s="23"/>
      <c r="S48" s="23"/>
      <c r="T48" s="23"/>
      <c r="U48" s="23"/>
      <c r="W48" s="20"/>
    </row>
    <row r="49" spans="1:23" ht="28.5" customHeight="1">
      <c r="A49" s="40"/>
      <c r="B49" s="66"/>
      <c r="C49" s="25"/>
      <c r="D49" s="25"/>
      <c r="E49" s="32">
        <v>202483.33</v>
      </c>
      <c r="F49" s="38">
        <v>186747.71</v>
      </c>
      <c r="G49" s="31">
        <v>214760</v>
      </c>
      <c r="H49" s="4"/>
      <c r="I49" s="70"/>
      <c r="J49" s="5"/>
      <c r="K49" s="6"/>
      <c r="L49" s="11"/>
      <c r="M49" s="11"/>
      <c r="N49" s="11">
        <f>SUM(N9:N48)</f>
        <v>165412.74999999997</v>
      </c>
      <c r="O49" s="11">
        <f>SUM(O9:O48)</f>
        <v>198495.3</v>
      </c>
      <c r="P49" s="23"/>
      <c r="Q49" s="23"/>
      <c r="R49" s="23"/>
      <c r="S49" s="23"/>
      <c r="T49" s="23"/>
      <c r="U49" s="23"/>
      <c r="W49" s="20"/>
    </row>
    <row r="50" spans="1:23" ht="82.5" hidden="1" customHeight="1" thickBot="1">
      <c r="A50" s="59"/>
      <c r="B50" s="60"/>
      <c r="C50" s="61"/>
      <c r="D50" s="62"/>
      <c r="E50" s="29"/>
      <c r="F50" s="29"/>
      <c r="G50" s="68"/>
      <c r="I50" s="72" t="s">
        <v>27</v>
      </c>
      <c r="J50" s="8"/>
      <c r="K50" s="9"/>
      <c r="L50" s="15">
        <f>SUM(L9:L13)</f>
        <v>11548.933333333334</v>
      </c>
      <c r="M50" s="43"/>
      <c r="N50" s="63">
        <f>SUM(N9:N13)</f>
        <v>11548.910000000002</v>
      </c>
      <c r="O50" s="64">
        <f t="shared" si="1"/>
        <v>13858.692000000001</v>
      </c>
      <c r="P50" s="24"/>
      <c r="Q50" s="23">
        <v>1.2</v>
      </c>
      <c r="R50" s="24"/>
      <c r="S50" s="24"/>
      <c r="T50" s="24"/>
      <c r="U50" s="24"/>
      <c r="W50" s="20">
        <v>1.2</v>
      </c>
    </row>
    <row r="51" spans="1:23" ht="27" customHeight="1">
      <c r="A51" s="90" t="s">
        <v>91</v>
      </c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33"/>
      <c r="P51" s="22"/>
      <c r="Q51" s="22"/>
      <c r="R51" s="22"/>
      <c r="S51" s="22"/>
      <c r="T51" s="22"/>
      <c r="U51" s="22"/>
    </row>
    <row r="52" spans="1:23" ht="23.25" customHeight="1">
      <c r="A52" s="91" t="s">
        <v>93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34"/>
      <c r="P52" s="21"/>
      <c r="Q52" s="21"/>
      <c r="R52" s="21"/>
      <c r="S52" s="21"/>
      <c r="T52" s="21"/>
      <c r="U52" s="21"/>
    </row>
    <row r="53" spans="1:23" ht="24.75" customHeight="1">
      <c r="A53" s="12"/>
      <c r="B53" s="90" t="s">
        <v>16</v>
      </c>
      <c r="C53" s="2"/>
      <c r="D53" s="93" t="s">
        <v>92</v>
      </c>
      <c r="E53" s="93"/>
      <c r="F53" s="18"/>
      <c r="G53" s="93" t="s">
        <v>79</v>
      </c>
      <c r="H53" s="93"/>
      <c r="I53" s="93"/>
      <c r="J53" s="13"/>
    </row>
    <row r="54" spans="1:23" ht="22.5" customHeight="1">
      <c r="A54" s="12"/>
      <c r="B54" s="92"/>
      <c r="C54" s="2"/>
      <c r="D54" s="93" t="s">
        <v>17</v>
      </c>
      <c r="E54" s="93"/>
      <c r="F54" s="18"/>
      <c r="G54" s="93" t="s">
        <v>18</v>
      </c>
      <c r="H54" s="93"/>
      <c r="I54" s="93"/>
      <c r="J54" s="13"/>
    </row>
  </sheetData>
  <mergeCells count="19">
    <mergeCell ref="A51:N51"/>
    <mergeCell ref="A52:N52"/>
    <mergeCell ref="B53:B54"/>
    <mergeCell ref="D53:E53"/>
    <mergeCell ref="G53:I53"/>
    <mergeCell ref="D54:E54"/>
    <mergeCell ref="G54:I54"/>
    <mergeCell ref="K1:N1"/>
    <mergeCell ref="A7:A8"/>
    <mergeCell ref="B7:B8"/>
    <mergeCell ref="C7:C8"/>
    <mergeCell ref="D7:D8"/>
    <mergeCell ref="E7:G7"/>
    <mergeCell ref="H7:J7"/>
    <mergeCell ref="D2:N2"/>
    <mergeCell ref="D3:N3"/>
    <mergeCell ref="D4:N4"/>
    <mergeCell ref="A5:N5"/>
    <mergeCell ref="K7:O7"/>
  </mergeCells>
  <pageMargins left="0.16" right="0.16" top="0.32" bottom="0.24" header="0.22" footer="0.19"/>
  <pageSetup paperSize="9" scale="60" fitToHeight="0" orientation="landscape" r:id="rId1"/>
  <rowBreaks count="2" manualBreakCount="2">
    <brk id="22" max="15" man="1"/>
    <brk id="49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восст асф</vt:lpstr>
      <vt:lpstr>'восст асф'!Область_печати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ATorbenko</dc:creator>
  <cp:lastModifiedBy>apaporotniy</cp:lastModifiedBy>
  <cp:lastPrinted>2022-04-20T08:28:42Z</cp:lastPrinted>
  <dcterms:created xsi:type="dcterms:W3CDTF">2014-01-28T13:50:42Z</dcterms:created>
  <dcterms:modified xsi:type="dcterms:W3CDTF">2025-05-20T05:31:04Z</dcterms:modified>
</cp:coreProperties>
</file>