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15" yWindow="3360" windowWidth="29040" windowHeight="15840"/>
  </bookViews>
  <sheets>
    <sheet name="из трех" sheetId="24" r:id="rId1"/>
  </sheets>
  <definedNames>
    <definedName name="Excel_BuiltIn_Print_Area">NA()</definedName>
    <definedName name="_xlnm.Print_Area" localSheetId="0">'из трех'!$A$1:$M$20</definedName>
  </definedNames>
  <calcPr calcId="145621"/>
</workbook>
</file>

<file path=xl/calcChain.xml><?xml version="1.0" encoding="utf-8"?>
<calcChain xmlns="http://schemas.openxmlformats.org/spreadsheetml/2006/main">
  <c r="G14" i="24" l="1"/>
  <c r="I13" i="24"/>
  <c r="I12" i="24"/>
  <c r="I11" i="24"/>
  <c r="L13" i="24" l="1"/>
  <c r="J11" i="24"/>
  <c r="J12" i="24"/>
  <c r="J13" i="24"/>
  <c r="K13" i="24"/>
  <c r="K12" i="24"/>
  <c r="L12" i="24" s="1"/>
  <c r="K11" i="24"/>
  <c r="L11" i="24" s="1"/>
  <c r="G13" i="24"/>
  <c r="H13" i="24" s="1"/>
  <c r="G12" i="24"/>
  <c r="H12" i="24" s="1"/>
  <c r="G11" i="24"/>
  <c r="M11" i="24" s="1"/>
  <c r="K14" i="24" l="1"/>
  <c r="H11" i="24"/>
  <c r="M13" i="24"/>
  <c r="M12" i="24"/>
  <c r="I14" i="24"/>
  <c r="G15" i="24" l="1"/>
</calcChain>
</file>

<file path=xl/sharedStrings.xml><?xml version="1.0" encoding="utf-8"?>
<sst xmlns="http://schemas.openxmlformats.org/spreadsheetml/2006/main" count="35" uniqueCount="29">
  <si>
    <t>№ п/п</t>
  </si>
  <si>
    <t>Наименование товаров, работ, услуг</t>
  </si>
  <si>
    <t>ед. изм.</t>
  </si>
  <si>
    <t>кол-во</t>
  </si>
  <si>
    <t>РАЗДЕЛ IV.</t>
  </si>
  <si>
    <t xml:space="preserve">ОБОСНОВАНИЕ НАЧАЛЬНОЙ (МАКСИМАЛЬНОЙ) ЦЕНЫ ДОГОВОРА </t>
  </si>
  <si>
    <t xml:space="preserve">  Начальная  (максимальная) цена договора  (НМЦД)- определена и обоснована заказчиком посредством применения метода сопоставимых рыночных цен (анализа рынка) на основании информации о ценах, полученных от поставщиков</t>
  </si>
  <si>
    <t>цена за единицу  (руб. коп.)</t>
  </si>
  <si>
    <t>итого стоимость  (руб. коп.)   У2</t>
  </si>
  <si>
    <t xml:space="preserve">Средняя цена единицы / НМЦ едниницы  (руб. коп.)  </t>
  </si>
  <si>
    <t>итого стоимость    (руб. коп.) У3</t>
  </si>
  <si>
    <t xml:space="preserve">Расчет НМЦД </t>
  </si>
  <si>
    <t>НМЦД= (У1+У2+У3)/3</t>
  </si>
  <si>
    <t>НМЦД  включает в себя все затраты, связанные с выполнением договора, в том числе транспортные расходы, расходы на упаковку, перевозку, страхование, уплату таможенных пошлин, налогов, включая НДС и прочее</t>
  </si>
  <si>
    <t>где У1, У2, У3 - итоговая стоимость предложенная в коммерческих предложениях</t>
  </si>
  <si>
    <t xml:space="preserve"> Начальная максимальная цена договора  (товаров, работ, услуг), руб.     </t>
  </si>
  <si>
    <t>итого стоимость  (руб. коп.)   У1</t>
  </si>
  <si>
    <t>м</t>
  </si>
  <si>
    <t>Кабель АПвБШвнг 4х120мс(N)-1</t>
  </si>
  <si>
    <t>Кабель АПвБШвнг 4х150мс(N)-1</t>
  </si>
  <si>
    <t>Кабель АПВПу -10 1х70/25</t>
  </si>
  <si>
    <t>Поставка кабеля АПвБШвнг, АПВПу на июнь-сентябрь 2025 года, для нужд АО «Орелоблэнерго»</t>
  </si>
  <si>
    <t>ОКПД2</t>
  </si>
  <si>
    <t>Информация  о совокупном количестве баллов, согласно ПП Российской Федерации от 17 июля 2015 г. N 719, установлено не менее</t>
  </si>
  <si>
    <t>27.32.13.126 Кабели силовые гибкие специализированного назначения
ОГРАНИЧЕНИЕ</t>
  </si>
  <si>
    <t>_</t>
  </si>
  <si>
    <t>Участник №1 
(КП от  22.05.2025г)</t>
  </si>
  <si>
    <t>Участник №2 
(КП от  22.05.2025г)</t>
  </si>
  <si>
    <t>Участник №3 
(КП от 26.05.2025г)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</si>
</sst>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[$-F800]dddd\,\ mmmm\ dd\,\ yyyy"/>
    <numFmt numFmtId="166" formatCode="#,##0.00\ [$руб.-419];[Red]\-#,##0.00\ [$руб.-419]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sz val="10"/>
      <name val="Helv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Arial Cyr"/>
      <family val="2"/>
      <charset val="204"/>
    </font>
    <font>
      <b/>
      <i/>
      <sz val="16"/>
      <color indexed="8"/>
      <name val="Arial Cyr"/>
      <charset val="204"/>
    </font>
    <font>
      <b/>
      <i/>
      <u/>
      <sz val="11"/>
      <color indexed="8"/>
      <name val="Arial Cyr"/>
      <charset val="204"/>
    </font>
    <font>
      <b/>
      <i/>
      <sz val="16"/>
      <color indexed="8"/>
      <name val="Arial Cyr"/>
      <family val="2"/>
      <charset val="204"/>
    </font>
    <font>
      <b/>
      <i/>
      <u/>
      <sz val="11"/>
      <color indexed="8"/>
      <name val="Arial Cyr"/>
      <family val="2"/>
      <charset val="204"/>
    </font>
    <font>
      <sz val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69">
    <xf numFmtId="0" fontId="0" fillId="0" borderId="0"/>
    <xf numFmtId="0" fontId="5" fillId="0" borderId="0"/>
    <xf numFmtId="0" fontId="6" fillId="0" borderId="0"/>
    <xf numFmtId="0" fontId="3" fillId="0" borderId="0"/>
    <xf numFmtId="0" fontId="7" fillId="0" borderId="0"/>
    <xf numFmtId="164" fontId="8" fillId="0" borderId="0" applyFont="0" applyFill="0" applyBorder="0" applyAlignment="0" applyProtection="0"/>
    <xf numFmtId="0" fontId="12" fillId="0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3" fillId="11" borderId="1" applyNumberFormat="0" applyAlignment="0" applyProtection="0"/>
    <xf numFmtId="0" fontId="23" fillId="11" borderId="1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7" fillId="0" borderId="0" applyBorder="0" applyProtection="0">
      <alignment horizontal="center"/>
    </xf>
    <xf numFmtId="0" fontId="39" fillId="0" borderId="0" applyBorder="0" applyProtection="0">
      <alignment horizontal="center"/>
    </xf>
    <xf numFmtId="0" fontId="37" fillId="0" borderId="0" applyBorder="0" applyProtection="0">
      <alignment horizontal="center" textRotation="90"/>
    </xf>
    <xf numFmtId="0" fontId="39" fillId="0" borderId="0" applyBorder="0" applyProtection="0">
      <alignment horizontal="center" textRotation="90"/>
    </xf>
    <xf numFmtId="0" fontId="38" fillId="0" borderId="0" applyBorder="0" applyProtection="0"/>
    <xf numFmtId="0" fontId="40" fillId="0" borderId="0" applyBorder="0" applyProtection="0"/>
    <xf numFmtId="166" fontId="38" fillId="0" borderId="0" applyBorder="0" applyProtection="0"/>
    <xf numFmtId="166" fontId="40" fillId="0" borderId="0" applyBorder="0" applyProtection="0"/>
    <xf numFmtId="0" fontId="39" fillId="0" borderId="0" applyBorder="0" applyProtection="0">
      <alignment horizontal="center" textRotation="90"/>
    </xf>
    <xf numFmtId="0" fontId="40" fillId="0" borderId="0" applyBorder="0" applyProtection="0"/>
    <xf numFmtId="166" fontId="40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4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165" fontId="24" fillId="4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5" fillId="0" borderId="0" xfId="0" applyFont="1" applyAlignment="1">
      <alignment wrapText="1"/>
    </xf>
    <xf numFmtId="0" fontId="29" fillId="0" borderId="0" xfId="0" applyFont="1" applyAlignment="1">
      <alignment horizontal="right" vertical="center" wrapText="1"/>
    </xf>
    <xf numFmtId="0" fontId="30" fillId="3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165" fontId="30" fillId="4" borderId="0" xfId="0" applyNumberFormat="1" applyFont="1" applyFill="1" applyAlignment="1">
      <alignment horizontal="center" vertical="center" wrapText="1"/>
    </xf>
    <xf numFmtId="0" fontId="3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31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164" fontId="25" fillId="0" borderId="0" xfId="5" applyFont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31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29" fillId="0" borderId="0" xfId="0" applyFont="1" applyAlignment="1">
      <alignment horizontal="center" vertical="center" wrapText="1"/>
    </xf>
    <xf numFmtId="0" fontId="25" fillId="0" borderId="5" xfId="0" applyFont="1" applyBorder="1" applyAlignment="1">
      <alignment wrapText="1"/>
    </xf>
    <xf numFmtId="0" fontId="26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164" fontId="27" fillId="0" borderId="8" xfId="5" applyFont="1" applyFill="1" applyBorder="1" applyAlignment="1">
      <alignment horizontal="center" vertical="center" wrapText="1"/>
    </xf>
    <xf numFmtId="164" fontId="27" fillId="0" borderId="8" xfId="5" applyFont="1" applyBorder="1" applyAlignment="1">
      <alignment horizontal="center" vertical="center" wrapText="1"/>
    </xf>
    <xf numFmtId="0" fontId="27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horizontal="center" vertical="center"/>
    </xf>
    <xf numFmtId="164" fontId="9" fillId="0" borderId="8" xfId="5" applyFont="1" applyBorder="1" applyAlignment="1">
      <alignment horizontal="center" vertical="center"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horizontal="right" wrapText="1"/>
    </xf>
    <xf numFmtId="2" fontId="4" fillId="0" borderId="0" xfId="39" applyNumberFormat="1" applyFont="1"/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25" fillId="0" borderId="0" xfId="0" applyFont="1" applyBorder="1" applyAlignment="1">
      <alignment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1" fillId="0" borderId="0" xfId="0" applyFont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31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164" fontId="34" fillId="0" borderId="8" xfId="5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>
      <alignment horizontal="center" wrapText="1"/>
    </xf>
    <xf numFmtId="2" fontId="10" fillId="2" borderId="3" xfId="0" applyNumberFormat="1" applyFont="1" applyFill="1" applyBorder="1" applyAlignment="1">
      <alignment horizontal="center" wrapText="1"/>
    </xf>
    <xf numFmtId="164" fontId="10" fillId="0" borderId="4" xfId="5" applyFont="1" applyBorder="1" applyAlignment="1">
      <alignment horizontal="center" wrapText="1"/>
    </xf>
    <xf numFmtId="164" fontId="10" fillId="0" borderId="6" xfId="5" applyFont="1" applyBorder="1" applyAlignment="1">
      <alignment horizontal="center" wrapText="1"/>
    </xf>
    <xf numFmtId="164" fontId="10" fillId="0" borderId="7" xfId="5" applyFont="1" applyBorder="1" applyAlignment="1">
      <alignment horizontal="center" wrapText="1"/>
    </xf>
    <xf numFmtId="0" fontId="13" fillId="2" borderId="8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32" fillId="2" borderId="8" xfId="0" applyFont="1" applyFill="1" applyBorder="1" applyAlignment="1">
      <alignment horizontal="center" vertical="center" wrapText="1"/>
    </xf>
  </cellXfs>
  <cellStyles count="69">
    <cellStyle name="Accent 1 1" xfId="7"/>
    <cellStyle name="Accent 1 2" xfId="8"/>
    <cellStyle name="Accent 2 1" xfId="9"/>
    <cellStyle name="Accent 2 2" xfId="10"/>
    <cellStyle name="Accent 3 1" xfId="11"/>
    <cellStyle name="Accent 3 2" xfId="12"/>
    <cellStyle name="Accent 4" xfId="13"/>
    <cellStyle name="Accent 5" xfId="14"/>
    <cellStyle name="Bad 1" xfId="15"/>
    <cellStyle name="Bad 2" xfId="16"/>
    <cellStyle name="Error 1" xfId="17"/>
    <cellStyle name="Error 2" xfId="18"/>
    <cellStyle name="Footnote 1" xfId="19"/>
    <cellStyle name="Footnote 2" xfId="20"/>
    <cellStyle name="Good 1" xfId="21"/>
    <cellStyle name="Good 2" xfId="22"/>
    <cellStyle name="Heading" xfId="46"/>
    <cellStyle name="Heading 1 1" xfId="23"/>
    <cellStyle name="Heading 1 2" xfId="24"/>
    <cellStyle name="Heading 2" xfId="47"/>
    <cellStyle name="Heading 2 1" xfId="25"/>
    <cellStyle name="Heading 2 2" xfId="26"/>
    <cellStyle name="Heading 3" xfId="27"/>
    <cellStyle name="Heading 4" xfId="28"/>
    <cellStyle name="Heading1" xfId="48"/>
    <cellStyle name="Heading1 2" xfId="49"/>
    <cellStyle name="Neutral 1" xfId="29"/>
    <cellStyle name="Neutral 2" xfId="30"/>
    <cellStyle name="Note 1" xfId="31"/>
    <cellStyle name="Note 2" xfId="32"/>
    <cellStyle name="Result" xfId="50"/>
    <cellStyle name="Result 2" xfId="51"/>
    <cellStyle name="Result2" xfId="52"/>
    <cellStyle name="Result2 2" xfId="53"/>
    <cellStyle name="Status 1" xfId="33"/>
    <cellStyle name="Status 2" xfId="34"/>
    <cellStyle name="Text 1" xfId="35"/>
    <cellStyle name="Text 2" xfId="36"/>
    <cellStyle name="Warning 1" xfId="37"/>
    <cellStyle name="Warning 2" xfId="38"/>
    <cellStyle name="Заголовок1 1" xfId="54"/>
    <cellStyle name="Обычный" xfId="0" builtinId="0"/>
    <cellStyle name="Обычный 2" xfId="1"/>
    <cellStyle name="Обычный 3" xfId="2"/>
    <cellStyle name="Обычный 4" xfId="3"/>
    <cellStyle name="Обычный 4 2" xfId="39"/>
    <cellStyle name="Обычный 4 2 2" xfId="60"/>
    <cellStyle name="Обычный 4 2 2 2" xfId="68"/>
    <cellStyle name="Обычный 4 2 3" xfId="64"/>
    <cellStyle name="Обычный 4 2 4" xfId="44"/>
    <cellStyle name="Обычный 4 3" xfId="43"/>
    <cellStyle name="Обычный 4 3 2" xfId="59"/>
    <cellStyle name="Обычный 4 3 2 2" xfId="67"/>
    <cellStyle name="Обычный 4 3 3" xfId="63"/>
    <cellStyle name="Обычный 4 4" xfId="42"/>
    <cellStyle name="Обычный 4 4 2" xfId="58"/>
    <cellStyle name="Обычный 4 4 2 2" xfId="66"/>
    <cellStyle name="Обычный 4 4 3" xfId="62"/>
    <cellStyle name="Обычный 4 5" xfId="57"/>
    <cellStyle name="Обычный 4 5 2" xfId="65"/>
    <cellStyle name="Обычный 4 6" xfId="61"/>
    <cellStyle name="Обычный 4 7" xfId="41"/>
    <cellStyle name="Обычный 5" xfId="6"/>
    <cellStyle name="Обычный 6" xfId="45"/>
    <cellStyle name="Результат 1" xfId="55"/>
    <cellStyle name="Результат2 1" xfId="56"/>
    <cellStyle name="Стиль 1" xfId="4"/>
    <cellStyle name="Финансовый" xfId="5" builtinId="3"/>
    <cellStyle name="Финансовый 2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topLeftCell="A4" zoomScale="90" zoomScaleNormal="90" workbookViewId="0">
      <selection activeCell="F11" sqref="F11:F13"/>
    </sheetView>
  </sheetViews>
  <sheetFormatPr defaultRowHeight="15" x14ac:dyDescent="0.25"/>
  <cols>
    <col min="1" max="1" width="5.85546875" style="6" customWidth="1"/>
    <col min="2" max="2" width="62.42578125" style="6" customWidth="1"/>
    <col min="3" max="4" width="17.28515625" style="6" customWidth="1"/>
    <col min="5" max="5" width="9.140625" style="6"/>
    <col min="6" max="6" width="9.140625" style="6" customWidth="1"/>
    <col min="7" max="12" width="18.85546875" style="6" customWidth="1"/>
    <col min="13" max="13" width="17.28515625" style="7" customWidth="1"/>
    <col min="14" max="14" width="14" style="6" bestFit="1" customWidth="1"/>
    <col min="15" max="15" width="10.7109375" style="6" customWidth="1"/>
    <col min="16" max="16384" width="9.140625" style="6"/>
  </cols>
  <sheetData>
    <row r="1" spans="1:18" s="1" customFormat="1" ht="21" customHeight="1" x14ac:dyDescent="0.25">
      <c r="A1" s="62" t="s">
        <v>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8" s="1" customFormat="1" ht="30" customHeight="1" x14ac:dyDescent="0.25">
      <c r="A2" s="63" t="s">
        <v>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8" s="1" customFormat="1" ht="15.75" hidden="1" customHeight="1" x14ac:dyDescent="0.25">
      <c r="A3" s="9"/>
      <c r="B3" s="10"/>
      <c r="C3" s="10"/>
      <c r="D3" s="10"/>
      <c r="E3" s="11"/>
      <c r="F3" s="11"/>
      <c r="G3" s="11"/>
      <c r="H3" s="12"/>
      <c r="I3" s="11"/>
      <c r="J3" s="12"/>
      <c r="K3" s="11"/>
      <c r="L3" s="11"/>
      <c r="M3" s="21"/>
    </row>
    <row r="4" spans="1:18" s="1" customFormat="1" ht="64.5" customHeight="1" x14ac:dyDescent="0.25">
      <c r="A4" s="64" t="s">
        <v>21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8" s="1" customFormat="1" ht="39.75" customHeight="1" x14ac:dyDescent="0.25">
      <c r="A5" s="65" t="s">
        <v>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8" s="1" customFormat="1" ht="15.75" hidden="1" customHeight="1" x14ac:dyDescent="0.25">
      <c r="B6" s="2"/>
      <c r="C6" s="2"/>
      <c r="D6" s="2"/>
      <c r="E6" s="3"/>
      <c r="F6" s="4"/>
      <c r="G6" s="5"/>
      <c r="H6" s="4"/>
      <c r="I6" s="5"/>
      <c r="J6" s="4"/>
      <c r="K6" s="5"/>
      <c r="L6" s="4"/>
      <c r="M6" s="4"/>
    </row>
    <row r="7" spans="1:18" ht="15.75" thickBot="1" x14ac:dyDescent="0.3"/>
    <row r="8" spans="1:18" ht="16.5" customHeight="1" thickBot="1" x14ac:dyDescent="0.3">
      <c r="A8" s="66" t="s">
        <v>0</v>
      </c>
      <c r="B8" s="66" t="s">
        <v>1</v>
      </c>
      <c r="C8" s="53" t="s">
        <v>22</v>
      </c>
      <c r="D8" s="56" t="s">
        <v>23</v>
      </c>
      <c r="E8" s="66" t="s">
        <v>2</v>
      </c>
      <c r="F8" s="66" t="s">
        <v>3</v>
      </c>
      <c r="G8" s="68"/>
      <c r="H8" s="68"/>
      <c r="I8" s="68"/>
      <c r="J8" s="68"/>
      <c r="K8" s="68"/>
      <c r="L8" s="68"/>
      <c r="M8" s="52" t="s">
        <v>9</v>
      </c>
    </row>
    <row r="9" spans="1:18" ht="51" customHeight="1" thickBot="1" x14ac:dyDescent="0.3">
      <c r="A9" s="67"/>
      <c r="B9" s="67"/>
      <c r="C9" s="54"/>
      <c r="D9" s="57"/>
      <c r="E9" s="66"/>
      <c r="F9" s="66"/>
      <c r="G9" s="69" t="s">
        <v>26</v>
      </c>
      <c r="H9" s="69"/>
      <c r="I9" s="69" t="s">
        <v>27</v>
      </c>
      <c r="J9" s="69"/>
      <c r="K9" s="69" t="s">
        <v>28</v>
      </c>
      <c r="L9" s="69"/>
      <c r="M9" s="52"/>
      <c r="P9" s="32"/>
    </row>
    <row r="10" spans="1:18" ht="60.75" customHeight="1" thickBot="1" x14ac:dyDescent="0.3">
      <c r="A10" s="67"/>
      <c r="B10" s="67"/>
      <c r="C10" s="55"/>
      <c r="D10" s="58"/>
      <c r="E10" s="66"/>
      <c r="F10" s="66"/>
      <c r="G10" s="23" t="s">
        <v>7</v>
      </c>
      <c r="H10" s="23" t="s">
        <v>16</v>
      </c>
      <c r="I10" s="23" t="s">
        <v>7</v>
      </c>
      <c r="J10" s="23" t="s">
        <v>8</v>
      </c>
      <c r="K10" s="23" t="s">
        <v>7</v>
      </c>
      <c r="L10" s="23" t="s">
        <v>10</v>
      </c>
      <c r="M10" s="52"/>
      <c r="Q10" s="36"/>
      <c r="R10" s="36"/>
    </row>
    <row r="11" spans="1:18" s="35" customFormat="1" ht="39.75" customHeight="1" thickBot="1" x14ac:dyDescent="0.3">
      <c r="A11" s="24">
        <v>1</v>
      </c>
      <c r="B11" s="39" t="s">
        <v>18</v>
      </c>
      <c r="C11" s="59" t="s">
        <v>24</v>
      </c>
      <c r="D11" s="42" t="s">
        <v>25</v>
      </c>
      <c r="E11" s="25" t="s">
        <v>17</v>
      </c>
      <c r="F11" s="26">
        <v>520</v>
      </c>
      <c r="G11" s="27">
        <f>439138.91/F11</f>
        <v>844.4979038461538</v>
      </c>
      <c r="H11" s="28">
        <f t="shared" ref="H11:H13" si="0">G11*F11</f>
        <v>439138.91</v>
      </c>
      <c r="I11" s="27">
        <f>520000/F11</f>
        <v>1000</v>
      </c>
      <c r="J11" s="28">
        <f t="shared" ref="J11:J13" si="1">F11*I11</f>
        <v>520000</v>
      </c>
      <c r="K11" s="27">
        <f>514800/F11</f>
        <v>990</v>
      </c>
      <c r="L11" s="28">
        <f t="shared" ref="L11:L13" si="2">F11*K11</f>
        <v>514800</v>
      </c>
      <c r="M11" s="28">
        <f t="shared" ref="M11:M13" si="3">AVERAGE(G11,I11,K11)</f>
        <v>944.83263461538456</v>
      </c>
      <c r="N11" s="6"/>
      <c r="O11" s="6"/>
      <c r="P11" s="32"/>
      <c r="Q11" s="37"/>
      <c r="R11" s="37"/>
    </row>
    <row r="12" spans="1:18" s="18" customFormat="1" ht="39.75" customHeight="1" thickBot="1" x14ac:dyDescent="0.3">
      <c r="A12" s="24">
        <v>2</v>
      </c>
      <c r="B12" s="39" t="s">
        <v>19</v>
      </c>
      <c r="C12" s="60"/>
      <c r="D12" s="42" t="s">
        <v>25</v>
      </c>
      <c r="E12" s="25" t="s">
        <v>17</v>
      </c>
      <c r="F12" s="26">
        <v>200</v>
      </c>
      <c r="G12" s="27">
        <f>206997.79/F12</f>
        <v>1034.9889499999999</v>
      </c>
      <c r="H12" s="28">
        <f t="shared" si="0"/>
        <v>206997.78999999998</v>
      </c>
      <c r="I12" s="27">
        <f>260000/F12</f>
        <v>1300</v>
      </c>
      <c r="J12" s="28">
        <f t="shared" si="1"/>
        <v>260000</v>
      </c>
      <c r="K12" s="27">
        <f>216200/F12</f>
        <v>1081</v>
      </c>
      <c r="L12" s="28">
        <f t="shared" si="2"/>
        <v>216200</v>
      </c>
      <c r="M12" s="28">
        <f t="shared" si="3"/>
        <v>1138.6629833333334</v>
      </c>
      <c r="N12" s="6"/>
      <c r="O12" s="6"/>
      <c r="P12" s="6"/>
      <c r="Q12" s="37"/>
      <c r="R12" s="37"/>
    </row>
    <row r="13" spans="1:18" s="18" customFormat="1" ht="39.75" customHeight="1" thickBot="1" x14ac:dyDescent="0.3">
      <c r="A13" s="24">
        <v>3</v>
      </c>
      <c r="B13" s="39" t="s">
        <v>20</v>
      </c>
      <c r="C13" s="61"/>
      <c r="D13" s="42" t="s">
        <v>25</v>
      </c>
      <c r="E13" s="25" t="s">
        <v>17</v>
      </c>
      <c r="F13" s="26">
        <v>180</v>
      </c>
      <c r="G13" s="27">
        <f>316594.08/600</f>
        <v>527.65679999999998</v>
      </c>
      <c r="H13" s="28">
        <f t="shared" si="0"/>
        <v>94978.224000000002</v>
      </c>
      <c r="I13" s="27">
        <f>131400/F13</f>
        <v>730</v>
      </c>
      <c r="J13" s="28">
        <f t="shared" si="1"/>
        <v>131400</v>
      </c>
      <c r="K13" s="27">
        <f>97290/F13</f>
        <v>540.5</v>
      </c>
      <c r="L13" s="28">
        <f t="shared" si="2"/>
        <v>97290</v>
      </c>
      <c r="M13" s="28">
        <f t="shared" si="3"/>
        <v>599.38559999999995</v>
      </c>
      <c r="N13" s="6"/>
      <c r="O13" s="6"/>
      <c r="P13" s="32"/>
      <c r="Q13" s="40"/>
      <c r="R13" s="37"/>
    </row>
    <row r="14" spans="1:18" s="18" customFormat="1" ht="39.75" customHeight="1" thickBot="1" x14ac:dyDescent="0.3">
      <c r="A14" s="24"/>
      <c r="B14" s="29"/>
      <c r="C14" s="29"/>
      <c r="D14" s="29"/>
      <c r="E14" s="23"/>
      <c r="F14" s="30"/>
      <c r="G14" s="46">
        <f>SUM(H11:H13)</f>
        <v>741114.924</v>
      </c>
      <c r="H14" s="46"/>
      <c r="I14" s="46">
        <f>SUM(J11:J13)</f>
        <v>911400</v>
      </c>
      <c r="J14" s="46"/>
      <c r="K14" s="46">
        <f>SUM(L11:L13)</f>
        <v>828290</v>
      </c>
      <c r="L14" s="46"/>
      <c r="M14" s="31"/>
      <c r="N14" s="33"/>
      <c r="O14" s="35"/>
      <c r="P14" s="35"/>
      <c r="Q14" s="37"/>
      <c r="R14" s="37"/>
    </row>
    <row r="15" spans="1:18" s="8" customFormat="1" ht="36.75" customHeight="1" thickBot="1" x14ac:dyDescent="0.35">
      <c r="A15" s="22"/>
      <c r="B15" s="47" t="s">
        <v>15</v>
      </c>
      <c r="C15" s="47"/>
      <c r="D15" s="47"/>
      <c r="E15" s="47"/>
      <c r="F15" s="48"/>
      <c r="G15" s="49">
        <f>(G14+I14+K14)/3</f>
        <v>826934.97466666671</v>
      </c>
      <c r="H15" s="50"/>
      <c r="I15" s="50"/>
      <c r="J15" s="50"/>
      <c r="K15" s="50"/>
      <c r="L15" s="51"/>
      <c r="M15" s="17"/>
      <c r="N15" s="34"/>
      <c r="Q15" s="38"/>
      <c r="R15" s="38"/>
    </row>
    <row r="16" spans="1:18" x14ac:dyDescent="0.25">
      <c r="N16" s="34"/>
      <c r="Q16" s="36"/>
      <c r="R16" s="36"/>
    </row>
    <row r="18" spans="2:16" s="13" customFormat="1" ht="21" customHeight="1" x14ac:dyDescent="0.3">
      <c r="B18" s="19" t="s">
        <v>11</v>
      </c>
      <c r="C18" s="41"/>
      <c r="D18" s="41"/>
      <c r="E18" s="43" t="s">
        <v>12</v>
      </c>
      <c r="F18" s="43"/>
      <c r="G18" s="43"/>
      <c r="H18" s="43"/>
      <c r="I18" s="19"/>
      <c r="J18" s="19"/>
      <c r="K18" s="19"/>
      <c r="L18" s="19"/>
      <c r="N18" s="15"/>
      <c r="O18" s="15"/>
      <c r="P18" s="15"/>
    </row>
    <row r="19" spans="2:16" ht="28.5" customHeight="1" x14ac:dyDescent="0.3">
      <c r="B19" s="44" t="s">
        <v>14</v>
      </c>
      <c r="C19" s="44"/>
      <c r="D19" s="44"/>
      <c r="E19" s="44"/>
      <c r="F19" s="44"/>
      <c r="G19" s="44"/>
      <c r="H19" s="44"/>
      <c r="I19" s="20"/>
      <c r="J19" s="20"/>
      <c r="K19" s="20"/>
      <c r="L19" s="20"/>
      <c r="M19" s="6"/>
      <c r="N19" s="7"/>
      <c r="O19" s="7"/>
      <c r="P19" s="7"/>
    </row>
    <row r="20" spans="2:16" s="14" customFormat="1" ht="46.5" customHeight="1" x14ac:dyDescent="0.25">
      <c r="B20" s="45" t="s">
        <v>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16"/>
      <c r="O20" s="16"/>
      <c r="P20" s="16"/>
    </row>
    <row r="21" spans="2:16" x14ac:dyDescent="0.25">
      <c r="M21" s="6"/>
      <c r="N21" s="7"/>
      <c r="O21" s="7"/>
      <c r="P21" s="7"/>
    </row>
  </sheetData>
  <mergeCells count="24">
    <mergeCell ref="A1:M1"/>
    <mergeCell ref="A2:M2"/>
    <mergeCell ref="A4:M4"/>
    <mergeCell ref="A5:M5"/>
    <mergeCell ref="A8:A10"/>
    <mergeCell ref="B8:B10"/>
    <mergeCell ref="E8:E10"/>
    <mergeCell ref="F8:F10"/>
    <mergeCell ref="G8:L8"/>
    <mergeCell ref="E18:H18"/>
    <mergeCell ref="B19:H19"/>
    <mergeCell ref="B20:M20"/>
    <mergeCell ref="G9:H9"/>
    <mergeCell ref="I9:J9"/>
    <mergeCell ref="K9:L9"/>
    <mergeCell ref="G14:H14"/>
    <mergeCell ref="I14:J14"/>
    <mergeCell ref="K14:L14"/>
    <mergeCell ref="B15:F15"/>
    <mergeCell ref="G15:L15"/>
    <mergeCell ref="M8:M10"/>
    <mergeCell ref="C8:C10"/>
    <mergeCell ref="D8:D10"/>
    <mergeCell ref="C11:C13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 трех</vt:lpstr>
      <vt:lpstr>'из трех'!Область_печати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Fedorova</dc:creator>
  <cp:lastModifiedBy>User</cp:lastModifiedBy>
  <cp:lastPrinted>2025-05-29T05:47:45Z</cp:lastPrinted>
  <dcterms:created xsi:type="dcterms:W3CDTF">2021-01-25T12:59:15Z</dcterms:created>
  <dcterms:modified xsi:type="dcterms:W3CDTF">2025-05-29T06:21:57Z</dcterms:modified>
</cp:coreProperties>
</file>