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Закупки АТЭК\ТТК\2025\17. ПИР+СМР ТС Догма Парк 2872\В ИЗВЕЩЕНИЕ\"/>
    </mc:Choice>
  </mc:AlternateContent>
  <xr:revisionPtr revIDLastSave="0" documentId="13_ncr:1_{19C4764B-A2AB-4A3B-A215-BBE455FD44F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НЦС" sheetId="3" r:id="rId1"/>
    <sheet name="Справочники" sheetId="5" r:id="rId2"/>
    <sheet name="Скала" sheetId="8" r:id="rId3"/>
  </sheets>
  <definedNames>
    <definedName name="_xlnm._FilterDatabase" localSheetId="0" hidden="1">НЦС!$A$9:$AE$137</definedName>
    <definedName name="_xlnm.Print_Area" localSheetId="2">Скала!$A$1:$G$48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8" l="1"/>
  <c r="G19" i="8"/>
  <c r="G18" i="8"/>
  <c r="G17" i="8"/>
  <c r="G24" i="8" l="1"/>
  <c r="G22" i="8"/>
  <c r="G23" i="8"/>
  <c r="G21" i="8"/>
  <c r="G20" i="8" l="1"/>
  <c r="D24" i="5" l="1"/>
  <c r="E24" i="5" s="1"/>
  <c r="D19" i="5"/>
  <c r="E19" i="5" l="1"/>
  <c r="G26" i="8" s="1"/>
  <c r="G28" i="8" s="1"/>
  <c r="G25" i="8"/>
  <c r="G27" i="8" s="1"/>
  <c r="G33" i="8" s="1"/>
  <c r="G34" i="8" l="1"/>
  <c r="E5" i="5"/>
  <c r="G36" i="8" l="1"/>
  <c r="G39" i="8" s="1"/>
  <c r="G42" i="8" s="1"/>
  <c r="N5" i="5" l="1"/>
  <c r="N6" i="5" s="1"/>
  <c r="M5" i="5"/>
  <c r="M6" i="5" s="1"/>
  <c r="Q5" i="5"/>
  <c r="Q8" i="5"/>
  <c r="N7" i="5" l="1"/>
  <c r="J7" i="5"/>
  <c r="J9" i="5" s="1"/>
  <c r="K12" i="5" l="1"/>
  <c r="G35" i="8" l="1"/>
  <c r="F5" i="5"/>
  <c r="F6" i="5" s="1"/>
  <c r="G40" i="8" l="1"/>
  <c r="G41" i="8"/>
  <c r="E6" i="5"/>
  <c r="B7" i="5"/>
  <c r="B9" i="5" s="1"/>
  <c r="F7" i="5"/>
  <c r="C12" i="5" l="1"/>
  <c r="B2" i="3"/>
  <c r="B3" i="3" l="1"/>
  <c r="B7" i="3"/>
  <c r="B5" i="3"/>
  <c r="B4" i="3"/>
  <c r="B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B1" i="3" l="1"/>
  <c r="B8" i="3" l="1"/>
  <c r="D16" i="3"/>
  <c r="D15" i="3" l="1"/>
  <c r="D14" i="3"/>
  <c r="D13" i="3"/>
  <c r="D12" i="3"/>
  <c r="D11" i="3"/>
  <c r="D10" i="3"/>
</calcChain>
</file>

<file path=xl/sharedStrings.xml><?xml version="1.0" encoding="utf-8"?>
<sst xmlns="http://schemas.openxmlformats.org/spreadsheetml/2006/main" count="1300" uniqueCount="450">
  <si>
    <t>УТВЕРЖДАЮ:</t>
  </si>
  <si>
    <t>Генеральный директор</t>
  </si>
  <si>
    <t>(наименование стройки)</t>
  </si>
  <si>
    <t>(наименование работ и затрат, наименование объекта)</t>
  </si>
  <si>
    <t>№ п/п</t>
  </si>
  <si>
    <t>Наименование объекта строительства</t>
  </si>
  <si>
    <t>Обоснование</t>
  </si>
  <si>
    <t>Единица измерения</t>
  </si>
  <si>
    <t>Количество</t>
  </si>
  <si>
    <t>Стоимость в текущем (прогнозном) уровне цен, тыс. руб.</t>
  </si>
  <si>
    <t>Наружные инженерные сети</t>
  </si>
  <si>
    <t>1 км</t>
  </si>
  <si>
    <t>Итого стоимость инженерных сетей</t>
  </si>
  <si>
    <t>Поправочные коэффициенты</t>
  </si>
  <si>
    <t>Коэффициент перехода от цен базового района (Московская область)
к уровню цен Краснодарского края (Кпер)</t>
  </si>
  <si>
    <t>Коэффициент, учитывающий изменение стоимости строительства на территории Краснодарского края, связанный с климатическими условиями (Крег1)</t>
  </si>
  <si>
    <t xml:space="preserve">Коэффициент, учитывающий прокладку наружних тепловых сетей в стесненных условиях застроенной части города </t>
  </si>
  <si>
    <t>Стоимость строительства с учетом сейсмичности, территориальных и регионально-климатических условий</t>
  </si>
  <si>
    <t>Всего стоимость строительства тепловой сети с учетом сроков строительства</t>
  </si>
  <si>
    <t>НДС</t>
  </si>
  <si>
    <t>Налоговый кодекс РФ</t>
  </si>
  <si>
    <t>%</t>
  </si>
  <si>
    <t>Всего с НДС</t>
  </si>
  <si>
    <t>Составил: ___________________________</t>
  </si>
  <si>
    <t>(должность, подпись, расшифровка)</t>
  </si>
  <si>
    <t>Проверил: ___________________________</t>
  </si>
  <si>
    <t>Всего по состоянию на 01.01.2024 г.</t>
  </si>
  <si>
    <t>3</t>
  </si>
  <si>
    <t>п. 22 общих указаний технической части сборника №13 Наружные тепловые сети</t>
  </si>
  <si>
    <t xml:space="preserve">п. 23 общих указаний технической части сборника №13 Наружные  тепловые сети
</t>
  </si>
  <si>
    <t xml:space="preserve">п. 18 технической части сборника №13 Наружные  тепловые сети
</t>
  </si>
  <si>
    <t>НЦС</t>
  </si>
  <si>
    <t>Название</t>
  </si>
  <si>
    <t>Стоимость проектных и изыскательских работ, включая экспертизу проектнгой докуентации</t>
  </si>
  <si>
    <t>ПИР</t>
  </si>
  <si>
    <t>81-02-13-2024</t>
  </si>
  <si>
    <t>НЦС, сборник</t>
  </si>
  <si>
    <t>Диаметр, мм</t>
  </si>
  <si>
    <t>Грунт</t>
  </si>
  <si>
    <t>сухой</t>
  </si>
  <si>
    <t>Изоляция</t>
  </si>
  <si>
    <t>ППУ</t>
  </si>
  <si>
    <t>Траншея</t>
  </si>
  <si>
    <t>с откосами</t>
  </si>
  <si>
    <t>Вывоз грунта</t>
  </si>
  <si>
    <t>автотранспортом</t>
  </si>
  <si>
    <t>Стоимость строительства ВСЕГО</t>
  </si>
  <si>
    <t>13-07-001-01</t>
  </si>
  <si>
    <t>13-07-001-02</t>
  </si>
  <si>
    <t>13-07-001-03</t>
  </si>
  <si>
    <t>13-07-001-04</t>
  </si>
  <si>
    <t>13-07-001-05</t>
  </si>
  <si>
    <t>13-07-001-06</t>
  </si>
  <si>
    <t>13-07-001-07</t>
  </si>
  <si>
    <t>Единица измерения, м</t>
  </si>
  <si>
    <t>Единица измерения по справочнику</t>
  </si>
  <si>
    <t>Способ прокладки</t>
  </si>
  <si>
    <t>В непроходных сборных железобетонных каналах</t>
  </si>
  <si>
    <t>Условное обозначение (КОД)</t>
  </si>
  <si>
    <t>КОД</t>
  </si>
  <si>
    <t>13-02-001-01</t>
  </si>
  <si>
    <t>бесканальная прокладка</t>
  </si>
  <si>
    <t>13-02-001-02</t>
  </si>
  <si>
    <t>13-02-001-03</t>
  </si>
  <si>
    <t>13-02-001-04</t>
  </si>
  <si>
    <t>13-02-001-05</t>
  </si>
  <si>
    <t>13-02-001-06</t>
  </si>
  <si>
    <t>13-02-001-07</t>
  </si>
  <si>
    <t>13-02-001-08</t>
  </si>
  <si>
    <t>13-02-001-09</t>
  </si>
  <si>
    <t>13-02-003-01</t>
  </si>
  <si>
    <t>отвал</t>
  </si>
  <si>
    <t>13-02-003-02</t>
  </si>
  <si>
    <t>13-02-003-03</t>
  </si>
  <si>
    <t>13-02-003-04</t>
  </si>
  <si>
    <t>13-02-003-05</t>
  </si>
  <si>
    <t>13-02-003-06</t>
  </si>
  <si>
    <t>13-02-003-07</t>
  </si>
  <si>
    <t>13-02-003-08</t>
  </si>
  <si>
    <t>13-02-003-09</t>
  </si>
  <si>
    <t>13-03-001-01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</si>
  <si>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50 мм и глубиной 2 м</t>
  </si>
  <si>
    <t>100 м</t>
  </si>
  <si>
    <t>13-03-001-02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</si>
  <si>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50 мм и глубиной 3 м</t>
  </si>
  <si>
    <t>13-03-001-03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</si>
  <si>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70 мм и глубиной 2 м</t>
  </si>
  <si>
    <t>13-03-001-04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</si>
  <si>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70 мм и глубиной 3 м</t>
  </si>
  <si>
    <t>13-03-001-05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</si>
  <si>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80 мм и глубиной 2 м</t>
  </si>
  <si>
    <t>13-03-001-06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</si>
  <si>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80 мм и глубиной 3 м</t>
  </si>
  <si>
    <t>13-03-001-07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</si>
  <si>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100 мм и глубиной 2 м</t>
  </si>
  <si>
    <t>13-03-001-08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</si>
  <si>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100 мм и глубиной 3 м</t>
  </si>
  <si>
    <t>13-03-001-09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</si>
  <si>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125 мм и глубиной 2 м</t>
  </si>
  <si>
    <t>13-03-001-10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</si>
  <si>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125 мм и глубиной 3 м</t>
  </si>
  <si>
    <t>13-03-001-11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</si>
  <si>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150 мм и глубиной 2 м</t>
  </si>
  <si>
    <t>13-03-001-12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</si>
  <si>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150 мм и глубиной 3 м</t>
  </si>
  <si>
    <t>13-03-001-13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</si>
  <si>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200 мм и глубиной 2 м</t>
  </si>
  <si>
    <t>13-03-001-14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</si>
  <si>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200 мм и глубиной 3 м</t>
  </si>
  <si>
    <t>13-03-001-15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</si>
  <si>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250 мм и глубиной 2 м</t>
  </si>
  <si>
    <t>13-03-001-16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</si>
  <si>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250 мм и глубиной 3 м</t>
  </si>
  <si>
    <t>13-03-001-17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</si>
  <si>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300 мм и глубиной 2 м</t>
  </si>
  <si>
    <t>13-03-001-18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</si>
  <si>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300 мм и глубиной 3 м</t>
  </si>
  <si>
    <t>13-03-001-19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</si>
  <si>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400 мм и глубиной 2 м</t>
  </si>
  <si>
    <t>13-03-001-20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</si>
  <si>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400 мм и глубиной 3 м</t>
  </si>
  <si>
    <t>13-03-001-21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</si>
  <si>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500 мм и глубиной 2 м</t>
  </si>
  <si>
    <t>13-03-001-22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</si>
  <si>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500 мм и глубиной 3 м</t>
  </si>
  <si>
    <t>13-03-001-23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</si>
  <si>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600 мм и глубиной 2 м</t>
  </si>
  <si>
    <t>13-03-001-24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</si>
  <si>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600 мм и глубиной 3 м</t>
  </si>
  <si>
    <t>13-03-001-25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</si>
  <si>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700 мм и глубиной 3 м</t>
  </si>
  <si>
    <t>13-03-001-26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</si>
  <si>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с откосами без креплений, с погрузкой и вывозом грунта автотранспортом, диаметром трубы:  800 мм и глубиной 3 м</t>
  </si>
  <si>
    <t>13-04-001-01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</si>
  <si>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50 мм и глубиной 2 м</t>
  </si>
  <si>
    <t>10 м</t>
  </si>
  <si>
    <t>13-04-001-02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</si>
  <si>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50 мм и глубиной 3 м</t>
  </si>
  <si>
    <t>13-04-001-03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</si>
  <si>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70 мм и глубиной 2 м</t>
  </si>
  <si>
    <t>13-04-001-04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</si>
  <si>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70 мм и глубиной 3 м</t>
  </si>
  <si>
    <t>13-04-001-05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</si>
  <si>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80 мм и глубиной 2 м</t>
  </si>
  <si>
    <t>13-04-001-06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</si>
  <si>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80 мм и глубиной 3 м</t>
  </si>
  <si>
    <t>13-04-001-07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</si>
  <si>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100 мм и глубиной 2 м</t>
  </si>
  <si>
    <t>13-04-001-08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</si>
  <si>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100 мм и глубиной 3 м</t>
  </si>
  <si>
    <t>13-04-001-09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</si>
  <si>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125 мм и глубиной 2 м</t>
  </si>
  <si>
    <t>13-04-001-10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</si>
  <si>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125 мм и глубиной 3 м</t>
  </si>
  <si>
    <t>13-04-001-11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</si>
  <si>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150 мм и глубиной 2 м</t>
  </si>
  <si>
    <t>13-04-001-12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</si>
  <si>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150 мм и глубиной 3 м</t>
  </si>
  <si>
    <t>13-04-001-13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</si>
  <si>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200 мм и глубиной 2 м</t>
  </si>
  <si>
    <t>13-04-001-14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</si>
  <si>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200 мм и глубиной 3 м</t>
  </si>
  <si>
    <t>13-04-001-15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</si>
  <si>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250 мм и глубиной 2 м</t>
  </si>
  <si>
    <t>13-04-001-16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</si>
  <si>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250 мм и глубиной 3 м</t>
  </si>
  <si>
    <t>13-04-001-17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</si>
  <si>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300 мм и глубиной 2 м</t>
  </si>
  <si>
    <t>13-04-001-18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</si>
  <si>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300 мм и глубиной 3 м</t>
  </si>
  <si>
    <t>13-04-001-19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</si>
  <si>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400 мм и глубиной 2 м</t>
  </si>
  <si>
    <t>13-04-001-20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</si>
  <si>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400 мм и глубиной 3 м</t>
  </si>
  <si>
    <t>13-04-001-21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</si>
  <si>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500 мм и глубиной 2 м</t>
  </si>
  <si>
    <t>13-04-001-22</t>
  </si>
  <si>
    <t>Трубопроводы наружных сетей теплоснабжения в изоляции из пенополиуретана (ППУ): бесканальная прокладка в стальных футлярах на песчаном основании, в сухих грунтах, в траншее с откосами без креплений, с погрузкой и вывозом грунта автотранспортом, диаметром трубы:  500 мм и глубиной 3 м</t>
  </si>
  <si>
    <t>13-09-001-01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</si>
  <si>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50 мм и глубиной 2 м</t>
  </si>
  <si>
    <t>13-09-001-02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</si>
  <si>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 50 мм и глубиной 3 м</t>
  </si>
  <si>
    <t>13-09-001-03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</si>
  <si>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100 мм и глубиной 2 м</t>
  </si>
  <si>
    <t>13-09-001-04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</si>
  <si>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100 мм и глубиной 3 м</t>
  </si>
  <si>
    <t>13-09-001-05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</si>
  <si>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200 мм и глубиной 2 м</t>
  </si>
  <si>
    <t>13-09-001-06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</si>
  <si>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200 мм и глубиной 3 м</t>
  </si>
  <si>
    <t>13-09-001-07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</si>
  <si>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250 мм и глубиной 2 м</t>
  </si>
  <si>
    <t>13-09-001-08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</si>
  <si>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250 мм и глубиной 3 м</t>
  </si>
  <si>
    <t>13-09-001-09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</si>
  <si>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300 мм и глубиной 2 м</t>
  </si>
  <si>
    <t>13-09-001-10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</si>
  <si>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 300 мм и глубиной 3 м</t>
  </si>
  <si>
    <t>13-09-001-11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</si>
  <si>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400 мм и глубиной 2 м</t>
  </si>
  <si>
    <t>13-09-001-12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</si>
  <si>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 400 мм и глубиной 3 м</t>
  </si>
  <si>
    <t>13-09-001-13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</si>
  <si>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500 мм и глубиной 2 м</t>
  </si>
  <si>
    <t>13-09-001-14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</si>
  <si>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 500 мм и глубиной 3 м</t>
  </si>
  <si>
    <t>13-09-001-15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</si>
  <si>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600 мм и глубиной 2 м</t>
  </si>
  <si>
    <t>13-09-001-16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</si>
  <si>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 600 мм и глубиной 3 м</t>
  </si>
  <si>
    <t>13-09-001-17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</si>
  <si>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700 мм и глубиной 3 м</t>
  </si>
  <si>
    <t>13-09-001-18</t>
  </si>
  <si>
    <t>Трубопроводы наружных сетей теплоснабжения в изоляции из пенополиуретана (ППУ): прокладка в непроходных сборных железебетонных каналах в сухих грунтах, в траншее с откосами, с погрузкой и вывозом грунта автотранспортом, диаметром трубы:   800 мм и глубиной 3 м</t>
  </si>
  <si>
    <t>13-14-001-01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</si>
  <si>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80 мм</t>
  </si>
  <si>
    <t>надземная прокладка</t>
  </si>
  <si>
    <t>мин. Плиты</t>
  </si>
  <si>
    <t>13-14-001-02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</si>
  <si>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100 мм</t>
  </si>
  <si>
    <t>13-14-001-03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</si>
  <si>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125 мм</t>
  </si>
  <si>
    <t>13-14-001-04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</si>
  <si>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150 мм</t>
  </si>
  <si>
    <t>13-14-001-05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</si>
  <si>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200 мм</t>
  </si>
  <si>
    <t>13-14-001-06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</si>
  <si>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250 мм</t>
  </si>
  <si>
    <t>13-14-001-07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</si>
  <si>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300 мм</t>
  </si>
  <si>
    <t>13-14-001-08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</si>
  <si>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400 мм</t>
  </si>
  <si>
    <t>13-14-001-09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</si>
  <si>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500 мм</t>
  </si>
  <si>
    <t>13-14-001-10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</si>
  <si>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600 мм</t>
  </si>
  <si>
    <t>13-14-001-11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</si>
  <si>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700 мм</t>
  </si>
  <si>
    <t>13-14-001-12</t>
  </si>
  <si>
    <t>13-14-002-01</t>
  </si>
  <si>
    <t>Наружные инженерные сети теплоснабжения из стальных труб  в изоляции из пенополиуретана (ППУ): надземная прокладка на низких опорах: диаметром трубы 80 мм</t>
  </si>
  <si>
    <t>13-14-002-02</t>
  </si>
  <si>
    <t>Наружные инженерные сети теплоснабжения из стальных труб  в изоляции из пенополиуретана (ППУ): надземная прокладка на низких опорах: диаметром трубы 100 мм</t>
  </si>
  <si>
    <t>13-14-002-03</t>
  </si>
  <si>
    <t>Наружные инженерные сети теплоснабжения из стальных труб  в изоляции из пенополиуретана (ППУ): надземная прокладка на низких опорах: диаметром трубы 125 мм</t>
  </si>
  <si>
    <t>13-14-002-04</t>
  </si>
  <si>
    <t>Наружные инженерные сети теплоснабжения из стальных труб  в изоляции из пенополиуретана (ППУ): надземная прокладка на низких опорах: диаметром трубы 150 мм</t>
  </si>
  <si>
    <t>13-14-002-05</t>
  </si>
  <si>
    <t>Наружные инженерные сети теплоснабжения из стальных труб в изоляции из пенополиуретана (ППУ): надземная прокладка на низких опорах: диаметром трубы 200 мм</t>
  </si>
  <si>
    <t>13-14-002-06</t>
  </si>
  <si>
    <t>Наружные инженерные сети теплоснабжения из стальных труб в изоляции из пенополиуретана (ППУ): надземная прокладка на низких опорах: диаметром трубы 250 мм</t>
  </si>
  <si>
    <t>13-14-002-07</t>
  </si>
  <si>
    <t>Наружные инженерные сети теплоснабжения из стальных труб  в изоляции из пенополиуретана (ППУ): надземная прокладка на низких опорах: диаметром трубы 300 мм</t>
  </si>
  <si>
    <t>Глубина</t>
  </si>
  <si>
    <t>50-БКП-ППУ-СУХ-ОТКОС-АТ-3</t>
  </si>
  <si>
    <t>70-БКП-ППУ-СУХ-ОТКОС-АТ-2</t>
  </si>
  <si>
    <t>70-БКП-ППУ-СУХ-ОТКОС-АТ-3</t>
  </si>
  <si>
    <t>80-БКП-ППУ-СУХ-ОТКОС-АТ-2</t>
  </si>
  <si>
    <t>80-БКП-ППУ-СУХ-ОТКОС-АТ-3</t>
  </si>
  <si>
    <t>100-БКП-ППУ-СУХ-ОТКОС-АТ-2</t>
  </si>
  <si>
    <t>100-БКП-ППУ-СУХ-ОТКОС-АТ-3</t>
  </si>
  <si>
    <t>125-БКП-ППУ-СУХ-ОТКОС-АТ-2</t>
  </si>
  <si>
    <t>125-БКП-ППУ-СУХ-ОТКОС-АТ-3</t>
  </si>
  <si>
    <t>150-БКП-ППУ-СУХ-ОТКОС-АТ-2</t>
  </si>
  <si>
    <t>150-БКП-ППУ-СУХ-ОТКОС-АТ-3</t>
  </si>
  <si>
    <t>200-БКП-ППУ-СУХ-ОТКОС-АТ-2</t>
  </si>
  <si>
    <t>200-БКП-ППУ-СУХ-ОТКОС-АТ-3</t>
  </si>
  <si>
    <t>250-БКП-ППУ-СУХ-ОТКОС-АТ-2</t>
  </si>
  <si>
    <t>250-БКП-ППУ-СУХ-ОТКОС-АТ-3</t>
  </si>
  <si>
    <t>300-БКП-ППУ-СУХ-ОТКОС-АТ-2</t>
  </si>
  <si>
    <t>300-БКП-ППУ-СУХ-ОТКОС-АТ-3</t>
  </si>
  <si>
    <t>400-БКП-ППУ-СУХ-ОТКОС-АТ-2</t>
  </si>
  <si>
    <t>400-БКП-ППУ-СУХ-ОТКОС-АТ-3</t>
  </si>
  <si>
    <t>500-БКП-ППУ-СУХ-ОТКОС-АТ-2</t>
  </si>
  <si>
    <t>500-БКП-ППУ-СУХ-ОТКОС-АТ-3</t>
  </si>
  <si>
    <t>600-БКП-ППУ-СУХ-ОТКОС-АТ-2</t>
  </si>
  <si>
    <t>600-БКП-ППУ-СУХ-ОТКОС-АТ-3</t>
  </si>
  <si>
    <t>700-БКП-ППУ-СУХ-ОТКОС-АТ-3</t>
  </si>
  <si>
    <t>800-БКП-ППУ-СУХ-ОТКОС-АТ-3</t>
  </si>
  <si>
    <t>50-БКПФ-ППУ-СУХ-ОТКОС-АТ-2</t>
  </si>
  <si>
    <t>50-БКПФ-ППУ-СУХ-ОТКОС-АТ-3</t>
  </si>
  <si>
    <t>70-БКПФ-ППУ-СУХ-ОТКОС-АТ-2</t>
  </si>
  <si>
    <t>70-БКПФ-ППУ-СУХ-ОТКОС-АТ-3</t>
  </si>
  <si>
    <t>80-БКПФ-ППУ-СУХ-ОТКОС-АТ-2</t>
  </si>
  <si>
    <t>80-БКПФ-ППУ-СУХ-ОТКОС-АТ-3</t>
  </si>
  <si>
    <t>100-БКПФ-ППУ-СУХ-ОТКОС-АТ-2</t>
  </si>
  <si>
    <t>100-БКПФ-ППУ-СУХ-ОТКОС-АТ-3</t>
  </si>
  <si>
    <t>125-БКПФ-ППУ-СУХ-ОТКОС-АТ-2</t>
  </si>
  <si>
    <t>125-БКПФ-ППУ-СУХ-ОТКОС-АТ-3</t>
  </si>
  <si>
    <t>150-БКПФ-ППУ-СУХ-ОТКОС-АТ-2</t>
  </si>
  <si>
    <t>150-БКПФ-ППУ-СУХ-ОТКОС-АТ-3</t>
  </si>
  <si>
    <t>200-БКПФ-ППУ-СУХ-ОТКОС-АТ-2</t>
  </si>
  <si>
    <t>200-БКПФ-ППУ-СУХ-ОТКОС-АТ-3</t>
  </si>
  <si>
    <t>250-БКПФ-ППУ-СУХ-ОТКОС-АТ-2</t>
  </si>
  <si>
    <t>250-БКПФ-ППУ-СУХ-ОТКОС-АТ-3</t>
  </si>
  <si>
    <t>300-БКПФ-ППУ-СУХ-ОТКОС-АТ-2</t>
  </si>
  <si>
    <t>300-БКПФ-ППУ-СУХ-ОТКОС-АТ-3</t>
  </si>
  <si>
    <t>400-БКПФ-ППУ-СУХ-ОТКОС-АТ-2</t>
  </si>
  <si>
    <t>400-БКПФ-ППУ-СУХ-ОТКОС-АТ-3</t>
  </si>
  <si>
    <t>500-БКПФ-ППУ-СУХ-ОТКОС-АТ-2</t>
  </si>
  <si>
    <t>500-БКПФ-ППУ-СУХ-ОТКОС-АТ-3</t>
  </si>
  <si>
    <t>500-НСЖК-ППУ-СУХ-ОТКОС-АТ-2</t>
  </si>
  <si>
    <t>50-НСЖК-ППУ-СУХ-ОТКОС-АТ-2</t>
  </si>
  <si>
    <t>100-НСЖК-ППУ-СУХ-ОТКОС-АТ-2</t>
  </si>
  <si>
    <t>200-НСЖК-ППУ-СУХ-ОТКОС-АТ-2</t>
  </si>
  <si>
    <t>250-НСЖК-ППУ-СУХ-ОТКОС-АТ-2</t>
  </si>
  <si>
    <t>300-НСЖК-ППУ-СУХ-ОТКОС-АТ-2</t>
  </si>
  <si>
    <t>400-НСЖК-ППУ-СУХ-ОТКОС-АТ-2</t>
  </si>
  <si>
    <t>600-НСЖК-ППУ-СУХ-ОТКОС-АТ-2</t>
  </si>
  <si>
    <t>50-НСЖК-ППУ-СУХ-ОТКОС-АТ-3</t>
  </si>
  <si>
    <t>200-НСЖК-ППУ-СУХ-ОТКОС-АТ-3</t>
  </si>
  <si>
    <t>100-НСЖК-ППУ-СУХ-ОТКОС-АТ-3</t>
  </si>
  <si>
    <t>250-НСЖК-ППУ-СУХ-ОТКОС-АТ-3</t>
  </si>
  <si>
    <t>300-НСЖК-ППУ-СУХ-ОТКОС-АТ-3</t>
  </si>
  <si>
    <t>400-НСЖК-ППУ-СУХ-ОТКОС-АТ-3</t>
  </si>
  <si>
    <t>500-НСЖК-ППУ-СУХ-ОТКОС-АТ-3</t>
  </si>
  <si>
    <t>600-НСЖК-ППУ-СУХ-ОТКОС-АТ-3</t>
  </si>
  <si>
    <t>700-НСЖК-ППУ-СУХ-ОТКОС-АТ-3</t>
  </si>
  <si>
    <t>800-НСЖК-ППУ-СУХ-ОТКОС-АТ-3</t>
  </si>
  <si>
    <t>Наружные инженерные сети теплоснабжения из стальных труб с изоляцией минераловатными плитами и сталью тонколистовой: надземная прокладка на низких опорах: диаметром трубы 800 мм</t>
  </si>
  <si>
    <t>400-Н-МИН-0-0-0--</t>
  </si>
  <si>
    <t>800-Н-МИН-0-0-0--</t>
  </si>
  <si>
    <t>700-Н-МИН-0-0-0--</t>
  </si>
  <si>
    <t>600-Н-МИН-0-0-0--</t>
  </si>
  <si>
    <t>500-Н-МИН-0-0-0--</t>
  </si>
  <si>
    <t>300-Н-МИН-0-0-0--</t>
  </si>
  <si>
    <t>250-Н-МИН-0-0-0--</t>
  </si>
  <si>
    <t>200-Н-МИН-0-0-0--</t>
  </si>
  <si>
    <t>150-Н-МИН-0-0-0--</t>
  </si>
  <si>
    <t>125-Н-МИН-0-0-0--</t>
  </si>
  <si>
    <t>100-Н-МИН-0-0-0--</t>
  </si>
  <si>
    <t>80-Н-МИН-0-0-0--</t>
  </si>
  <si>
    <t>50-БКП-ППУ-СУХ-ОТКОС-АТ-2</t>
  </si>
  <si>
    <t>80-Н-ППУ-0-0-0--</t>
  </si>
  <si>
    <t>100-Н-ППУ-0-0-0--</t>
  </si>
  <si>
    <t>125-Н-ППУ-0-0-0--</t>
  </si>
  <si>
    <t>150-Н-ППУ-0-0-0--</t>
  </si>
  <si>
    <t>200-Н-ППУ-0-0-0--</t>
  </si>
  <si>
    <t>250-Н-ППУ-0-0-0--</t>
  </si>
  <si>
    <t>300-Н-ППУ-0-0-0--</t>
  </si>
  <si>
    <t>80-НК-ППУ-СУХ-ОТКОС-АТ--</t>
  </si>
  <si>
    <t>100-НК-ППУ-СУХ-ОТКОС-АТ--</t>
  </si>
  <si>
    <t>125-НК-ППУ-СУХ-ОТКОС-АТ--</t>
  </si>
  <si>
    <t>150-НК-ППУ-СУХ-ОТКОС-АТ--</t>
  </si>
  <si>
    <t>200-НК-ППУ-СУХ-ОТКОС-АТ--</t>
  </si>
  <si>
    <t>250-НК-ППУ-СУХ-ОТКОС-АТ--</t>
  </si>
  <si>
    <t>300-НК-ППУ-СУХ-ОТКОС-АТ--</t>
  </si>
  <si>
    <t>80-БК-ППУ-СУХ-ОТКОС-АТ--</t>
  </si>
  <si>
    <t>100-БК-ППУ-СУХ-ОТКОС-АТ--</t>
  </si>
  <si>
    <t>125-БК-ППУ-СУХ-ОТКОС-АТ--</t>
  </si>
  <si>
    <t>150-БК-ППУ-СУХ-ОТКОС-АТ--</t>
  </si>
  <si>
    <t>200-БК-ППУ-СУХ-ОТКОС-АТ--</t>
  </si>
  <si>
    <t>250-БК-ППУ-СУХ-ОТКОС-АТ--</t>
  </si>
  <si>
    <t>300-БК-ППУ-СУХ-ОТКОС-АТ--</t>
  </si>
  <si>
    <t>400-БК-ППУ-СУХ-ОТКОС-АТ--</t>
  </si>
  <si>
    <t>500-БК-ППУ-СУХ-ОТКОС-АТ--</t>
  </si>
  <si>
    <t>80-БК-ППУ-СУХ-ОТВАЛ-АТ--</t>
  </si>
  <si>
    <t>100-БК-ППУ-СУХ-ОТВАЛ-АТ--</t>
  </si>
  <si>
    <t>125-БК-ППУ-СУХ-ОТВАЛ-АТ--</t>
  </si>
  <si>
    <t>150-БК-ППУ-СУХ-ОТВАЛ-АТ--</t>
  </si>
  <si>
    <t>200-БК-ППУ-СУХ-ОТВАЛ-АТ--</t>
  </si>
  <si>
    <t>250-БК-ППУ-СУХ-ОТВАЛ-АТ--</t>
  </si>
  <si>
    <t>300-БК-ППУ-СУХ-ОТВАЛ-АТ--</t>
  </si>
  <si>
    <t>400-БК-ППУ-СУХ-ОТВАЛ-АТ--</t>
  </si>
  <si>
    <t>500-БК-ППУ-СУХ-ОТВАЛ-АТ--</t>
  </si>
  <si>
    <t>13-08-001-01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</si>
  <si>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50 мм и глубиной 2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</si>
  <si>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50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</si>
  <si>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100 мм и глубиной 2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</si>
  <si>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200 мм и глубиной 2 м</t>
  </si>
  <si>
    <t>13-08-001-02</t>
  </si>
  <si>
    <t>13-08-001-03</t>
  </si>
  <si>
    <t>13-08-001-04</t>
  </si>
  <si>
    <t>13-08-001-05</t>
  </si>
  <si>
    <t>13-08-001-06</t>
  </si>
  <si>
    <t>13-08-001-07</t>
  </si>
  <si>
    <t>13-08-001-08</t>
  </si>
  <si>
    <t>13-08-001-09</t>
  </si>
  <si>
    <t>13-08-001-10</t>
  </si>
  <si>
    <t>13-08-001-11</t>
  </si>
  <si>
    <t>13-08-001-12</t>
  </si>
  <si>
    <t>13-08-001-13</t>
  </si>
  <si>
    <t>13-08-001-14</t>
  </si>
  <si>
    <t>13-08-001-15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</si>
  <si>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250 мм и глубиной 2 м</t>
  </si>
  <si>
    <t>в непроходных монолитных железобетонных каналах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</si>
  <si>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300 мм и глубиной 2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</si>
  <si>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400 мм и глубиной 2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</si>
  <si>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500 мм и глубиной 2 м</t>
  </si>
  <si>
    <t>13-08-001-16</t>
  </si>
  <si>
    <t>13-08-001-17</t>
  </si>
  <si>
    <t>13-08-001-18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</si>
  <si>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600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</si>
  <si>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500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</si>
  <si>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400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</si>
  <si>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300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</si>
  <si>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250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</si>
  <si>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100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</si>
  <si>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200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</si>
  <si>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700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</si>
  <si>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800 мм и глубиной 3 м</t>
  </si>
  <si>
    <t>Трубопроводы наружных сетей теплоснабжения в изоляции из пенополиуретана (ППУ): прокладка в непроходных монолитных железебетонных каналах в сухих грунтах, в траншее с откосами, с погрузкой и вывозом грунта автотранспортом, диаметром трубы:   1000 мм и глубиной 3 м</t>
  </si>
  <si>
    <t>100-НМЖК-ППУ-СУХ-ОТКОС-АТ-2</t>
  </si>
  <si>
    <t>50-НМЖК-ППУ-СУХ-ОТКОС-АТ-2</t>
  </si>
  <si>
    <t>200-НМЖК-ППУ-СУХ-ОТКОС-АТ-2</t>
  </si>
  <si>
    <t>250-НМЖК-ППУ-СУХ-ОТКОС-АТ-2</t>
  </si>
  <si>
    <t>50-НМЖК-ППУ-СУХ-ОТКОС-АТ-3</t>
  </si>
  <si>
    <t>100-НМЖК-ППУ-СУХ-ОТКОС-АТ-3</t>
  </si>
  <si>
    <t>200-НМЖК-ППУ-СУХ-ОТКОС-АТ-3</t>
  </si>
  <si>
    <t>250-НМЖК-ППУ-СУХ-ОТКОС-АТ-3</t>
  </si>
  <si>
    <t>300-НМЖК-ППУ-СУХ-ОТКОС-АТ-2</t>
  </si>
  <si>
    <t>300-НМЖК-ППУ-СУХ-ОТКОС-АТ-3</t>
  </si>
  <si>
    <t>400-НМЖК-ППУ-СУХ-ОТКОС-АТ-2</t>
  </si>
  <si>
    <t>400-НМЖК-ППУ-СУХ-ОТКОС-АТ-3</t>
  </si>
  <si>
    <t>500-НМЖК-ППУ-СУХ-ОТКОС-АТ-2</t>
  </si>
  <si>
    <t>500-НМЖК-ППУ-СУХ-ОТКОС-АТ-3</t>
  </si>
  <si>
    <t>600-НМЖК-ППУ-СУХ-ОТКОС-АТ-3</t>
  </si>
  <si>
    <t>700-НМЖК-ППУ-СУХ-ОТКОС-АТ-3</t>
  </si>
  <si>
    <t>800-НМЖК-ППУ-СУХ-ОТКОС-АТ-3</t>
  </si>
  <si>
    <t>1000-НМЖК-ППУ-СУХ-ОТКОС-АТ-3</t>
  </si>
  <si>
    <t>УКРУПНЕННЫЙ СМЕТНЫЙ РАСЧЕТ</t>
  </si>
  <si>
    <t>"____" ______________20__ г.</t>
  </si>
  <si>
    <t>ООО "ТТК"</t>
  </si>
  <si>
    <t>Необходимый объем камеры</t>
  </si>
  <si>
    <t>1.2</t>
  </si>
  <si>
    <t>1.1</t>
  </si>
  <si>
    <t>2.1</t>
  </si>
  <si>
    <t>2.2</t>
  </si>
  <si>
    <t>2.3</t>
  </si>
  <si>
    <t xml:space="preserve">Расчет индекса-дефлятора на основании показателей Минэкономразвития России
Ин.стр. с 01.01.2025 г. по 31.12.2025 г. = 100%
</t>
  </si>
  <si>
    <t>Стоимость единицы изм.</t>
  </si>
  <si>
    <t>Стоимость камеры необходимого объема</t>
  </si>
  <si>
    <t>Проверка:</t>
  </si>
  <si>
    <t xml:space="preserve">в непроходных сборных железебетонных каналах </t>
  </si>
  <si>
    <t>______________ М.Г. Караваев</t>
  </si>
  <si>
    <t>Стоимость единицы изм. По состоянию на 01.01.2025, тыс. руб.</t>
  </si>
  <si>
    <t>В том числе ПИР:</t>
  </si>
  <si>
    <t xml:space="preserve">проектирование и строительство </t>
  </si>
  <si>
    <t xml:space="preserve">Камеры наружных инженерных тепловых сетей подземные монолитные железобетонные на глубине 3 м (строительная часть), строительным объемом
</t>
  </si>
  <si>
    <t>1 камера</t>
  </si>
  <si>
    <t>Прогноз социально-экономического развития Российской Федерации на 2025 год и на плановый период 2026 и 2027 годов  (по строке "Инвестиции в основной капитал")</t>
  </si>
  <si>
    <t>81-02-13-2025
(интерполяция 13-16-001-01 и 13-16-001-01)</t>
  </si>
  <si>
    <t>81-02-13-2025
( 13-03-001-09)</t>
  </si>
  <si>
    <t>81-02-13-2025
( 13-03-001-07)</t>
  </si>
  <si>
    <t>81-02-13-2025
( 13-03-001-15)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</si>
  <si>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
с откосами без креплений, с погрузкой и вывозом грунта автотранспортом, диаметр труб: 50 мм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</si>
  <si>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
с откосами без креплений, с погрузкой и вывозом грунта автотранспортом, диаметр труб: 125 мм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</si>
  <si>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
с откосами без креплений, с погрузкой и вывозом грунта автотранспортом, диаметр труб: 250 мм</t>
  </si>
  <si>
    <t>Жилой комплекс на земельном участке с кадастровым номером 23:43:0106012:2872</t>
  </si>
  <si>
    <t>Трубопроводы наружных сетей теплоснабжения в изоляции из пенополиуретана (ППУ): бесканальная прокладка на песчаном основании, в сухих грунтах, в траншее 
с откосами без креплений, с погрузкой и вывозом грунта автотранспортом, диаметр труб: 200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</si>
</sst>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00"/>
    <numFmt numFmtId="167" formatCode="0.0"/>
    <numFmt numFmtId="168" formatCode="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14" fillId="0" borderId="0" xfId="1" applyFont="1" applyAlignment="1">
      <alignment horizontal="right" vertical="top"/>
    </xf>
    <xf numFmtId="0" fontId="18" fillId="0" borderId="0" xfId="0" applyFont="1"/>
    <xf numFmtId="0" fontId="19" fillId="0" borderId="0" xfId="0" applyFont="1"/>
    <xf numFmtId="0" fontId="14" fillId="0" borderId="0" xfId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1" fillId="0" borderId="0" xfId="2" applyAlignment="1">
      <alignment horizontal="center" vertical="center"/>
    </xf>
    <xf numFmtId="0" fontId="11" fillId="0" borderId="0" xfId="2" applyAlignment="1">
      <alignment vertical="center"/>
    </xf>
    <xf numFmtId="43" fontId="0" fillId="0" borderId="0" xfId="3" applyFont="1" applyAlignment="1">
      <alignment vertical="center" wrapText="1"/>
    </xf>
    <xf numFmtId="0" fontId="11" fillId="0" borderId="1" xfId="2" applyBorder="1" applyAlignment="1">
      <alignment horizontal="center" vertical="center"/>
    </xf>
    <xf numFmtId="0" fontId="11" fillId="0" borderId="1" xfId="2" applyBorder="1" applyAlignment="1">
      <alignment vertical="center"/>
    </xf>
    <xf numFmtId="43" fontId="0" fillId="0" borderId="1" xfId="3" applyFont="1" applyBorder="1" applyAlignment="1">
      <alignment horizontal="center" vertical="center" wrapText="1"/>
    </xf>
    <xf numFmtId="0" fontId="11" fillId="0" borderId="1" xfId="2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0" fontId="11" fillId="0" borderId="1" xfId="2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43" fontId="0" fillId="0" borderId="0" xfId="3" applyFont="1" applyBorder="1" applyAlignment="1">
      <alignment horizontal="center" vertical="center" wrapText="1"/>
    </xf>
    <xf numFmtId="43" fontId="0" fillId="0" borderId="0" xfId="3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left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2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43" fontId="0" fillId="0" borderId="1" xfId="7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165" fontId="5" fillId="0" borderId="1" xfId="4" applyNumberFormat="1" applyFont="1" applyBorder="1" applyAlignment="1">
      <alignment horizontal="center" vertical="center"/>
    </xf>
    <xf numFmtId="0" fontId="5" fillId="0" borderId="1" xfId="6" applyBorder="1" applyAlignment="1">
      <alignment horizontal="center" vertical="center"/>
    </xf>
    <xf numFmtId="0" fontId="13" fillId="0" borderId="0" xfId="1" applyFont="1" applyAlignment="1">
      <alignment horizontal="left" vertical="top"/>
    </xf>
    <xf numFmtId="49" fontId="14" fillId="0" borderId="0" xfId="1" applyNumberFormat="1" applyFont="1" applyAlignment="1">
      <alignment horizontal="left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horizontal="center" vertical="top" wrapText="1"/>
    </xf>
    <xf numFmtId="0" fontId="14" fillId="0" borderId="0" xfId="1" applyFont="1" applyAlignment="1">
      <alignment horizontal="center" vertical="top"/>
    </xf>
    <xf numFmtId="0" fontId="14" fillId="0" borderId="0" xfId="1" applyFont="1" applyAlignment="1">
      <alignment horizontal="left" vertical="top"/>
    </xf>
    <xf numFmtId="49" fontId="14" fillId="0" borderId="0" xfId="1" applyNumberFormat="1" applyFont="1" applyAlignment="1">
      <alignment horizontal="left" vertical="top"/>
    </xf>
    <xf numFmtId="0" fontId="14" fillId="0" borderId="0" xfId="1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4" fontId="18" fillId="0" borderId="0" xfId="0" applyNumberFormat="1" applyFont="1"/>
    <xf numFmtId="0" fontId="17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5" fillId="0" borderId="0" xfId="1" applyFont="1" applyAlignment="1">
      <alignment horizontal="center" vertical="top" wrapText="1"/>
    </xf>
    <xf numFmtId="0" fontId="17" fillId="0" borderId="0" xfId="1" applyFont="1" applyAlignment="1">
      <alignment horizontal="center" vertical="top"/>
    </xf>
    <xf numFmtId="0" fontId="18" fillId="2" borderId="0" xfId="0" applyFont="1" applyFill="1"/>
    <xf numFmtId="0" fontId="24" fillId="0" borderId="1" xfId="2" applyFont="1" applyBorder="1" applyAlignment="1">
      <alignment vertical="center" wrapText="1"/>
    </xf>
    <xf numFmtId="0" fontId="11" fillId="3" borderId="1" xfId="2" applyFill="1" applyBorder="1" applyAlignment="1">
      <alignment vertical="center" wrapText="1"/>
    </xf>
    <xf numFmtId="0" fontId="2" fillId="0" borderId="1" xfId="2" applyFont="1" applyBorder="1" applyAlignment="1">
      <alignment horizontal="center" vertical="center"/>
    </xf>
    <xf numFmtId="0" fontId="0" fillId="3" borderId="0" xfId="0" applyFill="1"/>
    <xf numFmtId="0" fontId="2" fillId="0" borderId="1" xfId="2" applyFont="1" applyBorder="1" applyAlignment="1">
      <alignment horizontal="center" vertical="center" wrapText="1"/>
    </xf>
    <xf numFmtId="0" fontId="6" fillId="3" borderId="1" xfId="2" applyFont="1" applyFill="1" applyBorder="1" applyAlignment="1">
      <alignment vertical="center" wrapText="1"/>
    </xf>
    <xf numFmtId="0" fontId="14" fillId="0" borderId="0" xfId="1" applyFont="1" applyAlignment="1">
      <alignment horizontal="center" vertical="top"/>
    </xf>
    <xf numFmtId="0" fontId="17" fillId="0" borderId="0" xfId="1" applyFont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5" borderId="7" xfId="0" applyFill="1" applyBorder="1"/>
    <xf numFmtId="0" fontId="0" fillId="5" borderId="5" xfId="0" applyFill="1" applyBorder="1"/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4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167" fontId="0" fillId="0" borderId="0" xfId="0" applyNumberFormat="1"/>
    <xf numFmtId="166" fontId="0" fillId="0" borderId="0" xfId="4" applyNumberFormat="1" applyFont="1" applyAlignment="1">
      <alignment vertical="center"/>
    </xf>
    <xf numFmtId="168" fontId="18" fillId="0" borderId="1" xfId="0" applyNumberFormat="1" applyFont="1" applyBorder="1" applyAlignment="1">
      <alignment horizontal="center" vertical="center" wrapText="1"/>
    </xf>
    <xf numFmtId="168" fontId="18" fillId="0" borderId="1" xfId="0" applyNumberFormat="1" applyFont="1" applyBorder="1" applyAlignment="1">
      <alignment horizontal="center" vertical="center"/>
    </xf>
    <xf numFmtId="168" fontId="18" fillId="0" borderId="0" xfId="0" applyNumberFormat="1" applyFont="1" applyAlignment="1">
      <alignment horizontal="center" vertical="center"/>
    </xf>
    <xf numFmtId="2" fontId="18" fillId="0" borderId="0" xfId="0" applyNumberFormat="1" applyFont="1"/>
    <xf numFmtId="0" fontId="14" fillId="0" borderId="0" xfId="1" applyFont="1" applyAlignment="1">
      <alignment horizontal="center" vertical="top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1" applyFont="1" applyAlignment="1">
      <alignment horizontal="center" vertical="top"/>
    </xf>
    <xf numFmtId="0" fontId="14" fillId="4" borderId="0" xfId="1" applyFont="1" applyFill="1" applyAlignment="1">
      <alignment horizontal="center" vertical="top"/>
    </xf>
    <xf numFmtId="0" fontId="15" fillId="0" borderId="0" xfId="1" applyFont="1" applyAlignment="1">
      <alignment horizontal="center" vertical="top" wrapText="1"/>
    </xf>
    <xf numFmtId="0" fontId="17" fillId="0" borderId="0" xfId="1" applyFont="1" applyAlignment="1">
      <alignment horizontal="center" vertical="top"/>
    </xf>
    <xf numFmtId="49" fontId="13" fillId="0" borderId="0" xfId="1" applyNumberFormat="1" applyFont="1" applyAlignment="1">
      <alignment horizontal="center" vertical="top"/>
    </xf>
    <xf numFmtId="0" fontId="16" fillId="0" borderId="0" xfId="1" applyFont="1" applyAlignment="1">
      <alignment horizontal="center" vertical="top" wrapText="1"/>
    </xf>
    <xf numFmtId="49" fontId="17" fillId="0" borderId="0" xfId="1" applyNumberFormat="1" applyFont="1" applyAlignment="1">
      <alignment horizontal="center" vertical="top"/>
    </xf>
  </cellXfs>
  <cellStyles count="9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6" xr:uid="{00000000-0005-0000-0000-000003000000}"/>
    <cellStyle name="Обычный 4" xfId="5" xr:uid="{00000000-0005-0000-0000-000004000000}"/>
    <cellStyle name="Финансовый" xfId="4" builtinId="3"/>
    <cellStyle name="Финансовый 2" xfId="3" xr:uid="{00000000-0005-0000-0000-000006000000}"/>
    <cellStyle name="Финансовый 2 2" xfId="7" xr:uid="{00000000-0005-0000-0000-000007000000}"/>
    <cellStyle name="Финансовый 2 2 2" xfId="8" xr:uid="{00000000-0005-0000-0000-000008000000}"/>
  </cellStyles>
  <dxfs count="1"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X137"/>
  <sheetViews>
    <sheetView topLeftCell="B9" zoomScale="85" zoomScaleNormal="85" workbookViewId="0">
      <selection activeCell="D138" sqref="D138"/>
    </sheetView>
  </sheetViews>
  <sheetFormatPr defaultColWidth="9.109375" defaultRowHeight="14.4" x14ac:dyDescent="0.3"/>
  <cols>
    <col min="1" max="1" width="31.5546875" style="6" customWidth="1"/>
    <col min="2" max="2" width="21.6640625" style="6" customWidth="1"/>
    <col min="3" max="3" width="24.109375" style="6" customWidth="1"/>
    <col min="4" max="4" width="84.33203125" style="6" customWidth="1"/>
    <col min="5" max="5" width="24.109375" style="6" customWidth="1"/>
    <col min="6" max="6" width="20.5546875" style="7" customWidth="1"/>
    <col min="7" max="7" width="24" style="6" customWidth="1"/>
    <col min="8" max="8" width="29.5546875" style="6" customWidth="1"/>
    <col min="9" max="9" width="11.6640625" style="6" customWidth="1"/>
    <col min="10" max="10" width="18.109375" style="6" customWidth="1"/>
    <col min="11" max="13" width="11.6640625" style="6" customWidth="1"/>
    <col min="14" max="14" width="13.44140625" style="6" customWidth="1"/>
    <col min="15" max="15" width="43.33203125" style="6" customWidth="1"/>
    <col min="16" max="19" width="15.109375" style="6" customWidth="1"/>
    <col min="20" max="20" width="25.44140625" style="6" customWidth="1"/>
    <col min="21" max="22" width="13.44140625" style="6" customWidth="1"/>
    <col min="23" max="24" width="12.88671875" style="8" customWidth="1"/>
    <col min="25" max="31" width="12.88671875" style="7" customWidth="1"/>
    <col min="32" max="16384" width="9.109375" style="7"/>
  </cols>
  <sheetData>
    <row r="1" spans="1:22" x14ac:dyDescent="0.3">
      <c r="A1" s="26" t="s">
        <v>37</v>
      </c>
      <c r="B1" s="27" t="e">
        <f>#REF!</f>
        <v>#REF!</v>
      </c>
      <c r="C1" s="7"/>
      <c r="D1" s="7"/>
      <c r="E1" s="7"/>
    </row>
    <row r="2" spans="1:22" x14ac:dyDescent="0.3">
      <c r="A2" s="26" t="s">
        <v>56</v>
      </c>
      <c r="B2" s="27" t="e">
        <f>IF(#REF!="В непроходных сборных железобетонных каналах","НК",IF(#REF!="Бесканальная прокладка","БК",IF(#REF!="Бесканальная прокладка на песчаном основании","БКП",IF(#REF!="Бесканальная прокладка в стальных футлярах на песчаном основании","БКПФ",IF(#REF!="Прокладка в непроходных сборных железебетонных каналах в сухих грунтах, в траншее с откосами, с погрузкой и вывозом грунта автотранспортом","НСЖК",IF(#REF!="Наружная прокладка","Н",IF(#REF!="Непроходные монолитные железобетонные каналы","НМЖК",)))))))</f>
        <v>#REF!</v>
      </c>
      <c r="C2" s="7"/>
      <c r="D2" s="7"/>
      <c r="E2" s="7"/>
    </row>
    <row r="3" spans="1:22" x14ac:dyDescent="0.3">
      <c r="A3" s="26" t="s">
        <v>40</v>
      </c>
      <c r="B3" s="27" t="e">
        <f>IF(#REF!="ППУ","ППУ",IF(#REF!="Мин. плиты","МИН",))</f>
        <v>#REF!</v>
      </c>
      <c r="C3" s="7"/>
      <c r="D3" s="40"/>
      <c r="E3" s="7"/>
    </row>
    <row r="4" spans="1:22" x14ac:dyDescent="0.3">
      <c r="A4" s="26" t="s">
        <v>38</v>
      </c>
      <c r="B4" s="27" t="e">
        <f>IF(#REF!="сухой","СУХ",)</f>
        <v>#REF!</v>
      </c>
      <c r="C4" s="7"/>
      <c r="D4" s="40"/>
      <c r="E4" s="7"/>
    </row>
    <row r="5" spans="1:22" x14ac:dyDescent="0.3">
      <c r="A5" s="26" t="s">
        <v>42</v>
      </c>
      <c r="B5" s="27" t="e">
        <f>IF(#REF!="с откосами","ОТКОС",IF(#REF!="ОТВАЛ","ОТВАЛ",))</f>
        <v>#REF!</v>
      </c>
      <c r="C5" s="7"/>
      <c r="D5" s="7"/>
      <c r="E5" s="7"/>
    </row>
    <row r="6" spans="1:22" x14ac:dyDescent="0.3">
      <c r="A6" s="26" t="s">
        <v>44</v>
      </c>
      <c r="B6" s="27" t="e">
        <f>IF(#REF!="автотранспортом","АТ",)</f>
        <v>#REF!</v>
      </c>
      <c r="C6" s="7"/>
      <c r="D6" s="7"/>
      <c r="E6" s="7"/>
    </row>
    <row r="7" spans="1:22" ht="18" customHeight="1" x14ac:dyDescent="0.3">
      <c r="A7" s="26" t="s">
        <v>253</v>
      </c>
      <c r="B7" s="27" t="e">
        <f>#REF!</f>
        <v>#REF!</v>
      </c>
      <c r="C7" s="7"/>
      <c r="D7" s="7"/>
      <c r="E7" s="7"/>
    </row>
    <row r="8" spans="1:22" x14ac:dyDescent="0.3">
      <c r="A8" s="26" t="s">
        <v>59</v>
      </c>
      <c r="B8" s="27" t="e">
        <f>CONCATENATE(B1,"-",B2,"-",B3,"-",B4,"-",B5,"-",B6,"-",B7)</f>
        <v>#REF!</v>
      </c>
      <c r="C8" s="7"/>
      <c r="D8" s="7"/>
      <c r="E8" s="7"/>
    </row>
    <row r="9" spans="1:22" ht="129.6" x14ac:dyDescent="0.3">
      <c r="A9" s="25" t="s">
        <v>58</v>
      </c>
      <c r="B9" s="9" t="s">
        <v>31</v>
      </c>
      <c r="C9" s="9" t="s">
        <v>36</v>
      </c>
      <c r="D9" s="10" t="s">
        <v>32</v>
      </c>
      <c r="E9" s="17" t="s">
        <v>56</v>
      </c>
      <c r="F9" s="13" t="s">
        <v>38</v>
      </c>
      <c r="G9" s="13" t="s">
        <v>42</v>
      </c>
      <c r="H9" s="13" t="s">
        <v>44</v>
      </c>
      <c r="I9" s="14" t="s">
        <v>37</v>
      </c>
      <c r="J9" s="15" t="s">
        <v>40</v>
      </c>
      <c r="K9" s="16" t="s">
        <v>55</v>
      </c>
      <c r="L9" s="16" t="s">
        <v>54</v>
      </c>
      <c r="M9" s="11" t="s">
        <v>33</v>
      </c>
      <c r="N9" s="11" t="s">
        <v>46</v>
      </c>
      <c r="Q9" s="19"/>
      <c r="R9" s="19"/>
      <c r="S9" s="19"/>
      <c r="T9" s="19"/>
      <c r="U9" s="8"/>
      <c r="V9" s="8"/>
    </row>
    <row r="10" spans="1:22" ht="57.6" hidden="1" x14ac:dyDescent="0.3">
      <c r="A10" s="37" t="s">
        <v>340</v>
      </c>
      <c r="B10" s="9" t="s">
        <v>35</v>
      </c>
      <c r="C10" s="13" t="s">
        <v>47</v>
      </c>
      <c r="D10" s="12" t="str">
        <f>CONCATENATE("Наружные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",I10," мм")</f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80 мм</v>
      </c>
      <c r="E10" s="18" t="s">
        <v>57</v>
      </c>
      <c r="F10" s="13" t="s">
        <v>39</v>
      </c>
      <c r="G10" s="13" t="s">
        <v>43</v>
      </c>
      <c r="H10" s="13" t="s">
        <v>45</v>
      </c>
      <c r="I10" s="9">
        <v>80</v>
      </c>
      <c r="J10" s="43" t="s">
        <v>41</v>
      </c>
      <c r="K10" s="42" t="s">
        <v>11</v>
      </c>
      <c r="L10" s="42">
        <v>1000</v>
      </c>
      <c r="M10" s="38">
        <v>1505.8</v>
      </c>
      <c r="N10" s="38">
        <v>30304.5</v>
      </c>
      <c r="Q10" s="20"/>
      <c r="R10" s="20"/>
      <c r="S10" s="20"/>
      <c r="T10" s="20"/>
      <c r="U10" s="8"/>
      <c r="V10" s="8"/>
    </row>
    <row r="11" spans="1:22" ht="57.6" hidden="1" x14ac:dyDescent="0.3">
      <c r="A11" s="37" t="s">
        <v>341</v>
      </c>
      <c r="B11" s="9" t="s">
        <v>35</v>
      </c>
      <c r="C11" s="13" t="s">
        <v>48</v>
      </c>
      <c r="D11" s="12" t="str">
        <f t="shared" ref="D11:D15" si="0">CONCATENATE("Наружные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",I11," мм")</f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100 мм</v>
      </c>
      <c r="E11" s="18" t="s">
        <v>57</v>
      </c>
      <c r="F11" s="13" t="s">
        <v>39</v>
      </c>
      <c r="G11" s="13" t="s">
        <v>43</v>
      </c>
      <c r="H11" s="13" t="s">
        <v>45</v>
      </c>
      <c r="I11" s="9">
        <v>100</v>
      </c>
      <c r="J11" s="43" t="s">
        <v>41</v>
      </c>
      <c r="K11" s="42" t="s">
        <v>11</v>
      </c>
      <c r="L11" s="42">
        <v>1000</v>
      </c>
      <c r="M11" s="38">
        <v>1779.15</v>
      </c>
      <c r="N11" s="38">
        <v>36039.39</v>
      </c>
      <c r="Q11" s="20"/>
      <c r="R11" s="20"/>
      <c r="S11" s="20"/>
      <c r="T11" s="20"/>
      <c r="U11" s="8"/>
      <c r="V11" s="8"/>
    </row>
    <row r="12" spans="1:22" ht="57.6" hidden="1" x14ac:dyDescent="0.3">
      <c r="A12" s="37" t="s">
        <v>342</v>
      </c>
      <c r="B12" s="9" t="s">
        <v>35</v>
      </c>
      <c r="C12" s="13" t="s">
        <v>49</v>
      </c>
      <c r="D12" s="12" t="str">
        <f t="shared" si="0"/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125 мм</v>
      </c>
      <c r="E12" s="18" t="s">
        <v>57</v>
      </c>
      <c r="F12" s="13" t="s">
        <v>39</v>
      </c>
      <c r="G12" s="13" t="s">
        <v>43</v>
      </c>
      <c r="H12" s="13" t="s">
        <v>45</v>
      </c>
      <c r="I12" s="9">
        <v>125</v>
      </c>
      <c r="J12" s="43" t="s">
        <v>41</v>
      </c>
      <c r="K12" s="42" t="s">
        <v>11</v>
      </c>
      <c r="L12" s="42">
        <v>1000</v>
      </c>
      <c r="M12" s="38">
        <v>1901.6</v>
      </c>
      <c r="N12" s="38">
        <v>38391.22</v>
      </c>
      <c r="Q12" s="20"/>
      <c r="R12" s="20"/>
      <c r="S12" s="20"/>
      <c r="T12" s="20"/>
      <c r="U12" s="8"/>
      <c r="V12" s="8"/>
    </row>
    <row r="13" spans="1:22" ht="57.6" hidden="1" x14ac:dyDescent="0.3">
      <c r="A13" s="37" t="s">
        <v>343</v>
      </c>
      <c r="B13" s="9" t="s">
        <v>35</v>
      </c>
      <c r="C13" s="13" t="s">
        <v>50</v>
      </c>
      <c r="D13" s="12" t="str">
        <f t="shared" si="0"/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150 мм</v>
      </c>
      <c r="E13" s="18" t="s">
        <v>57</v>
      </c>
      <c r="F13" s="13" t="s">
        <v>39</v>
      </c>
      <c r="G13" s="13" t="s">
        <v>43</v>
      </c>
      <c r="H13" s="13" t="s">
        <v>45</v>
      </c>
      <c r="I13" s="9">
        <v>150</v>
      </c>
      <c r="J13" s="43" t="s">
        <v>41</v>
      </c>
      <c r="K13" s="42" t="s">
        <v>11</v>
      </c>
      <c r="L13" s="42">
        <v>1000</v>
      </c>
      <c r="M13" s="38">
        <v>2114.79</v>
      </c>
      <c r="N13" s="38">
        <v>44087.75</v>
      </c>
      <c r="Q13" s="20"/>
      <c r="R13" s="20"/>
      <c r="S13" s="20"/>
      <c r="T13" s="20"/>
      <c r="U13" s="8"/>
      <c r="V13" s="8"/>
    </row>
    <row r="14" spans="1:22" ht="57.6" hidden="1" x14ac:dyDescent="0.3">
      <c r="A14" s="37" t="s">
        <v>344</v>
      </c>
      <c r="B14" s="9" t="s">
        <v>35</v>
      </c>
      <c r="C14" s="13" t="s">
        <v>51</v>
      </c>
      <c r="D14" s="12" t="str">
        <f t="shared" si="0"/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200 мм</v>
      </c>
      <c r="E14" s="18" t="s">
        <v>57</v>
      </c>
      <c r="F14" s="13" t="s">
        <v>39</v>
      </c>
      <c r="G14" s="13" t="s">
        <v>43</v>
      </c>
      <c r="H14" s="13" t="s">
        <v>45</v>
      </c>
      <c r="I14" s="9">
        <v>200</v>
      </c>
      <c r="J14" s="43" t="s">
        <v>41</v>
      </c>
      <c r="K14" s="42" t="s">
        <v>11</v>
      </c>
      <c r="L14" s="42">
        <v>1000</v>
      </c>
      <c r="M14" s="38">
        <v>2490.7600000000002</v>
      </c>
      <c r="N14" s="38">
        <v>53889.42</v>
      </c>
      <c r="Q14" s="20"/>
      <c r="R14" s="20"/>
      <c r="S14" s="20"/>
      <c r="T14" s="20"/>
      <c r="U14" s="8"/>
      <c r="V14" s="8"/>
    </row>
    <row r="15" spans="1:22" ht="57.6" hidden="1" x14ac:dyDescent="0.3">
      <c r="A15" s="37" t="s">
        <v>345</v>
      </c>
      <c r="B15" s="9" t="s">
        <v>35</v>
      </c>
      <c r="C15" s="13" t="s">
        <v>52</v>
      </c>
      <c r="D15" s="12" t="str">
        <f t="shared" si="0"/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250 мм</v>
      </c>
      <c r="E15" s="18" t="s">
        <v>57</v>
      </c>
      <c r="F15" s="13" t="s">
        <v>39</v>
      </c>
      <c r="G15" s="13" t="s">
        <v>43</v>
      </c>
      <c r="H15" s="13" t="s">
        <v>45</v>
      </c>
      <c r="I15" s="9">
        <v>250</v>
      </c>
      <c r="J15" s="43" t="s">
        <v>41</v>
      </c>
      <c r="K15" s="42" t="s">
        <v>11</v>
      </c>
      <c r="L15" s="42">
        <v>1000</v>
      </c>
      <c r="M15" s="38">
        <v>2764.78</v>
      </c>
      <c r="N15" s="38">
        <v>59007.81</v>
      </c>
      <c r="Q15" s="20"/>
      <c r="R15" s="20"/>
      <c r="S15" s="20"/>
      <c r="T15" s="20"/>
      <c r="U15" s="8"/>
      <c r="V15" s="8"/>
    </row>
    <row r="16" spans="1:22" ht="57.6" hidden="1" x14ac:dyDescent="0.3">
      <c r="A16" s="37" t="s">
        <v>346</v>
      </c>
      <c r="B16" s="9" t="s">
        <v>35</v>
      </c>
      <c r="C16" s="13" t="s">
        <v>53</v>
      </c>
      <c r="D16" s="12" t="str">
        <f t="shared" ref="D16" si="1">CONCATENATE("Наружные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",I16," мм")</f>
        <v>Наружные инженерные сети теплоснабжения из cтальных труб в изоляции из пенополиуретана (ППУ): прокладка в непроходных сборных железобетонных каналах , в сухих грунтах в траншеях с откосами с погрузкой и вывозом грунта автотранспортом, диаметр труб: 300 мм</v>
      </c>
      <c r="E16" s="18" t="s">
        <v>57</v>
      </c>
      <c r="F16" s="13" t="s">
        <v>39</v>
      </c>
      <c r="G16" s="13" t="s">
        <v>43</v>
      </c>
      <c r="H16" s="13" t="s">
        <v>45</v>
      </c>
      <c r="I16" s="9">
        <v>300</v>
      </c>
      <c r="J16" s="43" t="s">
        <v>41</v>
      </c>
      <c r="K16" s="42" t="s">
        <v>11</v>
      </c>
      <c r="L16" s="42">
        <v>1000</v>
      </c>
      <c r="M16" s="38">
        <v>2823.37</v>
      </c>
      <c r="N16" s="38">
        <v>60346.36</v>
      </c>
      <c r="Q16" s="20"/>
      <c r="R16" s="20"/>
      <c r="S16" s="20"/>
      <c r="T16" s="20"/>
      <c r="U16" s="8"/>
      <c r="V16" s="8"/>
    </row>
    <row r="17" spans="1:22" ht="43.2" hidden="1" x14ac:dyDescent="0.3">
      <c r="A17" s="37" t="s">
        <v>347</v>
      </c>
      <c r="B17" s="9" t="s">
        <v>35</v>
      </c>
      <c r="C17" s="32" t="s">
        <v>60</v>
      </c>
      <c r="D17" s="33" t="str">
        <f>CONCATENATE("Наружные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",I17," мм")</f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80 мм</v>
      </c>
      <c r="E17" s="34" t="s">
        <v>61</v>
      </c>
      <c r="F17" s="35" t="s">
        <v>39</v>
      </c>
      <c r="G17" s="35" t="s">
        <v>43</v>
      </c>
      <c r="H17" s="35" t="s">
        <v>45</v>
      </c>
      <c r="I17" s="9">
        <v>80</v>
      </c>
      <c r="J17" s="43" t="s">
        <v>41</v>
      </c>
      <c r="K17" s="42" t="s">
        <v>11</v>
      </c>
      <c r="L17" s="42">
        <v>1000</v>
      </c>
      <c r="M17" s="38">
        <v>723.33</v>
      </c>
      <c r="N17" s="38">
        <v>15426.29</v>
      </c>
      <c r="O17" s="20"/>
      <c r="Q17" s="20"/>
      <c r="R17" s="20"/>
      <c r="S17" s="20"/>
      <c r="T17" s="20"/>
      <c r="U17" s="8"/>
      <c r="V17" s="8"/>
    </row>
    <row r="18" spans="1:22" ht="43.2" hidden="1" x14ac:dyDescent="0.3">
      <c r="A18" s="37" t="s">
        <v>348</v>
      </c>
      <c r="B18" s="9" t="s">
        <v>35</v>
      </c>
      <c r="C18" s="35" t="s">
        <v>62</v>
      </c>
      <c r="D18" s="12" t="str">
        <f t="shared" ref="D18:D25" si="2">CONCATENATE("Наружные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",I18," мм")</f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100 мм</v>
      </c>
      <c r="E18" s="34" t="s">
        <v>61</v>
      </c>
      <c r="F18" s="35" t="s">
        <v>39</v>
      </c>
      <c r="G18" s="35" t="s">
        <v>43</v>
      </c>
      <c r="H18" s="35" t="s">
        <v>45</v>
      </c>
      <c r="I18" s="9">
        <v>100</v>
      </c>
      <c r="J18" s="43" t="s">
        <v>41</v>
      </c>
      <c r="K18" s="42" t="s">
        <v>11</v>
      </c>
      <c r="L18" s="42">
        <v>1000</v>
      </c>
      <c r="M18" s="38">
        <v>780.55</v>
      </c>
      <c r="N18" s="38">
        <v>16992.8</v>
      </c>
      <c r="O18" s="20"/>
      <c r="Q18" s="20"/>
      <c r="R18" s="20"/>
      <c r="S18" s="20"/>
      <c r="T18" s="20"/>
      <c r="U18" s="8"/>
      <c r="V18" s="8"/>
    </row>
    <row r="19" spans="1:22" ht="43.2" x14ac:dyDescent="0.3">
      <c r="A19" s="37" t="s">
        <v>349</v>
      </c>
      <c r="B19" s="9" t="s">
        <v>35</v>
      </c>
      <c r="C19" s="77" t="s">
        <v>63</v>
      </c>
      <c r="D19" s="76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125 мм</v>
      </c>
      <c r="E19" s="34" t="s">
        <v>61</v>
      </c>
      <c r="F19" s="35" t="s">
        <v>39</v>
      </c>
      <c r="G19" s="35" t="s">
        <v>43</v>
      </c>
      <c r="H19" s="35" t="s">
        <v>45</v>
      </c>
      <c r="I19" s="9">
        <v>125</v>
      </c>
      <c r="J19" s="43" t="s">
        <v>41</v>
      </c>
      <c r="K19" s="42" t="s">
        <v>11</v>
      </c>
      <c r="L19" s="42">
        <v>1000</v>
      </c>
      <c r="M19" s="38">
        <v>939.44</v>
      </c>
      <c r="N19" s="38">
        <v>20436.169999999998</v>
      </c>
      <c r="O19" s="20"/>
      <c r="Q19" s="20"/>
      <c r="R19" s="20"/>
      <c r="S19" s="20"/>
      <c r="T19" s="20"/>
      <c r="U19" s="8"/>
      <c r="V19" s="8"/>
    </row>
    <row r="20" spans="1:22" ht="43.2" x14ac:dyDescent="0.3">
      <c r="A20" s="37" t="s">
        <v>350</v>
      </c>
      <c r="B20" s="9" t="s">
        <v>35</v>
      </c>
      <c r="C20" s="77" t="s">
        <v>64</v>
      </c>
      <c r="D20" s="76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150 мм</v>
      </c>
      <c r="E20" s="34" t="s">
        <v>61</v>
      </c>
      <c r="F20" s="35" t="s">
        <v>39</v>
      </c>
      <c r="G20" s="35" t="s">
        <v>43</v>
      </c>
      <c r="H20" s="35" t="s">
        <v>45</v>
      </c>
      <c r="I20" s="9">
        <v>150</v>
      </c>
      <c r="J20" s="43" t="s">
        <v>41</v>
      </c>
      <c r="K20" s="42" t="s">
        <v>11</v>
      </c>
      <c r="L20" s="42">
        <v>1000</v>
      </c>
      <c r="M20" s="38">
        <v>1079.72</v>
      </c>
      <c r="N20" s="38">
        <v>24209.57</v>
      </c>
      <c r="O20" s="20"/>
      <c r="Q20" s="20"/>
      <c r="R20" s="20"/>
      <c r="S20" s="20"/>
      <c r="T20" s="20"/>
      <c r="U20" s="8"/>
      <c r="V20" s="8"/>
    </row>
    <row r="21" spans="1:22" ht="43.2" x14ac:dyDescent="0.3">
      <c r="A21" s="37" t="s">
        <v>351</v>
      </c>
      <c r="B21" s="9" t="s">
        <v>35</v>
      </c>
      <c r="C21" s="77" t="s">
        <v>65</v>
      </c>
      <c r="D21" s="76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200 мм</v>
      </c>
      <c r="E21" s="34" t="s">
        <v>61</v>
      </c>
      <c r="F21" s="35" t="s">
        <v>39</v>
      </c>
      <c r="G21" s="35" t="s">
        <v>43</v>
      </c>
      <c r="H21" s="35" t="s">
        <v>45</v>
      </c>
      <c r="I21" s="9">
        <v>200</v>
      </c>
      <c r="J21" s="43" t="s">
        <v>41</v>
      </c>
      <c r="K21" s="42" t="s">
        <v>11</v>
      </c>
      <c r="L21" s="42">
        <v>1000</v>
      </c>
      <c r="M21" s="38">
        <v>1497.7</v>
      </c>
      <c r="N21" s="38">
        <v>35012.43</v>
      </c>
      <c r="O21" s="20"/>
      <c r="Q21" s="20"/>
      <c r="R21" s="20"/>
      <c r="S21" s="20"/>
      <c r="T21" s="20"/>
      <c r="U21" s="8"/>
      <c r="V21" s="8"/>
    </row>
    <row r="22" spans="1:22" ht="43.2" x14ac:dyDescent="0.3">
      <c r="A22" s="37" t="s">
        <v>352</v>
      </c>
      <c r="B22" s="9" t="s">
        <v>35</v>
      </c>
      <c r="C22" s="77" t="s">
        <v>66</v>
      </c>
      <c r="D22" s="76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250 мм</v>
      </c>
      <c r="E22" s="34" t="s">
        <v>61</v>
      </c>
      <c r="F22" s="35" t="s">
        <v>39</v>
      </c>
      <c r="G22" s="35" t="s">
        <v>43</v>
      </c>
      <c r="H22" s="35" t="s">
        <v>45</v>
      </c>
      <c r="I22" s="9">
        <v>250</v>
      </c>
      <c r="J22" s="43" t="s">
        <v>41</v>
      </c>
      <c r="K22" s="42" t="s">
        <v>11</v>
      </c>
      <c r="L22" s="42">
        <v>1000</v>
      </c>
      <c r="M22" s="38">
        <v>1785.54</v>
      </c>
      <c r="N22" s="38">
        <v>44064.28</v>
      </c>
      <c r="O22" s="20"/>
      <c r="Q22" s="20"/>
      <c r="R22" s="20"/>
      <c r="S22" s="20"/>
      <c r="T22" s="20"/>
      <c r="U22" s="8"/>
      <c r="V22" s="8"/>
    </row>
    <row r="23" spans="1:22" ht="43.2" x14ac:dyDescent="0.3">
      <c r="A23" s="37" t="s">
        <v>353</v>
      </c>
      <c r="B23" s="9" t="s">
        <v>35</v>
      </c>
      <c r="C23" s="35" t="s">
        <v>67</v>
      </c>
      <c r="D23" s="76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300 мм</v>
      </c>
      <c r="E23" s="34" t="s">
        <v>61</v>
      </c>
      <c r="F23" s="35" t="s">
        <v>39</v>
      </c>
      <c r="G23" s="35" t="s">
        <v>43</v>
      </c>
      <c r="H23" s="35" t="s">
        <v>45</v>
      </c>
      <c r="I23" s="9">
        <v>300</v>
      </c>
      <c r="J23" s="43" t="s">
        <v>41</v>
      </c>
      <c r="K23" s="42" t="s">
        <v>11</v>
      </c>
      <c r="L23" s="42">
        <v>1000</v>
      </c>
      <c r="M23" s="38">
        <v>2295.63</v>
      </c>
      <c r="N23" s="38">
        <v>53576.93</v>
      </c>
      <c r="O23" s="20"/>
      <c r="Q23" s="20"/>
      <c r="R23" s="20"/>
      <c r="S23" s="20"/>
      <c r="T23" s="20"/>
      <c r="U23" s="8"/>
      <c r="V23" s="8"/>
    </row>
    <row r="24" spans="1:22" ht="43.2" hidden="1" x14ac:dyDescent="0.3">
      <c r="A24" s="37" t="s">
        <v>354</v>
      </c>
      <c r="B24" s="9" t="s">
        <v>35</v>
      </c>
      <c r="C24" s="35" t="s">
        <v>68</v>
      </c>
      <c r="D24" s="12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400 мм</v>
      </c>
      <c r="E24" s="34" t="s">
        <v>61</v>
      </c>
      <c r="F24" s="35" t="s">
        <v>39</v>
      </c>
      <c r="G24" s="35" t="s">
        <v>43</v>
      </c>
      <c r="H24" s="35" t="s">
        <v>45</v>
      </c>
      <c r="I24" s="9">
        <v>400</v>
      </c>
      <c r="J24" s="43" t="s">
        <v>41</v>
      </c>
      <c r="K24" s="42" t="s">
        <v>11</v>
      </c>
      <c r="L24" s="42">
        <v>1000</v>
      </c>
      <c r="M24" s="38">
        <v>3238.22</v>
      </c>
      <c r="N24" s="38">
        <v>78651.75</v>
      </c>
      <c r="O24" s="20"/>
      <c r="Q24" s="20"/>
      <c r="R24" s="20"/>
      <c r="S24" s="20"/>
      <c r="T24" s="20"/>
      <c r="U24" s="8"/>
      <c r="V24" s="8"/>
    </row>
    <row r="25" spans="1:22" ht="43.2" hidden="1" x14ac:dyDescent="0.3">
      <c r="A25" s="37" t="s">
        <v>355</v>
      </c>
      <c r="B25" s="9" t="s">
        <v>35</v>
      </c>
      <c r="C25" s="35" t="s">
        <v>69</v>
      </c>
      <c r="D25" s="12" t="str">
        <f t="shared" si="2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погрузкой и вывозом грунта автотранспортом, диаметр труб: 500 мм</v>
      </c>
      <c r="E25" s="34" t="s">
        <v>61</v>
      </c>
      <c r="F25" s="35" t="s">
        <v>39</v>
      </c>
      <c r="G25" s="35" t="s">
        <v>43</v>
      </c>
      <c r="H25" s="35" t="s">
        <v>45</v>
      </c>
      <c r="I25" s="9">
        <v>500</v>
      </c>
      <c r="J25" s="43" t="s">
        <v>41</v>
      </c>
      <c r="K25" s="42" t="s">
        <v>11</v>
      </c>
      <c r="L25" s="42">
        <v>1000</v>
      </c>
      <c r="M25" s="38">
        <v>5198.26</v>
      </c>
      <c r="N25" s="38">
        <v>104874.78</v>
      </c>
      <c r="O25" s="20"/>
      <c r="Q25" s="20"/>
      <c r="R25" s="20"/>
      <c r="S25" s="20"/>
      <c r="T25" s="20"/>
      <c r="U25" s="8"/>
      <c r="V25" s="8"/>
    </row>
    <row r="26" spans="1:22" ht="43.2" hidden="1" x14ac:dyDescent="0.3">
      <c r="A26" s="37" t="s">
        <v>356</v>
      </c>
      <c r="B26" s="9" t="s">
        <v>35</v>
      </c>
      <c r="C26" s="32" t="s">
        <v>70</v>
      </c>
      <c r="D26" s="33" t="str">
        <f>CONCATENATE("Наружные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",I26," мм")</f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80 мм</v>
      </c>
      <c r="E26" s="34" t="s">
        <v>61</v>
      </c>
      <c r="F26" s="35" t="s">
        <v>39</v>
      </c>
      <c r="G26" s="35" t="s">
        <v>43</v>
      </c>
      <c r="H26" s="35" t="s">
        <v>71</v>
      </c>
      <c r="I26" s="9">
        <v>80</v>
      </c>
      <c r="J26" s="43" t="s">
        <v>41</v>
      </c>
      <c r="K26" s="42" t="s">
        <v>11</v>
      </c>
      <c r="L26" s="42">
        <v>1000</v>
      </c>
      <c r="M26" s="38">
        <v>720.21</v>
      </c>
      <c r="N26" s="38">
        <v>15501.49</v>
      </c>
      <c r="O26" s="20"/>
      <c r="Q26" s="20"/>
      <c r="R26" s="20"/>
      <c r="S26" s="20"/>
      <c r="T26" s="20"/>
      <c r="U26" s="8"/>
      <c r="V26" s="8"/>
    </row>
    <row r="27" spans="1:22" ht="43.2" hidden="1" x14ac:dyDescent="0.3">
      <c r="A27" s="37" t="s">
        <v>357</v>
      </c>
      <c r="B27" s="9" t="s">
        <v>35</v>
      </c>
      <c r="C27" s="35" t="s">
        <v>72</v>
      </c>
      <c r="D27" s="12" t="str">
        <f t="shared" ref="D27:D34" si="3">CONCATENATE("Наружные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",I27," мм")</f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100 мм</v>
      </c>
      <c r="E27" s="34" t="s">
        <v>61</v>
      </c>
      <c r="F27" s="35" t="s">
        <v>39</v>
      </c>
      <c r="G27" s="35" t="s">
        <v>43</v>
      </c>
      <c r="H27" s="35" t="s">
        <v>71</v>
      </c>
      <c r="I27" s="9">
        <v>100</v>
      </c>
      <c r="J27" s="43" t="s">
        <v>41</v>
      </c>
      <c r="K27" s="42" t="s">
        <v>11</v>
      </c>
      <c r="L27" s="42">
        <v>1000</v>
      </c>
      <c r="M27" s="38">
        <v>782.71</v>
      </c>
      <c r="N27" s="38">
        <v>17035.68</v>
      </c>
      <c r="O27" s="20"/>
      <c r="Q27" s="20"/>
      <c r="R27" s="20"/>
      <c r="S27" s="20"/>
      <c r="T27" s="20"/>
      <c r="U27" s="8"/>
      <c r="V27" s="8"/>
    </row>
    <row r="28" spans="1:22" ht="43.2" hidden="1" x14ac:dyDescent="0.3">
      <c r="A28" s="37" t="s">
        <v>358</v>
      </c>
      <c r="B28" s="9" t="s">
        <v>35</v>
      </c>
      <c r="C28" s="35" t="s">
        <v>73</v>
      </c>
      <c r="D28" s="75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125 мм</v>
      </c>
      <c r="E28" s="34" t="s">
        <v>61</v>
      </c>
      <c r="F28" s="35" t="s">
        <v>39</v>
      </c>
      <c r="G28" s="35" t="s">
        <v>43</v>
      </c>
      <c r="H28" s="35" t="s">
        <v>71</v>
      </c>
      <c r="I28" s="9">
        <v>125</v>
      </c>
      <c r="J28" s="43" t="s">
        <v>41</v>
      </c>
      <c r="K28" s="42" t="s">
        <v>11</v>
      </c>
      <c r="L28" s="42">
        <v>1000</v>
      </c>
      <c r="M28" s="38">
        <v>941.61</v>
      </c>
      <c r="N28" s="38">
        <v>20479.3</v>
      </c>
      <c r="O28" s="20"/>
      <c r="Q28" s="20"/>
      <c r="R28" s="20"/>
      <c r="S28" s="20"/>
      <c r="T28" s="20"/>
      <c r="U28" s="8"/>
      <c r="V28" s="8"/>
    </row>
    <row r="29" spans="1:22" ht="43.2" hidden="1" x14ac:dyDescent="0.3">
      <c r="A29" s="37" t="s">
        <v>359</v>
      </c>
      <c r="B29" s="9" t="s">
        <v>35</v>
      </c>
      <c r="C29" s="35" t="s">
        <v>74</v>
      </c>
      <c r="D29" s="12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150 мм</v>
      </c>
      <c r="E29" s="34" t="s">
        <v>61</v>
      </c>
      <c r="F29" s="35" t="s">
        <v>39</v>
      </c>
      <c r="G29" s="35" t="s">
        <v>43</v>
      </c>
      <c r="H29" s="35" t="s">
        <v>71</v>
      </c>
      <c r="I29" s="9">
        <v>150</v>
      </c>
      <c r="J29" s="43" t="s">
        <v>41</v>
      </c>
      <c r="K29" s="42" t="s">
        <v>11</v>
      </c>
      <c r="L29" s="42">
        <v>1000</v>
      </c>
      <c r="M29" s="38">
        <v>1082.45</v>
      </c>
      <c r="N29" s="38">
        <v>24263.200000000001</v>
      </c>
      <c r="O29" s="20"/>
      <c r="Q29" s="20"/>
      <c r="R29" s="20"/>
      <c r="S29" s="20"/>
      <c r="T29" s="20"/>
      <c r="U29" s="8"/>
      <c r="V29" s="8"/>
    </row>
    <row r="30" spans="1:22" ht="43.2" hidden="1" x14ac:dyDescent="0.3">
      <c r="A30" s="37" t="s">
        <v>360</v>
      </c>
      <c r="B30" s="9" t="s">
        <v>35</v>
      </c>
      <c r="C30" s="35" t="s">
        <v>75</v>
      </c>
      <c r="D30" s="12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200 мм</v>
      </c>
      <c r="E30" s="34" t="s">
        <v>61</v>
      </c>
      <c r="F30" s="35" t="s">
        <v>39</v>
      </c>
      <c r="G30" s="35" t="s">
        <v>43</v>
      </c>
      <c r="H30" s="35" t="s">
        <v>71</v>
      </c>
      <c r="I30" s="9">
        <v>200</v>
      </c>
      <c r="J30" s="43" t="s">
        <v>41</v>
      </c>
      <c r="K30" s="42" t="s">
        <v>11</v>
      </c>
      <c r="L30" s="42">
        <v>1000</v>
      </c>
      <c r="M30" s="38">
        <v>1500.81</v>
      </c>
      <c r="N30" s="38">
        <v>35006.589999999997</v>
      </c>
      <c r="O30" s="20"/>
      <c r="Q30" s="20"/>
      <c r="R30" s="20"/>
      <c r="S30" s="20"/>
      <c r="T30" s="20"/>
      <c r="U30" s="8"/>
      <c r="V30" s="8"/>
    </row>
    <row r="31" spans="1:22" ht="43.2" hidden="1" x14ac:dyDescent="0.3">
      <c r="A31" s="37" t="s">
        <v>361</v>
      </c>
      <c r="B31" s="9" t="s">
        <v>35</v>
      </c>
      <c r="C31" s="35" t="s">
        <v>76</v>
      </c>
      <c r="D31" s="12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250 мм</v>
      </c>
      <c r="E31" s="34" t="s">
        <v>61</v>
      </c>
      <c r="F31" s="35" t="s">
        <v>39</v>
      </c>
      <c r="G31" s="35" t="s">
        <v>43</v>
      </c>
      <c r="H31" s="35" t="s">
        <v>71</v>
      </c>
      <c r="I31" s="9">
        <v>250</v>
      </c>
      <c r="J31" s="43" t="s">
        <v>41</v>
      </c>
      <c r="K31" s="42" t="s">
        <v>11</v>
      </c>
      <c r="L31" s="42">
        <v>1000</v>
      </c>
      <c r="M31" s="38">
        <v>1789.46</v>
      </c>
      <c r="N31" s="38">
        <v>44148.82</v>
      </c>
      <c r="O31" s="20"/>
      <c r="Q31" s="20"/>
      <c r="R31" s="20"/>
      <c r="S31" s="20"/>
      <c r="T31" s="20"/>
      <c r="U31" s="8"/>
      <c r="V31" s="8"/>
    </row>
    <row r="32" spans="1:22" ht="43.2" hidden="1" x14ac:dyDescent="0.3">
      <c r="A32" s="37" t="s">
        <v>362</v>
      </c>
      <c r="B32" s="9" t="s">
        <v>35</v>
      </c>
      <c r="C32" s="35" t="s">
        <v>77</v>
      </c>
      <c r="D32" s="12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300 мм</v>
      </c>
      <c r="E32" s="34" t="s">
        <v>61</v>
      </c>
      <c r="F32" s="35" t="s">
        <v>39</v>
      </c>
      <c r="G32" s="35" t="s">
        <v>43</v>
      </c>
      <c r="H32" s="35" t="s">
        <v>71</v>
      </c>
      <c r="I32" s="9">
        <v>300</v>
      </c>
      <c r="J32" s="43" t="s">
        <v>41</v>
      </c>
      <c r="K32" s="42" t="s">
        <v>11</v>
      </c>
      <c r="L32" s="42">
        <v>1000</v>
      </c>
      <c r="M32" s="38">
        <v>2297.71</v>
      </c>
      <c r="N32" s="38">
        <v>53611.7</v>
      </c>
      <c r="O32" s="20"/>
      <c r="Q32" s="20"/>
      <c r="R32" s="20"/>
      <c r="S32" s="20"/>
      <c r="T32" s="20"/>
      <c r="U32" s="8"/>
      <c r="V32" s="8"/>
    </row>
    <row r="33" spans="1:22" ht="43.2" hidden="1" x14ac:dyDescent="0.3">
      <c r="A33" s="37" t="s">
        <v>363</v>
      </c>
      <c r="B33" s="9" t="s">
        <v>35</v>
      </c>
      <c r="C33" s="35" t="s">
        <v>78</v>
      </c>
      <c r="D33" s="12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400 мм</v>
      </c>
      <c r="E33" s="34" t="s">
        <v>61</v>
      </c>
      <c r="F33" s="35" t="s">
        <v>39</v>
      </c>
      <c r="G33" s="35" t="s">
        <v>43</v>
      </c>
      <c r="H33" s="35" t="s">
        <v>71</v>
      </c>
      <c r="I33" s="9">
        <v>400</v>
      </c>
      <c r="J33" s="43" t="s">
        <v>41</v>
      </c>
      <c r="K33" s="42" t="s">
        <v>11</v>
      </c>
      <c r="L33" s="42">
        <v>1000</v>
      </c>
      <c r="M33" s="38">
        <v>3244.19</v>
      </c>
      <c r="N33" s="38">
        <v>78775.02</v>
      </c>
      <c r="O33" s="20"/>
      <c r="Q33" s="20"/>
      <c r="R33" s="20"/>
      <c r="S33" s="20"/>
      <c r="T33" s="20"/>
      <c r="U33" s="8"/>
      <c r="V33" s="8"/>
    </row>
    <row r="34" spans="1:22" ht="43.2" hidden="1" x14ac:dyDescent="0.3">
      <c r="A34" s="37" t="s">
        <v>364</v>
      </c>
      <c r="B34" s="9" t="s">
        <v>35</v>
      </c>
      <c r="C34" s="35" t="s">
        <v>79</v>
      </c>
      <c r="D34" s="12" t="str">
        <f t="shared" si="3"/>
        <v>Наружные инженерные сети теплоснабжения из cтальных труб в изоляции из пенополиуретана (ППУ): бесканальная прокладка в сухих грунтах, в траншеях с откосами с разработкой грунта в отвал, диаметр труб: 500 мм</v>
      </c>
      <c r="E34" s="34" t="s">
        <v>61</v>
      </c>
      <c r="F34" s="35" t="s">
        <v>39</v>
      </c>
      <c r="G34" s="35" t="s">
        <v>43</v>
      </c>
      <c r="H34" s="35" t="s">
        <v>71</v>
      </c>
      <c r="I34" s="9">
        <v>500</v>
      </c>
      <c r="J34" s="43" t="s">
        <v>41</v>
      </c>
      <c r="K34" s="42" t="s">
        <v>11</v>
      </c>
      <c r="L34" s="42">
        <v>1000</v>
      </c>
      <c r="M34" s="38">
        <v>5203.62</v>
      </c>
      <c r="N34" s="38">
        <v>104985.48</v>
      </c>
      <c r="O34" s="20"/>
      <c r="Q34" s="20"/>
      <c r="R34" s="20"/>
      <c r="S34" s="20"/>
      <c r="T34" s="20"/>
      <c r="U34" s="8"/>
      <c r="V34" s="8"/>
    </row>
    <row r="35" spans="1:22" ht="57.6" hidden="1" x14ac:dyDescent="0.3">
      <c r="A35" s="37" t="s">
        <v>332</v>
      </c>
      <c r="B35" s="37" t="s">
        <v>35</v>
      </c>
      <c r="C35" s="32" t="s">
        <v>80</v>
      </c>
      <c r="D35" s="33" t="s">
        <v>81</v>
      </c>
      <c r="E35" s="34" t="s">
        <v>61</v>
      </c>
      <c r="F35" s="35" t="s">
        <v>39</v>
      </c>
      <c r="G35" s="35" t="s">
        <v>43</v>
      </c>
      <c r="H35" s="35" t="s">
        <v>45</v>
      </c>
      <c r="I35" s="9">
        <v>50</v>
      </c>
      <c r="J35" s="43" t="s">
        <v>41</v>
      </c>
      <c r="K35" s="42" t="s">
        <v>82</v>
      </c>
      <c r="L35" s="42">
        <v>100</v>
      </c>
      <c r="M35" s="38">
        <v>57.56</v>
      </c>
      <c r="N35" s="38">
        <v>1207.1199999999999</v>
      </c>
      <c r="O35" s="20"/>
      <c r="Q35" s="20"/>
      <c r="R35" s="20"/>
      <c r="S35" s="20"/>
      <c r="T35" s="20"/>
      <c r="U35" s="8"/>
      <c r="V35" s="8"/>
    </row>
    <row r="36" spans="1:22" ht="57.6" x14ac:dyDescent="0.3">
      <c r="A36" s="37" t="s">
        <v>254</v>
      </c>
      <c r="B36" s="9" t="s">
        <v>35</v>
      </c>
      <c r="C36" s="77" t="s">
        <v>83</v>
      </c>
      <c r="D36" s="80" t="s">
        <v>84</v>
      </c>
      <c r="E36" s="34" t="s">
        <v>61</v>
      </c>
      <c r="F36" s="35" t="s">
        <v>39</v>
      </c>
      <c r="G36" s="35" t="s">
        <v>43</v>
      </c>
      <c r="H36" s="35" t="s">
        <v>45</v>
      </c>
      <c r="I36" s="9">
        <v>50</v>
      </c>
      <c r="J36" s="43" t="s">
        <v>41</v>
      </c>
      <c r="K36" s="42" t="s">
        <v>82</v>
      </c>
      <c r="L36" s="42">
        <v>100</v>
      </c>
      <c r="M36" s="38">
        <v>85.41</v>
      </c>
      <c r="N36" s="38">
        <v>1738.91</v>
      </c>
      <c r="O36" s="20"/>
      <c r="Q36" s="20"/>
      <c r="R36" s="20"/>
      <c r="S36" s="20"/>
      <c r="T36" s="20"/>
      <c r="U36" s="8"/>
      <c r="V36" s="8"/>
    </row>
    <row r="37" spans="1:22" ht="57.6" hidden="1" x14ac:dyDescent="0.3">
      <c r="A37" s="37" t="s">
        <v>255</v>
      </c>
      <c r="B37" s="9" t="s">
        <v>35</v>
      </c>
      <c r="C37" s="35" t="s">
        <v>85</v>
      </c>
      <c r="D37" s="36" t="s">
        <v>86</v>
      </c>
      <c r="E37" s="34" t="s">
        <v>61</v>
      </c>
      <c r="F37" s="35" t="s">
        <v>39</v>
      </c>
      <c r="G37" s="35" t="s">
        <v>43</v>
      </c>
      <c r="H37" s="35" t="s">
        <v>45</v>
      </c>
      <c r="I37" s="9">
        <v>70</v>
      </c>
      <c r="J37" s="43" t="s">
        <v>41</v>
      </c>
      <c r="K37" s="42" t="s">
        <v>82</v>
      </c>
      <c r="L37" s="42">
        <v>100</v>
      </c>
      <c r="M37" s="38">
        <v>62.13</v>
      </c>
      <c r="N37" s="38">
        <v>1343.61</v>
      </c>
      <c r="O37" s="20"/>
      <c r="Q37" s="20"/>
      <c r="R37" s="20"/>
      <c r="S37" s="20"/>
      <c r="T37" s="20"/>
      <c r="U37" s="8"/>
      <c r="V37" s="8"/>
    </row>
    <row r="38" spans="1:22" ht="57.6" hidden="1" x14ac:dyDescent="0.3">
      <c r="A38" s="37" t="s">
        <v>256</v>
      </c>
      <c r="B38" s="9" t="s">
        <v>35</v>
      </c>
      <c r="C38" s="35" t="s">
        <v>87</v>
      </c>
      <c r="D38" s="36" t="s">
        <v>88</v>
      </c>
      <c r="E38" s="34" t="s">
        <v>61</v>
      </c>
      <c r="F38" s="35" t="s">
        <v>39</v>
      </c>
      <c r="G38" s="35" t="s">
        <v>43</v>
      </c>
      <c r="H38" s="35" t="s">
        <v>45</v>
      </c>
      <c r="I38" s="9">
        <v>70</v>
      </c>
      <c r="J38" s="43" t="s">
        <v>41</v>
      </c>
      <c r="K38" s="42" t="s">
        <v>82</v>
      </c>
      <c r="L38" s="42">
        <v>100</v>
      </c>
      <c r="M38" s="38">
        <v>90.22</v>
      </c>
      <c r="N38" s="38">
        <v>1880.64</v>
      </c>
      <c r="O38" s="20"/>
      <c r="Q38" s="20"/>
      <c r="R38" s="20"/>
      <c r="S38" s="20"/>
      <c r="T38" s="20"/>
      <c r="U38" s="8"/>
      <c r="V38" s="8"/>
    </row>
    <row r="39" spans="1:22" ht="57.6" hidden="1" x14ac:dyDescent="0.3">
      <c r="A39" s="37" t="s">
        <v>257</v>
      </c>
      <c r="B39" s="9" t="s">
        <v>35</v>
      </c>
      <c r="C39" s="35" t="s">
        <v>89</v>
      </c>
      <c r="D39" s="36" t="s">
        <v>90</v>
      </c>
      <c r="E39" s="34" t="s">
        <v>61</v>
      </c>
      <c r="F39" s="35" t="s">
        <v>39</v>
      </c>
      <c r="G39" s="35" t="s">
        <v>43</v>
      </c>
      <c r="H39" s="35" t="s">
        <v>45</v>
      </c>
      <c r="I39" s="9">
        <v>80</v>
      </c>
      <c r="J39" s="43" t="s">
        <v>41</v>
      </c>
      <c r="K39" s="42" t="s">
        <v>82</v>
      </c>
      <c r="L39" s="42">
        <v>100</v>
      </c>
      <c r="M39" s="38">
        <v>65.739999999999995</v>
      </c>
      <c r="N39" s="38">
        <v>1445.88</v>
      </c>
      <c r="O39" s="20"/>
      <c r="Q39" s="20"/>
      <c r="R39" s="20"/>
      <c r="S39" s="20"/>
      <c r="T39" s="20"/>
      <c r="U39" s="8"/>
      <c r="V39" s="8"/>
    </row>
    <row r="40" spans="1:22" ht="57.6" hidden="1" x14ac:dyDescent="0.3">
      <c r="A40" s="37" t="s">
        <v>258</v>
      </c>
      <c r="B40" s="9" t="s">
        <v>35</v>
      </c>
      <c r="C40" s="35" t="s">
        <v>91</v>
      </c>
      <c r="D40" s="36" t="s">
        <v>92</v>
      </c>
      <c r="E40" s="34" t="s">
        <v>61</v>
      </c>
      <c r="F40" s="35" t="s">
        <v>39</v>
      </c>
      <c r="G40" s="35" t="s">
        <v>43</v>
      </c>
      <c r="H40" s="35" t="s">
        <v>45</v>
      </c>
      <c r="I40" s="9">
        <v>80</v>
      </c>
      <c r="J40" s="43" t="s">
        <v>41</v>
      </c>
      <c r="K40" s="42" t="s">
        <v>82</v>
      </c>
      <c r="L40" s="42">
        <v>100</v>
      </c>
      <c r="M40" s="38">
        <v>94.16</v>
      </c>
      <c r="N40" s="38">
        <v>1989.89</v>
      </c>
      <c r="O40" s="20"/>
      <c r="Q40" s="20"/>
      <c r="R40" s="20"/>
      <c r="S40" s="20"/>
      <c r="T40" s="20"/>
      <c r="U40" s="8"/>
      <c r="V40" s="8"/>
    </row>
    <row r="41" spans="1:22" ht="57.6" hidden="1" x14ac:dyDescent="0.3">
      <c r="A41" s="37" t="s">
        <v>259</v>
      </c>
      <c r="B41" s="9" t="s">
        <v>35</v>
      </c>
      <c r="C41" s="35" t="s">
        <v>93</v>
      </c>
      <c r="D41" s="36" t="s">
        <v>94</v>
      </c>
      <c r="E41" s="34" t="s">
        <v>61</v>
      </c>
      <c r="F41" s="35" t="s">
        <v>39</v>
      </c>
      <c r="G41" s="35" t="s">
        <v>43</v>
      </c>
      <c r="H41" s="35" t="s">
        <v>45</v>
      </c>
      <c r="I41" s="9">
        <v>100</v>
      </c>
      <c r="J41" s="43" t="s">
        <v>41</v>
      </c>
      <c r="K41" s="42" t="s">
        <v>82</v>
      </c>
      <c r="L41" s="42">
        <v>100</v>
      </c>
      <c r="M41" s="38">
        <v>68.11</v>
      </c>
      <c r="N41" s="38">
        <v>1527.2</v>
      </c>
      <c r="O41" s="20"/>
      <c r="Q41" s="20"/>
      <c r="R41" s="20"/>
      <c r="S41" s="20"/>
      <c r="T41" s="20"/>
      <c r="U41" s="8"/>
      <c r="V41" s="8"/>
    </row>
    <row r="42" spans="1:22" ht="57.6" hidden="1" x14ac:dyDescent="0.3">
      <c r="A42" s="37" t="s">
        <v>260</v>
      </c>
      <c r="B42" s="9" t="s">
        <v>35</v>
      </c>
      <c r="C42" s="35" t="s">
        <v>95</v>
      </c>
      <c r="D42" s="36" t="s">
        <v>96</v>
      </c>
      <c r="E42" s="34" t="s">
        <v>61</v>
      </c>
      <c r="F42" s="35" t="s">
        <v>39</v>
      </c>
      <c r="G42" s="35" t="s">
        <v>43</v>
      </c>
      <c r="H42" s="35" t="s">
        <v>45</v>
      </c>
      <c r="I42" s="9">
        <v>100</v>
      </c>
      <c r="J42" s="43" t="s">
        <v>41</v>
      </c>
      <c r="K42" s="42" t="s">
        <v>82</v>
      </c>
      <c r="L42" s="42">
        <v>100</v>
      </c>
      <c r="M42" s="38">
        <v>95.14</v>
      </c>
      <c r="N42" s="38">
        <v>2027.12</v>
      </c>
      <c r="O42" s="20"/>
      <c r="Q42" s="20"/>
      <c r="R42" s="20"/>
      <c r="S42" s="20"/>
      <c r="T42" s="20"/>
      <c r="U42" s="8"/>
      <c r="V42" s="8"/>
    </row>
    <row r="43" spans="1:22" ht="57.6" hidden="1" x14ac:dyDescent="0.3">
      <c r="A43" s="37" t="s">
        <v>261</v>
      </c>
      <c r="B43" s="9" t="s">
        <v>35</v>
      </c>
      <c r="C43" s="35" t="s">
        <v>97</v>
      </c>
      <c r="D43" s="75" t="s">
        <v>98</v>
      </c>
      <c r="E43" s="34" t="s">
        <v>61</v>
      </c>
      <c r="F43" s="35" t="s">
        <v>39</v>
      </c>
      <c r="G43" s="35" t="s">
        <v>43</v>
      </c>
      <c r="H43" s="35" t="s">
        <v>45</v>
      </c>
      <c r="I43" s="9">
        <v>125</v>
      </c>
      <c r="J43" s="43" t="s">
        <v>41</v>
      </c>
      <c r="K43" s="42" t="s">
        <v>82</v>
      </c>
      <c r="L43" s="42">
        <v>100</v>
      </c>
      <c r="M43" s="38">
        <v>89.06</v>
      </c>
      <c r="N43" s="38">
        <v>1946.71</v>
      </c>
      <c r="O43" s="20"/>
      <c r="Q43" s="20"/>
      <c r="R43" s="20"/>
      <c r="S43" s="20"/>
      <c r="T43" s="20"/>
      <c r="U43" s="8"/>
      <c r="V43" s="8"/>
    </row>
    <row r="44" spans="1:22" ht="57.6" hidden="1" x14ac:dyDescent="0.3">
      <c r="A44" s="37" t="s">
        <v>262</v>
      </c>
      <c r="B44" s="9" t="s">
        <v>35</v>
      </c>
      <c r="C44" s="35" t="s">
        <v>99</v>
      </c>
      <c r="D44" s="75" t="s">
        <v>100</v>
      </c>
      <c r="E44" s="34" t="s">
        <v>61</v>
      </c>
      <c r="F44" s="35" t="s">
        <v>39</v>
      </c>
      <c r="G44" s="35" t="s">
        <v>43</v>
      </c>
      <c r="H44" s="35" t="s">
        <v>45</v>
      </c>
      <c r="I44" s="9">
        <v>125</v>
      </c>
      <c r="J44" s="43" t="s">
        <v>41</v>
      </c>
      <c r="K44" s="42" t="s">
        <v>82</v>
      </c>
      <c r="L44" s="42">
        <v>100</v>
      </c>
      <c r="M44" s="38">
        <v>116.11</v>
      </c>
      <c r="N44" s="38">
        <v>2446.69</v>
      </c>
      <c r="O44" s="20"/>
      <c r="Q44" s="20"/>
      <c r="R44" s="20"/>
      <c r="S44" s="20"/>
      <c r="T44" s="20"/>
      <c r="U44" s="8"/>
      <c r="V44" s="8"/>
    </row>
    <row r="45" spans="1:22" ht="57.6" hidden="1" x14ac:dyDescent="0.3">
      <c r="A45" s="37" t="s">
        <v>263</v>
      </c>
      <c r="B45" s="9" t="s">
        <v>35</v>
      </c>
      <c r="C45" s="35" t="s">
        <v>101</v>
      </c>
      <c r="D45" s="36" t="s">
        <v>102</v>
      </c>
      <c r="E45" s="34" t="s">
        <v>61</v>
      </c>
      <c r="F45" s="35" t="s">
        <v>39</v>
      </c>
      <c r="G45" s="35" t="s">
        <v>43</v>
      </c>
      <c r="H45" s="35" t="s">
        <v>45</v>
      </c>
      <c r="I45" s="9">
        <v>150</v>
      </c>
      <c r="J45" s="43" t="s">
        <v>41</v>
      </c>
      <c r="K45" s="42" t="s">
        <v>82</v>
      </c>
      <c r="L45" s="42">
        <v>100</v>
      </c>
      <c r="M45" s="38">
        <v>95.1</v>
      </c>
      <c r="N45" s="38">
        <v>2210.2399999999998</v>
      </c>
      <c r="O45" s="20"/>
      <c r="Q45" s="20"/>
      <c r="R45" s="20"/>
      <c r="S45" s="20"/>
      <c r="T45" s="20"/>
      <c r="U45" s="8"/>
      <c r="V45" s="8"/>
    </row>
    <row r="46" spans="1:22" ht="57.6" hidden="1" x14ac:dyDescent="0.3">
      <c r="A46" s="37" t="s">
        <v>264</v>
      </c>
      <c r="B46" s="9" t="s">
        <v>35</v>
      </c>
      <c r="C46" s="35" t="s">
        <v>103</v>
      </c>
      <c r="D46" s="36" t="s">
        <v>104</v>
      </c>
      <c r="E46" s="34" t="s">
        <v>61</v>
      </c>
      <c r="F46" s="35" t="s">
        <v>39</v>
      </c>
      <c r="G46" s="35" t="s">
        <v>43</v>
      </c>
      <c r="H46" s="35" t="s">
        <v>45</v>
      </c>
      <c r="I46" s="9">
        <v>150</v>
      </c>
      <c r="J46" s="43" t="s">
        <v>41</v>
      </c>
      <c r="K46" s="42" t="s">
        <v>82</v>
      </c>
      <c r="L46" s="42">
        <v>100</v>
      </c>
      <c r="M46" s="38">
        <v>122.04</v>
      </c>
      <c r="N46" s="38">
        <v>2702.63</v>
      </c>
      <c r="O46" s="20"/>
      <c r="Q46" s="20"/>
      <c r="R46" s="20"/>
      <c r="S46" s="20"/>
      <c r="T46" s="20"/>
      <c r="U46" s="8"/>
      <c r="V46" s="8"/>
    </row>
    <row r="47" spans="1:22" ht="57.6" hidden="1" x14ac:dyDescent="0.3">
      <c r="A47" s="37" t="s">
        <v>265</v>
      </c>
      <c r="B47" s="9" t="s">
        <v>35</v>
      </c>
      <c r="C47" s="35" t="s">
        <v>105</v>
      </c>
      <c r="D47" s="36" t="s">
        <v>106</v>
      </c>
      <c r="E47" s="34" t="s">
        <v>61</v>
      </c>
      <c r="F47" s="35" t="s">
        <v>39</v>
      </c>
      <c r="G47" s="35" t="s">
        <v>43</v>
      </c>
      <c r="H47" s="35" t="s">
        <v>45</v>
      </c>
      <c r="I47" s="9">
        <v>200</v>
      </c>
      <c r="J47" s="43" t="s">
        <v>41</v>
      </c>
      <c r="K47" s="42" t="s">
        <v>82</v>
      </c>
      <c r="L47" s="42">
        <v>100</v>
      </c>
      <c r="M47" s="38">
        <v>145.57</v>
      </c>
      <c r="N47" s="38">
        <v>3500.15</v>
      </c>
      <c r="O47" s="20"/>
      <c r="Q47" s="20"/>
      <c r="R47" s="20"/>
      <c r="S47" s="20"/>
      <c r="T47" s="20"/>
      <c r="U47" s="8"/>
      <c r="V47" s="8"/>
    </row>
    <row r="48" spans="1:22" ht="57.6" hidden="1" x14ac:dyDescent="0.3">
      <c r="A48" s="37" t="s">
        <v>266</v>
      </c>
      <c r="B48" s="9" t="s">
        <v>35</v>
      </c>
      <c r="C48" s="35" t="s">
        <v>107</v>
      </c>
      <c r="D48" s="36" t="s">
        <v>108</v>
      </c>
      <c r="E48" s="34" t="s">
        <v>61</v>
      </c>
      <c r="F48" s="35" t="s">
        <v>39</v>
      </c>
      <c r="G48" s="35" t="s">
        <v>43</v>
      </c>
      <c r="H48" s="35" t="s">
        <v>45</v>
      </c>
      <c r="I48" s="9">
        <v>200</v>
      </c>
      <c r="J48" s="43" t="s">
        <v>41</v>
      </c>
      <c r="K48" s="42" t="s">
        <v>82</v>
      </c>
      <c r="L48" s="42">
        <v>100</v>
      </c>
      <c r="M48" s="38">
        <v>174.36</v>
      </c>
      <c r="N48" s="38">
        <v>4029.22</v>
      </c>
      <c r="O48" s="20"/>
      <c r="Q48" s="20"/>
      <c r="R48" s="20"/>
      <c r="S48" s="20"/>
      <c r="T48" s="20"/>
      <c r="U48" s="8"/>
      <c r="V48" s="8"/>
    </row>
    <row r="49" spans="1:22" ht="57.6" hidden="1" x14ac:dyDescent="0.3">
      <c r="A49" s="37" t="s">
        <v>267</v>
      </c>
      <c r="B49" s="9" t="s">
        <v>35</v>
      </c>
      <c r="C49" s="35" t="s">
        <v>109</v>
      </c>
      <c r="D49" s="36" t="s">
        <v>110</v>
      </c>
      <c r="E49" s="34" t="s">
        <v>61</v>
      </c>
      <c r="F49" s="35" t="s">
        <v>39</v>
      </c>
      <c r="G49" s="35" t="s">
        <v>43</v>
      </c>
      <c r="H49" s="35" t="s">
        <v>45</v>
      </c>
      <c r="I49" s="9">
        <v>250</v>
      </c>
      <c r="J49" s="43" t="s">
        <v>41</v>
      </c>
      <c r="K49" s="42" t="s">
        <v>82</v>
      </c>
      <c r="L49" s="42">
        <v>100</v>
      </c>
      <c r="M49" s="38">
        <v>191.24</v>
      </c>
      <c r="N49" s="38">
        <v>4763.72</v>
      </c>
      <c r="O49" s="20"/>
      <c r="Q49" s="20"/>
      <c r="R49" s="20"/>
      <c r="S49" s="20"/>
      <c r="T49" s="20"/>
      <c r="U49" s="8"/>
      <c r="V49" s="8"/>
    </row>
    <row r="50" spans="1:22" ht="57.6" hidden="1" x14ac:dyDescent="0.3">
      <c r="A50" s="37" t="s">
        <v>268</v>
      </c>
      <c r="B50" s="9" t="s">
        <v>35</v>
      </c>
      <c r="C50" s="35" t="s">
        <v>111</v>
      </c>
      <c r="D50" s="36" t="s">
        <v>112</v>
      </c>
      <c r="E50" s="34" t="s">
        <v>61</v>
      </c>
      <c r="F50" s="35" t="s">
        <v>39</v>
      </c>
      <c r="G50" s="35" t="s">
        <v>43</v>
      </c>
      <c r="H50" s="35" t="s">
        <v>45</v>
      </c>
      <c r="I50" s="9">
        <v>250</v>
      </c>
      <c r="J50" s="43" t="s">
        <v>41</v>
      </c>
      <c r="K50" s="42" t="s">
        <v>82</v>
      </c>
      <c r="L50" s="42">
        <v>100</v>
      </c>
      <c r="M50" s="38">
        <v>221.01</v>
      </c>
      <c r="N50" s="38">
        <v>5308.79</v>
      </c>
      <c r="O50" s="20"/>
      <c r="Q50" s="20"/>
      <c r="R50" s="20"/>
      <c r="S50" s="20"/>
      <c r="T50" s="20"/>
      <c r="U50" s="8"/>
      <c r="V50" s="8"/>
    </row>
    <row r="51" spans="1:22" ht="57.6" hidden="1" x14ac:dyDescent="0.3">
      <c r="A51" s="37" t="s">
        <v>269</v>
      </c>
      <c r="B51" s="9" t="s">
        <v>35</v>
      </c>
      <c r="C51" s="35" t="s">
        <v>113</v>
      </c>
      <c r="D51" s="36" t="s">
        <v>114</v>
      </c>
      <c r="E51" s="34" t="s">
        <v>61</v>
      </c>
      <c r="F51" s="35" t="s">
        <v>39</v>
      </c>
      <c r="G51" s="35" t="s">
        <v>43</v>
      </c>
      <c r="H51" s="35" t="s">
        <v>45</v>
      </c>
      <c r="I51" s="9">
        <v>300</v>
      </c>
      <c r="J51" s="43" t="s">
        <v>41</v>
      </c>
      <c r="K51" s="42" t="s">
        <v>82</v>
      </c>
      <c r="L51" s="42">
        <v>100</v>
      </c>
      <c r="M51" s="38">
        <v>217.15</v>
      </c>
      <c r="N51" s="38">
        <v>5136.3100000000004</v>
      </c>
      <c r="O51" s="20"/>
      <c r="Q51" s="20"/>
      <c r="R51" s="20"/>
      <c r="S51" s="20"/>
      <c r="T51" s="20"/>
      <c r="U51" s="8"/>
      <c r="V51" s="8"/>
    </row>
    <row r="52" spans="1:22" ht="57.6" hidden="1" x14ac:dyDescent="0.3">
      <c r="A52" s="37" t="s">
        <v>270</v>
      </c>
      <c r="B52" s="9" t="s">
        <v>35</v>
      </c>
      <c r="C52" s="35" t="s">
        <v>115</v>
      </c>
      <c r="D52" s="36" t="s">
        <v>116</v>
      </c>
      <c r="E52" s="34" t="s">
        <v>61</v>
      </c>
      <c r="F52" s="35" t="s">
        <v>39</v>
      </c>
      <c r="G52" s="35" t="s">
        <v>43</v>
      </c>
      <c r="H52" s="35" t="s">
        <v>45</v>
      </c>
      <c r="I52" s="9">
        <v>300</v>
      </c>
      <c r="J52" s="43" t="s">
        <v>41</v>
      </c>
      <c r="K52" s="42" t="s">
        <v>82</v>
      </c>
      <c r="L52" s="42">
        <v>100</v>
      </c>
      <c r="M52" s="38">
        <v>247.54</v>
      </c>
      <c r="N52" s="38">
        <v>5667.88</v>
      </c>
      <c r="O52" s="20"/>
      <c r="Q52" s="20"/>
      <c r="R52" s="20"/>
      <c r="S52" s="20"/>
      <c r="T52" s="20"/>
      <c r="U52" s="8"/>
      <c r="V52" s="8"/>
    </row>
    <row r="53" spans="1:22" ht="57.6" hidden="1" x14ac:dyDescent="0.3">
      <c r="A53" s="37" t="s">
        <v>271</v>
      </c>
      <c r="B53" s="9" t="s">
        <v>35</v>
      </c>
      <c r="C53" s="35" t="s">
        <v>117</v>
      </c>
      <c r="D53" s="36" t="s">
        <v>118</v>
      </c>
      <c r="E53" s="34" t="s">
        <v>61</v>
      </c>
      <c r="F53" s="35" t="s">
        <v>39</v>
      </c>
      <c r="G53" s="35" t="s">
        <v>43</v>
      </c>
      <c r="H53" s="35" t="s">
        <v>45</v>
      </c>
      <c r="I53" s="9">
        <v>400</v>
      </c>
      <c r="J53" s="43" t="s">
        <v>41</v>
      </c>
      <c r="K53" s="42" t="s">
        <v>82</v>
      </c>
      <c r="L53" s="42">
        <v>100</v>
      </c>
      <c r="M53" s="38">
        <v>300.87</v>
      </c>
      <c r="N53" s="38">
        <v>7508.11</v>
      </c>
      <c r="O53" s="20"/>
      <c r="Q53" s="20"/>
      <c r="R53" s="20"/>
      <c r="S53" s="20"/>
      <c r="T53" s="20"/>
      <c r="U53" s="8"/>
      <c r="V53" s="8"/>
    </row>
    <row r="54" spans="1:22" ht="57.6" hidden="1" x14ac:dyDescent="0.3">
      <c r="A54" s="37" t="s">
        <v>272</v>
      </c>
      <c r="B54" s="9" t="s">
        <v>35</v>
      </c>
      <c r="C54" s="35" t="s">
        <v>119</v>
      </c>
      <c r="D54" s="36" t="s">
        <v>120</v>
      </c>
      <c r="E54" s="34" t="s">
        <v>61</v>
      </c>
      <c r="F54" s="35" t="s">
        <v>39</v>
      </c>
      <c r="G54" s="35" t="s">
        <v>43</v>
      </c>
      <c r="H54" s="35" t="s">
        <v>45</v>
      </c>
      <c r="I54" s="9">
        <v>400</v>
      </c>
      <c r="J54" s="43" t="s">
        <v>41</v>
      </c>
      <c r="K54" s="42" t="s">
        <v>82</v>
      </c>
      <c r="L54" s="42">
        <v>100</v>
      </c>
      <c r="M54" s="38">
        <v>333.91</v>
      </c>
      <c r="N54" s="38">
        <v>8088.9</v>
      </c>
      <c r="O54" s="20"/>
      <c r="Q54" s="20"/>
      <c r="R54" s="20"/>
      <c r="S54" s="20"/>
      <c r="T54" s="20"/>
      <c r="U54" s="8"/>
      <c r="V54" s="8"/>
    </row>
    <row r="55" spans="1:22" ht="57.6" hidden="1" x14ac:dyDescent="0.3">
      <c r="A55" s="37" t="s">
        <v>273</v>
      </c>
      <c r="B55" s="9" t="s">
        <v>35</v>
      </c>
      <c r="C55" s="35" t="s">
        <v>121</v>
      </c>
      <c r="D55" s="36" t="s">
        <v>122</v>
      </c>
      <c r="E55" s="34" t="s">
        <v>61</v>
      </c>
      <c r="F55" s="35" t="s">
        <v>39</v>
      </c>
      <c r="G55" s="35" t="s">
        <v>43</v>
      </c>
      <c r="H55" s="35" t="s">
        <v>45</v>
      </c>
      <c r="I55" s="9">
        <v>500</v>
      </c>
      <c r="J55" s="43" t="s">
        <v>41</v>
      </c>
      <c r="K55" s="42" t="s">
        <v>82</v>
      </c>
      <c r="L55" s="42">
        <v>100</v>
      </c>
      <c r="M55" s="38">
        <v>499.21</v>
      </c>
      <c r="N55" s="38">
        <v>9050.75</v>
      </c>
      <c r="O55" s="20"/>
      <c r="Q55" s="20"/>
      <c r="R55" s="20"/>
      <c r="S55" s="20"/>
      <c r="T55" s="20"/>
      <c r="U55" s="8"/>
      <c r="V55" s="8"/>
    </row>
    <row r="56" spans="1:22" ht="57.6" hidden="1" x14ac:dyDescent="0.3">
      <c r="A56" s="37" t="s">
        <v>274</v>
      </c>
      <c r="B56" s="9" t="s">
        <v>35</v>
      </c>
      <c r="C56" s="35" t="s">
        <v>123</v>
      </c>
      <c r="D56" s="36" t="s">
        <v>124</v>
      </c>
      <c r="E56" s="34" t="s">
        <v>61</v>
      </c>
      <c r="F56" s="35" t="s">
        <v>39</v>
      </c>
      <c r="G56" s="35" t="s">
        <v>43</v>
      </c>
      <c r="H56" s="35" t="s">
        <v>45</v>
      </c>
      <c r="I56" s="9">
        <v>500</v>
      </c>
      <c r="J56" s="43" t="s">
        <v>41</v>
      </c>
      <c r="K56" s="42" t="s">
        <v>82</v>
      </c>
      <c r="L56" s="42">
        <v>100</v>
      </c>
      <c r="M56" s="38">
        <v>486.55</v>
      </c>
      <c r="N56" s="38">
        <v>9772.8700000000008</v>
      </c>
      <c r="O56" s="20"/>
      <c r="Q56" s="20"/>
      <c r="R56" s="20"/>
      <c r="S56" s="20"/>
      <c r="T56" s="20"/>
      <c r="U56" s="8"/>
      <c r="V56" s="8"/>
    </row>
    <row r="57" spans="1:22" ht="57.6" hidden="1" x14ac:dyDescent="0.3">
      <c r="A57" s="37" t="s">
        <v>275</v>
      </c>
      <c r="B57" s="9" t="s">
        <v>35</v>
      </c>
      <c r="C57" s="35" t="s">
        <v>125</v>
      </c>
      <c r="D57" s="36" t="s">
        <v>126</v>
      </c>
      <c r="E57" s="34" t="s">
        <v>61</v>
      </c>
      <c r="F57" s="35" t="s">
        <v>39</v>
      </c>
      <c r="G57" s="35" t="s">
        <v>43</v>
      </c>
      <c r="H57" s="35" t="s">
        <v>45</v>
      </c>
      <c r="I57" s="9">
        <v>600</v>
      </c>
      <c r="J57" s="43" t="s">
        <v>41</v>
      </c>
      <c r="K57" s="42" t="s">
        <v>82</v>
      </c>
      <c r="L57" s="42">
        <v>100</v>
      </c>
      <c r="M57" s="38">
        <v>513.23</v>
      </c>
      <c r="N57" s="38">
        <v>11056.5</v>
      </c>
      <c r="O57" s="20"/>
      <c r="Q57" s="20"/>
      <c r="R57" s="20"/>
      <c r="S57" s="20"/>
      <c r="T57" s="20"/>
      <c r="U57" s="8"/>
      <c r="V57" s="8"/>
    </row>
    <row r="58" spans="1:22" ht="57.6" hidden="1" x14ac:dyDescent="0.3">
      <c r="A58" s="37" t="s">
        <v>276</v>
      </c>
      <c r="B58" s="9" t="s">
        <v>35</v>
      </c>
      <c r="C58" s="35" t="s">
        <v>127</v>
      </c>
      <c r="D58" s="36" t="s">
        <v>128</v>
      </c>
      <c r="E58" s="34" t="s">
        <v>61</v>
      </c>
      <c r="F58" s="35" t="s">
        <v>39</v>
      </c>
      <c r="G58" s="35" t="s">
        <v>43</v>
      </c>
      <c r="H58" s="35" t="s">
        <v>45</v>
      </c>
      <c r="I58" s="9">
        <v>600</v>
      </c>
      <c r="J58" s="43" t="s">
        <v>41</v>
      </c>
      <c r="K58" s="42" t="s">
        <v>82</v>
      </c>
      <c r="L58" s="42">
        <v>100</v>
      </c>
      <c r="M58" s="38">
        <v>508.66</v>
      </c>
      <c r="N58" s="38">
        <v>11896.68</v>
      </c>
      <c r="O58" s="20"/>
      <c r="Q58" s="20"/>
      <c r="R58" s="20"/>
      <c r="S58" s="20"/>
      <c r="T58" s="20"/>
      <c r="U58" s="8"/>
      <c r="V58" s="8"/>
    </row>
    <row r="59" spans="1:22" ht="57.6" hidden="1" x14ac:dyDescent="0.3">
      <c r="A59" s="37" t="s">
        <v>277</v>
      </c>
      <c r="B59" s="9" t="s">
        <v>35</v>
      </c>
      <c r="C59" s="35" t="s">
        <v>129</v>
      </c>
      <c r="D59" s="36" t="s">
        <v>130</v>
      </c>
      <c r="E59" s="34" t="s">
        <v>61</v>
      </c>
      <c r="F59" s="35" t="s">
        <v>39</v>
      </c>
      <c r="G59" s="35" t="s">
        <v>43</v>
      </c>
      <c r="H59" s="35" t="s">
        <v>45</v>
      </c>
      <c r="I59" s="9">
        <v>700</v>
      </c>
      <c r="J59" s="43" t="s">
        <v>41</v>
      </c>
      <c r="K59" s="42" t="s">
        <v>82</v>
      </c>
      <c r="L59" s="42">
        <v>100</v>
      </c>
      <c r="M59" s="38">
        <v>623.37</v>
      </c>
      <c r="N59" s="38">
        <v>15513.43</v>
      </c>
      <c r="O59" s="20"/>
      <c r="Q59" s="20"/>
      <c r="R59" s="20"/>
      <c r="S59" s="20"/>
      <c r="T59" s="20"/>
      <c r="U59" s="8"/>
      <c r="V59" s="8"/>
    </row>
    <row r="60" spans="1:22" ht="57.6" hidden="1" x14ac:dyDescent="0.3">
      <c r="A60" s="37" t="s">
        <v>278</v>
      </c>
      <c r="B60" s="9" t="s">
        <v>35</v>
      </c>
      <c r="C60" s="35" t="s">
        <v>131</v>
      </c>
      <c r="D60" s="36" t="s">
        <v>132</v>
      </c>
      <c r="E60" s="34" t="s">
        <v>61</v>
      </c>
      <c r="F60" s="35" t="s">
        <v>39</v>
      </c>
      <c r="G60" s="35" t="s">
        <v>43</v>
      </c>
      <c r="H60" s="35" t="s">
        <v>45</v>
      </c>
      <c r="I60" s="9">
        <v>800</v>
      </c>
      <c r="J60" s="43" t="s">
        <v>41</v>
      </c>
      <c r="K60" s="42" t="s">
        <v>82</v>
      </c>
      <c r="L60" s="42">
        <v>100</v>
      </c>
      <c r="M60" s="38">
        <v>781.47</v>
      </c>
      <c r="N60" s="38">
        <v>18109.22</v>
      </c>
      <c r="O60" s="20"/>
      <c r="Q60" s="20"/>
      <c r="R60" s="20"/>
      <c r="S60" s="20"/>
      <c r="T60" s="20"/>
      <c r="U60" s="8"/>
      <c r="V60" s="8"/>
    </row>
    <row r="61" spans="1:22" ht="57.6" hidden="1" x14ac:dyDescent="0.3">
      <c r="A61" s="37" t="s">
        <v>279</v>
      </c>
      <c r="B61" s="9" t="s">
        <v>35</v>
      </c>
      <c r="C61" s="32" t="s">
        <v>133</v>
      </c>
      <c r="D61" s="33" t="s">
        <v>134</v>
      </c>
      <c r="E61" s="34" t="s">
        <v>61</v>
      </c>
      <c r="F61" s="35" t="s">
        <v>39</v>
      </c>
      <c r="G61" s="35" t="s">
        <v>43</v>
      </c>
      <c r="H61" s="35" t="s">
        <v>45</v>
      </c>
      <c r="I61" s="9">
        <v>50</v>
      </c>
      <c r="J61" s="43" t="s">
        <v>41</v>
      </c>
      <c r="K61" s="42" t="s">
        <v>135</v>
      </c>
      <c r="L61" s="42">
        <v>100</v>
      </c>
      <c r="M61" s="38">
        <v>16.690000000000001</v>
      </c>
      <c r="N61" s="38">
        <v>349.44</v>
      </c>
      <c r="O61" s="20"/>
      <c r="Q61" s="20"/>
      <c r="R61" s="20"/>
      <c r="S61" s="20"/>
      <c r="T61" s="20"/>
      <c r="U61" s="8"/>
      <c r="V61" s="8"/>
    </row>
    <row r="62" spans="1:22" ht="57.6" hidden="1" x14ac:dyDescent="0.3">
      <c r="A62" s="37" t="s">
        <v>280</v>
      </c>
      <c r="B62" s="9" t="s">
        <v>35</v>
      </c>
      <c r="C62" s="35" t="s">
        <v>136</v>
      </c>
      <c r="D62" s="36" t="s">
        <v>137</v>
      </c>
      <c r="E62" s="34" t="s">
        <v>61</v>
      </c>
      <c r="F62" s="35" t="s">
        <v>39</v>
      </c>
      <c r="G62" s="35" t="s">
        <v>43</v>
      </c>
      <c r="H62" s="35" t="s">
        <v>45</v>
      </c>
      <c r="I62" s="9">
        <v>50</v>
      </c>
      <c r="J62" s="43" t="s">
        <v>41</v>
      </c>
      <c r="K62" s="42" t="s">
        <v>135</v>
      </c>
      <c r="L62" s="42">
        <v>10</v>
      </c>
      <c r="M62" s="38">
        <v>20.14</v>
      </c>
      <c r="N62" s="38">
        <v>414.87</v>
      </c>
      <c r="O62" s="20"/>
      <c r="Q62" s="20"/>
      <c r="R62" s="20"/>
      <c r="S62" s="20"/>
      <c r="T62" s="20"/>
      <c r="U62" s="8"/>
      <c r="V62" s="8"/>
    </row>
    <row r="63" spans="1:22" ht="57.6" hidden="1" x14ac:dyDescent="0.3">
      <c r="A63" s="37" t="s">
        <v>281</v>
      </c>
      <c r="B63" s="9" t="s">
        <v>35</v>
      </c>
      <c r="C63" s="35" t="s">
        <v>138</v>
      </c>
      <c r="D63" s="36" t="s">
        <v>139</v>
      </c>
      <c r="E63" s="34" t="s">
        <v>61</v>
      </c>
      <c r="F63" s="35" t="s">
        <v>39</v>
      </c>
      <c r="G63" s="35" t="s">
        <v>43</v>
      </c>
      <c r="H63" s="35" t="s">
        <v>45</v>
      </c>
      <c r="I63" s="9">
        <v>70</v>
      </c>
      <c r="J63" s="43" t="s">
        <v>41</v>
      </c>
      <c r="K63" s="42" t="s">
        <v>135</v>
      </c>
      <c r="L63" s="42">
        <v>10</v>
      </c>
      <c r="M63" s="38">
        <v>17.059999999999999</v>
      </c>
      <c r="N63" s="38">
        <v>358.02</v>
      </c>
      <c r="O63" s="20"/>
      <c r="Q63" s="20"/>
      <c r="R63" s="20"/>
      <c r="S63" s="20"/>
      <c r="T63" s="20"/>
      <c r="U63" s="8"/>
      <c r="V63" s="8"/>
    </row>
    <row r="64" spans="1:22" ht="57.6" hidden="1" x14ac:dyDescent="0.3">
      <c r="A64" s="37" t="s">
        <v>282</v>
      </c>
      <c r="B64" s="9" t="s">
        <v>35</v>
      </c>
      <c r="C64" s="35" t="s">
        <v>140</v>
      </c>
      <c r="D64" s="36" t="s">
        <v>141</v>
      </c>
      <c r="E64" s="34" t="s">
        <v>61</v>
      </c>
      <c r="F64" s="35" t="s">
        <v>39</v>
      </c>
      <c r="G64" s="35" t="s">
        <v>43</v>
      </c>
      <c r="H64" s="35" t="s">
        <v>45</v>
      </c>
      <c r="I64" s="9">
        <v>70</v>
      </c>
      <c r="J64" s="43" t="s">
        <v>41</v>
      </c>
      <c r="K64" s="42" t="s">
        <v>135</v>
      </c>
      <c r="L64" s="42">
        <v>10</v>
      </c>
      <c r="M64" s="38">
        <v>20.51</v>
      </c>
      <c r="N64" s="38">
        <v>423.5</v>
      </c>
      <c r="O64" s="20"/>
      <c r="Q64" s="20"/>
      <c r="R64" s="20"/>
      <c r="S64" s="20"/>
      <c r="T64" s="20"/>
      <c r="U64" s="8"/>
      <c r="V64" s="8"/>
    </row>
    <row r="65" spans="1:22" ht="57.6" hidden="1" x14ac:dyDescent="0.3">
      <c r="A65" s="37" t="s">
        <v>283</v>
      </c>
      <c r="B65" s="9" t="s">
        <v>35</v>
      </c>
      <c r="C65" s="35" t="s">
        <v>142</v>
      </c>
      <c r="D65" s="36" t="s">
        <v>143</v>
      </c>
      <c r="E65" s="34" t="s">
        <v>61</v>
      </c>
      <c r="F65" s="35" t="s">
        <v>39</v>
      </c>
      <c r="G65" s="35" t="s">
        <v>43</v>
      </c>
      <c r="H65" s="35" t="s">
        <v>45</v>
      </c>
      <c r="I65" s="9">
        <v>80</v>
      </c>
      <c r="J65" s="43" t="s">
        <v>41</v>
      </c>
      <c r="K65" s="42" t="s">
        <v>135</v>
      </c>
      <c r="L65" s="42">
        <v>10</v>
      </c>
      <c r="M65" s="38">
        <v>17.440000000000001</v>
      </c>
      <c r="N65" s="38">
        <v>367.81</v>
      </c>
      <c r="O65" s="20"/>
      <c r="Q65" s="20"/>
      <c r="R65" s="20"/>
      <c r="S65" s="20"/>
      <c r="T65" s="20"/>
      <c r="U65" s="8"/>
      <c r="V65" s="8"/>
    </row>
    <row r="66" spans="1:22" ht="57.6" hidden="1" x14ac:dyDescent="0.3">
      <c r="A66" s="37" t="s">
        <v>284</v>
      </c>
      <c r="B66" s="9" t="s">
        <v>35</v>
      </c>
      <c r="C66" s="35" t="s">
        <v>144</v>
      </c>
      <c r="D66" s="36" t="s">
        <v>145</v>
      </c>
      <c r="E66" s="34" t="s">
        <v>61</v>
      </c>
      <c r="F66" s="35" t="s">
        <v>39</v>
      </c>
      <c r="G66" s="35" t="s">
        <v>43</v>
      </c>
      <c r="H66" s="35" t="s">
        <v>45</v>
      </c>
      <c r="I66" s="9">
        <v>80</v>
      </c>
      <c r="J66" s="43" t="s">
        <v>41</v>
      </c>
      <c r="K66" s="42" t="s">
        <v>135</v>
      </c>
      <c r="L66" s="42">
        <v>10</v>
      </c>
      <c r="M66" s="38">
        <v>20.9</v>
      </c>
      <c r="N66" s="38">
        <v>433.33</v>
      </c>
      <c r="O66" s="20"/>
      <c r="Q66" s="20"/>
      <c r="R66" s="20"/>
      <c r="S66" s="20"/>
      <c r="T66" s="20"/>
      <c r="U66" s="8"/>
      <c r="V66" s="8"/>
    </row>
    <row r="67" spans="1:22" ht="57.6" hidden="1" x14ac:dyDescent="0.3">
      <c r="A67" s="37" t="s">
        <v>285</v>
      </c>
      <c r="B67" s="9" t="s">
        <v>35</v>
      </c>
      <c r="C67" s="35" t="s">
        <v>146</v>
      </c>
      <c r="D67" s="36" t="s">
        <v>147</v>
      </c>
      <c r="E67" s="34" t="s">
        <v>61</v>
      </c>
      <c r="F67" s="35" t="s">
        <v>39</v>
      </c>
      <c r="G67" s="35" t="s">
        <v>43</v>
      </c>
      <c r="H67" s="35" t="s">
        <v>45</v>
      </c>
      <c r="I67" s="9">
        <v>100</v>
      </c>
      <c r="J67" s="43" t="s">
        <v>41</v>
      </c>
      <c r="K67" s="42" t="s">
        <v>135</v>
      </c>
      <c r="L67" s="42">
        <v>10</v>
      </c>
      <c r="M67" s="38">
        <v>19.29</v>
      </c>
      <c r="N67" s="38">
        <v>426.5</v>
      </c>
      <c r="O67" s="20"/>
      <c r="Q67" s="20"/>
      <c r="R67" s="20"/>
      <c r="S67" s="20"/>
      <c r="T67" s="20"/>
      <c r="U67" s="8"/>
      <c r="V67" s="8"/>
    </row>
    <row r="68" spans="1:22" ht="57.6" hidden="1" x14ac:dyDescent="0.3">
      <c r="A68" s="37" t="s">
        <v>286</v>
      </c>
      <c r="B68" s="9" t="s">
        <v>35</v>
      </c>
      <c r="C68" s="35" t="s">
        <v>148</v>
      </c>
      <c r="D68" s="36" t="s">
        <v>149</v>
      </c>
      <c r="E68" s="34" t="s">
        <v>61</v>
      </c>
      <c r="F68" s="35" t="s">
        <v>39</v>
      </c>
      <c r="G68" s="35" t="s">
        <v>43</v>
      </c>
      <c r="H68" s="35" t="s">
        <v>45</v>
      </c>
      <c r="I68" s="9">
        <v>100</v>
      </c>
      <c r="J68" s="43" t="s">
        <v>41</v>
      </c>
      <c r="K68" s="42" t="s">
        <v>135</v>
      </c>
      <c r="L68" s="42">
        <v>10</v>
      </c>
      <c r="M68" s="38">
        <v>22.85</v>
      </c>
      <c r="N68" s="38">
        <v>494.64</v>
      </c>
      <c r="O68" s="20"/>
      <c r="Q68" s="20"/>
      <c r="R68" s="20"/>
      <c r="S68" s="20"/>
      <c r="T68" s="20"/>
      <c r="U68" s="8"/>
      <c r="V68" s="8"/>
    </row>
    <row r="69" spans="1:22" ht="57.6" hidden="1" x14ac:dyDescent="0.3">
      <c r="A69" s="37" t="s">
        <v>287</v>
      </c>
      <c r="B69" s="9" t="s">
        <v>35</v>
      </c>
      <c r="C69" s="35" t="s">
        <v>150</v>
      </c>
      <c r="D69" s="75" t="s">
        <v>151</v>
      </c>
      <c r="E69" s="34" t="s">
        <v>61</v>
      </c>
      <c r="F69" s="35" t="s">
        <v>39</v>
      </c>
      <c r="G69" s="35" t="s">
        <v>43</v>
      </c>
      <c r="H69" s="35" t="s">
        <v>45</v>
      </c>
      <c r="I69" s="9">
        <v>125</v>
      </c>
      <c r="J69" s="43" t="s">
        <v>41</v>
      </c>
      <c r="K69" s="42" t="s">
        <v>135</v>
      </c>
      <c r="L69" s="42">
        <v>10</v>
      </c>
      <c r="M69" s="38">
        <v>23.64</v>
      </c>
      <c r="N69" s="38">
        <v>512.96</v>
      </c>
      <c r="O69" s="20"/>
      <c r="Q69" s="20"/>
      <c r="R69" s="20"/>
      <c r="S69" s="20"/>
      <c r="T69" s="20"/>
      <c r="U69" s="8"/>
      <c r="V69" s="8"/>
    </row>
    <row r="70" spans="1:22" ht="57.6" hidden="1" x14ac:dyDescent="0.3">
      <c r="A70" s="37" t="s">
        <v>288</v>
      </c>
      <c r="B70" s="9" t="s">
        <v>35</v>
      </c>
      <c r="C70" s="35" t="s">
        <v>152</v>
      </c>
      <c r="D70" s="75" t="s">
        <v>153</v>
      </c>
      <c r="E70" s="34" t="s">
        <v>61</v>
      </c>
      <c r="F70" s="35" t="s">
        <v>39</v>
      </c>
      <c r="G70" s="35" t="s">
        <v>43</v>
      </c>
      <c r="H70" s="35" t="s">
        <v>45</v>
      </c>
      <c r="I70" s="9">
        <v>125</v>
      </c>
      <c r="J70" s="43" t="s">
        <v>41</v>
      </c>
      <c r="K70" s="42" t="s">
        <v>135</v>
      </c>
      <c r="L70" s="42">
        <v>10</v>
      </c>
      <c r="M70" s="38">
        <v>27.05</v>
      </c>
      <c r="N70" s="38">
        <v>574.73</v>
      </c>
      <c r="O70" s="20"/>
      <c r="Q70" s="20"/>
      <c r="R70" s="20"/>
      <c r="S70" s="20"/>
      <c r="T70" s="20"/>
      <c r="U70" s="8"/>
      <c r="V70" s="8"/>
    </row>
    <row r="71" spans="1:22" ht="57.6" hidden="1" x14ac:dyDescent="0.3">
      <c r="A71" s="37" t="s">
        <v>289</v>
      </c>
      <c r="B71" s="9" t="s">
        <v>35</v>
      </c>
      <c r="C71" s="35" t="s">
        <v>154</v>
      </c>
      <c r="D71" s="36" t="s">
        <v>155</v>
      </c>
      <c r="E71" s="34" t="s">
        <v>61</v>
      </c>
      <c r="F71" s="35" t="s">
        <v>39</v>
      </c>
      <c r="G71" s="35" t="s">
        <v>43</v>
      </c>
      <c r="H71" s="35" t="s">
        <v>45</v>
      </c>
      <c r="I71" s="9">
        <v>150</v>
      </c>
      <c r="J71" s="43" t="s">
        <v>41</v>
      </c>
      <c r="K71" s="42" t="s">
        <v>135</v>
      </c>
      <c r="L71" s="42">
        <v>10</v>
      </c>
      <c r="M71" s="38">
        <v>24.52</v>
      </c>
      <c r="N71" s="38">
        <v>541.95000000000005</v>
      </c>
      <c r="O71" s="20"/>
      <c r="Q71" s="20"/>
      <c r="R71" s="20"/>
      <c r="S71" s="20"/>
      <c r="T71" s="20"/>
      <c r="U71" s="8"/>
      <c r="V71" s="8"/>
    </row>
    <row r="72" spans="1:22" ht="57.6" hidden="1" x14ac:dyDescent="0.3">
      <c r="A72" s="37" t="s">
        <v>290</v>
      </c>
      <c r="B72" s="9" t="s">
        <v>35</v>
      </c>
      <c r="C72" s="35" t="s">
        <v>156</v>
      </c>
      <c r="D72" s="36" t="s">
        <v>157</v>
      </c>
      <c r="E72" s="34" t="s">
        <v>61</v>
      </c>
      <c r="F72" s="35" t="s">
        <v>39</v>
      </c>
      <c r="G72" s="35" t="s">
        <v>43</v>
      </c>
      <c r="H72" s="35" t="s">
        <v>45</v>
      </c>
      <c r="I72" s="9">
        <v>150</v>
      </c>
      <c r="J72" s="43" t="s">
        <v>41</v>
      </c>
      <c r="K72" s="42" t="s">
        <v>135</v>
      </c>
      <c r="L72" s="42">
        <v>10</v>
      </c>
      <c r="M72" s="38">
        <v>27.96</v>
      </c>
      <c r="N72" s="38">
        <v>605.41</v>
      </c>
      <c r="O72" s="20"/>
      <c r="Q72" s="20"/>
      <c r="R72" s="20"/>
      <c r="S72" s="20"/>
      <c r="T72" s="20"/>
      <c r="U72" s="8"/>
      <c r="V72" s="8"/>
    </row>
    <row r="73" spans="1:22" ht="57.6" hidden="1" x14ac:dyDescent="0.3">
      <c r="A73" s="37" t="s">
        <v>291</v>
      </c>
      <c r="B73" s="9" t="s">
        <v>35</v>
      </c>
      <c r="C73" s="35" t="s">
        <v>158</v>
      </c>
      <c r="D73" s="36" t="s">
        <v>159</v>
      </c>
      <c r="E73" s="34" t="s">
        <v>61</v>
      </c>
      <c r="F73" s="35" t="s">
        <v>39</v>
      </c>
      <c r="G73" s="35" t="s">
        <v>43</v>
      </c>
      <c r="H73" s="35" t="s">
        <v>45</v>
      </c>
      <c r="I73" s="9">
        <v>200</v>
      </c>
      <c r="J73" s="43" t="s">
        <v>41</v>
      </c>
      <c r="K73" s="42" t="s">
        <v>135</v>
      </c>
      <c r="L73" s="42">
        <v>10</v>
      </c>
      <c r="M73" s="38">
        <v>29.55</v>
      </c>
      <c r="N73" s="38">
        <v>701.98</v>
      </c>
      <c r="O73" s="20"/>
      <c r="Q73" s="20"/>
      <c r="R73" s="20"/>
      <c r="S73" s="20"/>
      <c r="T73" s="20"/>
      <c r="U73" s="8"/>
      <c r="V73" s="8"/>
    </row>
    <row r="74" spans="1:22" ht="57.6" hidden="1" x14ac:dyDescent="0.3">
      <c r="A74" s="37" t="s">
        <v>292</v>
      </c>
      <c r="B74" s="9" t="s">
        <v>35</v>
      </c>
      <c r="C74" s="35" t="s">
        <v>160</v>
      </c>
      <c r="D74" s="36" t="s">
        <v>161</v>
      </c>
      <c r="E74" s="34" t="s">
        <v>61</v>
      </c>
      <c r="F74" s="35" t="s">
        <v>39</v>
      </c>
      <c r="G74" s="35" t="s">
        <v>43</v>
      </c>
      <c r="H74" s="35" t="s">
        <v>45</v>
      </c>
      <c r="I74" s="9">
        <v>200</v>
      </c>
      <c r="J74" s="43" t="s">
        <v>41</v>
      </c>
      <c r="K74" s="42" t="s">
        <v>135</v>
      </c>
      <c r="L74" s="42">
        <v>10</v>
      </c>
      <c r="M74" s="38">
        <v>33.020000000000003</v>
      </c>
      <c r="N74" s="38">
        <v>766.01</v>
      </c>
      <c r="O74" s="20"/>
      <c r="Q74" s="20"/>
      <c r="R74" s="20"/>
      <c r="S74" s="20"/>
      <c r="T74" s="20"/>
      <c r="U74" s="8"/>
      <c r="V74" s="8"/>
    </row>
    <row r="75" spans="1:22" ht="57.6" hidden="1" x14ac:dyDescent="0.3">
      <c r="A75" s="37" t="s">
        <v>293</v>
      </c>
      <c r="B75" s="9" t="s">
        <v>35</v>
      </c>
      <c r="C75" s="35" t="s">
        <v>162</v>
      </c>
      <c r="D75" s="36" t="s">
        <v>163</v>
      </c>
      <c r="E75" s="34" t="s">
        <v>61</v>
      </c>
      <c r="F75" s="35" t="s">
        <v>39</v>
      </c>
      <c r="G75" s="35" t="s">
        <v>43</v>
      </c>
      <c r="H75" s="35" t="s">
        <v>45</v>
      </c>
      <c r="I75" s="9">
        <v>250</v>
      </c>
      <c r="J75" s="43" t="s">
        <v>41</v>
      </c>
      <c r="K75" s="42" t="s">
        <v>135</v>
      </c>
      <c r="L75" s="42">
        <v>10</v>
      </c>
      <c r="M75" s="38">
        <v>34.19</v>
      </c>
      <c r="N75" s="38">
        <v>840.77</v>
      </c>
      <c r="O75" s="20"/>
      <c r="Q75" s="20"/>
      <c r="R75" s="20"/>
      <c r="S75" s="20"/>
      <c r="T75" s="20"/>
      <c r="U75" s="8"/>
      <c r="V75" s="8"/>
    </row>
    <row r="76" spans="1:22" ht="57.6" hidden="1" x14ac:dyDescent="0.3">
      <c r="A76" s="37" t="s">
        <v>294</v>
      </c>
      <c r="B76" s="9" t="s">
        <v>35</v>
      </c>
      <c r="C76" s="35" t="s">
        <v>164</v>
      </c>
      <c r="D76" s="36" t="s">
        <v>165</v>
      </c>
      <c r="E76" s="34" t="s">
        <v>61</v>
      </c>
      <c r="F76" s="35" t="s">
        <v>39</v>
      </c>
      <c r="G76" s="35" t="s">
        <v>43</v>
      </c>
      <c r="H76" s="35" t="s">
        <v>45</v>
      </c>
      <c r="I76" s="9">
        <v>250</v>
      </c>
      <c r="J76" s="43" t="s">
        <v>41</v>
      </c>
      <c r="K76" s="42" t="s">
        <v>135</v>
      </c>
      <c r="L76" s="42">
        <v>10</v>
      </c>
      <c r="M76" s="38">
        <v>37.840000000000003</v>
      </c>
      <c r="N76" s="38">
        <v>908.23</v>
      </c>
      <c r="O76" s="20"/>
      <c r="Q76" s="20"/>
      <c r="R76" s="20"/>
      <c r="S76" s="20"/>
      <c r="T76" s="20"/>
      <c r="U76" s="8"/>
      <c r="V76" s="8"/>
    </row>
    <row r="77" spans="1:22" ht="57.6" hidden="1" x14ac:dyDescent="0.3">
      <c r="A77" s="37" t="s">
        <v>295</v>
      </c>
      <c r="B77" s="9" t="s">
        <v>35</v>
      </c>
      <c r="C77" s="35" t="s">
        <v>166</v>
      </c>
      <c r="D77" s="36" t="s">
        <v>167</v>
      </c>
      <c r="E77" s="34" t="s">
        <v>61</v>
      </c>
      <c r="F77" s="35" t="s">
        <v>39</v>
      </c>
      <c r="G77" s="35" t="s">
        <v>43</v>
      </c>
      <c r="H77" s="35" t="s">
        <v>45</v>
      </c>
      <c r="I77" s="9">
        <v>300</v>
      </c>
      <c r="J77" s="43" t="s">
        <v>41</v>
      </c>
      <c r="K77" s="42" t="s">
        <v>135</v>
      </c>
      <c r="L77" s="42">
        <v>10</v>
      </c>
      <c r="M77" s="38">
        <v>43.75</v>
      </c>
      <c r="N77" s="38">
        <v>1028.1199999999999</v>
      </c>
      <c r="O77" s="20"/>
      <c r="Q77" s="20"/>
      <c r="R77" s="20"/>
      <c r="S77" s="20"/>
      <c r="T77" s="20"/>
      <c r="U77" s="8"/>
      <c r="V77" s="8"/>
    </row>
    <row r="78" spans="1:22" ht="57.6" hidden="1" x14ac:dyDescent="0.3">
      <c r="A78" s="37" t="s">
        <v>296</v>
      </c>
      <c r="B78" s="9" t="s">
        <v>35</v>
      </c>
      <c r="C78" s="35" t="s">
        <v>168</v>
      </c>
      <c r="D78" s="36" t="s">
        <v>169</v>
      </c>
      <c r="E78" s="34" t="s">
        <v>61</v>
      </c>
      <c r="F78" s="35" t="s">
        <v>39</v>
      </c>
      <c r="G78" s="35" t="s">
        <v>43</v>
      </c>
      <c r="H78" s="35" t="s">
        <v>45</v>
      </c>
      <c r="I78" s="9">
        <v>300</v>
      </c>
      <c r="J78" s="43" t="s">
        <v>41</v>
      </c>
      <c r="K78" s="42" t="s">
        <v>135</v>
      </c>
      <c r="L78" s="42">
        <v>10</v>
      </c>
      <c r="M78" s="38">
        <v>47.25</v>
      </c>
      <c r="N78" s="38">
        <v>1099.1500000000001</v>
      </c>
      <c r="O78" s="20"/>
      <c r="Q78" s="20"/>
      <c r="R78" s="20"/>
      <c r="S78" s="20"/>
      <c r="T78" s="20"/>
      <c r="U78" s="8"/>
      <c r="V78" s="8"/>
    </row>
    <row r="79" spans="1:22" ht="57.6" hidden="1" x14ac:dyDescent="0.3">
      <c r="A79" s="37" t="s">
        <v>297</v>
      </c>
      <c r="B79" s="9" t="s">
        <v>35</v>
      </c>
      <c r="C79" s="35" t="s">
        <v>170</v>
      </c>
      <c r="D79" s="36" t="s">
        <v>171</v>
      </c>
      <c r="E79" s="34" t="s">
        <v>61</v>
      </c>
      <c r="F79" s="35" t="s">
        <v>39</v>
      </c>
      <c r="G79" s="35" t="s">
        <v>43</v>
      </c>
      <c r="H79" s="35" t="s">
        <v>45</v>
      </c>
      <c r="I79" s="9">
        <v>400</v>
      </c>
      <c r="J79" s="43" t="s">
        <v>41</v>
      </c>
      <c r="K79" s="42" t="s">
        <v>135</v>
      </c>
      <c r="L79" s="42">
        <v>10</v>
      </c>
      <c r="M79" s="38">
        <v>55.58</v>
      </c>
      <c r="N79" s="38">
        <v>1335.82</v>
      </c>
      <c r="O79" s="20"/>
      <c r="Q79" s="20"/>
      <c r="R79" s="20"/>
      <c r="S79" s="20"/>
      <c r="T79" s="20"/>
      <c r="U79" s="8"/>
      <c r="V79" s="8"/>
    </row>
    <row r="80" spans="1:22" ht="57.6" hidden="1" x14ac:dyDescent="0.3">
      <c r="A80" s="37" t="s">
        <v>298</v>
      </c>
      <c r="B80" s="9" t="s">
        <v>35</v>
      </c>
      <c r="C80" s="35" t="s">
        <v>172</v>
      </c>
      <c r="D80" s="36" t="s">
        <v>173</v>
      </c>
      <c r="E80" s="34" t="s">
        <v>61</v>
      </c>
      <c r="F80" s="35" t="s">
        <v>39</v>
      </c>
      <c r="G80" s="35" t="s">
        <v>43</v>
      </c>
      <c r="H80" s="35" t="s">
        <v>45</v>
      </c>
      <c r="I80" s="9">
        <v>400</v>
      </c>
      <c r="J80" s="43" t="s">
        <v>41</v>
      </c>
      <c r="K80" s="42" t="s">
        <v>135</v>
      </c>
      <c r="L80" s="42">
        <v>10</v>
      </c>
      <c r="M80" s="38">
        <v>59.22</v>
      </c>
      <c r="N80" s="38">
        <v>1403.45</v>
      </c>
      <c r="O80" s="20"/>
      <c r="Q80" s="20"/>
      <c r="R80" s="20"/>
      <c r="S80" s="20"/>
      <c r="T80" s="20"/>
      <c r="U80" s="8"/>
      <c r="V80" s="8"/>
    </row>
    <row r="81" spans="1:22" ht="57.6" hidden="1" x14ac:dyDescent="0.3">
      <c r="A81" s="37" t="s">
        <v>299</v>
      </c>
      <c r="B81" s="9" t="s">
        <v>35</v>
      </c>
      <c r="C81" s="35" t="s">
        <v>174</v>
      </c>
      <c r="D81" s="36" t="s">
        <v>175</v>
      </c>
      <c r="E81" s="34" t="s">
        <v>61</v>
      </c>
      <c r="F81" s="35" t="s">
        <v>39</v>
      </c>
      <c r="G81" s="35" t="s">
        <v>43</v>
      </c>
      <c r="H81" s="35" t="s">
        <v>45</v>
      </c>
      <c r="I81" s="9">
        <v>500</v>
      </c>
      <c r="J81" s="43" t="s">
        <v>41</v>
      </c>
      <c r="K81" s="42" t="s">
        <v>135</v>
      </c>
      <c r="L81" s="42">
        <v>10</v>
      </c>
      <c r="M81" s="38">
        <v>76.83</v>
      </c>
      <c r="N81" s="38">
        <v>1587.7</v>
      </c>
      <c r="O81" s="20"/>
      <c r="Q81" s="20"/>
      <c r="R81" s="20"/>
      <c r="S81" s="20"/>
      <c r="T81" s="20"/>
      <c r="U81" s="8"/>
      <c r="V81" s="8"/>
    </row>
    <row r="82" spans="1:22" ht="57.6" hidden="1" x14ac:dyDescent="0.3">
      <c r="A82" s="37" t="s">
        <v>300</v>
      </c>
      <c r="B82" s="9" t="s">
        <v>35</v>
      </c>
      <c r="C82" s="35" t="s">
        <v>176</v>
      </c>
      <c r="D82" s="36" t="s">
        <v>177</v>
      </c>
      <c r="E82" s="34" t="s">
        <v>61</v>
      </c>
      <c r="F82" s="35" t="s">
        <v>39</v>
      </c>
      <c r="G82" s="35" t="s">
        <v>43</v>
      </c>
      <c r="H82" s="35" t="s">
        <v>45</v>
      </c>
      <c r="I82" s="9">
        <v>500</v>
      </c>
      <c r="J82" s="43" t="s">
        <v>41</v>
      </c>
      <c r="K82" s="42" t="s">
        <v>135</v>
      </c>
      <c r="L82" s="42">
        <v>10</v>
      </c>
      <c r="M82" s="38">
        <v>80.56</v>
      </c>
      <c r="N82" s="38">
        <v>1667.75</v>
      </c>
      <c r="O82" s="20"/>
      <c r="Q82" s="20"/>
      <c r="R82" s="20"/>
      <c r="S82" s="20"/>
      <c r="T82" s="20"/>
      <c r="U82" s="8"/>
      <c r="V82" s="8"/>
    </row>
    <row r="83" spans="1:22" ht="57.6" hidden="1" x14ac:dyDescent="0.3">
      <c r="A83" s="37" t="s">
        <v>302</v>
      </c>
      <c r="B83" s="32" t="s">
        <v>35</v>
      </c>
      <c r="C83" s="32" t="s">
        <v>178</v>
      </c>
      <c r="D83" s="33" t="s">
        <v>179</v>
      </c>
      <c r="E83" s="79" t="s">
        <v>433</v>
      </c>
      <c r="F83" s="35" t="s">
        <v>39</v>
      </c>
      <c r="G83" s="35" t="s">
        <v>43</v>
      </c>
      <c r="H83" s="35" t="s">
        <v>45</v>
      </c>
      <c r="I83" s="9">
        <v>50</v>
      </c>
      <c r="J83" s="43" t="s">
        <v>41</v>
      </c>
      <c r="K83" s="42" t="s">
        <v>82</v>
      </c>
      <c r="L83" s="42">
        <v>100</v>
      </c>
      <c r="M83" s="38">
        <v>204.38</v>
      </c>
      <c r="N83" s="38">
        <v>4523.68</v>
      </c>
      <c r="O83" s="20"/>
      <c r="Q83" s="20"/>
      <c r="R83" s="20"/>
      <c r="S83" s="20"/>
      <c r="T83" s="20"/>
      <c r="U83" s="8"/>
      <c r="V83" s="8"/>
    </row>
    <row r="84" spans="1:22" ht="57.6" hidden="1" x14ac:dyDescent="0.3">
      <c r="A84" s="37" t="s">
        <v>309</v>
      </c>
      <c r="B84" s="9" t="s">
        <v>35</v>
      </c>
      <c r="C84" s="35" t="s">
        <v>180</v>
      </c>
      <c r="D84" s="36" t="s">
        <v>181</v>
      </c>
      <c r="E84" s="79" t="s">
        <v>433</v>
      </c>
      <c r="F84" s="35" t="s">
        <v>39</v>
      </c>
      <c r="G84" s="35" t="s">
        <v>43</v>
      </c>
      <c r="H84" s="35" t="s">
        <v>45</v>
      </c>
      <c r="I84" s="9">
        <v>50</v>
      </c>
      <c r="J84" s="43" t="s">
        <v>41</v>
      </c>
      <c r="K84" s="42" t="s">
        <v>82</v>
      </c>
      <c r="L84" s="42">
        <v>100</v>
      </c>
      <c r="M84" s="38">
        <v>250.86</v>
      </c>
      <c r="N84" s="38">
        <v>5555.99</v>
      </c>
      <c r="O84" s="20"/>
      <c r="Q84" s="20"/>
      <c r="R84" s="20"/>
      <c r="S84" s="20"/>
      <c r="T84" s="20"/>
      <c r="U84" s="8"/>
      <c r="V84" s="8"/>
    </row>
    <row r="85" spans="1:22" ht="57.6" hidden="1" x14ac:dyDescent="0.3">
      <c r="A85" s="37" t="s">
        <v>303</v>
      </c>
      <c r="B85" s="9" t="s">
        <v>35</v>
      </c>
      <c r="C85" s="35" t="s">
        <v>182</v>
      </c>
      <c r="D85" s="36" t="s">
        <v>183</v>
      </c>
      <c r="E85" s="34" t="s">
        <v>61</v>
      </c>
      <c r="F85" s="35" t="s">
        <v>39</v>
      </c>
      <c r="G85" s="35" t="s">
        <v>43</v>
      </c>
      <c r="H85" s="35" t="s">
        <v>45</v>
      </c>
      <c r="I85" s="9">
        <v>100</v>
      </c>
      <c r="J85" s="43" t="s">
        <v>41</v>
      </c>
      <c r="K85" s="42" t="s">
        <v>82</v>
      </c>
      <c r="L85" s="42">
        <v>100</v>
      </c>
      <c r="M85" s="38">
        <v>218.02</v>
      </c>
      <c r="N85" s="38">
        <v>4874.29</v>
      </c>
      <c r="O85" s="20"/>
      <c r="Q85" s="20"/>
      <c r="R85" s="20"/>
      <c r="S85" s="20"/>
      <c r="T85" s="20"/>
      <c r="U85" s="8"/>
      <c r="V85" s="8"/>
    </row>
    <row r="86" spans="1:22" ht="57.6" hidden="1" x14ac:dyDescent="0.3">
      <c r="A86" s="37" t="s">
        <v>311</v>
      </c>
      <c r="B86" s="9" t="s">
        <v>35</v>
      </c>
      <c r="C86" s="35" t="s">
        <v>184</v>
      </c>
      <c r="D86" s="36" t="s">
        <v>185</v>
      </c>
      <c r="E86" s="34" t="s">
        <v>61</v>
      </c>
      <c r="F86" s="35" t="s">
        <v>39</v>
      </c>
      <c r="G86" s="35" t="s">
        <v>43</v>
      </c>
      <c r="H86" s="35" t="s">
        <v>45</v>
      </c>
      <c r="I86" s="9">
        <v>100</v>
      </c>
      <c r="J86" s="43" t="s">
        <v>41</v>
      </c>
      <c r="K86" s="42" t="s">
        <v>82</v>
      </c>
      <c r="L86" s="42">
        <v>100</v>
      </c>
      <c r="M86" s="38">
        <v>265.75</v>
      </c>
      <c r="N86" s="38">
        <v>5933.05</v>
      </c>
      <c r="O86" s="20"/>
      <c r="Q86" s="20"/>
      <c r="R86" s="20"/>
      <c r="S86" s="20"/>
      <c r="T86" s="20"/>
      <c r="U86" s="8"/>
      <c r="V86" s="8"/>
    </row>
    <row r="87" spans="1:22" ht="57.6" hidden="1" x14ac:dyDescent="0.3">
      <c r="A87" s="37" t="s">
        <v>304</v>
      </c>
      <c r="B87" s="9" t="s">
        <v>35</v>
      </c>
      <c r="C87" s="35" t="s">
        <v>186</v>
      </c>
      <c r="D87" s="36" t="s">
        <v>187</v>
      </c>
      <c r="E87" s="34" t="s">
        <v>61</v>
      </c>
      <c r="F87" s="35" t="s">
        <v>39</v>
      </c>
      <c r="G87" s="35" t="s">
        <v>43</v>
      </c>
      <c r="H87" s="35" t="s">
        <v>45</v>
      </c>
      <c r="I87" s="9">
        <v>200</v>
      </c>
      <c r="J87" s="43" t="s">
        <v>41</v>
      </c>
      <c r="K87" s="42" t="s">
        <v>82</v>
      </c>
      <c r="L87" s="42">
        <v>100</v>
      </c>
      <c r="M87" s="38">
        <v>309.57</v>
      </c>
      <c r="N87" s="38">
        <v>7223.59</v>
      </c>
      <c r="O87" s="20"/>
      <c r="Q87" s="20"/>
      <c r="R87" s="20"/>
      <c r="S87" s="20"/>
      <c r="T87" s="20"/>
      <c r="U87" s="8"/>
      <c r="V87" s="8"/>
    </row>
    <row r="88" spans="1:22" ht="57.6" hidden="1" x14ac:dyDescent="0.3">
      <c r="A88" s="37" t="s">
        <v>310</v>
      </c>
      <c r="B88" s="9" t="s">
        <v>35</v>
      </c>
      <c r="C88" s="35" t="s">
        <v>188</v>
      </c>
      <c r="D88" s="36" t="s">
        <v>189</v>
      </c>
      <c r="E88" s="34" t="s">
        <v>61</v>
      </c>
      <c r="F88" s="35" t="s">
        <v>39</v>
      </c>
      <c r="G88" s="35" t="s">
        <v>43</v>
      </c>
      <c r="H88" s="35" t="s">
        <v>45</v>
      </c>
      <c r="I88" s="9">
        <v>200</v>
      </c>
      <c r="J88" s="43" t="s">
        <v>41</v>
      </c>
      <c r="K88" s="42" t="s">
        <v>82</v>
      </c>
      <c r="L88" s="42">
        <v>100</v>
      </c>
      <c r="M88" s="38">
        <v>359.98</v>
      </c>
      <c r="N88" s="38">
        <v>8401.24</v>
      </c>
      <c r="O88" s="20"/>
      <c r="Q88" s="20"/>
      <c r="R88" s="20"/>
      <c r="S88" s="20"/>
      <c r="T88" s="20"/>
      <c r="U88" s="8"/>
      <c r="V88" s="8"/>
    </row>
    <row r="89" spans="1:22" ht="57.6" hidden="1" x14ac:dyDescent="0.3">
      <c r="A89" s="37" t="s">
        <v>305</v>
      </c>
      <c r="B89" s="9" t="s">
        <v>35</v>
      </c>
      <c r="C89" s="35" t="s">
        <v>190</v>
      </c>
      <c r="D89" s="36" t="s">
        <v>191</v>
      </c>
      <c r="E89" s="34" t="s">
        <v>61</v>
      </c>
      <c r="F89" s="35" t="s">
        <v>39</v>
      </c>
      <c r="G89" s="35" t="s">
        <v>43</v>
      </c>
      <c r="H89" s="35" t="s">
        <v>45</v>
      </c>
      <c r="I89" s="9">
        <v>250</v>
      </c>
      <c r="J89" s="43" t="s">
        <v>41</v>
      </c>
      <c r="K89" s="42" t="s">
        <v>82</v>
      </c>
      <c r="L89" s="42">
        <v>100</v>
      </c>
      <c r="M89" s="38">
        <v>333.13</v>
      </c>
      <c r="N89" s="38">
        <v>8011.46</v>
      </c>
      <c r="O89" s="20"/>
      <c r="Q89" s="20"/>
      <c r="R89" s="20"/>
      <c r="S89" s="20"/>
      <c r="T89" s="20"/>
      <c r="U89" s="8"/>
      <c r="V89" s="8"/>
    </row>
    <row r="90" spans="1:22" ht="57.6" hidden="1" x14ac:dyDescent="0.3">
      <c r="A90" s="37" t="s">
        <v>312</v>
      </c>
      <c r="B90" s="9" t="s">
        <v>35</v>
      </c>
      <c r="C90" s="35" t="s">
        <v>192</v>
      </c>
      <c r="D90" s="36" t="s">
        <v>193</v>
      </c>
      <c r="E90" s="34" t="s">
        <v>61</v>
      </c>
      <c r="F90" s="35" t="s">
        <v>39</v>
      </c>
      <c r="G90" s="35" t="s">
        <v>43</v>
      </c>
      <c r="H90" s="35" t="s">
        <v>45</v>
      </c>
      <c r="I90" s="9">
        <v>250</v>
      </c>
      <c r="J90" s="43" t="s">
        <v>41</v>
      </c>
      <c r="K90" s="42" t="s">
        <v>82</v>
      </c>
      <c r="L90" s="42">
        <v>100</v>
      </c>
      <c r="M90" s="38">
        <v>384.85</v>
      </c>
      <c r="N90" s="38">
        <v>9226.83</v>
      </c>
      <c r="O90" s="20"/>
      <c r="Q90" s="20"/>
      <c r="R90" s="20"/>
      <c r="S90" s="20"/>
      <c r="T90" s="20"/>
      <c r="U90" s="8"/>
      <c r="V90" s="8"/>
    </row>
    <row r="91" spans="1:22" ht="57.6" hidden="1" x14ac:dyDescent="0.3">
      <c r="A91" s="37" t="s">
        <v>306</v>
      </c>
      <c r="B91" s="9" t="s">
        <v>35</v>
      </c>
      <c r="C91" s="35" t="s">
        <v>194</v>
      </c>
      <c r="D91" s="36" t="s">
        <v>195</v>
      </c>
      <c r="E91" s="34" t="s">
        <v>61</v>
      </c>
      <c r="F91" s="35" t="s">
        <v>39</v>
      </c>
      <c r="G91" s="35" t="s">
        <v>43</v>
      </c>
      <c r="H91" s="35" t="s">
        <v>45</v>
      </c>
      <c r="I91" s="9">
        <v>300</v>
      </c>
      <c r="J91" s="43" t="s">
        <v>41</v>
      </c>
      <c r="K91" s="42" t="s">
        <v>82</v>
      </c>
      <c r="L91" s="42">
        <v>100</v>
      </c>
      <c r="M91" s="38">
        <v>379.47</v>
      </c>
      <c r="N91" s="38">
        <v>8505.67</v>
      </c>
      <c r="O91" s="20"/>
      <c r="Q91" s="20"/>
      <c r="R91" s="20"/>
      <c r="S91" s="20"/>
      <c r="T91" s="20"/>
      <c r="U91" s="8"/>
      <c r="V91" s="8"/>
    </row>
    <row r="92" spans="1:22" ht="57.6" hidden="1" x14ac:dyDescent="0.3">
      <c r="A92" s="37" t="s">
        <v>313</v>
      </c>
      <c r="B92" s="9" t="s">
        <v>35</v>
      </c>
      <c r="C92" s="35" t="s">
        <v>196</v>
      </c>
      <c r="D92" s="36" t="s">
        <v>197</v>
      </c>
      <c r="E92" s="34" t="s">
        <v>61</v>
      </c>
      <c r="F92" s="35" t="s">
        <v>39</v>
      </c>
      <c r="G92" s="35" t="s">
        <v>43</v>
      </c>
      <c r="H92" s="35" t="s">
        <v>45</v>
      </c>
      <c r="I92" s="9">
        <v>300</v>
      </c>
      <c r="J92" s="43" t="s">
        <v>41</v>
      </c>
      <c r="K92" s="42" t="s">
        <v>82</v>
      </c>
      <c r="L92" s="42">
        <v>100</v>
      </c>
      <c r="M92" s="38">
        <v>433.06</v>
      </c>
      <c r="N92" s="38">
        <v>9779.01</v>
      </c>
      <c r="O92" s="20"/>
      <c r="Q92" s="20"/>
      <c r="R92" s="20"/>
      <c r="S92" s="20"/>
      <c r="T92" s="20"/>
      <c r="U92" s="8"/>
      <c r="V92" s="8"/>
    </row>
    <row r="93" spans="1:22" ht="57.6" hidden="1" x14ac:dyDescent="0.3">
      <c r="A93" s="37" t="s">
        <v>307</v>
      </c>
      <c r="B93" s="9" t="s">
        <v>35</v>
      </c>
      <c r="C93" s="35" t="s">
        <v>198</v>
      </c>
      <c r="D93" s="36" t="s">
        <v>199</v>
      </c>
      <c r="E93" s="34" t="s">
        <v>61</v>
      </c>
      <c r="F93" s="35" t="s">
        <v>39</v>
      </c>
      <c r="G93" s="35" t="s">
        <v>43</v>
      </c>
      <c r="H93" s="35" t="s">
        <v>45</v>
      </c>
      <c r="I93" s="9">
        <v>400</v>
      </c>
      <c r="J93" s="43" t="s">
        <v>41</v>
      </c>
      <c r="K93" s="42" t="s">
        <v>82</v>
      </c>
      <c r="L93" s="42">
        <v>100</v>
      </c>
      <c r="M93" s="38">
        <v>486.19</v>
      </c>
      <c r="N93" s="38">
        <v>11014.55</v>
      </c>
      <c r="O93" s="20"/>
      <c r="Q93" s="20"/>
      <c r="R93" s="20"/>
      <c r="S93" s="20"/>
      <c r="T93" s="20"/>
      <c r="U93" s="8"/>
      <c r="V93" s="8"/>
    </row>
    <row r="94" spans="1:22" ht="57.6" hidden="1" x14ac:dyDescent="0.3">
      <c r="A94" s="37" t="s">
        <v>314</v>
      </c>
      <c r="B94" s="9" t="s">
        <v>35</v>
      </c>
      <c r="C94" s="35" t="s">
        <v>200</v>
      </c>
      <c r="D94" s="36" t="s">
        <v>201</v>
      </c>
      <c r="E94" s="34" t="s">
        <v>61</v>
      </c>
      <c r="F94" s="35" t="s">
        <v>39</v>
      </c>
      <c r="G94" s="35" t="s">
        <v>43</v>
      </c>
      <c r="H94" s="35" t="s">
        <v>45</v>
      </c>
      <c r="I94" s="9">
        <v>400</v>
      </c>
      <c r="J94" s="43" t="s">
        <v>41</v>
      </c>
      <c r="K94" s="42" t="s">
        <v>82</v>
      </c>
      <c r="L94" s="42">
        <v>100</v>
      </c>
      <c r="M94" s="38">
        <v>543.49</v>
      </c>
      <c r="N94" s="38">
        <v>12312.3</v>
      </c>
      <c r="O94" s="20"/>
      <c r="Q94" s="20"/>
      <c r="R94" s="20"/>
      <c r="S94" s="20"/>
      <c r="T94" s="20"/>
      <c r="U94" s="8"/>
      <c r="V94" s="8"/>
    </row>
    <row r="95" spans="1:22" ht="57.6" hidden="1" x14ac:dyDescent="0.3">
      <c r="A95" s="37" t="s">
        <v>301</v>
      </c>
      <c r="B95" s="9" t="s">
        <v>35</v>
      </c>
      <c r="C95" s="35" t="s">
        <v>202</v>
      </c>
      <c r="D95" s="36" t="s">
        <v>203</v>
      </c>
      <c r="E95" s="34" t="s">
        <v>61</v>
      </c>
      <c r="F95" s="35" t="s">
        <v>39</v>
      </c>
      <c r="G95" s="35" t="s">
        <v>43</v>
      </c>
      <c r="H95" s="35" t="s">
        <v>45</v>
      </c>
      <c r="I95" s="9">
        <v>500</v>
      </c>
      <c r="J95" s="43" t="s">
        <v>41</v>
      </c>
      <c r="K95" s="42" t="s">
        <v>82</v>
      </c>
      <c r="L95" s="42">
        <v>100</v>
      </c>
      <c r="M95" s="38">
        <v>594.35</v>
      </c>
      <c r="N95" s="38">
        <v>12229.73</v>
      </c>
      <c r="O95" s="20"/>
      <c r="Q95" s="20"/>
      <c r="R95" s="20"/>
      <c r="S95" s="20"/>
      <c r="T95" s="20"/>
      <c r="U95" s="8"/>
      <c r="V95" s="8"/>
    </row>
    <row r="96" spans="1:22" ht="57.6" hidden="1" x14ac:dyDescent="0.3">
      <c r="A96" s="37" t="s">
        <v>315</v>
      </c>
      <c r="B96" s="9" t="s">
        <v>35</v>
      </c>
      <c r="C96" s="35" t="s">
        <v>204</v>
      </c>
      <c r="D96" s="36" t="s">
        <v>205</v>
      </c>
      <c r="E96" s="34" t="s">
        <v>61</v>
      </c>
      <c r="F96" s="35" t="s">
        <v>39</v>
      </c>
      <c r="G96" s="35" t="s">
        <v>43</v>
      </c>
      <c r="H96" s="35" t="s">
        <v>45</v>
      </c>
      <c r="I96" s="9">
        <v>500</v>
      </c>
      <c r="J96" s="43" t="s">
        <v>41</v>
      </c>
      <c r="K96" s="42" t="s">
        <v>82</v>
      </c>
      <c r="L96" s="42">
        <v>100</v>
      </c>
      <c r="M96" s="38">
        <v>652.34</v>
      </c>
      <c r="N96" s="38">
        <v>13541.29</v>
      </c>
      <c r="O96" s="20"/>
      <c r="Q96" s="20"/>
      <c r="R96" s="20"/>
      <c r="S96" s="20"/>
      <c r="T96" s="20"/>
      <c r="U96" s="8"/>
      <c r="V96" s="8"/>
    </row>
    <row r="97" spans="1:22" ht="57.6" hidden="1" x14ac:dyDescent="0.3">
      <c r="A97" s="37" t="s">
        <v>308</v>
      </c>
      <c r="B97" s="9" t="s">
        <v>35</v>
      </c>
      <c r="C97" s="35" t="s">
        <v>206</v>
      </c>
      <c r="D97" s="36" t="s">
        <v>207</v>
      </c>
      <c r="E97" s="34" t="s">
        <v>61</v>
      </c>
      <c r="F97" s="35" t="s">
        <v>39</v>
      </c>
      <c r="G97" s="35" t="s">
        <v>43</v>
      </c>
      <c r="H97" s="35" t="s">
        <v>45</v>
      </c>
      <c r="I97" s="9">
        <v>600</v>
      </c>
      <c r="J97" s="43" t="s">
        <v>41</v>
      </c>
      <c r="K97" s="42" t="s">
        <v>82</v>
      </c>
      <c r="L97" s="42">
        <v>100</v>
      </c>
      <c r="M97" s="38">
        <v>636.32000000000005</v>
      </c>
      <c r="N97" s="38">
        <v>14188.21</v>
      </c>
      <c r="O97" s="20"/>
      <c r="Q97" s="20"/>
      <c r="R97" s="20"/>
      <c r="S97" s="20"/>
      <c r="T97" s="20"/>
      <c r="U97" s="8"/>
      <c r="V97" s="8"/>
    </row>
    <row r="98" spans="1:22" ht="57.6" hidden="1" x14ac:dyDescent="0.3">
      <c r="A98" s="37" t="s">
        <v>316</v>
      </c>
      <c r="B98" s="9" t="s">
        <v>35</v>
      </c>
      <c r="C98" s="35" t="s">
        <v>208</v>
      </c>
      <c r="D98" s="36" t="s">
        <v>209</v>
      </c>
      <c r="E98" s="34" t="s">
        <v>61</v>
      </c>
      <c r="F98" s="35" t="s">
        <v>39</v>
      </c>
      <c r="G98" s="35" t="s">
        <v>43</v>
      </c>
      <c r="H98" s="35" t="s">
        <v>45</v>
      </c>
      <c r="I98" s="9">
        <v>600</v>
      </c>
      <c r="J98" s="43" t="s">
        <v>41</v>
      </c>
      <c r="K98" s="42" t="s">
        <v>82</v>
      </c>
      <c r="L98" s="42">
        <v>100</v>
      </c>
      <c r="M98" s="38">
        <v>695.68</v>
      </c>
      <c r="N98" s="38">
        <v>15532.91</v>
      </c>
      <c r="O98" s="20"/>
      <c r="Q98" s="20"/>
      <c r="R98" s="20"/>
      <c r="S98" s="20"/>
      <c r="T98" s="20"/>
      <c r="U98" s="8"/>
      <c r="V98" s="8"/>
    </row>
    <row r="99" spans="1:22" ht="57.6" hidden="1" x14ac:dyDescent="0.3">
      <c r="A99" s="37" t="s">
        <v>317</v>
      </c>
      <c r="B99" s="9" t="s">
        <v>35</v>
      </c>
      <c r="C99" s="35" t="s">
        <v>210</v>
      </c>
      <c r="D99" s="36" t="s">
        <v>211</v>
      </c>
      <c r="E99" s="34" t="s">
        <v>61</v>
      </c>
      <c r="F99" s="35" t="s">
        <v>39</v>
      </c>
      <c r="G99" s="35" t="s">
        <v>43</v>
      </c>
      <c r="H99" s="35" t="s">
        <v>45</v>
      </c>
      <c r="I99" s="9">
        <v>700</v>
      </c>
      <c r="J99" s="43" t="s">
        <v>41</v>
      </c>
      <c r="K99" s="42" t="s">
        <v>82</v>
      </c>
      <c r="L99" s="42">
        <v>100</v>
      </c>
      <c r="M99" s="38">
        <v>824.86</v>
      </c>
      <c r="N99" s="38">
        <v>18953.509999999998</v>
      </c>
      <c r="O99" s="20"/>
      <c r="Q99" s="20"/>
      <c r="R99" s="20"/>
      <c r="S99" s="20"/>
      <c r="T99" s="20"/>
      <c r="U99" s="8"/>
      <c r="V99" s="8"/>
    </row>
    <row r="100" spans="1:22" ht="57.6" hidden="1" x14ac:dyDescent="0.3">
      <c r="A100" s="37" t="s">
        <v>318</v>
      </c>
      <c r="B100" s="9" t="s">
        <v>35</v>
      </c>
      <c r="C100" s="35" t="s">
        <v>212</v>
      </c>
      <c r="D100" s="36" t="s">
        <v>213</v>
      </c>
      <c r="E100" s="34" t="s">
        <v>61</v>
      </c>
      <c r="F100" s="35" t="s">
        <v>39</v>
      </c>
      <c r="G100" s="35" t="s">
        <v>43</v>
      </c>
      <c r="H100" s="35" t="s">
        <v>45</v>
      </c>
      <c r="I100" s="9">
        <v>800</v>
      </c>
      <c r="J100" s="43" t="s">
        <v>41</v>
      </c>
      <c r="K100" s="42" t="s">
        <v>82</v>
      </c>
      <c r="L100" s="42">
        <v>100</v>
      </c>
      <c r="M100" s="38">
        <v>919.14</v>
      </c>
      <c r="N100" s="38">
        <v>20832.259999999998</v>
      </c>
      <c r="O100" s="20"/>
      <c r="Q100" s="20"/>
      <c r="R100" s="20"/>
      <c r="S100" s="20"/>
      <c r="T100" s="20"/>
      <c r="U100" s="8"/>
      <c r="V100" s="8"/>
    </row>
    <row r="101" spans="1:22" ht="43.2" hidden="1" x14ac:dyDescent="0.3">
      <c r="A101" s="37" t="s">
        <v>331</v>
      </c>
      <c r="B101" s="32" t="s">
        <v>35</v>
      </c>
      <c r="C101" s="32" t="s">
        <v>214</v>
      </c>
      <c r="D101" s="33" t="s">
        <v>215</v>
      </c>
      <c r="E101" s="34" t="s">
        <v>216</v>
      </c>
      <c r="F101" s="35"/>
      <c r="G101" s="35"/>
      <c r="H101" s="35"/>
      <c r="I101" s="9">
        <v>80</v>
      </c>
      <c r="J101" s="43" t="s">
        <v>217</v>
      </c>
      <c r="K101" s="42" t="s">
        <v>11</v>
      </c>
      <c r="L101" s="42">
        <v>1000</v>
      </c>
      <c r="M101" s="38">
        <v>1040.55</v>
      </c>
      <c r="N101" s="38">
        <v>22992.39</v>
      </c>
      <c r="O101" s="20"/>
      <c r="Q101" s="20"/>
      <c r="R101" s="20"/>
      <c r="S101" s="20"/>
      <c r="T101" s="20"/>
      <c r="U101" s="8"/>
      <c r="V101" s="8"/>
    </row>
    <row r="102" spans="1:22" ht="43.2" hidden="1" x14ac:dyDescent="0.3">
      <c r="A102" s="37" t="s">
        <v>330</v>
      </c>
      <c r="B102" s="9" t="s">
        <v>35</v>
      </c>
      <c r="C102" s="35" t="s">
        <v>218</v>
      </c>
      <c r="D102" s="36" t="s">
        <v>219</v>
      </c>
      <c r="E102" s="34" t="s">
        <v>216</v>
      </c>
      <c r="F102" s="35"/>
      <c r="G102" s="35"/>
      <c r="H102" s="35"/>
      <c r="I102" s="9">
        <v>100</v>
      </c>
      <c r="J102" s="43" t="s">
        <v>217</v>
      </c>
      <c r="K102" s="42" t="s">
        <v>11</v>
      </c>
      <c r="L102" s="42">
        <v>1000</v>
      </c>
      <c r="M102" s="38">
        <v>1106.69</v>
      </c>
      <c r="N102" s="38">
        <v>24650.76</v>
      </c>
      <c r="O102" s="20"/>
      <c r="Q102" s="20"/>
      <c r="R102" s="20"/>
      <c r="S102" s="20"/>
      <c r="T102" s="20"/>
      <c r="U102" s="8"/>
      <c r="V102" s="8"/>
    </row>
    <row r="103" spans="1:22" ht="43.2" hidden="1" x14ac:dyDescent="0.3">
      <c r="A103" s="37" t="s">
        <v>329</v>
      </c>
      <c r="B103" s="9" t="s">
        <v>35</v>
      </c>
      <c r="C103" s="35" t="s">
        <v>220</v>
      </c>
      <c r="D103" s="36" t="s">
        <v>221</v>
      </c>
      <c r="E103" s="34" t="s">
        <v>216</v>
      </c>
      <c r="F103" s="35"/>
      <c r="G103" s="35"/>
      <c r="H103" s="35"/>
      <c r="I103" s="9">
        <v>125</v>
      </c>
      <c r="J103" s="43" t="s">
        <v>217</v>
      </c>
      <c r="K103" s="42" t="s">
        <v>11</v>
      </c>
      <c r="L103" s="42">
        <v>1000</v>
      </c>
      <c r="M103" s="38">
        <v>1227.32</v>
      </c>
      <c r="N103" s="38">
        <v>27211.72</v>
      </c>
      <c r="O103" s="20"/>
      <c r="Q103" s="20"/>
      <c r="R103" s="20"/>
      <c r="S103" s="20"/>
      <c r="T103" s="20"/>
      <c r="U103" s="8"/>
      <c r="V103" s="8"/>
    </row>
    <row r="104" spans="1:22" ht="43.2" hidden="1" x14ac:dyDescent="0.3">
      <c r="A104" s="37" t="s">
        <v>328</v>
      </c>
      <c r="B104" s="9" t="s">
        <v>35</v>
      </c>
      <c r="C104" s="35" t="s">
        <v>222</v>
      </c>
      <c r="D104" s="36" t="s">
        <v>223</v>
      </c>
      <c r="E104" s="34" t="s">
        <v>216</v>
      </c>
      <c r="F104" s="35"/>
      <c r="G104" s="35"/>
      <c r="H104" s="35"/>
      <c r="I104" s="9">
        <v>150</v>
      </c>
      <c r="J104" s="43" t="s">
        <v>217</v>
      </c>
      <c r="K104" s="42" t="s">
        <v>11</v>
      </c>
      <c r="L104" s="42">
        <v>1000</v>
      </c>
      <c r="M104" s="38">
        <v>1326.04</v>
      </c>
      <c r="N104" s="38">
        <v>29974.78</v>
      </c>
      <c r="O104" s="20"/>
      <c r="Q104" s="20"/>
      <c r="R104" s="20"/>
      <c r="S104" s="20"/>
      <c r="T104" s="20"/>
      <c r="U104" s="8"/>
      <c r="V104" s="8"/>
    </row>
    <row r="105" spans="1:22" ht="43.2" hidden="1" x14ac:dyDescent="0.3">
      <c r="A105" s="37" t="s">
        <v>327</v>
      </c>
      <c r="B105" s="9" t="s">
        <v>35</v>
      </c>
      <c r="C105" s="35" t="s">
        <v>224</v>
      </c>
      <c r="D105" s="36" t="s">
        <v>225</v>
      </c>
      <c r="E105" s="34" t="s">
        <v>216</v>
      </c>
      <c r="F105" s="35"/>
      <c r="G105" s="35"/>
      <c r="H105" s="35"/>
      <c r="I105" s="9">
        <v>200</v>
      </c>
      <c r="J105" s="43" t="s">
        <v>217</v>
      </c>
      <c r="K105" s="42" t="s">
        <v>11</v>
      </c>
      <c r="L105" s="42">
        <v>1000</v>
      </c>
      <c r="M105" s="38">
        <v>1407.87</v>
      </c>
      <c r="N105" s="38">
        <v>32668.48</v>
      </c>
      <c r="O105" s="20"/>
      <c r="Q105" s="20"/>
      <c r="R105" s="20"/>
      <c r="S105" s="20"/>
      <c r="T105" s="20"/>
      <c r="U105" s="8"/>
      <c r="V105" s="8"/>
    </row>
    <row r="106" spans="1:22" ht="43.2" hidden="1" x14ac:dyDescent="0.3">
      <c r="A106" s="37" t="s">
        <v>326</v>
      </c>
      <c r="B106" s="9" t="s">
        <v>35</v>
      </c>
      <c r="C106" s="35" t="s">
        <v>226</v>
      </c>
      <c r="D106" s="36" t="s">
        <v>227</v>
      </c>
      <c r="E106" s="34" t="s">
        <v>216</v>
      </c>
      <c r="F106" s="35"/>
      <c r="G106" s="35"/>
      <c r="H106" s="35"/>
      <c r="I106" s="9">
        <v>250</v>
      </c>
      <c r="J106" s="43" t="s">
        <v>217</v>
      </c>
      <c r="K106" s="42" t="s">
        <v>11</v>
      </c>
      <c r="L106" s="42">
        <v>1000</v>
      </c>
      <c r="M106" s="38">
        <v>2064.21</v>
      </c>
      <c r="N106" s="38">
        <v>47691.79</v>
      </c>
      <c r="O106" s="20"/>
      <c r="Q106" s="20"/>
      <c r="R106" s="20"/>
      <c r="S106" s="20"/>
      <c r="T106" s="20"/>
      <c r="U106" s="8"/>
      <c r="V106" s="8"/>
    </row>
    <row r="107" spans="1:22" ht="43.2" hidden="1" x14ac:dyDescent="0.3">
      <c r="A107" s="37" t="s">
        <v>325</v>
      </c>
      <c r="B107" s="9" t="s">
        <v>35</v>
      </c>
      <c r="C107" s="35" t="s">
        <v>228</v>
      </c>
      <c r="D107" s="36" t="s">
        <v>229</v>
      </c>
      <c r="E107" s="34" t="s">
        <v>216</v>
      </c>
      <c r="F107" s="35"/>
      <c r="G107" s="35"/>
      <c r="H107" s="35"/>
      <c r="I107" s="9">
        <v>300</v>
      </c>
      <c r="J107" s="43" t="s">
        <v>217</v>
      </c>
      <c r="K107" s="42" t="s">
        <v>11</v>
      </c>
      <c r="L107" s="42">
        <v>1000</v>
      </c>
      <c r="M107" s="38">
        <v>2296.6999999999998</v>
      </c>
      <c r="N107" s="38">
        <v>53904.26</v>
      </c>
      <c r="O107" s="20"/>
      <c r="Q107" s="20"/>
      <c r="R107" s="20"/>
      <c r="S107" s="20"/>
      <c r="T107" s="20"/>
      <c r="U107" s="8"/>
      <c r="V107" s="8"/>
    </row>
    <row r="108" spans="1:22" ht="43.2" hidden="1" x14ac:dyDescent="0.3">
      <c r="A108" s="37" t="s">
        <v>320</v>
      </c>
      <c r="B108" s="9" t="s">
        <v>35</v>
      </c>
      <c r="C108" s="35" t="s">
        <v>230</v>
      </c>
      <c r="D108" s="36" t="s">
        <v>231</v>
      </c>
      <c r="E108" s="34" t="s">
        <v>216</v>
      </c>
      <c r="F108" s="35"/>
      <c r="G108" s="35"/>
      <c r="H108" s="35"/>
      <c r="I108" s="9">
        <v>400</v>
      </c>
      <c r="J108" s="43" t="s">
        <v>217</v>
      </c>
      <c r="K108" s="42" t="s">
        <v>11</v>
      </c>
      <c r="L108" s="42">
        <v>1000</v>
      </c>
      <c r="M108" s="38">
        <v>4193.17</v>
      </c>
      <c r="N108" s="38">
        <v>96056.81</v>
      </c>
      <c r="O108" s="20"/>
      <c r="Q108" s="20"/>
      <c r="R108" s="20"/>
      <c r="S108" s="20"/>
      <c r="T108" s="20"/>
      <c r="U108" s="8"/>
      <c r="V108" s="8"/>
    </row>
    <row r="109" spans="1:22" ht="43.2" hidden="1" x14ac:dyDescent="0.3">
      <c r="A109" s="37" t="s">
        <v>324</v>
      </c>
      <c r="B109" s="9" t="s">
        <v>35</v>
      </c>
      <c r="C109" s="35" t="s">
        <v>232</v>
      </c>
      <c r="D109" s="36" t="s">
        <v>233</v>
      </c>
      <c r="E109" s="34" t="s">
        <v>216</v>
      </c>
      <c r="F109" s="35"/>
      <c r="G109" s="35"/>
      <c r="H109" s="35"/>
      <c r="I109" s="9">
        <v>500</v>
      </c>
      <c r="J109" s="43" t="s">
        <v>217</v>
      </c>
      <c r="K109" s="42" t="s">
        <v>11</v>
      </c>
      <c r="L109" s="42">
        <v>1000</v>
      </c>
      <c r="M109" s="38">
        <v>4474.09</v>
      </c>
      <c r="N109" s="38">
        <v>93735.29</v>
      </c>
      <c r="O109" s="20"/>
      <c r="Q109" s="20"/>
      <c r="R109" s="20"/>
      <c r="S109" s="20"/>
      <c r="T109" s="20"/>
      <c r="U109" s="8"/>
      <c r="V109" s="8"/>
    </row>
    <row r="110" spans="1:22" ht="43.2" hidden="1" x14ac:dyDescent="0.3">
      <c r="A110" s="37" t="s">
        <v>323</v>
      </c>
      <c r="B110" s="9" t="s">
        <v>35</v>
      </c>
      <c r="C110" s="35" t="s">
        <v>234</v>
      </c>
      <c r="D110" s="36" t="s">
        <v>235</v>
      </c>
      <c r="E110" s="34" t="s">
        <v>216</v>
      </c>
      <c r="F110" s="35"/>
      <c r="G110" s="35"/>
      <c r="H110" s="35"/>
      <c r="I110" s="9">
        <v>600</v>
      </c>
      <c r="J110" s="43" t="s">
        <v>217</v>
      </c>
      <c r="K110" s="42" t="s">
        <v>11</v>
      </c>
      <c r="L110" s="42">
        <v>1000</v>
      </c>
      <c r="M110" s="38">
        <v>4384.91</v>
      </c>
      <c r="N110" s="38">
        <v>94348.54</v>
      </c>
      <c r="O110" s="20"/>
      <c r="Q110" s="20"/>
      <c r="R110" s="20"/>
      <c r="S110" s="20"/>
      <c r="T110" s="20"/>
      <c r="U110" s="8"/>
      <c r="V110" s="8"/>
    </row>
    <row r="111" spans="1:22" ht="43.2" hidden="1" x14ac:dyDescent="0.3">
      <c r="A111" s="37" t="s">
        <v>322</v>
      </c>
      <c r="B111" s="9" t="s">
        <v>35</v>
      </c>
      <c r="C111" s="35" t="s">
        <v>236</v>
      </c>
      <c r="D111" s="36" t="s">
        <v>237</v>
      </c>
      <c r="E111" s="34" t="s">
        <v>216</v>
      </c>
      <c r="F111" s="35"/>
      <c r="G111" s="35"/>
      <c r="H111" s="35"/>
      <c r="I111" s="9">
        <v>700</v>
      </c>
      <c r="J111" s="43" t="s">
        <v>217</v>
      </c>
      <c r="K111" s="42" t="s">
        <v>11</v>
      </c>
      <c r="L111" s="42">
        <v>1000</v>
      </c>
      <c r="M111" s="38">
        <v>4756.6899999999996</v>
      </c>
      <c r="N111" s="38">
        <v>104880.01</v>
      </c>
      <c r="O111" s="20"/>
      <c r="Q111" s="20"/>
      <c r="R111" s="20"/>
      <c r="S111" s="20"/>
      <c r="T111" s="20"/>
      <c r="U111" s="8"/>
      <c r="V111" s="8"/>
    </row>
    <row r="112" spans="1:22" ht="43.2" hidden="1" x14ac:dyDescent="0.3">
      <c r="A112" s="37" t="s">
        <v>321</v>
      </c>
      <c r="B112" s="9" t="s">
        <v>35</v>
      </c>
      <c r="C112" s="35" t="s">
        <v>238</v>
      </c>
      <c r="D112" s="39" t="s">
        <v>319</v>
      </c>
      <c r="E112" s="34" t="s">
        <v>216</v>
      </c>
      <c r="F112" s="35"/>
      <c r="G112" s="35"/>
      <c r="H112" s="35"/>
      <c r="I112" s="9">
        <v>800</v>
      </c>
      <c r="J112" s="43" t="s">
        <v>217</v>
      </c>
      <c r="K112" s="42" t="s">
        <v>11</v>
      </c>
      <c r="L112" s="42">
        <v>1000</v>
      </c>
      <c r="M112" s="38">
        <v>4941.05</v>
      </c>
      <c r="N112" s="38">
        <v>112370.56</v>
      </c>
      <c r="O112" s="20"/>
      <c r="Q112" s="20"/>
      <c r="R112" s="20"/>
      <c r="S112" s="20"/>
      <c r="T112" s="20"/>
      <c r="U112" s="8"/>
      <c r="V112" s="8"/>
    </row>
    <row r="113" spans="1:22" ht="28.8" hidden="1" x14ac:dyDescent="0.3">
      <c r="A113" s="37" t="s">
        <v>333</v>
      </c>
      <c r="B113" s="32" t="s">
        <v>35</v>
      </c>
      <c r="C113" s="32" t="s">
        <v>239</v>
      </c>
      <c r="D113" s="33" t="s">
        <v>240</v>
      </c>
      <c r="E113" s="34" t="s">
        <v>216</v>
      </c>
      <c r="F113" s="35"/>
      <c r="G113" s="35"/>
      <c r="H113" s="35"/>
      <c r="I113" s="9">
        <v>80</v>
      </c>
      <c r="J113" s="43" t="s">
        <v>41</v>
      </c>
      <c r="K113" s="42" t="s">
        <v>11</v>
      </c>
      <c r="L113" s="42">
        <v>1000</v>
      </c>
      <c r="M113" s="38">
        <v>901</v>
      </c>
      <c r="N113" s="38">
        <v>20380.97</v>
      </c>
      <c r="O113" s="20"/>
      <c r="Q113" s="20"/>
      <c r="R113" s="20"/>
      <c r="S113" s="20"/>
      <c r="T113" s="20"/>
      <c r="U113" s="8"/>
      <c r="V113" s="8"/>
    </row>
    <row r="114" spans="1:22" ht="28.8" hidden="1" x14ac:dyDescent="0.3">
      <c r="A114" s="37" t="s">
        <v>334</v>
      </c>
      <c r="B114" s="9" t="s">
        <v>35</v>
      </c>
      <c r="C114" s="35" t="s">
        <v>241</v>
      </c>
      <c r="D114" s="36" t="s">
        <v>242</v>
      </c>
      <c r="E114" s="34" t="s">
        <v>216</v>
      </c>
      <c r="F114" s="35"/>
      <c r="G114" s="35"/>
      <c r="H114" s="35"/>
      <c r="I114" s="9">
        <v>100</v>
      </c>
      <c r="J114" s="43" t="s">
        <v>41</v>
      </c>
      <c r="K114" s="42" t="s">
        <v>11</v>
      </c>
      <c r="L114" s="42">
        <v>1000</v>
      </c>
      <c r="M114" s="38">
        <v>907.37</v>
      </c>
      <c r="N114" s="38">
        <v>20968.18</v>
      </c>
      <c r="O114" s="20"/>
      <c r="Q114" s="20"/>
      <c r="R114" s="20"/>
      <c r="S114" s="20"/>
      <c r="T114" s="20"/>
      <c r="U114" s="8"/>
      <c r="V114" s="8"/>
    </row>
    <row r="115" spans="1:22" ht="28.8" hidden="1" x14ac:dyDescent="0.3">
      <c r="A115" s="37" t="s">
        <v>335</v>
      </c>
      <c r="B115" s="9" t="s">
        <v>35</v>
      </c>
      <c r="C115" s="35" t="s">
        <v>243</v>
      </c>
      <c r="D115" s="36" t="s">
        <v>244</v>
      </c>
      <c r="E115" s="34" t="s">
        <v>216</v>
      </c>
      <c r="F115" s="35"/>
      <c r="G115" s="35"/>
      <c r="H115" s="35"/>
      <c r="I115" s="9">
        <v>125</v>
      </c>
      <c r="J115" s="43" t="s">
        <v>41</v>
      </c>
      <c r="K115" s="42" t="s">
        <v>11</v>
      </c>
      <c r="L115" s="42">
        <v>1000</v>
      </c>
      <c r="M115" s="38">
        <v>1007.34</v>
      </c>
      <c r="N115" s="38">
        <v>23269.8</v>
      </c>
      <c r="O115" s="20"/>
      <c r="Q115" s="20"/>
      <c r="R115" s="20"/>
      <c r="S115" s="20"/>
      <c r="T115" s="20"/>
      <c r="U115" s="8"/>
      <c r="V115" s="8"/>
    </row>
    <row r="116" spans="1:22" ht="28.8" hidden="1" x14ac:dyDescent="0.3">
      <c r="A116" s="37" t="s">
        <v>336</v>
      </c>
      <c r="B116" s="9" t="s">
        <v>35</v>
      </c>
      <c r="C116" s="35" t="s">
        <v>245</v>
      </c>
      <c r="D116" s="36" t="s">
        <v>246</v>
      </c>
      <c r="E116" s="34" t="s">
        <v>216</v>
      </c>
      <c r="F116" s="35"/>
      <c r="G116" s="35"/>
      <c r="H116" s="35"/>
      <c r="I116" s="9">
        <v>150</v>
      </c>
      <c r="J116" s="43" t="s">
        <v>41</v>
      </c>
      <c r="K116" s="42" t="s">
        <v>11</v>
      </c>
      <c r="L116" s="42">
        <v>1000</v>
      </c>
      <c r="M116" s="38">
        <v>1085.1500000000001</v>
      </c>
      <c r="N116" s="38">
        <v>25884.48</v>
      </c>
      <c r="O116" s="20"/>
      <c r="Q116" s="20"/>
      <c r="R116" s="20"/>
      <c r="S116" s="20"/>
      <c r="T116" s="20"/>
      <c r="U116" s="8"/>
      <c r="V116" s="8"/>
    </row>
    <row r="117" spans="1:22" ht="28.8" hidden="1" x14ac:dyDescent="0.3">
      <c r="A117" s="37" t="s">
        <v>337</v>
      </c>
      <c r="B117" s="9" t="s">
        <v>35</v>
      </c>
      <c r="C117" s="35" t="s">
        <v>247</v>
      </c>
      <c r="D117" s="36" t="s">
        <v>248</v>
      </c>
      <c r="E117" s="34" t="s">
        <v>216</v>
      </c>
      <c r="F117" s="35"/>
      <c r="G117" s="35"/>
      <c r="H117" s="35"/>
      <c r="I117" s="9">
        <v>200</v>
      </c>
      <c r="J117" s="43" t="s">
        <v>41</v>
      </c>
      <c r="K117" s="42" t="s">
        <v>11</v>
      </c>
      <c r="L117" s="42">
        <v>1000</v>
      </c>
      <c r="M117" s="38">
        <v>1334.63</v>
      </c>
      <c r="N117" s="38">
        <v>33439.550000000003</v>
      </c>
      <c r="O117" s="20"/>
      <c r="Q117" s="20"/>
      <c r="R117" s="20"/>
      <c r="S117" s="20"/>
      <c r="T117" s="20"/>
      <c r="U117" s="8"/>
      <c r="V117" s="8"/>
    </row>
    <row r="118" spans="1:22" ht="28.8" hidden="1" x14ac:dyDescent="0.3">
      <c r="A118" s="37" t="s">
        <v>338</v>
      </c>
      <c r="B118" s="9" t="s">
        <v>35</v>
      </c>
      <c r="C118" s="35" t="s">
        <v>249</v>
      </c>
      <c r="D118" s="36" t="s">
        <v>250</v>
      </c>
      <c r="E118" s="34" t="s">
        <v>216</v>
      </c>
      <c r="F118" s="35"/>
      <c r="G118" s="35"/>
      <c r="H118" s="35"/>
      <c r="I118" s="9">
        <v>250</v>
      </c>
      <c r="J118" s="43" t="s">
        <v>41</v>
      </c>
      <c r="K118" s="42" t="s">
        <v>11</v>
      </c>
      <c r="L118" s="42">
        <v>1000</v>
      </c>
      <c r="M118" s="38">
        <v>1607.18</v>
      </c>
      <c r="N118" s="38">
        <v>42171.24</v>
      </c>
      <c r="O118" s="20"/>
      <c r="Q118" s="20"/>
      <c r="R118" s="20"/>
      <c r="S118" s="20"/>
      <c r="T118" s="20"/>
      <c r="U118" s="8"/>
      <c r="V118" s="8"/>
    </row>
    <row r="119" spans="1:22" ht="28.8" hidden="1" x14ac:dyDescent="0.3">
      <c r="A119" s="37" t="s">
        <v>339</v>
      </c>
      <c r="B119" s="9" t="s">
        <v>35</v>
      </c>
      <c r="C119" s="35" t="s">
        <v>251</v>
      </c>
      <c r="D119" s="36" t="s">
        <v>252</v>
      </c>
      <c r="E119" s="34" t="s">
        <v>216</v>
      </c>
      <c r="F119" s="35"/>
      <c r="G119" s="35"/>
      <c r="H119" s="35"/>
      <c r="I119" s="9">
        <v>300</v>
      </c>
      <c r="J119" s="43" t="s">
        <v>41</v>
      </c>
      <c r="K119" s="42" t="s">
        <v>11</v>
      </c>
      <c r="L119" s="42">
        <v>1000</v>
      </c>
      <c r="M119" s="38">
        <v>1840.63</v>
      </c>
      <c r="N119" s="38">
        <v>45970.37</v>
      </c>
      <c r="O119" s="20"/>
      <c r="Q119" s="20"/>
      <c r="R119" s="20"/>
      <c r="S119" s="20"/>
      <c r="T119" s="20"/>
      <c r="U119" s="8"/>
      <c r="V119" s="8"/>
    </row>
    <row r="120" spans="1:22" ht="57.6" hidden="1" x14ac:dyDescent="0.3">
      <c r="A120" s="71" t="s">
        <v>403</v>
      </c>
      <c r="B120" s="9" t="s">
        <v>35</v>
      </c>
      <c r="C120" s="32" t="s">
        <v>365</v>
      </c>
      <c r="D120" s="33" t="s">
        <v>366</v>
      </c>
      <c r="E120" s="70" t="s">
        <v>385</v>
      </c>
      <c r="F120" s="70" t="s">
        <v>39</v>
      </c>
      <c r="G120" s="35" t="s">
        <v>43</v>
      </c>
      <c r="H120" s="35" t="s">
        <v>45</v>
      </c>
      <c r="I120" s="13">
        <v>50</v>
      </c>
      <c r="J120" s="68" t="s">
        <v>41</v>
      </c>
      <c r="K120" s="68" t="s">
        <v>82</v>
      </c>
      <c r="L120" s="13">
        <v>100</v>
      </c>
      <c r="M120" s="38">
        <v>152.33000000000001</v>
      </c>
      <c r="N120" s="38">
        <v>3479.22</v>
      </c>
      <c r="O120" s="20"/>
      <c r="P120" s="20"/>
      <c r="Q120" s="20"/>
      <c r="R120" s="20"/>
      <c r="S120" s="20"/>
      <c r="T120" s="20"/>
      <c r="U120" s="8"/>
      <c r="V120" s="8"/>
    </row>
    <row r="121" spans="1:22" ht="57.6" hidden="1" x14ac:dyDescent="0.3">
      <c r="A121" s="71" t="s">
        <v>406</v>
      </c>
      <c r="B121" s="9" t="s">
        <v>35</v>
      </c>
      <c r="C121" s="32" t="s">
        <v>370</v>
      </c>
      <c r="D121" s="69" t="s">
        <v>367</v>
      </c>
      <c r="E121" s="70" t="s">
        <v>385</v>
      </c>
      <c r="F121" s="70" t="s">
        <v>39</v>
      </c>
      <c r="G121" s="35" t="s">
        <v>43</v>
      </c>
      <c r="H121" s="35" t="s">
        <v>45</v>
      </c>
      <c r="I121" s="9">
        <v>50</v>
      </c>
      <c r="J121" s="68" t="s">
        <v>41</v>
      </c>
      <c r="K121" s="68" t="s">
        <v>82</v>
      </c>
      <c r="L121" s="13">
        <v>100</v>
      </c>
      <c r="M121" s="38">
        <v>230.19</v>
      </c>
      <c r="N121" s="38">
        <v>5117.1099999999997</v>
      </c>
    </row>
    <row r="122" spans="1:22" ht="57.6" hidden="1" x14ac:dyDescent="0.3">
      <c r="A122" s="71" t="s">
        <v>402</v>
      </c>
      <c r="B122" s="9" t="s">
        <v>35</v>
      </c>
      <c r="C122" s="32" t="s">
        <v>371</v>
      </c>
      <c r="D122" s="69" t="s">
        <v>368</v>
      </c>
      <c r="E122" s="70" t="s">
        <v>385</v>
      </c>
      <c r="F122" s="69" t="s">
        <v>39</v>
      </c>
      <c r="G122" s="35" t="s">
        <v>43</v>
      </c>
      <c r="H122" s="35" t="s">
        <v>45</v>
      </c>
      <c r="I122" s="9">
        <v>100</v>
      </c>
      <c r="J122" s="68" t="s">
        <v>41</v>
      </c>
      <c r="K122" s="68" t="s">
        <v>82</v>
      </c>
      <c r="L122" s="13">
        <v>100</v>
      </c>
      <c r="M122" s="38">
        <v>166.32</v>
      </c>
      <c r="N122" s="38">
        <v>3829.82</v>
      </c>
    </row>
    <row r="123" spans="1:22" ht="57.6" hidden="1" x14ac:dyDescent="0.3">
      <c r="A123" s="71" t="s">
        <v>407</v>
      </c>
      <c r="B123" s="9" t="s">
        <v>35</v>
      </c>
      <c r="C123" s="32" t="s">
        <v>372</v>
      </c>
      <c r="D123" s="69" t="s">
        <v>397</v>
      </c>
      <c r="E123" s="70" t="s">
        <v>385</v>
      </c>
      <c r="F123" s="69" t="s">
        <v>39</v>
      </c>
      <c r="G123" s="35" t="s">
        <v>43</v>
      </c>
      <c r="H123" s="35" t="s">
        <v>45</v>
      </c>
      <c r="I123" s="9">
        <v>100</v>
      </c>
      <c r="J123" s="68" t="s">
        <v>41</v>
      </c>
      <c r="K123" s="68" t="s">
        <v>82</v>
      </c>
      <c r="L123" s="13">
        <v>100</v>
      </c>
      <c r="M123" s="38">
        <v>239.69</v>
      </c>
      <c r="N123" s="38">
        <v>5376.13</v>
      </c>
    </row>
    <row r="124" spans="1:22" ht="57.6" hidden="1" x14ac:dyDescent="0.3">
      <c r="A124" s="71" t="s">
        <v>404</v>
      </c>
      <c r="B124" s="9" t="s">
        <v>35</v>
      </c>
      <c r="C124" s="32" t="s">
        <v>373</v>
      </c>
      <c r="D124" s="69" t="s">
        <v>369</v>
      </c>
      <c r="E124" s="70" t="s">
        <v>385</v>
      </c>
      <c r="F124" s="69" t="s">
        <v>39</v>
      </c>
      <c r="G124" s="35" t="s">
        <v>43</v>
      </c>
      <c r="H124" s="35" t="s">
        <v>45</v>
      </c>
      <c r="I124" s="9">
        <v>200</v>
      </c>
      <c r="J124" s="68" t="s">
        <v>41</v>
      </c>
      <c r="K124" s="68" t="s">
        <v>82</v>
      </c>
      <c r="L124" s="13">
        <v>100</v>
      </c>
      <c r="M124" s="38">
        <v>235.3</v>
      </c>
      <c r="N124" s="38">
        <v>5660.97</v>
      </c>
    </row>
    <row r="125" spans="1:22" ht="57.6" hidden="1" x14ac:dyDescent="0.3">
      <c r="A125" s="71" t="s">
        <v>408</v>
      </c>
      <c r="B125" s="9" t="s">
        <v>35</v>
      </c>
      <c r="C125" s="32" t="s">
        <v>374</v>
      </c>
      <c r="D125" s="69" t="s">
        <v>398</v>
      </c>
      <c r="E125" s="70" t="s">
        <v>385</v>
      </c>
      <c r="F125" s="69" t="s">
        <v>39</v>
      </c>
      <c r="G125" s="35" t="s">
        <v>43</v>
      </c>
      <c r="H125" s="35" t="s">
        <v>45</v>
      </c>
      <c r="I125" s="9">
        <v>200</v>
      </c>
      <c r="J125" s="68" t="s">
        <v>41</v>
      </c>
      <c r="K125" s="68" t="s">
        <v>82</v>
      </c>
      <c r="L125" s="13">
        <v>100</v>
      </c>
      <c r="M125" s="38">
        <v>295.44</v>
      </c>
      <c r="N125" s="38">
        <v>6967.17</v>
      </c>
    </row>
    <row r="126" spans="1:22" ht="57.6" hidden="1" x14ac:dyDescent="0.3">
      <c r="A126" s="71" t="s">
        <v>405</v>
      </c>
      <c r="B126" s="9" t="s">
        <v>35</v>
      </c>
      <c r="C126" s="32" t="s">
        <v>375</v>
      </c>
      <c r="D126" s="69" t="s">
        <v>384</v>
      </c>
      <c r="E126" s="70" t="s">
        <v>385</v>
      </c>
      <c r="F126" s="69" t="s">
        <v>39</v>
      </c>
      <c r="G126" s="35" t="s">
        <v>43</v>
      </c>
      <c r="H126" s="35" t="s">
        <v>45</v>
      </c>
      <c r="I126" s="9">
        <v>250</v>
      </c>
      <c r="J126" s="68" t="s">
        <v>41</v>
      </c>
      <c r="K126" s="68" t="s">
        <v>82</v>
      </c>
      <c r="L126" s="13">
        <v>100</v>
      </c>
      <c r="M126" s="38">
        <v>268.63</v>
      </c>
      <c r="N126" s="38">
        <v>6762.22</v>
      </c>
    </row>
    <row r="127" spans="1:22" ht="57.6" hidden="1" x14ac:dyDescent="0.3">
      <c r="A127" s="71" t="s">
        <v>409</v>
      </c>
      <c r="B127" s="9" t="s">
        <v>35</v>
      </c>
      <c r="C127" s="32" t="s">
        <v>376</v>
      </c>
      <c r="D127" s="69" t="s">
        <v>396</v>
      </c>
      <c r="E127" s="70" t="s">
        <v>385</v>
      </c>
      <c r="F127" s="69" t="s">
        <v>39</v>
      </c>
      <c r="G127" s="35" t="s">
        <v>43</v>
      </c>
      <c r="H127" s="35" t="s">
        <v>45</v>
      </c>
      <c r="I127" s="9">
        <v>250</v>
      </c>
      <c r="J127" s="68" t="s">
        <v>41</v>
      </c>
      <c r="K127" s="68" t="s">
        <v>82</v>
      </c>
      <c r="L127" s="13">
        <v>100</v>
      </c>
      <c r="M127" s="38">
        <v>329.89</v>
      </c>
      <c r="N127" s="38">
        <v>8102.32</v>
      </c>
    </row>
    <row r="128" spans="1:22" ht="57.6" hidden="1" x14ac:dyDescent="0.3">
      <c r="A128" s="71" t="s">
        <v>410</v>
      </c>
      <c r="B128" s="9" t="s">
        <v>35</v>
      </c>
      <c r="C128" s="32" t="s">
        <v>377</v>
      </c>
      <c r="D128" s="69" t="s">
        <v>386</v>
      </c>
      <c r="E128" s="70" t="s">
        <v>385</v>
      </c>
      <c r="F128" s="69" t="s">
        <v>39</v>
      </c>
      <c r="G128" s="35" t="s">
        <v>43</v>
      </c>
      <c r="H128" s="35" t="s">
        <v>45</v>
      </c>
      <c r="I128" s="9">
        <v>300</v>
      </c>
      <c r="J128" s="68" t="s">
        <v>41</v>
      </c>
      <c r="K128" s="68" t="s">
        <v>82</v>
      </c>
      <c r="L128" s="13">
        <v>100</v>
      </c>
      <c r="M128" s="38">
        <v>332.65</v>
      </c>
      <c r="N128" s="38">
        <v>7404.58</v>
      </c>
    </row>
    <row r="129" spans="1:14" ht="57.6" hidden="1" x14ac:dyDescent="0.3">
      <c r="A129" s="71" t="s">
        <v>411</v>
      </c>
      <c r="B129" s="9" t="s">
        <v>35</v>
      </c>
      <c r="C129" s="32" t="s">
        <v>378</v>
      </c>
      <c r="D129" s="69" t="s">
        <v>395</v>
      </c>
      <c r="E129" s="70" t="s">
        <v>385</v>
      </c>
      <c r="F129" s="69" t="s">
        <v>39</v>
      </c>
      <c r="G129" s="35" t="s">
        <v>43</v>
      </c>
      <c r="H129" s="35" t="s">
        <v>45</v>
      </c>
      <c r="I129" s="9">
        <v>300</v>
      </c>
      <c r="J129" s="68" t="s">
        <v>41</v>
      </c>
      <c r="K129" s="68" t="s">
        <v>82</v>
      </c>
      <c r="L129" s="13">
        <v>100</v>
      </c>
      <c r="M129" s="38">
        <v>385.49</v>
      </c>
      <c r="N129" s="38">
        <v>8761.16</v>
      </c>
    </row>
    <row r="130" spans="1:14" ht="57.6" hidden="1" x14ac:dyDescent="0.3">
      <c r="A130" s="71" t="s">
        <v>412</v>
      </c>
      <c r="B130" s="9" t="s">
        <v>35</v>
      </c>
      <c r="C130" s="32" t="s">
        <v>379</v>
      </c>
      <c r="D130" s="69" t="s">
        <v>387</v>
      </c>
      <c r="E130" s="70" t="s">
        <v>385</v>
      </c>
      <c r="F130" s="69" t="s">
        <v>39</v>
      </c>
      <c r="G130" s="35" t="s">
        <v>43</v>
      </c>
      <c r="H130" s="35" t="s">
        <v>45</v>
      </c>
      <c r="I130" s="9">
        <v>400</v>
      </c>
      <c r="J130" s="68" t="s">
        <v>41</v>
      </c>
      <c r="K130" s="68" t="s">
        <v>82</v>
      </c>
      <c r="L130" s="13">
        <v>100</v>
      </c>
      <c r="M130" s="38">
        <v>454.71</v>
      </c>
      <c r="N130" s="38">
        <v>10323.23</v>
      </c>
    </row>
    <row r="131" spans="1:14" ht="57.6" hidden="1" x14ac:dyDescent="0.3">
      <c r="A131" s="71" t="s">
        <v>413</v>
      </c>
      <c r="B131" s="9" t="s">
        <v>35</v>
      </c>
      <c r="C131" s="32" t="s">
        <v>380</v>
      </c>
      <c r="D131" s="69" t="s">
        <v>394</v>
      </c>
      <c r="E131" s="70" t="s">
        <v>385</v>
      </c>
      <c r="F131" s="69" t="s">
        <v>39</v>
      </c>
      <c r="G131" s="35" t="s">
        <v>43</v>
      </c>
      <c r="H131" s="35" t="s">
        <v>45</v>
      </c>
      <c r="I131" s="9">
        <v>400</v>
      </c>
      <c r="J131" s="68" t="s">
        <v>41</v>
      </c>
      <c r="K131" s="68" t="s">
        <v>82</v>
      </c>
      <c r="L131" s="13">
        <v>100</v>
      </c>
      <c r="M131" s="38">
        <v>493.9</v>
      </c>
      <c r="N131" s="38">
        <v>11379.99</v>
      </c>
    </row>
    <row r="132" spans="1:14" ht="57.6" hidden="1" x14ac:dyDescent="0.3">
      <c r="A132" s="71" t="s">
        <v>414</v>
      </c>
      <c r="B132" s="9" t="s">
        <v>35</v>
      </c>
      <c r="C132" s="32" t="s">
        <v>381</v>
      </c>
      <c r="D132" s="69" t="s">
        <v>388</v>
      </c>
      <c r="E132" s="70" t="s">
        <v>385</v>
      </c>
      <c r="F132" s="69" t="s">
        <v>39</v>
      </c>
      <c r="G132" s="35" t="s">
        <v>43</v>
      </c>
      <c r="H132" s="35" t="s">
        <v>45</v>
      </c>
      <c r="I132" s="9">
        <v>500</v>
      </c>
      <c r="J132" s="68" t="s">
        <v>41</v>
      </c>
      <c r="K132" s="68" t="s">
        <v>82</v>
      </c>
      <c r="L132" s="13">
        <v>100</v>
      </c>
      <c r="M132" s="38">
        <v>572.47</v>
      </c>
      <c r="N132" s="38">
        <v>11946</v>
      </c>
    </row>
    <row r="133" spans="1:14" ht="57.6" hidden="1" x14ac:dyDescent="0.3">
      <c r="A133" s="71" t="s">
        <v>415</v>
      </c>
      <c r="B133" s="9" t="s">
        <v>35</v>
      </c>
      <c r="C133" s="32" t="s">
        <v>382</v>
      </c>
      <c r="D133" s="69" t="s">
        <v>393</v>
      </c>
      <c r="E133" s="70" t="s">
        <v>385</v>
      </c>
      <c r="F133" s="69" t="s">
        <v>39</v>
      </c>
      <c r="G133" s="35" t="s">
        <v>43</v>
      </c>
      <c r="H133" s="35" t="s">
        <v>45</v>
      </c>
      <c r="I133" s="9">
        <v>500</v>
      </c>
      <c r="J133" s="68" t="s">
        <v>41</v>
      </c>
      <c r="K133" s="68" t="s">
        <v>82</v>
      </c>
      <c r="L133" s="13">
        <v>100</v>
      </c>
      <c r="M133" s="38">
        <v>610.47</v>
      </c>
      <c r="N133" s="38">
        <v>12785.26</v>
      </c>
    </row>
    <row r="134" spans="1:14" ht="57.6" hidden="1" x14ac:dyDescent="0.3">
      <c r="A134" s="71" t="s">
        <v>416</v>
      </c>
      <c r="B134" s="9" t="s">
        <v>35</v>
      </c>
      <c r="C134" s="32" t="s">
        <v>383</v>
      </c>
      <c r="D134" s="69" t="s">
        <v>392</v>
      </c>
      <c r="E134" s="70" t="s">
        <v>385</v>
      </c>
      <c r="F134" s="69" t="s">
        <v>39</v>
      </c>
      <c r="G134" s="35" t="s">
        <v>43</v>
      </c>
      <c r="H134" s="35" t="s">
        <v>45</v>
      </c>
      <c r="I134" s="9">
        <v>600</v>
      </c>
      <c r="J134" s="68" t="s">
        <v>41</v>
      </c>
      <c r="K134" s="68" t="s">
        <v>82</v>
      </c>
      <c r="L134" s="13">
        <v>100</v>
      </c>
      <c r="M134" s="38">
        <v>642.16</v>
      </c>
      <c r="N134" s="38">
        <v>14625.59</v>
      </c>
    </row>
    <row r="135" spans="1:14" ht="57.6" hidden="1" x14ac:dyDescent="0.3">
      <c r="A135" s="71" t="s">
        <v>417</v>
      </c>
      <c r="B135" s="9" t="s">
        <v>35</v>
      </c>
      <c r="C135" s="32" t="s">
        <v>389</v>
      </c>
      <c r="D135" s="69" t="s">
        <v>399</v>
      </c>
      <c r="E135" s="70" t="s">
        <v>385</v>
      </c>
      <c r="F135" s="69" t="s">
        <v>39</v>
      </c>
      <c r="G135" s="35" t="s">
        <v>43</v>
      </c>
      <c r="H135" s="35" t="s">
        <v>45</v>
      </c>
      <c r="I135" s="9">
        <v>700</v>
      </c>
      <c r="J135" s="68" t="s">
        <v>41</v>
      </c>
      <c r="K135" s="68" t="s">
        <v>82</v>
      </c>
      <c r="L135" s="13">
        <v>100</v>
      </c>
      <c r="M135" s="38">
        <v>771.05</v>
      </c>
      <c r="N135" s="38">
        <v>17966.45</v>
      </c>
    </row>
    <row r="136" spans="1:14" ht="57.6" hidden="1" x14ac:dyDescent="0.3">
      <c r="A136" s="71" t="s">
        <v>418</v>
      </c>
      <c r="B136" s="9" t="s">
        <v>35</v>
      </c>
      <c r="C136" s="32" t="s">
        <v>390</v>
      </c>
      <c r="D136" s="69" t="s">
        <v>400</v>
      </c>
      <c r="E136" s="70" t="s">
        <v>385</v>
      </c>
      <c r="F136" s="69" t="s">
        <v>39</v>
      </c>
      <c r="G136" s="35" t="s">
        <v>43</v>
      </c>
      <c r="H136" s="35" t="s">
        <v>45</v>
      </c>
      <c r="I136" s="9">
        <v>800</v>
      </c>
      <c r="J136" s="68" t="s">
        <v>41</v>
      </c>
      <c r="K136" s="68" t="s">
        <v>82</v>
      </c>
      <c r="L136" s="13">
        <v>100</v>
      </c>
      <c r="M136" s="38">
        <v>893.6</v>
      </c>
      <c r="N136" s="38">
        <v>20507.849999999999</v>
      </c>
    </row>
    <row r="137" spans="1:14" ht="57.6" hidden="1" x14ac:dyDescent="0.3">
      <c r="A137" s="71" t="s">
        <v>419</v>
      </c>
      <c r="B137" s="9" t="s">
        <v>35</v>
      </c>
      <c r="C137" s="32" t="s">
        <v>391</v>
      </c>
      <c r="D137" s="69" t="s">
        <v>401</v>
      </c>
      <c r="E137" s="70" t="s">
        <v>385</v>
      </c>
      <c r="F137" s="69" t="s">
        <v>39</v>
      </c>
      <c r="G137" s="35" t="s">
        <v>43</v>
      </c>
      <c r="H137" s="35" t="s">
        <v>45</v>
      </c>
      <c r="I137" s="9">
        <v>1000</v>
      </c>
      <c r="J137" s="68" t="s">
        <v>41</v>
      </c>
      <c r="K137" s="68" t="s">
        <v>82</v>
      </c>
      <c r="L137" s="13">
        <v>100</v>
      </c>
      <c r="M137" s="38">
        <v>1156.79</v>
      </c>
      <c r="N137" s="38">
        <v>25468.94</v>
      </c>
    </row>
  </sheetData>
  <autoFilter ref="A9:AE137" xr:uid="{00000000-0009-0000-0000-000000000000}">
    <filterColumn colId="3">
      <colorFilter dxfId="0"/>
    </filterColumn>
  </autoFilter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6"/>
  <sheetViews>
    <sheetView topLeftCell="A7" workbookViewId="0">
      <selection activeCell="F26" sqref="F26"/>
    </sheetView>
  </sheetViews>
  <sheetFormatPr defaultRowHeight="14.4" x14ac:dyDescent="0.3"/>
  <cols>
    <col min="2" max="2" width="12.109375" customWidth="1"/>
    <col min="3" max="3" width="17.44140625" customWidth="1"/>
    <col min="4" max="4" width="11.5546875" customWidth="1"/>
    <col min="5" max="5" width="10.44140625" customWidth="1"/>
    <col min="6" max="6" width="13.6640625" customWidth="1"/>
    <col min="7" max="7" width="16.6640625" customWidth="1"/>
    <col min="10" max="12" width="11.6640625" customWidth="1"/>
  </cols>
  <sheetData>
    <row r="3" spans="2:17" ht="15" thickBot="1" x14ac:dyDescent="0.35">
      <c r="J3" s="101" t="s">
        <v>34</v>
      </c>
      <c r="K3" s="101"/>
      <c r="L3" s="101"/>
      <c r="M3" s="101"/>
      <c r="N3" s="101"/>
    </row>
    <row r="4" spans="2:17" x14ac:dyDescent="0.3">
      <c r="B4" s="102" t="s">
        <v>423</v>
      </c>
      <c r="C4" s="102"/>
      <c r="D4" s="102"/>
      <c r="J4" s="102" t="s">
        <v>423</v>
      </c>
      <c r="K4" s="102"/>
      <c r="L4" s="102"/>
      <c r="P4" s="83">
        <v>388.16</v>
      </c>
      <c r="Q4" s="84">
        <v>41.51</v>
      </c>
    </row>
    <row r="5" spans="2:17" x14ac:dyDescent="0.3">
      <c r="B5" s="103">
        <v>22.5</v>
      </c>
      <c r="C5" s="103"/>
      <c r="D5" s="103"/>
      <c r="E5" s="1">
        <f>19.96-(68.26-B5)*(19.96-41.51)/(68.26-9.35)</f>
        <v>36.699568833814297</v>
      </c>
      <c r="F5" s="2">
        <f>13.09-(68.26-B5)*(13.09-37.21)/(68.26-9.35)</f>
        <v>31.825888643693773</v>
      </c>
      <c r="G5" s="1"/>
      <c r="H5" s="1"/>
      <c r="I5" s="1"/>
      <c r="J5" s="103">
        <v>22.5</v>
      </c>
      <c r="K5" s="103"/>
      <c r="L5" s="103"/>
      <c r="M5" s="1">
        <f>0.9-(68.26-J5)*(0.9-1.9)/(68.26-9.35)</f>
        <v>1.6767781361398744</v>
      </c>
      <c r="N5" s="2">
        <f>0.74-(68.26-J5)*(0.74-2.11)/(68.26-9.35)</f>
        <v>1.8041860465116279</v>
      </c>
      <c r="P5" s="85">
        <v>17.77</v>
      </c>
      <c r="Q5" s="89">
        <f>P5*Q4/P4</f>
        <v>1.90033156430338</v>
      </c>
    </row>
    <row r="6" spans="2:17" x14ac:dyDescent="0.3">
      <c r="B6" s="100" t="s">
        <v>430</v>
      </c>
      <c r="C6" s="100"/>
      <c r="D6" s="100"/>
      <c r="E6" s="48">
        <f>E5*B5</f>
        <v>825.7402987608217</v>
      </c>
      <c r="F6" s="2">
        <f>F5*B5</f>
        <v>716.08249448310994</v>
      </c>
      <c r="G6" s="1"/>
      <c r="H6" s="1"/>
      <c r="I6" s="1"/>
      <c r="J6" s="100" t="s">
        <v>430</v>
      </c>
      <c r="K6" s="100"/>
      <c r="L6" s="100"/>
      <c r="M6" s="81">
        <f>M5*J5</f>
        <v>37.727508063147177</v>
      </c>
      <c r="N6" s="2">
        <f>N5*J5</f>
        <v>40.594186046511631</v>
      </c>
      <c r="P6" s="85"/>
      <c r="Q6" s="86"/>
    </row>
    <row r="7" spans="2:17" x14ac:dyDescent="0.3">
      <c r="B7" s="104">
        <f>E5+F5</f>
        <v>68.52545747750807</v>
      </c>
      <c r="C7" s="104"/>
      <c r="D7" s="104"/>
      <c r="E7" s="73"/>
      <c r="F7" s="74">
        <f>E6+F6</f>
        <v>1541.8227932439318</v>
      </c>
      <c r="G7" s="1"/>
      <c r="H7" s="1">
        <v>68.52545747750807</v>
      </c>
      <c r="I7" s="1"/>
      <c r="J7" s="104">
        <f>M5+N5</f>
        <v>3.4809641826515021</v>
      </c>
      <c r="K7" s="104"/>
      <c r="L7" s="104"/>
      <c r="M7" s="82"/>
      <c r="N7" s="74">
        <f>M6+N6</f>
        <v>78.321694109658807</v>
      </c>
      <c r="P7" s="85">
        <v>1362.6</v>
      </c>
      <c r="Q7" s="86">
        <v>19.96</v>
      </c>
    </row>
    <row r="8" spans="2:17" ht="15" thickBot="1" x14ac:dyDescent="0.35">
      <c r="B8" s="100" t="s">
        <v>431</v>
      </c>
      <c r="C8" s="100"/>
      <c r="D8" s="100"/>
      <c r="J8" s="100" t="s">
        <v>431</v>
      </c>
      <c r="K8" s="100"/>
      <c r="L8" s="100"/>
      <c r="P8" s="87">
        <v>61.58</v>
      </c>
      <c r="Q8" s="88">
        <f>P8*Q7/P7</f>
        <v>0.90205254660208434</v>
      </c>
    </row>
    <row r="9" spans="2:17" x14ac:dyDescent="0.3">
      <c r="B9" s="100">
        <f>B7*B5</f>
        <v>1541.8227932439315</v>
      </c>
      <c r="C9" s="100"/>
      <c r="D9" s="100"/>
      <c r="J9" s="100">
        <f>J7*J5</f>
        <v>78.321694109658793</v>
      </c>
      <c r="K9" s="100"/>
      <c r="L9" s="100"/>
    </row>
    <row r="12" spans="2:17" x14ac:dyDescent="0.3">
      <c r="B12" t="s">
        <v>432</v>
      </c>
      <c r="C12" s="78">
        <f>B9-F7</f>
        <v>0</v>
      </c>
      <c r="J12" t="s">
        <v>432</v>
      </c>
      <c r="K12" s="78">
        <f>J9-N7</f>
        <v>0</v>
      </c>
    </row>
    <row r="18" spans="3:5" x14ac:dyDescent="0.3">
      <c r="C18">
        <v>70</v>
      </c>
      <c r="D18">
        <v>1368.83</v>
      </c>
      <c r="E18">
        <v>68.48</v>
      </c>
    </row>
    <row r="19" spans="3:5" x14ac:dyDescent="0.3">
      <c r="C19">
        <v>76</v>
      </c>
      <c r="D19" s="94">
        <f>D18 + ((C20 - C19) * (D20 - D18) / (C20 - C18))</f>
        <v>1413.37</v>
      </c>
      <c r="E19">
        <f>E18 + ((D20 - D19) * (E20 - E18) / (D20 - D18))</f>
        <v>70.867999999999995</v>
      </c>
    </row>
    <row r="20" spans="3:5" x14ac:dyDescent="0.3">
      <c r="C20">
        <v>80</v>
      </c>
      <c r="D20">
        <v>1480.18</v>
      </c>
      <c r="E20">
        <v>72.459999999999994</v>
      </c>
    </row>
    <row r="22" spans="3:5" x14ac:dyDescent="0.3">
      <c r="C22" s="94"/>
    </row>
    <row r="23" spans="3:5" x14ac:dyDescent="0.3">
      <c r="C23">
        <v>9.35</v>
      </c>
      <c r="D23">
        <v>417.37</v>
      </c>
      <c r="E23">
        <v>19.579999999999998</v>
      </c>
    </row>
    <row r="24" spans="3:5" x14ac:dyDescent="0.3">
      <c r="C24">
        <v>18.75</v>
      </c>
      <c r="D24" s="94">
        <f>D23 + ((C25 - C24) * (D25 - D23) / (C25 - C23))</f>
        <v>1255.7370921745037</v>
      </c>
      <c r="E24">
        <f>E23 + ((D25 - D24) * (E25 - E23) / (D25 - D23))</f>
        <v>27.287010694279402</v>
      </c>
    </row>
    <row r="25" spans="3:5" x14ac:dyDescent="0.3">
      <c r="C25">
        <v>68.260000000000005</v>
      </c>
      <c r="D25">
        <v>1414.91</v>
      </c>
      <c r="E25">
        <v>67.88</v>
      </c>
    </row>
    <row r="26" spans="3:5" x14ac:dyDescent="0.3">
      <c r="C26" s="94"/>
    </row>
  </sheetData>
  <mergeCells count="13">
    <mergeCell ref="B9:D9"/>
    <mergeCell ref="B5:D5"/>
    <mergeCell ref="B4:D4"/>
    <mergeCell ref="B6:D6"/>
    <mergeCell ref="B7:D7"/>
    <mergeCell ref="B8:D8"/>
    <mergeCell ref="J9:L9"/>
    <mergeCell ref="J3:N3"/>
    <mergeCell ref="J4:L4"/>
    <mergeCell ref="J5:L5"/>
    <mergeCell ref="J6:L6"/>
    <mergeCell ref="J7:L7"/>
    <mergeCell ref="J8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Q48"/>
  <sheetViews>
    <sheetView tabSelected="1" view="pageBreakPreview" topLeftCell="A31" zoomScale="85" zoomScaleNormal="85" zoomScaleSheetLayoutView="85" workbookViewId="0">
      <selection activeCell="G38" sqref="G38"/>
    </sheetView>
  </sheetViews>
  <sheetFormatPr defaultColWidth="9.109375" defaultRowHeight="13.2" x14ac:dyDescent="0.25"/>
  <cols>
    <col min="1" max="1" width="6" style="2" customWidth="1"/>
    <col min="2" max="2" width="34.109375" style="31" customWidth="1"/>
    <col min="3" max="3" width="23.44140625" style="2" customWidth="1"/>
    <col min="4" max="5" width="13.88671875" style="2" customWidth="1"/>
    <col min="6" max="8" width="20" style="2" customWidth="1"/>
    <col min="9" max="9" width="17" style="2" customWidth="1"/>
    <col min="10" max="10" width="23.6640625" style="2" customWidth="1"/>
    <col min="11" max="17" width="12" style="2" customWidth="1"/>
    <col min="18" max="16384" width="9.109375" style="2"/>
  </cols>
  <sheetData>
    <row r="1" spans="1:17" customFormat="1" ht="14.4" x14ac:dyDescent="0.3">
      <c r="A1" s="44"/>
      <c r="B1" s="45"/>
      <c r="C1" s="46"/>
      <c r="D1" s="47"/>
      <c r="E1" s="48"/>
      <c r="F1" s="44" t="s">
        <v>0</v>
      </c>
      <c r="G1" s="1"/>
      <c r="H1" s="1"/>
      <c r="I1" s="2"/>
      <c r="J1" s="2"/>
      <c r="K1" s="2"/>
      <c r="L1" s="2"/>
      <c r="M1" s="2"/>
      <c r="N1" s="2"/>
      <c r="O1" s="2"/>
    </row>
    <row r="2" spans="1:17" customFormat="1" ht="14.4" x14ac:dyDescent="0.3">
      <c r="A2" s="49"/>
      <c r="B2" s="45"/>
      <c r="C2" s="46"/>
      <c r="D2" s="47"/>
      <c r="E2" s="48"/>
      <c r="F2" s="50" t="s">
        <v>1</v>
      </c>
      <c r="G2" s="1"/>
      <c r="H2" s="1"/>
      <c r="I2" s="2"/>
      <c r="J2" s="2"/>
      <c r="K2" s="2"/>
      <c r="L2" s="2"/>
      <c r="M2" s="2"/>
      <c r="N2" s="2"/>
      <c r="O2" s="2"/>
    </row>
    <row r="3" spans="1:17" customFormat="1" ht="14.4" x14ac:dyDescent="0.3">
      <c r="A3" s="49"/>
      <c r="B3" s="45"/>
      <c r="C3" s="46"/>
      <c r="D3" s="47"/>
      <c r="E3" s="48"/>
      <c r="F3" s="50" t="s">
        <v>422</v>
      </c>
      <c r="G3" s="1"/>
      <c r="H3" s="1"/>
      <c r="I3" s="2"/>
      <c r="J3" s="2"/>
      <c r="K3" s="2"/>
      <c r="L3" s="2"/>
      <c r="M3" s="2"/>
      <c r="N3" s="2"/>
      <c r="O3" s="2"/>
      <c r="P3" s="4"/>
      <c r="Q3" s="5"/>
    </row>
    <row r="4" spans="1:17" customFormat="1" ht="14.4" x14ac:dyDescent="0.3">
      <c r="A4" s="49"/>
      <c r="B4" s="45"/>
      <c r="C4" s="46"/>
      <c r="D4" s="47"/>
      <c r="E4" s="48"/>
      <c r="F4" s="50" t="s">
        <v>434</v>
      </c>
      <c r="G4" s="1"/>
      <c r="H4" s="1"/>
      <c r="I4" s="2"/>
      <c r="J4" s="2"/>
      <c r="K4" s="2"/>
      <c r="L4" s="2"/>
      <c r="M4" s="2"/>
      <c r="N4" s="2"/>
      <c r="O4" s="2"/>
      <c r="P4" s="4"/>
      <c r="Q4" s="5"/>
    </row>
    <row r="5" spans="1:17" customFormat="1" ht="14.4" x14ac:dyDescent="0.3">
      <c r="A5" s="49"/>
      <c r="B5" s="45"/>
      <c r="C5" s="46"/>
      <c r="D5" s="47"/>
      <c r="E5" s="48"/>
      <c r="F5" s="49" t="s">
        <v>421</v>
      </c>
      <c r="G5" s="1"/>
      <c r="H5" s="1"/>
      <c r="I5" s="2"/>
      <c r="J5" s="2"/>
      <c r="K5" s="2"/>
      <c r="L5" s="2"/>
      <c r="M5" s="2"/>
      <c r="N5" s="2"/>
      <c r="O5" s="2"/>
      <c r="P5" s="4"/>
      <c r="Q5" s="5"/>
    </row>
    <row r="6" spans="1:17" customFormat="1" ht="14.4" x14ac:dyDescent="0.3">
      <c r="A6" s="48"/>
      <c r="B6" s="45"/>
      <c r="C6" s="46"/>
      <c r="D6" s="47"/>
      <c r="E6" s="51"/>
      <c r="F6" s="1"/>
      <c r="G6" s="1"/>
      <c r="H6" s="1"/>
      <c r="I6" s="2"/>
      <c r="J6" s="2"/>
      <c r="K6" s="2"/>
      <c r="L6" s="2"/>
      <c r="M6" s="2"/>
      <c r="N6" s="2"/>
      <c r="O6" s="2"/>
      <c r="P6" s="4"/>
      <c r="Q6" s="5"/>
    </row>
    <row r="7" spans="1:17" customFormat="1" ht="17.25" customHeight="1" x14ac:dyDescent="0.3">
      <c r="A7" s="105" t="s">
        <v>448</v>
      </c>
      <c r="B7" s="105"/>
      <c r="C7" s="105"/>
      <c r="D7" s="105"/>
      <c r="E7" s="105"/>
      <c r="F7" s="105"/>
      <c r="G7" s="105"/>
      <c r="H7" s="72"/>
      <c r="I7" s="2"/>
      <c r="J7" s="2"/>
      <c r="K7" s="2"/>
      <c r="L7" s="2"/>
      <c r="M7" s="2"/>
      <c r="N7" s="2"/>
      <c r="O7" s="2"/>
      <c r="P7" s="4"/>
      <c r="Q7" s="5"/>
    </row>
    <row r="8" spans="1:17" ht="13.8" x14ac:dyDescent="0.25">
      <c r="A8" s="48"/>
      <c r="B8" s="106" t="s">
        <v>2</v>
      </c>
      <c r="C8" s="106"/>
      <c r="D8" s="106"/>
      <c r="E8" s="106"/>
      <c r="F8" s="106"/>
      <c r="G8" s="1"/>
      <c r="H8" s="1"/>
      <c r="P8" s="5"/>
      <c r="Q8" s="5"/>
    </row>
    <row r="9" spans="1:17" ht="13.8" x14ac:dyDescent="0.25">
      <c r="A9" s="48"/>
      <c r="B9" s="45"/>
      <c r="C9" s="46"/>
      <c r="D9" s="47"/>
      <c r="E9" s="51"/>
      <c r="F9" s="1"/>
      <c r="G9" s="1"/>
      <c r="H9" s="1"/>
      <c r="P9" s="5"/>
      <c r="Q9" s="5"/>
    </row>
    <row r="10" spans="1:17" ht="13.8" x14ac:dyDescent="0.25">
      <c r="A10" s="48"/>
      <c r="B10" s="107" t="s">
        <v>420</v>
      </c>
      <c r="C10" s="107"/>
      <c r="D10" s="107"/>
      <c r="E10" s="107"/>
      <c r="F10" s="107"/>
      <c r="G10" s="1"/>
      <c r="H10" s="1"/>
      <c r="P10" s="5"/>
      <c r="Q10" s="5"/>
    </row>
    <row r="11" spans="1:17" ht="13.8" x14ac:dyDescent="0.25">
      <c r="A11" s="48"/>
      <c r="B11" s="45"/>
      <c r="C11" s="46"/>
      <c r="D11" s="47"/>
      <c r="E11" s="51"/>
      <c r="F11" s="1"/>
      <c r="G11" s="1"/>
      <c r="H11" s="1"/>
      <c r="P11" s="5"/>
      <c r="Q11" s="5"/>
    </row>
    <row r="12" spans="1:17" ht="13.8" x14ac:dyDescent="0.25">
      <c r="A12" s="48"/>
      <c r="B12" s="108" t="s">
        <v>437</v>
      </c>
      <c r="C12" s="108"/>
      <c r="D12" s="108"/>
      <c r="E12" s="108"/>
      <c r="F12" s="108"/>
      <c r="G12" s="1"/>
      <c r="H12" s="1"/>
      <c r="P12" s="5"/>
      <c r="Q12" s="5"/>
    </row>
    <row r="13" spans="1:17" ht="13.8" x14ac:dyDescent="0.25">
      <c r="A13" s="48"/>
      <c r="B13" s="109" t="s">
        <v>3</v>
      </c>
      <c r="C13" s="109"/>
      <c r="D13" s="109"/>
      <c r="E13" s="109"/>
      <c r="F13" s="109"/>
      <c r="G13" s="1"/>
      <c r="H13" s="1"/>
      <c r="P13" s="5"/>
      <c r="Q13" s="5"/>
    </row>
    <row r="14" spans="1:17" ht="13.8" x14ac:dyDescent="0.25">
      <c r="P14" s="28"/>
      <c r="Q14" s="28"/>
    </row>
    <row r="15" spans="1:17" ht="39.6" x14ac:dyDescent="0.25">
      <c r="A15" s="41" t="s">
        <v>4</v>
      </c>
      <c r="B15" s="41" t="s">
        <v>5</v>
      </c>
      <c r="C15" s="41" t="s">
        <v>6</v>
      </c>
      <c r="D15" s="41" t="s">
        <v>7</v>
      </c>
      <c r="E15" s="41" t="s">
        <v>8</v>
      </c>
      <c r="F15" s="41" t="s">
        <v>435</v>
      </c>
      <c r="G15" s="41" t="s">
        <v>9</v>
      </c>
      <c r="H15" s="21"/>
      <c r="P15" s="29"/>
      <c r="Q15" s="29"/>
    </row>
    <row r="16" spans="1:17" s="3" customFormat="1" ht="13.8" x14ac:dyDescent="0.25">
      <c r="A16" s="52">
        <v>1</v>
      </c>
      <c r="B16" s="53" t="s">
        <v>10</v>
      </c>
      <c r="C16" s="53"/>
      <c r="D16" s="52"/>
      <c r="E16" s="52"/>
      <c r="F16" s="52"/>
      <c r="G16" s="54"/>
      <c r="H16" s="22"/>
      <c r="I16" s="2"/>
      <c r="J16" s="2"/>
      <c r="K16" s="2"/>
      <c r="L16" s="2"/>
      <c r="M16" s="2"/>
      <c r="N16" s="2"/>
      <c r="O16" s="2"/>
      <c r="P16" s="30"/>
      <c r="Q16" s="30"/>
    </row>
    <row r="17" spans="1:17" s="3" customFormat="1" ht="109.5" customHeight="1" x14ac:dyDescent="0.25">
      <c r="A17" s="52"/>
      <c r="B17" s="56" t="s">
        <v>445</v>
      </c>
      <c r="C17" s="41" t="s">
        <v>443</v>
      </c>
      <c r="D17" s="41" t="s">
        <v>82</v>
      </c>
      <c r="E17" s="60">
        <v>1.25</v>
      </c>
      <c r="F17" s="95">
        <v>1244.21</v>
      </c>
      <c r="G17" s="60">
        <f>F17*E17</f>
        <v>1555.2625</v>
      </c>
      <c r="H17" s="22"/>
      <c r="I17" s="2"/>
      <c r="J17" s="2"/>
      <c r="K17" s="2"/>
      <c r="L17" s="2"/>
      <c r="M17" s="2"/>
      <c r="N17" s="2"/>
      <c r="O17" s="2"/>
      <c r="P17" s="30"/>
      <c r="Q17" s="30"/>
    </row>
    <row r="18" spans="1:17" s="3" customFormat="1" ht="13.8" x14ac:dyDescent="0.25">
      <c r="A18" s="52"/>
      <c r="B18" s="56" t="s">
        <v>436</v>
      </c>
      <c r="C18" s="53"/>
      <c r="D18" s="52"/>
      <c r="E18" s="60">
        <v>1.25</v>
      </c>
      <c r="F18" s="60">
        <v>63.45</v>
      </c>
      <c r="G18" s="60">
        <f>F18*E18</f>
        <v>79.3125</v>
      </c>
      <c r="H18" s="22"/>
      <c r="I18" s="2"/>
      <c r="J18" s="2"/>
      <c r="K18" s="2"/>
      <c r="L18" s="2"/>
      <c r="M18" s="2"/>
      <c r="N18" s="2"/>
      <c r="O18" s="2"/>
      <c r="P18" s="30"/>
      <c r="Q18" s="30"/>
    </row>
    <row r="19" spans="1:17" ht="108.75" customHeight="1" x14ac:dyDescent="0.25">
      <c r="A19" s="55" t="s">
        <v>425</v>
      </c>
      <c r="B19" s="56" t="s">
        <v>449</v>
      </c>
      <c r="C19" s="41" t="s">
        <v>443</v>
      </c>
      <c r="D19" s="41" t="s">
        <v>82</v>
      </c>
      <c r="E19" s="60">
        <v>1.48</v>
      </c>
      <c r="F19" s="95">
        <v>3839.13</v>
      </c>
      <c r="G19" s="60">
        <f>F19*E19</f>
        <v>5681.9124000000002</v>
      </c>
      <c r="H19" s="23"/>
    </row>
    <row r="20" spans="1:17" ht="12" customHeight="1" x14ac:dyDescent="0.25">
      <c r="A20" s="55"/>
      <c r="B20" s="56" t="s">
        <v>436</v>
      </c>
      <c r="C20" s="41"/>
      <c r="D20" s="41"/>
      <c r="E20" s="60">
        <v>1.48</v>
      </c>
      <c r="F20" s="60">
        <v>160.46</v>
      </c>
      <c r="G20" s="60">
        <f>F20*E20</f>
        <v>237.48080000000002</v>
      </c>
      <c r="H20" s="23"/>
    </row>
    <row r="21" spans="1:17" ht="98.25" customHeight="1" x14ac:dyDescent="0.25">
      <c r="A21" s="55"/>
      <c r="B21" s="56" t="s">
        <v>446</v>
      </c>
      <c r="C21" s="41" t="s">
        <v>442</v>
      </c>
      <c r="D21" s="41" t="s">
        <v>82</v>
      </c>
      <c r="E21" s="60">
        <v>1.6</v>
      </c>
      <c r="F21" s="60">
        <v>2081.89</v>
      </c>
      <c r="G21" s="60">
        <f>E21*F21</f>
        <v>3331.0239999999999</v>
      </c>
      <c r="H21" s="23"/>
    </row>
    <row r="22" spans="1:17" ht="12" customHeight="1" x14ac:dyDescent="0.25">
      <c r="A22" s="55"/>
      <c r="B22" s="56" t="s">
        <v>436</v>
      </c>
      <c r="C22" s="41"/>
      <c r="D22" s="41"/>
      <c r="E22" s="60">
        <v>1.6</v>
      </c>
      <c r="F22" s="60">
        <v>97.17</v>
      </c>
      <c r="G22" s="60">
        <f>F22*E22</f>
        <v>155.47200000000001</v>
      </c>
      <c r="H22" s="23"/>
    </row>
    <row r="23" spans="1:17" ht="99" customHeight="1" x14ac:dyDescent="0.25">
      <c r="A23" s="55"/>
      <c r="B23" s="56" t="s">
        <v>447</v>
      </c>
      <c r="C23" s="41" t="s">
        <v>444</v>
      </c>
      <c r="D23" s="41" t="s">
        <v>82</v>
      </c>
      <c r="E23" s="60">
        <v>0.78</v>
      </c>
      <c r="F23" s="60">
        <v>5165.6899999999996</v>
      </c>
      <c r="G23" s="60">
        <f>F23*E23</f>
        <v>4029.2381999999998</v>
      </c>
      <c r="H23" s="23"/>
    </row>
    <row r="24" spans="1:17" ht="12" customHeight="1" x14ac:dyDescent="0.25">
      <c r="A24" s="55"/>
      <c r="B24" s="56" t="s">
        <v>436</v>
      </c>
      <c r="C24" s="41"/>
      <c r="D24" s="41"/>
      <c r="E24" s="60">
        <v>0.78</v>
      </c>
      <c r="F24" s="60">
        <v>210.8</v>
      </c>
      <c r="G24" s="60">
        <f>F24*E24</f>
        <v>164.42400000000001</v>
      </c>
      <c r="H24" s="23"/>
    </row>
    <row r="25" spans="1:17" ht="79.2" x14ac:dyDescent="0.25">
      <c r="A25" s="55" t="s">
        <v>424</v>
      </c>
      <c r="B25" s="56" t="s">
        <v>438</v>
      </c>
      <c r="C25" s="41" t="s">
        <v>441</v>
      </c>
      <c r="D25" s="41" t="s">
        <v>439</v>
      </c>
      <c r="E25" s="60">
        <v>1</v>
      </c>
      <c r="F25" s="60">
        <v>1255.7</v>
      </c>
      <c r="G25" s="60">
        <f>F25*E25</f>
        <v>1255.7</v>
      </c>
      <c r="H25" s="23"/>
    </row>
    <row r="26" spans="1:17" x14ac:dyDescent="0.25">
      <c r="A26" s="55"/>
      <c r="B26" s="56" t="s">
        <v>436</v>
      </c>
      <c r="C26" s="41"/>
      <c r="D26" s="41"/>
      <c r="E26" s="60">
        <v>1</v>
      </c>
      <c r="F26" s="60">
        <v>67.88</v>
      </c>
      <c r="G26" s="60">
        <f>F26*E26</f>
        <v>67.88</v>
      </c>
      <c r="H26" s="23"/>
    </row>
    <row r="27" spans="1:17" x14ac:dyDescent="0.25">
      <c r="A27" s="55" t="s">
        <v>424</v>
      </c>
      <c r="B27" s="56" t="s">
        <v>12</v>
      </c>
      <c r="C27" s="56"/>
      <c r="D27" s="41"/>
      <c r="E27" s="60"/>
      <c r="F27" s="60"/>
      <c r="G27" s="60">
        <f>G21+G23+G25+G19+G17</f>
        <v>15853.1371</v>
      </c>
      <c r="H27" s="23"/>
    </row>
    <row r="28" spans="1:17" x14ac:dyDescent="0.25">
      <c r="A28" s="55"/>
      <c r="B28" s="56" t="s">
        <v>436</v>
      </c>
      <c r="C28" s="56"/>
      <c r="D28" s="41"/>
      <c r="E28" s="60"/>
      <c r="F28" s="60"/>
      <c r="G28" s="60">
        <f>G22+G24+G26+G18+G20</f>
        <v>704.5693</v>
      </c>
      <c r="H28" s="23"/>
    </row>
    <row r="29" spans="1:17" x14ac:dyDescent="0.25">
      <c r="A29" s="41">
        <v>2</v>
      </c>
      <c r="B29" s="56" t="s">
        <v>13</v>
      </c>
      <c r="C29" s="56"/>
      <c r="D29" s="41"/>
      <c r="E29" s="41"/>
      <c r="F29" s="41"/>
      <c r="G29" s="57"/>
      <c r="H29" s="23"/>
    </row>
    <row r="30" spans="1:17" ht="52.8" x14ac:dyDescent="0.25">
      <c r="A30" s="55" t="s">
        <v>426</v>
      </c>
      <c r="B30" s="56" t="s">
        <v>14</v>
      </c>
      <c r="C30" s="56" t="s">
        <v>28</v>
      </c>
      <c r="D30" s="41"/>
      <c r="E30" s="41"/>
      <c r="F30" s="41">
        <v>0.93</v>
      </c>
      <c r="G30" s="57"/>
      <c r="H30" s="23"/>
    </row>
    <row r="31" spans="1:17" ht="66" x14ac:dyDescent="0.25">
      <c r="A31" s="55" t="s">
        <v>427</v>
      </c>
      <c r="B31" s="56" t="s">
        <v>15</v>
      </c>
      <c r="C31" s="56" t="s">
        <v>29</v>
      </c>
      <c r="D31" s="41"/>
      <c r="E31" s="41"/>
      <c r="F31" s="41">
        <v>0.98</v>
      </c>
      <c r="G31" s="57"/>
      <c r="H31" s="23"/>
    </row>
    <row r="32" spans="1:17" ht="52.8" x14ac:dyDescent="0.25">
      <c r="A32" s="55" t="s">
        <v>428</v>
      </c>
      <c r="B32" s="56" t="s">
        <v>16</v>
      </c>
      <c r="C32" s="56" t="s">
        <v>30</v>
      </c>
      <c r="D32" s="41"/>
      <c r="E32" s="41"/>
      <c r="F32" s="41">
        <v>1.06</v>
      </c>
      <c r="G32" s="57"/>
      <c r="H32" s="23"/>
    </row>
    <row r="33" spans="1:8" ht="39.6" x14ac:dyDescent="0.25">
      <c r="A33" s="55" t="s">
        <v>27</v>
      </c>
      <c r="B33" s="56" t="s">
        <v>17</v>
      </c>
      <c r="C33" s="56"/>
      <c r="D33" s="41"/>
      <c r="E33" s="41"/>
      <c r="F33" s="41"/>
      <c r="G33" s="96">
        <f>G27*F30*F31*F32</f>
        <v>15315.462102116402</v>
      </c>
      <c r="H33" s="23"/>
    </row>
    <row r="34" spans="1:8" x14ac:dyDescent="0.25">
      <c r="A34" s="55"/>
      <c r="B34" s="56" t="s">
        <v>436</v>
      </c>
      <c r="C34" s="56"/>
      <c r="D34" s="41"/>
      <c r="E34" s="41"/>
      <c r="F34" s="41"/>
      <c r="G34" s="96">
        <f>G28*F30*F31*F32</f>
        <v>680.67312762120002</v>
      </c>
      <c r="H34" s="23"/>
    </row>
    <row r="35" spans="1:8" x14ac:dyDescent="0.25">
      <c r="A35" s="41">
        <v>4</v>
      </c>
      <c r="B35" s="56" t="s">
        <v>26</v>
      </c>
      <c r="C35" s="56"/>
      <c r="D35" s="41"/>
      <c r="E35" s="41"/>
      <c r="F35" s="41"/>
      <c r="G35" s="96">
        <f>ROUND(G33,2)</f>
        <v>15315.46</v>
      </c>
      <c r="H35" s="23"/>
    </row>
    <row r="36" spans="1:8" x14ac:dyDescent="0.25">
      <c r="A36" s="41"/>
      <c r="B36" s="56" t="s">
        <v>436</v>
      </c>
      <c r="C36" s="56"/>
      <c r="D36" s="41"/>
      <c r="E36" s="41"/>
      <c r="F36" s="41"/>
      <c r="G36" s="96">
        <f>G34</f>
        <v>680.67312762120002</v>
      </c>
      <c r="H36" s="23"/>
    </row>
    <row r="37" spans="1:8" ht="92.4" x14ac:dyDescent="0.25">
      <c r="A37" s="41">
        <v>5</v>
      </c>
      <c r="B37" s="58" t="s">
        <v>429</v>
      </c>
      <c r="C37" s="58" t="s">
        <v>440</v>
      </c>
      <c r="D37" s="41"/>
      <c r="E37" s="59"/>
      <c r="F37" s="60">
        <v>1.0780000000000001</v>
      </c>
      <c r="G37" s="96"/>
      <c r="H37" s="23"/>
    </row>
    <row r="38" spans="1:8" ht="39.6" x14ac:dyDescent="0.25">
      <c r="A38" s="41">
        <v>6</v>
      </c>
      <c r="B38" s="56" t="s">
        <v>18</v>
      </c>
      <c r="C38" s="61"/>
      <c r="D38" s="62"/>
      <c r="E38" s="62"/>
      <c r="F38" s="62"/>
      <c r="G38" s="97">
        <f>G35*F37</f>
        <v>16510.065880000002</v>
      </c>
      <c r="H38" s="23"/>
    </row>
    <row r="39" spans="1:8" x14ac:dyDescent="0.25">
      <c r="A39" s="41"/>
      <c r="B39" s="56" t="s">
        <v>436</v>
      </c>
      <c r="C39" s="61"/>
      <c r="D39" s="62"/>
      <c r="E39" s="62"/>
      <c r="F39" s="62"/>
      <c r="G39" s="98">
        <f>G36*F37</f>
        <v>733.76563157565363</v>
      </c>
      <c r="H39" s="23"/>
    </row>
    <row r="40" spans="1:8" x14ac:dyDescent="0.25">
      <c r="A40" s="41"/>
      <c r="B40" s="61" t="s">
        <v>19</v>
      </c>
      <c r="C40" s="56" t="s">
        <v>20</v>
      </c>
      <c r="D40" s="63" t="s">
        <v>21</v>
      </c>
      <c r="E40" s="62"/>
      <c r="F40" s="63">
        <v>20</v>
      </c>
      <c r="G40" s="97">
        <f>G38*0.2</f>
        <v>3302.0131760000004</v>
      </c>
      <c r="H40" s="24"/>
    </row>
    <row r="41" spans="1:8" x14ac:dyDescent="0.25">
      <c r="A41" s="41">
        <v>7</v>
      </c>
      <c r="B41" s="61" t="s">
        <v>22</v>
      </c>
      <c r="C41" s="62"/>
      <c r="D41" s="62"/>
      <c r="E41" s="62"/>
      <c r="F41" s="62"/>
      <c r="G41" s="97">
        <f>G38*1.2</f>
        <v>19812.079056000002</v>
      </c>
      <c r="H41" s="24"/>
    </row>
    <row r="42" spans="1:8" x14ac:dyDescent="0.25">
      <c r="A42" s="41"/>
      <c r="B42" s="56" t="s">
        <v>436</v>
      </c>
      <c r="C42" s="62"/>
      <c r="D42" s="62"/>
      <c r="E42" s="62"/>
      <c r="F42" s="62"/>
      <c r="G42" s="97">
        <f>G39*1.2</f>
        <v>880.51875789078429</v>
      </c>
      <c r="H42" s="24"/>
    </row>
    <row r="43" spans="1:8" x14ac:dyDescent="0.25">
      <c r="A43" s="90"/>
      <c r="B43" s="93"/>
      <c r="C43" s="91"/>
      <c r="D43" s="91"/>
      <c r="E43" s="91"/>
      <c r="F43" s="91"/>
      <c r="G43" s="92"/>
      <c r="H43" s="24"/>
    </row>
    <row r="44" spans="1:8" x14ac:dyDescent="0.25">
      <c r="B44" s="64" t="s">
        <v>23</v>
      </c>
      <c r="E44" s="65"/>
    </row>
    <row r="45" spans="1:8" x14ac:dyDescent="0.25">
      <c r="B45" s="66" t="s">
        <v>24</v>
      </c>
      <c r="G45" s="99"/>
    </row>
    <row r="46" spans="1:8" x14ac:dyDescent="0.25">
      <c r="B46" s="67"/>
      <c r="G46" s="99"/>
    </row>
    <row r="47" spans="1:8" x14ac:dyDescent="0.25">
      <c r="B47" s="64" t="s">
        <v>25</v>
      </c>
      <c r="F47" s="65"/>
    </row>
    <row r="48" spans="1:8" x14ac:dyDescent="0.25">
      <c r="B48" s="66" t="s">
        <v>24</v>
      </c>
    </row>
  </sheetData>
  <mergeCells count="5">
    <mergeCell ref="A7:G7"/>
    <mergeCell ref="B8:F8"/>
    <mergeCell ref="B10:F10"/>
    <mergeCell ref="B12:F12"/>
    <mergeCell ref="B13:F13"/>
  </mergeCell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Справочники!#REF!</xm:f>
          </x14:formula1>
          <xm:sqref>J3:J4 J6:J11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НЦС</vt:lpstr>
      <vt:lpstr>Справочники</vt:lpstr>
      <vt:lpstr>Скала</vt:lpstr>
      <vt:lpstr>Скала!Область_печати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NachRazv</dc:creator>
  <cp:lastModifiedBy>Aser</cp:lastModifiedBy>
  <cp:lastPrinted>2025-02-05T13:10:49Z</cp:lastPrinted>
  <dcterms:created xsi:type="dcterms:W3CDTF">2015-06-05T18:19:34Z</dcterms:created>
  <dcterms:modified xsi:type="dcterms:W3CDTF">2025-07-02T12:41:00Z</dcterms:modified>
</cp:coreProperties>
</file>