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5\Строительство\Договоры\Договора на расторжение ИП 2023 Котельные\Буденого, 213++\"/>
    </mc:Choice>
  </mc:AlternateContent>
  <bookViews>
    <workbookView xWindow="0" yWindow="0" windowWidth="28800" windowHeight="12495"/>
  </bookViews>
  <sheets>
    <sheet name="от 1-5 МВт" sheetId="1" r:id="rId1"/>
  </sheets>
  <definedNames>
    <definedName name="_xlnm.Print_Area" localSheetId="0">'от 1-5 МВт'!$A$1:$G$49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0" i="1"/>
  <c r="G20" i="1"/>
  <c r="G21" i="1"/>
  <c r="G33" i="1"/>
  <c r="G34" i="1"/>
  <c r="G38" i="1"/>
  <c r="G39" i="1"/>
  <c r="G52" i="1"/>
  <c r="G56" i="1" s="1"/>
  <c r="G47" i="1"/>
  <c r="G51" i="1" s="1"/>
  <c r="G45" i="1"/>
  <c r="G54" i="1" s="1"/>
  <c r="G58" i="1" s="1"/>
  <c r="G49" i="1" l="1"/>
  <c r="J27" i="1"/>
  <c r="K27" i="1" s="1"/>
  <c r="D23" i="1"/>
  <c r="F23" i="1" s="1"/>
  <c r="G18" i="1" s="1"/>
  <c r="G29" i="1" s="1"/>
  <c r="G31" i="1" s="1"/>
  <c r="L27" i="1" l="1"/>
  <c r="M27" i="1" s="1"/>
  <c r="N27" i="1" s="1"/>
  <c r="O27" i="1" s="1"/>
  <c r="P27" i="1" s="1"/>
  <c r="Q27" i="1" s="1"/>
  <c r="R27" i="1" s="1"/>
  <c r="G36" i="1"/>
  <c r="G40" i="1" l="1"/>
  <c r="G41" i="1" s="1"/>
</calcChain>
</file>

<file path=xl/sharedStrings.xml><?xml version="1.0" encoding="utf-8"?>
<sst xmlns="http://schemas.openxmlformats.org/spreadsheetml/2006/main" count="89" uniqueCount="65">
  <si>
    <t>УТВЕРЖДАЮ:</t>
  </si>
  <si>
    <t>Генеральный директор</t>
  </si>
  <si>
    <t>____________________</t>
  </si>
  <si>
    <t>Технологическое присоединение объекта «Многоэтажная жилая застройка на территории площадью 18 га, прилегающей с юга к балке Осечки в Прикубанском внутригородском округе г. Краснодара, расположенных на земельных участках с кадастровым номером 23:43:0118001:1862; 23:43:0118001:4320; 23:43:0118001:8769». Расчетная мощность потребления 14,232 Гкал/ч. Детский сад на 250 мест Литер 12 - расчетная мощность потребления - 0,564 Гкал/ч. Детский сад на 300 мест Литер 13 - расчетная мощность потребления - 0,715 Гкал/ч. Заявитель ООО «Юг-Строй"</t>
  </si>
  <si>
    <t>(наименование стройки)</t>
  </si>
  <si>
    <t>УКРУПНЕННЫЙ СМЕТНЫЙ РАСЧЕТ № 1</t>
  </si>
  <si>
    <t>(наименование работ и затрат, наименование объекта)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</si>
  <si>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</si>
  <si>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</si>
  <si>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</si>
  <si>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</si>
  <si>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</si>
  <si>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в текущем (прогнозном) уровне цен, тыс. руб.</t>
  </si>
  <si>
    <t>1 МВт</t>
  </si>
  <si>
    <t>а</t>
  </si>
  <si>
    <t>Па</t>
  </si>
  <si>
    <t>в</t>
  </si>
  <si>
    <t>Пв</t>
  </si>
  <si>
    <t>с</t>
  </si>
  <si>
    <t>Пс</t>
  </si>
  <si>
    <t>Поправочные коэффициенты</t>
  </si>
  <si>
    <t>Коэффициент перехода от цен базового района (Московская область)
к уровню цен Краснодарского края (Кпер)</t>
  </si>
  <si>
    <t>п. 20 общих указаний технической части сборника №19 Здания и сооружения городской
инфраструктуры</t>
  </si>
  <si>
    <t>Коэффициент, учитывающий изменение стоимости строительства на территории Краснодарского края, связанный с климатическими условиями (Крег1)</t>
  </si>
  <si>
    <t>п. 21 общих указаний технической части сборника №19 Здания и сооружения городской
инфраструктуры</t>
  </si>
  <si>
    <t>Коэффициент, учитывающий строительство в стесненных условиях затроенной части города</t>
  </si>
  <si>
    <t>п. 17 общих указаний технической части сборника №19 Здания и сооружения городской
инфраструктуры</t>
  </si>
  <si>
    <t>Стоимость строительства с учетом территориальных и регионально-климатических условий</t>
  </si>
  <si>
    <t>Затраты на подключение к инженерным сетям</t>
  </si>
  <si>
    <t>Расчет</t>
  </si>
  <si>
    <t>Всего стоимость строительства котельной с учетом сроков строительства</t>
  </si>
  <si>
    <t>НДС</t>
  </si>
  <si>
    <t>Налоговый кодекс РФ</t>
  </si>
  <si>
    <t>%</t>
  </si>
  <si>
    <t>Стоимость строительства котельной с НДС</t>
  </si>
  <si>
    <t>Понижающий коэффициент</t>
  </si>
  <si>
    <t>Всего стоимость строительства котельной с НДС</t>
  </si>
  <si>
    <t>Котельные на газообразном топливе</t>
  </si>
  <si>
    <t>Стоимость единицы изм. По состоянию на 01.01.2025, тыс. руб.</t>
  </si>
  <si>
    <t>Всего по состоянию на 01.01.2025 г.</t>
  </si>
  <si>
    <t>Расчет индекса-дефлятора на основании показателей Минэкономразвития России
Ин.стр. с 01.01.2021 г. по 01.01.2025 г. = 120,62%
Ипл.п. с 01.01.2025 г. по 31.12.2025 = 105,9%</t>
  </si>
  <si>
    <t>Прогноз социально-экономического развития Российской Федерации на 2025 год и на плановый период 2026-2027 годов  (по строке "Инвестиции в основной капитал")</t>
  </si>
  <si>
    <t>"____" ______________2025 г.</t>
  </si>
  <si>
    <t>2</t>
  </si>
  <si>
    <t>2.1</t>
  </si>
  <si>
    <t>2.2</t>
  </si>
  <si>
    <t>2.3</t>
  </si>
  <si>
    <t>2.4</t>
  </si>
  <si>
    <t>2.5</t>
  </si>
  <si>
    <t>3.1</t>
  </si>
  <si>
    <t>3.2</t>
  </si>
  <si>
    <t>4</t>
  </si>
  <si>
    <t>5</t>
  </si>
  <si>
    <t>6</t>
  </si>
  <si>
    <t>7</t>
  </si>
  <si>
    <t>НЦС 81-02-19-2025               (19-02-001-08)</t>
  </si>
  <si>
    <t>Техническое перевооружение котельной по ул. Буденного, д. 213/1</t>
  </si>
  <si>
    <t>Всего стоимость строительства котельной  без НДС</t>
  </si>
  <si>
    <t>В том числе:</t>
  </si>
  <si>
    <t xml:space="preserve">разработка рабочей документации </t>
  </si>
  <si>
    <t>проведение экспертизы промышленной безопасности</t>
  </si>
  <si>
    <t>Всего стоимость строительства котельной без НДС в руб.</t>
  </si>
  <si>
    <t>8</t>
  </si>
  <si>
    <t>Всего стоимость строительства котельной с НДС  в руб.</t>
  </si>
  <si>
    <t xml:space="preserve">на разработку рабочей докумтации и строительство котельной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</si>
</sst>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_-* #,##0.00_-;\-* #,##0.00_-;_-* &quot;-&quot;??_-;_-@_-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49" fontId="3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0" fontId="5" fillId="0" borderId="0" xfId="2" applyFont="1" applyAlignment="1">
      <alignment horizontal="right" vertical="top"/>
    </xf>
    <xf numFmtId="0" fontId="7" fillId="0" borderId="0" xfId="2" applyFont="1" applyAlignment="1">
      <alignment horizontal="right" vertical="top"/>
    </xf>
    <xf numFmtId="0" fontId="3" fillId="0" borderId="0" xfId="2" applyFont="1"/>
    <xf numFmtId="0" fontId="8" fillId="0" borderId="0" xfId="2" applyFont="1" applyAlignment="1">
      <alignment horizontal="right" vertical="top"/>
    </xf>
    <xf numFmtId="0" fontId="5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3" fillId="0" borderId="0" xfId="2" applyFont="1" applyAlignment="1">
      <alignment horizontal="right" vertical="top"/>
    </xf>
    <xf numFmtId="0" fontId="12" fillId="0" borderId="0" xfId="2" applyFont="1" applyAlignment="1">
      <alignment horizontal="center" vertical="top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165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165" fontId="15" fillId="0" borderId="1" xfId="0" applyNumberFormat="1" applyFont="1" applyBorder="1" applyAlignment="1">
      <alignment horizontal="center" vertical="center"/>
    </xf>
    <xf numFmtId="166" fontId="13" fillId="0" borderId="0" xfId="1" applyFont="1" applyBorder="1" applyAlignment="1">
      <alignment horizontal="center" vertical="center"/>
    </xf>
    <xf numFmtId="166" fontId="13" fillId="0" borderId="0" xfId="1" applyFont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 wrapText="1"/>
    </xf>
    <xf numFmtId="49" fontId="2" fillId="0" borderId="0" xfId="2" applyNumberFormat="1" applyFont="1" applyAlignment="1">
      <alignment horizontal="left" vertical="top"/>
    </xf>
    <xf numFmtId="49" fontId="3" fillId="0" borderId="0" xfId="2" applyNumberFormat="1" applyFont="1" applyAlignment="1">
      <alignment horizontal="center" vertical="top"/>
    </xf>
    <xf numFmtId="49" fontId="13" fillId="0" borderId="0" xfId="0" applyNumberFormat="1" applyFont="1"/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9" fillId="0" borderId="0" xfId="2" applyFont="1" applyAlignment="1">
      <alignment horizontal="center" vertical="top" wrapText="1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9" fontId="2" fillId="0" borderId="0" xfId="2" applyNumberFormat="1" applyFont="1" applyAlignment="1">
      <alignment horizontal="center" vertical="top"/>
    </xf>
    <xf numFmtId="0" fontId="4" fillId="0" borderId="0" xfId="2" applyFont="1" applyAlignment="1">
      <alignment horizontal="right" vertical="top"/>
    </xf>
    <xf numFmtId="49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right" vertical="top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18" zoomScale="85" zoomScaleNormal="85" workbookViewId="0">
      <selection activeCell="D19" sqref="D19"/>
    </sheetView>
  </sheetViews>
  <sheetFormatPr defaultRowHeight="15" outlineLevelRow="1" outlineLevelCol="1" x14ac:dyDescent="0.25"/>
  <cols>
    <col min="1" max="1" width="6.85546875" style="49" customWidth="1"/>
    <col min="2" max="2" width="27.5703125" customWidth="1"/>
    <col min="3" max="3" width="23.7109375" customWidth="1"/>
    <col min="4" max="5" width="13.85546875" customWidth="1"/>
    <col min="6" max="7" width="20" customWidth="1"/>
    <col min="8" max="8" width="20.28515625" customWidth="1"/>
    <col min="9" max="9" width="12.42578125" hidden="1" customWidth="1" outlineLevel="1"/>
    <col min="10" max="16" width="11" hidden="1" customWidth="1" outlineLevel="1"/>
    <col min="17" max="17" width="11.28515625" hidden="1" customWidth="1" outlineLevel="1"/>
    <col min="18" max="18" width="12.28515625" hidden="1" customWidth="1" outlineLevel="1"/>
    <col min="19" max="19" width="9.140625" collapsed="1"/>
  </cols>
  <sheetData>
    <row r="1" spans="1:17" ht="15.75" x14ac:dyDescent="0.25">
      <c r="A1" s="43"/>
      <c r="B1" s="1"/>
      <c r="C1" s="2"/>
      <c r="D1" s="3"/>
      <c r="E1" s="4"/>
      <c r="F1" s="56" t="s">
        <v>0</v>
      </c>
      <c r="G1" s="56"/>
      <c r="H1" s="5"/>
      <c r="I1" s="5"/>
      <c r="J1" s="5"/>
      <c r="K1" s="5"/>
      <c r="L1" s="5"/>
      <c r="N1" s="6"/>
      <c r="O1" s="5"/>
      <c r="P1" s="5"/>
      <c r="Q1" s="5"/>
    </row>
    <row r="2" spans="1:17" ht="15.75" x14ac:dyDescent="0.25">
      <c r="A2" s="1"/>
      <c r="B2" s="1"/>
      <c r="C2" s="2"/>
      <c r="D2" s="3"/>
      <c r="E2" s="4"/>
      <c r="F2" s="57" t="s">
        <v>1</v>
      </c>
      <c r="G2" s="57"/>
      <c r="H2" s="5"/>
      <c r="I2" s="5"/>
      <c r="J2" s="5"/>
      <c r="K2" s="5"/>
      <c r="L2" s="5"/>
      <c r="N2" s="6"/>
      <c r="O2" s="5"/>
      <c r="P2" s="5"/>
      <c r="Q2" s="5"/>
    </row>
    <row r="3" spans="1:17" ht="15.75" x14ac:dyDescent="0.25">
      <c r="A3" s="1"/>
      <c r="B3" s="1"/>
      <c r="C3" s="2"/>
      <c r="D3" s="3"/>
      <c r="E3" s="4"/>
      <c r="F3" s="57"/>
      <c r="G3" s="57"/>
      <c r="H3" s="5"/>
      <c r="I3" s="5"/>
      <c r="J3" s="5"/>
      <c r="K3" s="5"/>
      <c r="L3" s="5"/>
      <c r="N3" s="6"/>
      <c r="O3" s="5"/>
      <c r="P3" s="5"/>
      <c r="Q3" s="5"/>
    </row>
    <row r="4" spans="1:17" ht="15.75" x14ac:dyDescent="0.25">
      <c r="A4" s="1"/>
      <c r="B4" s="1"/>
      <c r="C4" s="2"/>
      <c r="D4" s="3"/>
      <c r="E4" s="4"/>
      <c r="F4" s="57" t="s">
        <v>2</v>
      </c>
      <c r="G4" s="57"/>
      <c r="H4" s="5"/>
      <c r="I4" s="5"/>
      <c r="J4" s="5"/>
      <c r="K4" s="5"/>
      <c r="L4" s="5"/>
      <c r="N4" s="6"/>
      <c r="O4" s="5"/>
      <c r="P4" s="5"/>
      <c r="Q4" s="5"/>
    </row>
    <row r="5" spans="1:17" ht="15.75" x14ac:dyDescent="0.25">
      <c r="A5" s="1"/>
      <c r="B5" s="1"/>
      <c r="C5" s="2"/>
      <c r="D5" s="3"/>
      <c r="E5" s="4"/>
      <c r="F5" s="58" t="s">
        <v>42</v>
      </c>
      <c r="G5" s="58"/>
      <c r="H5" s="5"/>
      <c r="I5" s="5"/>
      <c r="J5" s="5"/>
      <c r="K5" s="5"/>
      <c r="L5" s="5"/>
      <c r="N5" s="6"/>
      <c r="O5" s="5"/>
      <c r="P5" s="5"/>
      <c r="Q5" s="5"/>
    </row>
    <row r="6" spans="1:17" ht="15.75" x14ac:dyDescent="0.25">
      <c r="A6" s="44"/>
      <c r="B6" s="1"/>
      <c r="C6" s="2"/>
      <c r="D6" s="3"/>
      <c r="E6" s="7"/>
      <c r="F6" s="8"/>
      <c r="G6" s="8"/>
      <c r="H6" s="9"/>
      <c r="I6" s="5"/>
      <c r="J6" s="5"/>
      <c r="K6" s="5"/>
      <c r="L6" s="5"/>
      <c r="M6" s="5"/>
      <c r="N6" s="5"/>
      <c r="O6" s="5"/>
      <c r="P6" s="5"/>
      <c r="Q6" s="5"/>
    </row>
    <row r="7" spans="1:17" ht="63.75" hidden="1" customHeight="1" x14ac:dyDescent="0.25">
      <c r="A7" s="50" t="s">
        <v>3</v>
      </c>
      <c r="B7" s="50"/>
      <c r="C7" s="50"/>
      <c r="D7" s="50"/>
      <c r="E7" s="50"/>
      <c r="F7" s="50"/>
      <c r="G7" s="50"/>
      <c r="I7" s="10"/>
      <c r="J7" s="5"/>
      <c r="K7" s="5"/>
      <c r="L7" s="5"/>
      <c r="M7" s="5"/>
      <c r="N7" s="5"/>
      <c r="O7" s="5"/>
      <c r="P7" s="5"/>
      <c r="Q7" s="5"/>
    </row>
    <row r="8" spans="1:17" hidden="1" x14ac:dyDescent="0.25">
      <c r="A8" s="44"/>
      <c r="B8" s="52" t="s">
        <v>4</v>
      </c>
      <c r="C8" s="52"/>
      <c r="D8" s="52"/>
      <c r="E8" s="52"/>
      <c r="F8" s="52"/>
      <c r="G8" s="11"/>
      <c r="H8" s="5"/>
      <c r="I8" s="5"/>
      <c r="J8" s="5"/>
      <c r="K8" s="5"/>
      <c r="L8" s="5"/>
    </row>
    <row r="9" spans="1:17" ht="18.75" customHeight="1" x14ac:dyDescent="0.25">
      <c r="A9" s="53" t="s">
        <v>56</v>
      </c>
      <c r="B9" s="53"/>
      <c r="C9" s="53"/>
      <c r="D9" s="53"/>
      <c r="E9" s="53"/>
      <c r="F9" s="53"/>
      <c r="G9" s="53"/>
      <c r="H9" s="12"/>
      <c r="I9" s="5"/>
      <c r="J9" s="5"/>
      <c r="K9" s="5"/>
      <c r="L9" s="5"/>
    </row>
    <row r="10" spans="1:17" x14ac:dyDescent="0.25">
      <c r="A10" s="52" t="s">
        <v>4</v>
      </c>
      <c r="B10" s="52"/>
      <c r="C10" s="52"/>
      <c r="D10" s="52"/>
      <c r="E10" s="52"/>
      <c r="F10" s="52"/>
      <c r="G10" s="52"/>
      <c r="H10" s="9"/>
      <c r="I10" s="5"/>
      <c r="J10" s="5"/>
      <c r="K10" s="5"/>
      <c r="L10" s="5"/>
    </row>
    <row r="11" spans="1:17" x14ac:dyDescent="0.25">
      <c r="A11" s="54"/>
      <c r="B11" s="54"/>
      <c r="C11" s="54"/>
      <c r="D11" s="54"/>
      <c r="E11" s="54"/>
      <c r="F11" s="54"/>
      <c r="G11" s="54"/>
      <c r="H11" s="5"/>
      <c r="I11" s="5"/>
      <c r="J11" s="5"/>
      <c r="K11" s="5"/>
      <c r="L11" s="5"/>
    </row>
    <row r="12" spans="1:17" x14ac:dyDescent="0.25">
      <c r="A12" s="55" t="s">
        <v>5</v>
      </c>
      <c r="B12" s="55"/>
      <c r="C12" s="55"/>
      <c r="D12" s="55"/>
      <c r="E12" s="55"/>
      <c r="F12" s="55"/>
      <c r="G12" s="55"/>
      <c r="H12" s="9"/>
      <c r="I12" s="5"/>
      <c r="J12" s="5"/>
      <c r="K12" s="5"/>
      <c r="L12" s="5"/>
    </row>
    <row r="13" spans="1:17" x14ac:dyDescent="0.25">
      <c r="A13" s="54"/>
      <c r="B13" s="54"/>
      <c r="C13" s="54"/>
      <c r="D13" s="54"/>
      <c r="E13" s="54"/>
      <c r="F13" s="54"/>
      <c r="G13" s="54"/>
      <c r="H13" s="10"/>
      <c r="I13" s="5"/>
      <c r="J13" s="5"/>
      <c r="K13" s="5"/>
      <c r="L13" s="5"/>
    </row>
    <row r="14" spans="1:17" x14ac:dyDescent="0.25">
      <c r="A14" s="50" t="s">
        <v>64</v>
      </c>
      <c r="B14" s="50"/>
      <c r="C14" s="50"/>
      <c r="D14" s="50"/>
      <c r="E14" s="50"/>
      <c r="F14" s="50"/>
      <c r="G14" s="50"/>
    </row>
    <row r="15" spans="1:17" x14ac:dyDescent="0.25">
      <c r="A15" s="51" t="s">
        <v>6</v>
      </c>
      <c r="B15" s="51"/>
      <c r="C15" s="51"/>
      <c r="D15" s="51"/>
      <c r="E15" s="51"/>
      <c r="F15" s="51"/>
      <c r="G15" s="51"/>
    </row>
    <row r="16" spans="1:17" x14ac:dyDescent="0.25">
      <c r="A16" s="45"/>
      <c r="B16" s="13"/>
      <c r="C16" s="13"/>
      <c r="D16" s="13"/>
      <c r="E16" s="13"/>
      <c r="F16" s="13"/>
      <c r="G16" s="13"/>
    </row>
    <row r="17" spans="1:18" ht="38.25" x14ac:dyDescent="0.25">
      <c r="A17" s="46" t="s">
        <v>7</v>
      </c>
      <c r="B17" s="14" t="s">
        <v>8</v>
      </c>
      <c r="C17" s="14" t="s">
        <v>9</v>
      </c>
      <c r="D17" s="14" t="s">
        <v>10</v>
      </c>
      <c r="E17" s="14" t="s">
        <v>11</v>
      </c>
      <c r="F17" s="14" t="s">
        <v>38</v>
      </c>
      <c r="G17" s="14" t="s">
        <v>12</v>
      </c>
    </row>
    <row r="18" spans="1:18" ht="25.5" x14ac:dyDescent="0.25">
      <c r="A18" s="46">
        <v>1</v>
      </c>
      <c r="B18" s="15" t="s">
        <v>37</v>
      </c>
      <c r="C18" s="15" t="s">
        <v>55</v>
      </c>
      <c r="D18" s="14" t="s">
        <v>13</v>
      </c>
      <c r="E18" s="39">
        <v>0.6</v>
      </c>
      <c r="F18" s="16">
        <v>18893.84</v>
      </c>
      <c r="G18" s="16">
        <f>E18*F18</f>
        <v>11336.304</v>
      </c>
      <c r="I18" s="17"/>
    </row>
    <row r="19" spans="1:18" x14ac:dyDescent="0.25">
      <c r="A19" s="46"/>
      <c r="B19" s="15" t="s">
        <v>58</v>
      </c>
      <c r="C19" s="15"/>
      <c r="D19" s="14"/>
      <c r="E19" s="39"/>
      <c r="F19" s="16"/>
      <c r="G19" s="16"/>
      <c r="I19" s="17"/>
    </row>
    <row r="20" spans="1:18" ht="25.5" x14ac:dyDescent="0.25">
      <c r="A20" s="46"/>
      <c r="B20" s="15" t="s">
        <v>59</v>
      </c>
      <c r="C20" s="15"/>
      <c r="D20" s="14"/>
      <c r="E20" s="39">
        <v>0.6</v>
      </c>
      <c r="F20" s="16">
        <f>G20/E20</f>
        <v>1440.5740906556987</v>
      </c>
      <c r="G20" s="16">
        <f>G33/F26*F27</f>
        <v>864.34445439341914</v>
      </c>
      <c r="I20" s="17"/>
    </row>
    <row r="21" spans="1:18" ht="25.5" x14ac:dyDescent="0.25">
      <c r="A21" s="46"/>
      <c r="B21" s="15" t="s">
        <v>60</v>
      </c>
      <c r="C21" s="15"/>
      <c r="D21" s="14"/>
      <c r="E21" s="39">
        <f>G21/F21</f>
        <v>1.525331688125894</v>
      </c>
      <c r="F21" s="16">
        <v>120</v>
      </c>
      <c r="G21" s="16">
        <f>G34/F26*F27</f>
        <v>183.03980257510727</v>
      </c>
      <c r="I21" s="17"/>
    </row>
    <row r="22" spans="1:18" hidden="1" outlineLevel="1" x14ac:dyDescent="0.25">
      <c r="A22" s="46"/>
      <c r="B22" s="15"/>
      <c r="C22" s="15" t="s">
        <v>14</v>
      </c>
      <c r="D22" s="14">
        <v>1</v>
      </c>
      <c r="E22" s="16" t="s">
        <v>15</v>
      </c>
      <c r="F22" s="16">
        <v>11457.11</v>
      </c>
      <c r="G22" s="16"/>
      <c r="I22" s="17"/>
    </row>
    <row r="23" spans="1:18" hidden="1" outlineLevel="1" x14ac:dyDescent="0.25">
      <c r="A23" s="46"/>
      <c r="B23" s="15"/>
      <c r="C23" s="15" t="s">
        <v>16</v>
      </c>
      <c r="D23" s="18">
        <f>E18</f>
        <v>0.6</v>
      </c>
      <c r="E23" s="16" t="s">
        <v>17</v>
      </c>
      <c r="F23" s="38">
        <f>F24-(D24-D23)*(F24-F22)/(D24-D22)</f>
        <v>11942.073</v>
      </c>
      <c r="G23" s="16"/>
    </row>
    <row r="24" spans="1:18" hidden="1" outlineLevel="1" x14ac:dyDescent="0.25">
      <c r="A24" s="46"/>
      <c r="B24" s="15"/>
      <c r="C24" s="15" t="s">
        <v>18</v>
      </c>
      <c r="D24" s="14">
        <v>5</v>
      </c>
      <c r="E24" s="16" t="s">
        <v>19</v>
      </c>
      <c r="F24" s="16">
        <v>6607.48</v>
      </c>
      <c r="G24" s="16"/>
    </row>
    <row r="25" spans="1:18" collapsed="1" x14ac:dyDescent="0.25">
      <c r="A25" s="46" t="s">
        <v>43</v>
      </c>
      <c r="B25" s="15" t="s">
        <v>20</v>
      </c>
      <c r="C25" s="15"/>
      <c r="D25" s="14"/>
      <c r="E25" s="14"/>
      <c r="F25" s="14"/>
      <c r="G25" s="16"/>
      <c r="I25" s="19">
        <v>43831</v>
      </c>
      <c r="J25" s="19">
        <v>44562</v>
      </c>
      <c r="K25" s="19">
        <v>44927</v>
      </c>
      <c r="L25" s="19">
        <v>45292</v>
      </c>
      <c r="M25" s="19">
        <v>45658</v>
      </c>
      <c r="N25" s="19">
        <v>46023</v>
      </c>
      <c r="O25" s="19">
        <v>46388</v>
      </c>
      <c r="P25" s="19">
        <v>46753</v>
      </c>
      <c r="Q25" s="19">
        <v>47119</v>
      </c>
    </row>
    <row r="26" spans="1:18" ht="63.75" x14ac:dyDescent="0.25">
      <c r="A26" s="46" t="s">
        <v>44</v>
      </c>
      <c r="B26" s="42" t="s">
        <v>21</v>
      </c>
      <c r="C26" s="15" t="s">
        <v>22</v>
      </c>
      <c r="D26" s="14"/>
      <c r="E26" s="14"/>
      <c r="F26" s="40">
        <v>0.8</v>
      </c>
      <c r="G26" s="16"/>
      <c r="I26" s="20">
        <v>100</v>
      </c>
      <c r="J26" s="20">
        <v>100</v>
      </c>
      <c r="K26" s="20">
        <v>113.9</v>
      </c>
      <c r="L26" s="20">
        <v>105.9</v>
      </c>
      <c r="M26" s="20">
        <v>105.3</v>
      </c>
      <c r="N26" s="20">
        <v>104.8</v>
      </c>
      <c r="O26" s="20">
        <v>100</v>
      </c>
      <c r="P26" s="20">
        <v>100</v>
      </c>
      <c r="Q26" s="20">
        <v>100</v>
      </c>
      <c r="R26" s="20">
        <v>100</v>
      </c>
    </row>
    <row r="27" spans="1:18" ht="76.5" x14ac:dyDescent="0.25">
      <c r="A27" s="46" t="s">
        <v>45</v>
      </c>
      <c r="B27" s="15" t="s">
        <v>23</v>
      </c>
      <c r="C27" s="15" t="s">
        <v>24</v>
      </c>
      <c r="D27" s="14"/>
      <c r="E27" s="14"/>
      <c r="F27" s="40">
        <v>0.85296548000000005</v>
      </c>
      <c r="G27" s="16"/>
      <c r="I27" s="20">
        <v>100</v>
      </c>
      <c r="J27" s="21">
        <f>I27*J26/100</f>
        <v>100</v>
      </c>
      <c r="K27" s="21">
        <f t="shared" ref="K27:R27" si="0">J27*K26/100</f>
        <v>113.9</v>
      </c>
      <c r="L27" s="21">
        <f t="shared" si="0"/>
        <v>120.62010000000002</v>
      </c>
      <c r="M27" s="21">
        <f t="shared" si="0"/>
        <v>127.01296530000002</v>
      </c>
      <c r="N27" s="21">
        <f t="shared" si="0"/>
        <v>133.10958763440001</v>
      </c>
      <c r="O27" s="21">
        <f t="shared" si="0"/>
        <v>133.10958763440001</v>
      </c>
      <c r="P27" s="21">
        <f t="shared" si="0"/>
        <v>133.10958763440001</v>
      </c>
      <c r="Q27" s="21">
        <f t="shared" si="0"/>
        <v>133.10958763440001</v>
      </c>
      <c r="R27" s="21">
        <f t="shared" si="0"/>
        <v>133.10958763440001</v>
      </c>
    </row>
    <row r="28" spans="1:18" ht="63.75" x14ac:dyDescent="0.25">
      <c r="A28" s="46" t="s">
        <v>46</v>
      </c>
      <c r="B28" s="15" t="s">
        <v>25</v>
      </c>
      <c r="C28" s="15" t="s">
        <v>26</v>
      </c>
      <c r="D28" s="14"/>
      <c r="E28" s="14"/>
      <c r="F28" s="14">
        <v>1.06</v>
      </c>
      <c r="G28" s="16"/>
      <c r="I28" s="22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51" x14ac:dyDescent="0.25">
      <c r="A29" s="46" t="s">
        <v>47</v>
      </c>
      <c r="B29" s="15" t="s">
        <v>27</v>
      </c>
      <c r="C29" s="15"/>
      <c r="D29" s="14"/>
      <c r="E29" s="14"/>
      <c r="F29" s="14"/>
      <c r="G29" s="16">
        <f>G18*F26*F27</f>
        <v>7735.5807862287365</v>
      </c>
    </row>
    <row r="30" spans="1:18" ht="25.5" x14ac:dyDescent="0.25">
      <c r="A30" s="46" t="s">
        <v>48</v>
      </c>
      <c r="B30" s="15" t="s">
        <v>28</v>
      </c>
      <c r="C30" s="15" t="s">
        <v>29</v>
      </c>
      <c r="D30" s="14"/>
      <c r="E30" s="14"/>
      <c r="F30" s="14"/>
      <c r="G30" s="14"/>
    </row>
    <row r="31" spans="1:18" ht="23.25" customHeight="1" x14ac:dyDescent="0.25">
      <c r="A31" s="46">
        <v>3</v>
      </c>
      <c r="B31" s="15" t="s">
        <v>39</v>
      </c>
      <c r="C31" s="15"/>
      <c r="D31" s="14"/>
      <c r="E31" s="14"/>
      <c r="F31" s="14"/>
      <c r="G31" s="16">
        <f>G29+G30</f>
        <v>7735.5807862287365</v>
      </c>
      <c r="H31" s="24"/>
    </row>
    <row r="32" spans="1:18" ht="23.25" customHeight="1" x14ac:dyDescent="0.25">
      <c r="A32" s="46"/>
      <c r="B32" s="15" t="s">
        <v>58</v>
      </c>
      <c r="C32" s="15"/>
      <c r="D32" s="14"/>
      <c r="E32" s="14"/>
      <c r="F32" s="14"/>
      <c r="G32" s="16"/>
      <c r="H32" s="24"/>
    </row>
    <row r="33" spans="1:10" ht="23.25" customHeight="1" x14ac:dyDescent="0.25">
      <c r="A33" s="46"/>
      <c r="B33" s="15" t="s">
        <v>59</v>
      </c>
      <c r="C33" s="15"/>
      <c r="D33" s="14"/>
      <c r="E33" s="14"/>
      <c r="F33" s="14"/>
      <c r="G33" s="16">
        <f>G38/1.165</f>
        <v>810.67238912732466</v>
      </c>
      <c r="H33" s="24"/>
    </row>
    <row r="34" spans="1:10" ht="23.25" customHeight="1" x14ac:dyDescent="0.25">
      <c r="A34" s="46"/>
      <c r="B34" s="15" t="s">
        <v>60</v>
      </c>
      <c r="C34" s="15"/>
      <c r="D34" s="14"/>
      <c r="E34" s="14"/>
      <c r="F34" s="14"/>
      <c r="G34" s="16">
        <f>G39/1.165</f>
        <v>171.67381974248926</v>
      </c>
      <c r="H34" s="24"/>
    </row>
    <row r="35" spans="1:10" ht="94.5" customHeight="1" x14ac:dyDescent="0.25">
      <c r="A35" s="46" t="s">
        <v>49</v>
      </c>
      <c r="B35" s="25" t="s">
        <v>40</v>
      </c>
      <c r="C35" s="25" t="s">
        <v>41</v>
      </c>
      <c r="D35" s="14"/>
      <c r="E35" s="26"/>
      <c r="F35" s="27">
        <v>1.1652566406581</v>
      </c>
      <c r="G35" s="16"/>
      <c r="H35" s="24"/>
    </row>
    <row r="36" spans="1:10" ht="39" x14ac:dyDescent="0.25">
      <c r="A36" s="46" t="s">
        <v>50</v>
      </c>
      <c r="B36" s="28" t="s">
        <v>30</v>
      </c>
      <c r="C36" s="15"/>
      <c r="D36" s="14"/>
      <c r="E36" s="26"/>
      <c r="F36" s="27"/>
      <c r="G36" s="29">
        <f>G31*F35</f>
        <v>9013.9368805002414</v>
      </c>
    </row>
    <row r="37" spans="1:10" x14ac:dyDescent="0.25">
      <c r="A37" s="46"/>
      <c r="B37" s="15" t="s">
        <v>58</v>
      </c>
      <c r="C37" s="15"/>
      <c r="D37" s="14"/>
      <c r="E37" s="26"/>
      <c r="F37" s="27"/>
      <c r="G37" s="29"/>
    </row>
    <row r="38" spans="1:10" ht="25.5" x14ac:dyDescent="0.25">
      <c r="A38" s="46"/>
      <c r="B38" s="15" t="s">
        <v>59</v>
      </c>
      <c r="C38" s="15"/>
      <c r="D38" s="14"/>
      <c r="E38" s="26"/>
      <c r="F38" s="27"/>
      <c r="G38" s="29">
        <f>G45/0.6</f>
        <v>944.43333333333328</v>
      </c>
    </row>
    <row r="39" spans="1:10" ht="24.75" customHeight="1" x14ac:dyDescent="0.25">
      <c r="A39" s="46"/>
      <c r="B39" s="15" t="s">
        <v>60</v>
      </c>
      <c r="C39" s="15"/>
      <c r="D39" s="14"/>
      <c r="E39" s="26"/>
      <c r="F39" s="27"/>
      <c r="G39" s="29">
        <f>G46/0.6</f>
        <v>200</v>
      </c>
    </row>
    <row r="40" spans="1:10" hidden="1" x14ac:dyDescent="0.25">
      <c r="A40" s="48" t="s">
        <v>51</v>
      </c>
      <c r="B40" s="31" t="s">
        <v>31</v>
      </c>
      <c r="C40" s="28" t="s">
        <v>32</v>
      </c>
      <c r="D40" s="30" t="s">
        <v>33</v>
      </c>
      <c r="E40" s="31"/>
      <c r="F40" s="30">
        <v>20</v>
      </c>
      <c r="G40" s="32">
        <f>G36*0.2</f>
        <v>1802.7873761000483</v>
      </c>
      <c r="H40" s="24"/>
    </row>
    <row r="41" spans="1:10" ht="15" hidden="1" customHeight="1" x14ac:dyDescent="0.25">
      <c r="A41" s="48" t="s">
        <v>52</v>
      </c>
      <c r="B41" s="33" t="s">
        <v>34</v>
      </c>
      <c r="C41" s="34"/>
      <c r="D41" s="34"/>
      <c r="E41" s="34"/>
      <c r="F41" s="34"/>
      <c r="G41" s="35">
        <f>SUM(G36:G40)</f>
        <v>11961.157589933622</v>
      </c>
    </row>
    <row r="42" spans="1:10" x14ac:dyDescent="0.25">
      <c r="A42" s="47" t="s">
        <v>51</v>
      </c>
      <c r="B42" s="31" t="s">
        <v>35</v>
      </c>
      <c r="C42" s="28"/>
      <c r="D42" s="30"/>
      <c r="E42" s="31"/>
      <c r="F42" s="41">
        <v>0.60001617500000004</v>
      </c>
      <c r="G42" s="32"/>
      <c r="H42" s="24"/>
    </row>
    <row r="43" spans="1:10" ht="26.25" x14ac:dyDescent="0.25">
      <c r="A43" s="48" t="s">
        <v>52</v>
      </c>
      <c r="B43" s="33" t="s">
        <v>57</v>
      </c>
      <c r="C43" s="34"/>
      <c r="D43" s="34"/>
      <c r="E43" s="34"/>
      <c r="F43" s="34"/>
      <c r="G43" s="35">
        <v>6490.21</v>
      </c>
    </row>
    <row r="44" spans="1:10" x14ac:dyDescent="0.25">
      <c r="A44" s="48"/>
      <c r="B44" s="15" t="s">
        <v>58</v>
      </c>
      <c r="C44" s="34"/>
      <c r="D44" s="34"/>
      <c r="E44" s="34"/>
      <c r="F44" s="34"/>
      <c r="G44" s="35"/>
    </row>
    <row r="45" spans="1:10" ht="25.5" x14ac:dyDescent="0.25">
      <c r="A45" s="48"/>
      <c r="B45" s="15" t="s">
        <v>59</v>
      </c>
      <c r="C45" s="34"/>
      <c r="D45" s="34"/>
      <c r="E45" s="34"/>
      <c r="F45" s="34"/>
      <c r="G45" s="35">
        <f>H45-120</f>
        <v>566.66</v>
      </c>
      <c r="H45">
        <v>686.66</v>
      </c>
    </row>
    <row r="46" spans="1:10" ht="25.5" x14ac:dyDescent="0.25">
      <c r="A46" s="48"/>
      <c r="B46" s="15" t="s">
        <v>60</v>
      </c>
      <c r="C46" s="34"/>
      <c r="D46" s="34"/>
      <c r="E46" s="34"/>
      <c r="F46" s="34"/>
      <c r="G46" s="35">
        <v>120</v>
      </c>
      <c r="H46" s="36"/>
      <c r="I46" s="36"/>
      <c r="J46" s="36"/>
    </row>
    <row r="47" spans="1:10" ht="26.25" x14ac:dyDescent="0.25">
      <c r="A47" s="48" t="s">
        <v>53</v>
      </c>
      <c r="B47" s="33" t="s">
        <v>61</v>
      </c>
      <c r="C47" s="34"/>
      <c r="D47" s="34"/>
      <c r="E47" s="34"/>
      <c r="F47" s="34"/>
      <c r="G47" s="35">
        <f>G43*1000</f>
        <v>6490210</v>
      </c>
      <c r="H47" s="36"/>
      <c r="I47" s="36"/>
      <c r="J47" s="36"/>
    </row>
    <row r="48" spans="1:10" x14ac:dyDescent="0.25">
      <c r="A48" s="48"/>
      <c r="B48" s="15" t="s">
        <v>58</v>
      </c>
      <c r="C48" s="34"/>
      <c r="D48" s="34"/>
      <c r="E48" s="34"/>
      <c r="F48" s="34"/>
      <c r="G48" s="35"/>
      <c r="H48" s="37"/>
      <c r="I48" s="37"/>
    </row>
    <row r="49" spans="1:9" ht="25.5" x14ac:dyDescent="0.25">
      <c r="A49" s="48"/>
      <c r="B49" s="15" t="s">
        <v>59</v>
      </c>
      <c r="C49" s="34"/>
      <c r="D49" s="34"/>
      <c r="E49" s="34"/>
      <c r="F49" s="34"/>
      <c r="G49" s="35">
        <f>G45*1000</f>
        <v>566660</v>
      </c>
      <c r="H49" s="37"/>
      <c r="I49" s="37"/>
    </row>
    <row r="50" spans="1:9" ht="25.5" x14ac:dyDescent="0.25">
      <c r="A50" s="48"/>
      <c r="B50" s="15" t="s">
        <v>60</v>
      </c>
      <c r="C50" s="34"/>
      <c r="D50" s="34"/>
      <c r="E50" s="34"/>
      <c r="F50" s="34"/>
      <c r="G50" s="35">
        <v>120000</v>
      </c>
      <c r="H50" s="37"/>
      <c r="I50" s="37"/>
    </row>
    <row r="51" spans="1:9" x14ac:dyDescent="0.25">
      <c r="A51" s="48"/>
      <c r="B51" s="31" t="s">
        <v>31</v>
      </c>
      <c r="C51" s="28" t="s">
        <v>32</v>
      </c>
      <c r="D51" s="30" t="s">
        <v>33</v>
      </c>
      <c r="E51" s="31"/>
      <c r="F51" s="30">
        <v>20</v>
      </c>
      <c r="G51" s="32">
        <f>G47*0.2</f>
        <v>1298042</v>
      </c>
    </row>
    <row r="52" spans="1:9" ht="26.25" x14ac:dyDescent="0.25">
      <c r="A52" s="48" t="s">
        <v>54</v>
      </c>
      <c r="B52" s="33" t="s">
        <v>36</v>
      </c>
      <c r="C52" s="34"/>
      <c r="D52" s="34"/>
      <c r="E52" s="34"/>
      <c r="F52" s="34"/>
      <c r="G52" s="35">
        <f>G43*1.2</f>
        <v>7788.2519999999995</v>
      </c>
    </row>
    <row r="53" spans="1:9" x14ac:dyDescent="0.25">
      <c r="A53" s="48"/>
      <c r="B53" s="15" t="s">
        <v>58</v>
      </c>
      <c r="C53" s="34"/>
      <c r="D53" s="34"/>
      <c r="E53" s="34"/>
      <c r="F53" s="34"/>
      <c r="G53" s="35"/>
    </row>
    <row r="54" spans="1:9" ht="25.5" x14ac:dyDescent="0.25">
      <c r="A54" s="48"/>
      <c r="B54" s="15" t="s">
        <v>59</v>
      </c>
      <c r="C54" s="34"/>
      <c r="D54" s="34"/>
      <c r="E54" s="34"/>
      <c r="F54" s="34"/>
      <c r="G54" s="35">
        <f>G45*1.2</f>
        <v>679.99199999999996</v>
      </c>
    </row>
    <row r="55" spans="1:9" ht="25.5" x14ac:dyDescent="0.25">
      <c r="A55" s="48"/>
      <c r="B55" s="15" t="s">
        <v>60</v>
      </c>
      <c r="C55" s="34"/>
      <c r="D55" s="34"/>
      <c r="E55" s="34"/>
      <c r="F55" s="34"/>
      <c r="G55" s="35">
        <v>144</v>
      </c>
    </row>
    <row r="56" spans="1:9" ht="26.25" x14ac:dyDescent="0.25">
      <c r="A56" s="48" t="s">
        <v>62</v>
      </c>
      <c r="B56" s="33" t="s">
        <v>63</v>
      </c>
      <c r="C56" s="34"/>
      <c r="D56" s="34"/>
      <c r="E56" s="34"/>
      <c r="F56" s="34"/>
      <c r="G56" s="35">
        <f>G52*1000</f>
        <v>7788251.9999999991</v>
      </c>
    </row>
    <row r="57" spans="1:9" x14ac:dyDescent="0.25">
      <c r="A57" s="48"/>
      <c r="B57" s="15" t="s">
        <v>58</v>
      </c>
      <c r="C57" s="34"/>
      <c r="D57" s="34"/>
      <c r="E57" s="34"/>
      <c r="F57" s="34"/>
      <c r="G57" s="35"/>
    </row>
    <row r="58" spans="1:9" ht="25.5" x14ac:dyDescent="0.25">
      <c r="A58" s="48"/>
      <c r="B58" s="15" t="s">
        <v>59</v>
      </c>
      <c r="C58" s="34"/>
      <c r="D58" s="34"/>
      <c r="E58" s="34"/>
      <c r="F58" s="34"/>
      <c r="G58" s="35">
        <f>G54*1000</f>
        <v>679992</v>
      </c>
    </row>
    <row r="59" spans="1:9" ht="25.5" x14ac:dyDescent="0.25">
      <c r="A59" s="48"/>
      <c r="B59" s="15" t="s">
        <v>60</v>
      </c>
      <c r="C59" s="34"/>
      <c r="D59" s="34"/>
      <c r="E59" s="34"/>
      <c r="F59" s="34"/>
      <c r="G59" s="35">
        <v>144000</v>
      </c>
    </row>
  </sheetData>
  <mergeCells count="14">
    <mergeCell ref="A7:G7"/>
    <mergeCell ref="F1:G1"/>
    <mergeCell ref="F2:G2"/>
    <mergeCell ref="F3:G3"/>
    <mergeCell ref="F4:G4"/>
    <mergeCell ref="F5:G5"/>
    <mergeCell ref="A14:G14"/>
    <mergeCell ref="A15:G15"/>
    <mergeCell ref="B8:F8"/>
    <mergeCell ref="A9:G9"/>
    <mergeCell ref="A10:G10"/>
    <mergeCell ref="A11:G11"/>
    <mergeCell ref="A12:G12"/>
    <mergeCell ref="A13:G13"/>
  </mergeCells>
  <pageMargins left="0.7" right="0.7" top="0.75" bottom="0.75" header="0.3" footer="0.3"/>
  <pageSetup paperSize="9" scale="6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 1-5 МВт</vt:lpstr>
      <vt:lpstr>'от 1-5 МВт'!Область_печати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</dc:creator>
  <cp:lastModifiedBy>Кононенко Никита Юрьевич</cp:lastModifiedBy>
  <dcterms:created xsi:type="dcterms:W3CDTF">2023-01-29T19:07:05Z</dcterms:created>
  <dcterms:modified xsi:type="dcterms:W3CDTF">2025-04-16T14:46:17Z</dcterms:modified>
</cp:coreProperties>
</file>