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ne\Desktop\16-09-2025_11-56-21\"/>
    </mc:Choice>
  </mc:AlternateContent>
  <xr:revisionPtr revIDLastSave="0" documentId="13_ncr:1_{A7972CA1-A67C-4403-865A-33B160E8CEF1}" xr6:coauthVersionLast="47" xr6:coauthVersionMax="47" xr10:uidLastSave="{00000000-0000-0000-0000-000000000000}"/>
  <bookViews>
    <workbookView xWindow="12" yWindow="96" windowWidth="22500" windowHeight="11664" xr2:uid="{00000000-000D-0000-FFFF-FFFF00000000}"/>
  </bookViews>
  <sheets>
    <sheet name="Трансформаторы" sheetId="23" r:id="rId1"/>
  </sheets>
  <definedNames>
    <definedName name="_xlnm.Print_Area" localSheetId="0">Трансформаторы!$A$1:$O$18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3" l="1"/>
  <c r="J10" i="23" s="1"/>
  <c r="L10" i="23"/>
  <c r="M10" i="23" s="1"/>
  <c r="N10" i="23" s="1"/>
  <c r="O10" i="23" s="1"/>
  <c r="L9" i="23"/>
  <c r="M9" i="23" s="1"/>
  <c r="N9" i="23" s="1"/>
  <c r="O9" i="23" s="1"/>
  <c r="I9" i="23"/>
  <c r="J9" i="23" s="1"/>
  <c r="K9" i="23" l="1"/>
  <c r="K10" i="23"/>
  <c r="M11" i="23" l="1"/>
  <c r="N11" i="23" l="1"/>
  <c r="O11" i="23" l="1"/>
</calcChain>
</file>

<file path=xl/sharedStrings.xml><?xml version="1.0" encoding="utf-8"?>
<sst xmlns="http://schemas.openxmlformats.org/spreadsheetml/2006/main" count="40" uniqueCount="38">
  <si>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</si>
  <si>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</si>
  <si>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</si>
  <si>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</si>
  <si>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</si>
  <si>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</si>
  <si>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</si>
  <si>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</si>
  <si>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</si>
  <si>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</si>
  <si>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</si>
  <si>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</si>
  <si>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</si>
  <si>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</si>
  <si>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</si>
  <si>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</si>
  <si>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</si>
  <si>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</si>
  <si>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</si>
  <si>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</si>
  <si>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</si>
  <si>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</si>
  <si>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</si>
  <si>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</si>
  <si>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</si>
  <si>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</si>
  <si>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</si>
  <si>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</t>
  </si>
  <si>
    <t>Специалист ОМТС</t>
  </si>
  <si>
    <t>Однофазный прибор учета Split исполнения с GSM/GPRS модемом</t>
  </si>
  <si>
    <t>Трехфазный прибор учета Split исполнения с GSM/GPRS модемом</t>
  </si>
  <si>
    <t>26.51.63.130</t>
  </si>
  <si>
    <t>до 31 декабря 2025г.</t>
  </si>
  <si>
    <t>Поставка приборов учета электрической энергии (мощности), совместимых с УСПД модельного ряда «МИР-хх», необходимых для обеспечения коммерческого учета электрической энергии (мощности) в процессе технологического присоединения к электрическим сетям ООО «СЕВАСТОПОЛЬЭНЕРГО» на 2025 г.</t>
  </si>
  <si>
    <t>Кузнецов Д.И.</t>
  </si>
  <si>
    <t xml:space="preserve">Итого НМЦД устанавливается в размере: 24 380 153,00 руб.
</t>
  </si>
  <si>
    <t xml:space="preserve">Дата подготовки обоснования НМЦД  16.09.2025г. </t>
  </si>
  <si>
    <t xml:space="preserve">Н(М)Ц, (руб.)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</si>
</sst>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2" fontId="14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7</xdr:row>
      <xdr:rowOff>1674283</xdr:rowOff>
    </xdr:from>
    <xdr:to>
      <xdr:col>11</xdr:col>
      <xdr:colOff>1399116</xdr:colOff>
      <xdr:row>8</xdr:row>
      <xdr:rowOff>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49" y="44894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8</xdr:row>
      <xdr:rowOff>0</xdr:rowOff>
    </xdr:from>
    <xdr:to>
      <xdr:col>11</xdr:col>
      <xdr:colOff>1399116</xdr:colOff>
      <xdr:row>8</xdr:row>
      <xdr:rowOff>14817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4489450"/>
          <a:ext cx="148590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8</xdr:row>
      <xdr:rowOff>1674283</xdr:rowOff>
    </xdr:from>
    <xdr:to>
      <xdr:col>11</xdr:col>
      <xdr:colOff>1399116</xdr:colOff>
      <xdr:row>9</xdr:row>
      <xdr:rowOff>0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4489450"/>
          <a:ext cx="148590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0</xdr:rowOff>
    </xdr:from>
    <xdr:to>
      <xdr:col>11</xdr:col>
      <xdr:colOff>1399116</xdr:colOff>
      <xdr:row>9</xdr:row>
      <xdr:rowOff>14817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5510741"/>
          <a:ext cx="1485901" cy="17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0</xdr:rowOff>
    </xdr:from>
    <xdr:to>
      <xdr:col>11</xdr:col>
      <xdr:colOff>1399116</xdr:colOff>
      <xdr:row>9</xdr:row>
      <xdr:rowOff>14817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4489450"/>
          <a:ext cx="148590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1674283</xdr:rowOff>
    </xdr:from>
    <xdr:to>
      <xdr:col>11</xdr:col>
      <xdr:colOff>1399116</xdr:colOff>
      <xdr:row>10</xdr:row>
      <xdr:rowOff>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5510741"/>
          <a:ext cx="1485901" cy="17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1674283</xdr:rowOff>
    </xdr:from>
    <xdr:to>
      <xdr:col>11</xdr:col>
      <xdr:colOff>1399116</xdr:colOff>
      <xdr:row>10</xdr:row>
      <xdr:rowOff>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4489450"/>
          <a:ext cx="1485901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10</xdr:row>
      <xdr:rowOff>0</xdr:rowOff>
    </xdr:from>
    <xdr:to>
      <xdr:col>11</xdr:col>
      <xdr:colOff>1399116</xdr:colOff>
      <xdr:row>10</xdr:row>
      <xdr:rowOff>14817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3632" y="5510741"/>
          <a:ext cx="1485901" cy="17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0</xdr:rowOff>
    </xdr:from>
    <xdr:to>
      <xdr:col>11</xdr:col>
      <xdr:colOff>1399116</xdr:colOff>
      <xdr:row>9</xdr:row>
      <xdr:rowOff>14817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299" y="5143500"/>
          <a:ext cx="1485900" cy="14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823382</xdr:colOff>
      <xdr:row>9</xdr:row>
      <xdr:rowOff>1674283</xdr:rowOff>
    </xdr:from>
    <xdr:to>
      <xdr:col>11</xdr:col>
      <xdr:colOff>1399116</xdr:colOff>
      <xdr:row>10</xdr:row>
      <xdr:rowOff>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299" y="5646208"/>
          <a:ext cx="1485900" cy="5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tabSelected="1" view="pageBreakPreview" topLeftCell="B6" zoomScale="90" zoomScaleNormal="112" zoomScaleSheetLayoutView="90" workbookViewId="0">
      <selection activeCell="N8" sqref="N8"/>
    </sheetView>
  </sheetViews>
  <sheetFormatPr defaultColWidth="9.109375" defaultRowHeight="13.8" x14ac:dyDescent="0.25"/>
  <cols>
    <col min="1" max="1" width="7.5546875" style="1" customWidth="1"/>
    <col min="2" max="2" width="34.88671875" style="39" customWidth="1"/>
    <col min="3" max="3" width="12.44140625" style="1" customWidth="1"/>
    <col min="4" max="4" width="8.109375" style="1" customWidth="1"/>
    <col min="5" max="5" width="10.33203125" style="1" customWidth="1"/>
    <col min="6" max="6" width="14.33203125" style="3" customWidth="1"/>
    <col min="7" max="8" width="15.44140625" style="3" customWidth="1"/>
    <col min="9" max="9" width="15.5546875" style="1" customWidth="1"/>
    <col min="10" max="10" width="15.44140625" style="1" customWidth="1"/>
    <col min="11" max="11" width="13.6640625" style="1" customWidth="1"/>
    <col min="12" max="12" width="22.6640625" style="1" customWidth="1"/>
    <col min="13" max="13" width="15.109375" style="3" customWidth="1"/>
    <col min="14" max="14" width="14.44140625" style="3" customWidth="1"/>
    <col min="15" max="15" width="15.44140625" style="1" customWidth="1"/>
    <col min="16" max="16" width="15.6640625" style="3" customWidth="1"/>
    <col min="17" max="17" width="11.88671875" style="1" customWidth="1"/>
    <col min="18" max="18" width="9.109375" style="1" customWidth="1"/>
    <col min="19" max="19" width="9.109375" style="3" customWidth="1"/>
    <col min="20" max="16384" width="9.109375" style="1"/>
  </cols>
  <sheetData>
    <row r="1" spans="1:18" ht="16.5" customHeight="1" x14ac:dyDescent="0.25">
      <c r="A1" s="13"/>
      <c r="B1" s="37"/>
      <c r="C1" s="13"/>
      <c r="D1" s="13"/>
      <c r="E1" s="13"/>
      <c r="F1" s="14" t="s">
        <v>19</v>
      </c>
      <c r="G1" s="15"/>
      <c r="H1" s="15"/>
      <c r="I1" s="13"/>
      <c r="J1" s="13"/>
      <c r="K1" s="13"/>
      <c r="L1" s="48" t="s">
        <v>7</v>
      </c>
      <c r="M1" s="49"/>
      <c r="N1" s="49"/>
      <c r="O1" s="49"/>
    </row>
    <row r="2" spans="1:18" ht="44.25" customHeight="1" x14ac:dyDescent="0.25">
      <c r="A2" s="4"/>
      <c r="B2" s="55" t="s">
        <v>11</v>
      </c>
      <c r="C2" s="55"/>
      <c r="D2" s="4"/>
      <c r="E2" s="55" t="s">
        <v>33</v>
      </c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8" ht="36.75" customHeight="1" x14ac:dyDescent="0.25">
      <c r="A3" s="4"/>
      <c r="B3" s="55" t="s">
        <v>12</v>
      </c>
      <c r="C3" s="55"/>
      <c r="D3" s="4"/>
      <c r="E3" s="55" t="s">
        <v>13</v>
      </c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8" ht="33" customHeight="1" x14ac:dyDescent="0.25">
      <c r="A4" s="4"/>
      <c r="B4" s="55" t="s">
        <v>14</v>
      </c>
      <c r="C4" s="55"/>
      <c r="D4" s="4"/>
      <c r="E4" s="55" t="s">
        <v>32</v>
      </c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8" ht="22.5" customHeight="1" x14ac:dyDescent="0.25">
      <c r="A5" s="55" t="s">
        <v>15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8" ht="53.25" customHeight="1" x14ac:dyDescent="0.25">
      <c r="A6" s="4"/>
      <c r="B6" s="55" t="s">
        <v>16</v>
      </c>
      <c r="C6" s="55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18" ht="39" customHeight="1" x14ac:dyDescent="0.25">
      <c r="A7" s="50" t="s">
        <v>0</v>
      </c>
      <c r="B7" s="51" t="s">
        <v>24</v>
      </c>
      <c r="C7" s="52" t="s">
        <v>23</v>
      </c>
      <c r="D7" s="50" t="s">
        <v>1</v>
      </c>
      <c r="E7" s="50" t="s">
        <v>2</v>
      </c>
      <c r="F7" s="53" t="s">
        <v>25</v>
      </c>
      <c r="G7" s="54"/>
      <c r="H7" s="54"/>
      <c r="I7" s="67" t="s">
        <v>20</v>
      </c>
      <c r="J7" s="68"/>
      <c r="K7" s="69"/>
      <c r="L7" s="56" t="s">
        <v>21</v>
      </c>
      <c r="M7" s="57"/>
      <c r="N7" s="57"/>
      <c r="O7" s="57"/>
    </row>
    <row r="8" spans="1:18" ht="159" customHeight="1" x14ac:dyDescent="0.25">
      <c r="A8" s="50"/>
      <c r="B8" s="51"/>
      <c r="C8" s="52"/>
      <c r="D8" s="50"/>
      <c r="E8" s="50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26</v>
      </c>
      <c r="L8" s="18" t="s">
        <v>22</v>
      </c>
      <c r="M8" s="19" t="s">
        <v>5</v>
      </c>
      <c r="N8" s="19" t="s">
        <v>6</v>
      </c>
      <c r="O8" s="20" t="s">
        <v>37</v>
      </c>
      <c r="P8" s="10"/>
    </row>
    <row r="9" spans="1:18" ht="39.75" customHeight="1" x14ac:dyDescent="0.3">
      <c r="A9" s="43">
        <v>1</v>
      </c>
      <c r="B9" s="44" t="s">
        <v>29</v>
      </c>
      <c r="C9" s="45" t="s">
        <v>31</v>
      </c>
      <c r="D9" s="21" t="s">
        <v>27</v>
      </c>
      <c r="E9" s="22">
        <v>50</v>
      </c>
      <c r="F9" s="46">
        <v>19657.18</v>
      </c>
      <c r="G9" s="46">
        <v>14729</v>
      </c>
      <c r="H9" s="46">
        <v>20347.21</v>
      </c>
      <c r="I9" s="23">
        <f>AVERAGE(F9:H9)</f>
        <v>18244.463333333333</v>
      </c>
      <c r="J9" s="24">
        <f t="shared" ref="J9:J10" si="0">SQRT(((SUM((POWER(H9-I9,2)),(POWER(G9-I9,2)),(POWER(F9-I9,2)))/(COLUMNS(F9:H9)-1))))</f>
        <v>3063.96755632845</v>
      </c>
      <c r="K9" s="70">
        <f>J9/I9*100</f>
        <v>16.793958256532896</v>
      </c>
      <c r="L9" s="25">
        <f>((E9/3)*(SUM(F9:H9)))</f>
        <v>912223.16666666674</v>
      </c>
      <c r="M9" s="26">
        <f t="shared" ref="M9" si="1">L9/E9</f>
        <v>18244.463333333333</v>
      </c>
      <c r="N9" s="26">
        <f t="shared" ref="N9" si="2">ROUNDDOWN(M9,2)</f>
        <v>18244.46</v>
      </c>
      <c r="O9" s="47">
        <f t="shared" ref="O9" si="3">N9*E9</f>
        <v>912223</v>
      </c>
      <c r="P9" s="10"/>
      <c r="R9" s="7"/>
    </row>
    <row r="10" spans="1:18" ht="36" customHeight="1" x14ac:dyDescent="0.3">
      <c r="A10" s="43">
        <v>2</v>
      </c>
      <c r="B10" s="44" t="s">
        <v>30</v>
      </c>
      <c r="C10" s="45" t="s">
        <v>31</v>
      </c>
      <c r="D10" s="21" t="s">
        <v>27</v>
      </c>
      <c r="E10" s="22">
        <v>1000</v>
      </c>
      <c r="F10" s="46">
        <v>25096.67</v>
      </c>
      <c r="G10" s="46">
        <v>19721</v>
      </c>
      <c r="H10" s="46">
        <v>25586.14</v>
      </c>
      <c r="I10" s="23">
        <f>AVERAGE(F10:H10)</f>
        <v>23467.936666666665</v>
      </c>
      <c r="J10" s="24">
        <f t="shared" si="0"/>
        <v>3254.1582641649943</v>
      </c>
      <c r="K10" s="70">
        <f t="shared" ref="K10" si="4">J10/I10*100</f>
        <v>13.866401253703433</v>
      </c>
      <c r="L10" s="25">
        <f>((E10/3)*(SUM(F10:H10)))</f>
        <v>23467936.666666664</v>
      </c>
      <c r="M10" s="26">
        <f t="shared" ref="M10" si="5">L10/E10</f>
        <v>23467.936666666665</v>
      </c>
      <c r="N10" s="26">
        <f t="shared" ref="N10" si="6">ROUNDDOWN(M10,2)</f>
        <v>23467.93</v>
      </c>
      <c r="O10" s="47">
        <f t="shared" ref="O10" si="7">N10*E10</f>
        <v>23467930</v>
      </c>
      <c r="P10" s="10"/>
      <c r="R10" s="7"/>
    </row>
    <row r="11" spans="1:18" ht="21.75" customHeight="1" thickBot="1" x14ac:dyDescent="0.3">
      <c r="A11" s="27"/>
      <c r="B11" s="38"/>
      <c r="C11" s="27"/>
      <c r="D11" s="21"/>
      <c r="E11" s="22"/>
      <c r="F11" s="28"/>
      <c r="G11" s="28"/>
      <c r="H11" s="28"/>
      <c r="I11" s="29"/>
      <c r="J11" s="30"/>
      <c r="K11" s="30"/>
      <c r="L11" s="31"/>
      <c r="M11" s="40">
        <f>SUM(M9:M10)</f>
        <v>41712.399999999994</v>
      </c>
      <c r="N11" s="41">
        <f>SUM(N9:N10)</f>
        <v>41712.39</v>
      </c>
      <c r="O11" s="41">
        <f>SUM(O9:O10)</f>
        <v>24380153</v>
      </c>
      <c r="P11" s="11"/>
      <c r="R11" s="7"/>
    </row>
    <row r="12" spans="1:18" ht="13.2" x14ac:dyDescent="0.2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18" ht="15.6" x14ac:dyDescent="0.3">
      <c r="A13" s="66"/>
      <c r="B13" s="66"/>
      <c r="C13" s="66"/>
      <c r="D13" s="32"/>
      <c r="E13" s="32"/>
      <c r="F13" s="62"/>
      <c r="G13" s="62"/>
      <c r="H13" s="62"/>
      <c r="I13" s="62"/>
      <c r="J13" s="62"/>
      <c r="K13" s="42"/>
      <c r="L13" s="13"/>
      <c r="M13" s="15"/>
      <c r="N13" s="15"/>
      <c r="O13" s="13"/>
    </row>
    <row r="14" spans="1:18" ht="33.6" customHeight="1" x14ac:dyDescent="0.25">
      <c r="A14" s="63" t="s">
        <v>35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9"/>
    </row>
    <row r="15" spans="1:18" ht="20.25" customHeight="1" x14ac:dyDescent="0.3">
      <c r="A15" s="59" t="s">
        <v>36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8"/>
    </row>
    <row r="16" spans="1:18" ht="24.75" customHeight="1" x14ac:dyDescent="0.3">
      <c r="A16" s="33"/>
      <c r="B16" s="60" t="s">
        <v>17</v>
      </c>
      <c r="C16" s="61"/>
      <c r="D16" s="32"/>
      <c r="E16" s="62" t="s">
        <v>28</v>
      </c>
      <c r="F16" s="62"/>
      <c r="G16" s="34"/>
      <c r="H16" s="34"/>
      <c r="I16" s="62" t="s">
        <v>34</v>
      </c>
      <c r="J16" s="62"/>
      <c r="K16" s="42"/>
      <c r="L16" s="13"/>
      <c r="M16" s="15"/>
      <c r="N16" s="15"/>
      <c r="O16" s="13"/>
    </row>
    <row r="17" spans="1:15" ht="22.5" customHeight="1" x14ac:dyDescent="0.3">
      <c r="A17" s="33"/>
      <c r="B17" s="61"/>
      <c r="C17" s="61"/>
      <c r="D17" s="32"/>
      <c r="E17" s="62" t="s">
        <v>18</v>
      </c>
      <c r="F17" s="62"/>
      <c r="G17" s="34"/>
      <c r="H17" s="34"/>
      <c r="I17" s="62"/>
      <c r="J17" s="62"/>
      <c r="K17" s="42"/>
      <c r="L17" s="13"/>
      <c r="M17" s="15"/>
      <c r="N17" s="15"/>
      <c r="O17" s="13"/>
    </row>
    <row r="18" spans="1:15" ht="15.6" x14ac:dyDescent="0.3">
      <c r="A18" s="58"/>
      <c r="B18" s="58"/>
      <c r="C18" s="58"/>
      <c r="D18" s="58"/>
      <c r="E18" s="35"/>
      <c r="F18" s="36"/>
      <c r="G18" s="6"/>
      <c r="H18" s="6"/>
      <c r="I18" s="2"/>
      <c r="J18" s="2"/>
      <c r="K18" s="2"/>
      <c r="L18" s="2"/>
      <c r="M18" s="12"/>
      <c r="N18" s="12"/>
      <c r="O18" s="2"/>
    </row>
  </sheetData>
  <mergeCells count="28">
    <mergeCell ref="A14:O14"/>
    <mergeCell ref="A12:O12"/>
    <mergeCell ref="A13:C13"/>
    <mergeCell ref="F13:J13"/>
    <mergeCell ref="I7:K7"/>
    <mergeCell ref="A18:D18"/>
    <mergeCell ref="A15:O15"/>
    <mergeCell ref="B16:C17"/>
    <mergeCell ref="E16:F16"/>
    <mergeCell ref="I16:J16"/>
    <mergeCell ref="E17:F17"/>
    <mergeCell ref="I17:J17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Трансформаторы</vt:lpstr>
      <vt:lpstr>Трансформаторы!Область_печати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S Mark</cp:lastModifiedBy>
  <cp:lastPrinted>2023-10-17T09:01:43Z</cp:lastPrinted>
  <dcterms:created xsi:type="dcterms:W3CDTF">2014-01-28T13:50:42Z</dcterms:created>
  <dcterms:modified xsi:type="dcterms:W3CDTF">2025-09-16T09:10:39Z</dcterms:modified>
</cp:coreProperties>
</file>