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Закупки\Осаго для БДД\ОСАГО 2026\223\"/>
    </mc:Choice>
  </mc:AlternateContent>
  <xr:revisionPtr revIDLastSave="0" documentId="13_ncr:1_{E1000D3B-D44A-47C2-A622-5AE0F70B2397}" xr6:coauthVersionLast="45" xr6:coauthVersionMax="45" xr10:uidLastSave="{00000000-0000-0000-0000-000000000000}"/>
  <bookViews>
    <workbookView xWindow="-120" yWindow="-120" windowWidth="29040" windowHeight="15840" xr2:uid="{829E25AE-312E-45C7-8622-A382B35C556F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13" i="1" l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N5" i="1"/>
  <c r="P5" i="1" s="1"/>
  <c r="O5" i="1" l="1"/>
  <c r="V5" i="1" s="1"/>
  <c r="O9" i="1"/>
  <c r="O6" i="1"/>
  <c r="O10" i="1"/>
  <c r="O7" i="1"/>
  <c r="O11" i="1"/>
  <c r="O8" i="1"/>
  <c r="O12" i="1"/>
  <c r="Q5" i="1"/>
  <c r="U5" i="1" s="1"/>
  <c r="X5" i="1" s="1"/>
  <c r="Y5" i="1" s="1"/>
  <c r="W5" i="1" l="1"/>
  <c r="V12" i="1" l="1"/>
  <c r="Q12" i="1"/>
  <c r="U12" i="1" s="1"/>
  <c r="X12" i="1" s="1"/>
  <c r="Y12" i="1" s="1"/>
  <c r="V11" i="1"/>
  <c r="Q11" i="1"/>
  <c r="U11" i="1" s="1"/>
  <c r="X11" i="1" s="1"/>
  <c r="Y11" i="1" s="1"/>
  <c r="V10" i="1"/>
  <c r="Q10" i="1"/>
  <c r="U10" i="1" s="1"/>
  <c r="X10" i="1" s="1"/>
  <c r="Y10" i="1" s="1"/>
  <c r="V9" i="1"/>
  <c r="Q9" i="1"/>
  <c r="U9" i="1" s="1"/>
  <c r="X9" i="1" s="1"/>
  <c r="Y9" i="1" s="1"/>
  <c r="V8" i="1"/>
  <c r="Q8" i="1"/>
  <c r="U8" i="1" s="1"/>
  <c r="X8" i="1" s="1"/>
  <c r="Y8" i="1" s="1"/>
  <c r="V7" i="1"/>
  <c r="Q7" i="1"/>
  <c r="U7" i="1" s="1"/>
  <c r="X7" i="1" s="1"/>
  <c r="Y7" i="1" s="1"/>
  <c r="V6" i="1"/>
  <c r="Q6" i="1"/>
  <c r="U6" i="1" s="1"/>
  <c r="X6" i="1" s="1"/>
  <c r="Y6" i="1" s="1"/>
  <c r="W12" i="1" l="1"/>
  <c r="W11" i="1"/>
  <c r="W10" i="1"/>
  <c r="W9" i="1"/>
  <c r="W8" i="1"/>
  <c r="W7" i="1"/>
  <c r="W6" i="1"/>
</calcChain>
</file>

<file path=xl/sharedStrings.xml><?xml version="1.0" encoding="utf-8"?>
<sst xmlns="http://schemas.openxmlformats.org/spreadsheetml/2006/main" count="60" uniqueCount="44">
  <si>
    <t>АВТОПОГРУЗЧИК 41015</t>
  </si>
  <si>
    <t>542</t>
  </si>
  <si>
    <t>спец. Тех.</t>
  </si>
  <si>
    <t>&lt; 16 т</t>
  </si>
  <si>
    <t>шт.</t>
  </si>
  <si>
    <t>HYUNDAI NF 2.4 GLS</t>
  </si>
  <si>
    <t>KMHEU41CP6A165732</t>
  </si>
  <si>
    <t>B</t>
  </si>
  <si>
    <t>TOYOTA CAMRY</t>
  </si>
  <si>
    <t>XW7BK40K40S003704</t>
  </si>
  <si>
    <t>JTNBE40K803208494</t>
  </si>
  <si>
    <t>HYUNDAI NF SONATA 2.0 GLS</t>
  </si>
  <si>
    <t>КМНЕU41АР9А608535</t>
  </si>
  <si>
    <t>JTNBE40K103207526</t>
  </si>
  <si>
    <t>JTNBK40K003002336</t>
  </si>
  <si>
    <t>VOLKSWAGEN MULTIVAN</t>
  </si>
  <si>
    <t>WV2ZZZ70Z3H079206</t>
  </si>
  <si>
    <t>Расчет_начальной_(максимальной)_цены_контракта</t>
  </si>
  <si>
    <t>Номер источника ценовой информации (ИЦИ №i)* и цена единицы товара, работы, услуги, представленная i-тым ИЦИ (Цi), руб.</t>
  </si>
  <si>
    <t>Определение однородности совокупности значений выявленных цен</t>
  </si>
  <si>
    <t xml:space="preserve">Марка, модель
</t>
  </si>
  <si>
    <t>VIN (заводской №)</t>
  </si>
  <si>
    <t>ГАР.</t>
  </si>
  <si>
    <t>Ne л.с.</t>
  </si>
  <si>
    <t>Разрешенная max.масса, Технически допустимая max.масса кг.</t>
  </si>
  <si>
    <t>КТ</t>
  </si>
  <si>
    <t>КМ</t>
  </si>
  <si>
    <t>КО</t>
  </si>
  <si>
    <t>КС</t>
  </si>
  <si>
    <t>КБМ</t>
  </si>
  <si>
    <t>Категория т/с</t>
  </si>
  <si>
    <t>v - кол-во заку-паемого товара,работы услуги</t>
  </si>
  <si>
    <t>Ед. изм.</t>
  </si>
  <si>
    <t>n - кол-во значений, исполь-зуемых в расчете</t>
  </si>
  <si>
    <t>Цена единицы продукции, принятая для расчета НМЦК</t>
  </si>
  <si>
    <t>НМЦК, руб.</t>
  </si>
  <si>
    <t>&lt;ц&gt; - средн. арифм. величина цены единицы продукции, руб.</t>
  </si>
  <si>
    <t xml:space="preserve">Среднее квадратичное отклонение  </t>
  </si>
  <si>
    <t>V - коэф-нт вариации</t>
  </si>
  <si>
    <t>ТБ</t>
  </si>
  <si>
    <t>ИЦИ №1</t>
  </si>
  <si>
    <t>ИЦИ №2</t>
  </si>
  <si>
    <t>ИЦИ №3</t>
  </si>
  <si>
    <t>ИТОГО  начальная максимальная цена контракта (включая НДС), рублей: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</si>
</sst>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.00"/>
    <numFmt numFmtId="165" formatCode="#\ ##0"/>
  </numFmts>
  <fonts count="9" x14ac:knownFonts="1"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charset val="204"/>
    </font>
    <font>
      <sz val="8"/>
      <color theme="1"/>
      <name val="Times New Roman"/>
      <charset val="204"/>
    </font>
    <font>
      <sz val="7"/>
      <name val="Arial"/>
      <charset val="204"/>
    </font>
    <font>
      <sz val="7"/>
      <color theme="1"/>
      <name val="Arial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2" borderId="10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wrapText="1"/>
    </xf>
    <xf numFmtId="0" fontId="0" fillId="0" borderId="17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7" fillId="2" borderId="2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8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466725</xdr:rowOff>
    </xdr:from>
    <xdr:to>
      <xdr:col>0</xdr:col>
      <xdr:colOff>28575</xdr:colOff>
      <xdr:row>2</xdr:row>
      <xdr:rowOff>733425</xdr:rowOff>
    </xdr:to>
    <xdr:pic>
      <xdr:nvPicPr>
        <xdr:cNvPr id="2" name="Рисунок 111765">
          <a:extLst>
            <a:ext uri="{FF2B5EF4-FFF2-40B4-BE49-F238E27FC236}">
              <a16:creationId xmlns:a16="http://schemas.microsoft.com/office/drawing/2014/main" id="{D7064DC6-6D4B-4C48-9750-D35AB6F73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381125"/>
          <a:ext cx="2857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114300</xdr:colOff>
      <xdr:row>3</xdr:row>
      <xdr:rowOff>476250</xdr:rowOff>
    </xdr:from>
    <xdr:to>
      <xdr:col>24</xdr:col>
      <xdr:colOff>28575</xdr:colOff>
      <xdr:row>3</xdr:row>
      <xdr:rowOff>476250</xdr:rowOff>
    </xdr:to>
    <xdr:pic>
      <xdr:nvPicPr>
        <xdr:cNvPr id="4" name="Рисунок 111763">
          <a:extLst>
            <a:ext uri="{FF2B5EF4-FFF2-40B4-BE49-F238E27FC236}">
              <a16:creationId xmlns:a16="http://schemas.microsoft.com/office/drawing/2014/main" id="{838A9A76-3E83-4FD7-9014-3C7AF9086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>
        <a:xfrm>
          <a:off x="16068675" y="2933700"/>
          <a:ext cx="5238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66675</xdr:colOff>
      <xdr:row>1</xdr:row>
      <xdr:rowOff>266700</xdr:rowOff>
    </xdr:from>
    <xdr:to>
      <xdr:col>16</xdr:col>
      <xdr:colOff>590550</xdr:colOff>
      <xdr:row>1</xdr:row>
      <xdr:rowOff>266700</xdr:rowOff>
    </xdr:to>
    <xdr:pic>
      <xdr:nvPicPr>
        <xdr:cNvPr id="8" name="Рисунок 111763">
          <a:extLst>
            <a:ext uri="{FF2B5EF4-FFF2-40B4-BE49-F238E27FC236}">
              <a16:creationId xmlns:a16="http://schemas.microsoft.com/office/drawing/2014/main" id="{7CFFB403-2593-4DE7-805D-C4EFA99F5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>
        <a:xfrm>
          <a:off x="12182475" y="914400"/>
          <a:ext cx="5238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95250</xdr:colOff>
      <xdr:row>2</xdr:row>
      <xdr:rowOff>666750</xdr:rowOff>
    </xdr:from>
    <xdr:to>
      <xdr:col>21</xdr:col>
      <xdr:colOff>557703</xdr:colOff>
      <xdr:row>2</xdr:row>
      <xdr:rowOff>1038225</xdr:rowOff>
    </xdr:to>
    <xdr:pic>
      <xdr:nvPicPr>
        <xdr:cNvPr id="9" name="Picture 21" descr="Picture 21">
          <a:extLst>
            <a:ext uri="{FF2B5EF4-FFF2-40B4-BE49-F238E27FC236}">
              <a16:creationId xmlns:a16="http://schemas.microsoft.com/office/drawing/2014/main" id="{637D944E-24AB-4A93-B2F7-6921709AA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992350" y="1581150"/>
          <a:ext cx="462453" cy="37147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22</xdr:col>
      <xdr:colOff>47625</xdr:colOff>
      <xdr:row>2</xdr:row>
      <xdr:rowOff>295275</xdr:rowOff>
    </xdr:from>
    <xdr:to>
      <xdr:col>22</xdr:col>
      <xdr:colOff>523002</xdr:colOff>
      <xdr:row>2</xdr:row>
      <xdr:rowOff>722204</xdr:rowOff>
    </xdr:to>
    <xdr:pic>
      <xdr:nvPicPr>
        <xdr:cNvPr id="10" name="Picture 19" descr="Picture 19">
          <a:extLst>
            <a:ext uri="{FF2B5EF4-FFF2-40B4-BE49-F238E27FC236}">
              <a16:creationId xmlns:a16="http://schemas.microsoft.com/office/drawing/2014/main" id="{58C5BF87-4BF1-4EF9-8641-3514F48F2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54325" y="1209675"/>
          <a:ext cx="475377" cy="426929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5B28C-77BC-4A7C-8196-52933A028E59}">
  <sheetPr>
    <pageSetUpPr fitToPage="1"/>
  </sheetPr>
  <dimension ref="A1:Y13"/>
  <sheetViews>
    <sheetView tabSelected="1" workbookViewId="0">
      <selection activeCell="C22" sqref="C22"/>
    </sheetView>
  </sheetViews>
  <sheetFormatPr defaultRowHeight="15" x14ac:dyDescent="0.25"/>
  <cols>
    <col min="2" max="2" width="25.140625" customWidth="1"/>
    <col min="3" max="3" width="22.140625" customWidth="1"/>
    <col min="4" max="4" width="9.140625" style="14"/>
    <col min="7" max="7" width="11.5703125" customWidth="1"/>
    <col min="19" max="19" width="7.140625" customWidth="1"/>
    <col min="20" max="20" width="11.7109375" customWidth="1"/>
    <col min="22" max="22" width="10.42578125" customWidth="1"/>
  </cols>
  <sheetData>
    <row r="1" spans="1:25" s="15" customFormat="1" ht="30" customHeight="1" thickBot="1" x14ac:dyDescent="0.3">
      <c r="A1" s="48" t="s">
        <v>17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1:25" s="10" customFormat="1" ht="21" customHeight="1" x14ac:dyDescent="0.2">
      <c r="A2" s="52"/>
      <c r="B2" s="43"/>
      <c r="C2" s="43"/>
      <c r="D2" s="43"/>
      <c r="E2" s="44"/>
      <c r="F2" s="77" t="s">
        <v>30</v>
      </c>
      <c r="G2" s="63" t="s">
        <v>24</v>
      </c>
      <c r="H2" s="43"/>
      <c r="I2" s="43"/>
      <c r="J2" s="43"/>
      <c r="K2" s="43"/>
      <c r="L2" s="43"/>
      <c r="M2" s="44"/>
      <c r="N2" s="70" t="s">
        <v>18</v>
      </c>
      <c r="O2" s="71"/>
      <c r="P2" s="71"/>
      <c r="Q2" s="72"/>
      <c r="R2" s="63" t="s">
        <v>31</v>
      </c>
      <c r="S2" s="63" t="s">
        <v>32</v>
      </c>
      <c r="T2" s="63" t="s">
        <v>33</v>
      </c>
      <c r="U2" s="71" t="s">
        <v>19</v>
      </c>
      <c r="V2" s="71"/>
      <c r="W2" s="71"/>
      <c r="X2" s="55" t="s">
        <v>34</v>
      </c>
      <c r="Y2" s="58" t="s">
        <v>35</v>
      </c>
    </row>
    <row r="3" spans="1:25" s="10" customFormat="1" ht="83.25" customHeight="1" x14ac:dyDescent="0.2">
      <c r="A3" s="53"/>
      <c r="B3" s="11" t="s">
        <v>20</v>
      </c>
      <c r="C3" s="11" t="s">
        <v>21</v>
      </c>
      <c r="D3" s="11" t="s">
        <v>22</v>
      </c>
      <c r="E3" s="12" t="s">
        <v>23</v>
      </c>
      <c r="F3" s="78"/>
      <c r="G3" s="64"/>
      <c r="H3" s="11" t="s">
        <v>39</v>
      </c>
      <c r="I3" s="11" t="s">
        <v>25</v>
      </c>
      <c r="J3" s="11" t="s">
        <v>26</v>
      </c>
      <c r="K3" s="11" t="s">
        <v>27</v>
      </c>
      <c r="L3" s="11" t="s">
        <v>28</v>
      </c>
      <c r="M3" s="12" t="s">
        <v>29</v>
      </c>
      <c r="N3" s="66" t="s">
        <v>40</v>
      </c>
      <c r="O3" s="68" t="s">
        <v>41</v>
      </c>
      <c r="P3" s="68" t="s">
        <v>42</v>
      </c>
      <c r="Q3" s="73"/>
      <c r="R3" s="75"/>
      <c r="S3" s="75"/>
      <c r="T3" s="75"/>
      <c r="U3" s="61" t="s">
        <v>36</v>
      </c>
      <c r="V3" s="61" t="s">
        <v>37</v>
      </c>
      <c r="W3" s="61" t="s">
        <v>38</v>
      </c>
      <c r="X3" s="56"/>
      <c r="Y3" s="59"/>
    </row>
    <row r="4" spans="1:25" s="10" customFormat="1" ht="57" customHeight="1" thickBot="1" x14ac:dyDescent="0.25">
      <c r="A4" s="54"/>
      <c r="B4" s="45"/>
      <c r="C4" s="45"/>
      <c r="D4" s="45"/>
      <c r="E4" s="46"/>
      <c r="F4" s="65"/>
      <c r="G4" s="65"/>
      <c r="H4" s="45"/>
      <c r="I4" s="45"/>
      <c r="J4" s="45"/>
      <c r="K4" s="45"/>
      <c r="L4" s="45"/>
      <c r="M4" s="46"/>
      <c r="N4" s="67"/>
      <c r="O4" s="69"/>
      <c r="P4" s="69"/>
      <c r="Q4" s="74"/>
      <c r="R4" s="76"/>
      <c r="S4" s="76"/>
      <c r="T4" s="76"/>
      <c r="U4" s="62"/>
      <c r="V4" s="62"/>
      <c r="W4" s="62"/>
      <c r="X4" s="57"/>
      <c r="Y4" s="60"/>
    </row>
    <row r="5" spans="1:25" s="8" customFormat="1" ht="11.25" x14ac:dyDescent="0.2">
      <c r="A5" s="32">
        <v>1</v>
      </c>
      <c r="B5" s="33" t="s">
        <v>0</v>
      </c>
      <c r="C5" s="34" t="s">
        <v>1</v>
      </c>
      <c r="D5" s="35">
        <v>580</v>
      </c>
      <c r="E5" s="34">
        <v>70</v>
      </c>
      <c r="F5" s="36" t="s">
        <v>2</v>
      </c>
      <c r="G5" s="37" t="s">
        <v>3</v>
      </c>
      <c r="H5" s="38">
        <v>3248</v>
      </c>
      <c r="I5" s="38">
        <v>1</v>
      </c>
      <c r="J5" s="37">
        <v>1</v>
      </c>
      <c r="K5" s="37">
        <v>1.97</v>
      </c>
      <c r="L5" s="37">
        <v>1</v>
      </c>
      <c r="M5" s="37">
        <v>0.89</v>
      </c>
      <c r="N5" s="34">
        <f>H5*I5*J5*K5*L5*M5</f>
        <v>5694.7183999999997</v>
      </c>
      <c r="O5" s="34">
        <f>N5</f>
        <v>5694.7183999999997</v>
      </c>
      <c r="P5" s="34">
        <f>N5</f>
        <v>5694.7183999999997</v>
      </c>
      <c r="Q5" s="34">
        <f t="shared" ref="Q5:Q12" si="0">N5+O5+P5</f>
        <v>17084.155200000001</v>
      </c>
      <c r="R5" s="39">
        <v>1</v>
      </c>
      <c r="S5" s="32" t="s">
        <v>4</v>
      </c>
      <c r="T5" s="39">
        <v>3</v>
      </c>
      <c r="U5" s="34">
        <f t="shared" ref="U5:U12" si="1">ROUND(Q5/T5,2)</f>
        <v>5694.72</v>
      </c>
      <c r="V5" s="39">
        <f t="shared" ref="V5:V12" si="2">ROUND(STDEV(N5:P5),2)</f>
        <v>0</v>
      </c>
      <c r="W5" s="40">
        <f t="shared" ref="W5:W12" si="3">V5/U5</f>
        <v>0</v>
      </c>
      <c r="X5" s="41">
        <f t="shared" ref="X5:X12" si="4">U5</f>
        <v>5694.72</v>
      </c>
      <c r="Y5" s="42">
        <f t="shared" ref="Y5:Y12" si="5">X5*R5</f>
        <v>5694.72</v>
      </c>
    </row>
    <row r="6" spans="1:25" s="8" customFormat="1" ht="11.25" x14ac:dyDescent="0.2">
      <c r="A6" s="1">
        <v>2</v>
      </c>
      <c r="B6" s="16" t="s">
        <v>5</v>
      </c>
      <c r="C6" s="2" t="s">
        <v>6</v>
      </c>
      <c r="D6" s="13">
        <v>320</v>
      </c>
      <c r="E6" s="2">
        <v>161</v>
      </c>
      <c r="F6" s="3" t="s">
        <v>7</v>
      </c>
      <c r="G6" s="4">
        <v>2030</v>
      </c>
      <c r="H6" s="5">
        <v>3652</v>
      </c>
      <c r="I6" s="9">
        <v>1.64</v>
      </c>
      <c r="J6" s="4">
        <v>1.6</v>
      </c>
      <c r="K6" s="5">
        <v>1.97</v>
      </c>
      <c r="L6" s="5">
        <v>1</v>
      </c>
      <c r="M6" s="5">
        <v>0.89</v>
      </c>
      <c r="N6" s="2">
        <f t="shared" ref="N6:N12" si="6">H6*I6*J6*K6*L6*M6</f>
        <v>16801.6073984</v>
      </c>
      <c r="O6" s="2">
        <f t="shared" ref="O6:O12" si="7">N6</f>
        <v>16801.6073984</v>
      </c>
      <c r="P6" s="2">
        <f t="shared" ref="P6:P12" si="8">N6</f>
        <v>16801.6073984</v>
      </c>
      <c r="Q6" s="2">
        <f t="shared" si="0"/>
        <v>50404.822195200002</v>
      </c>
      <c r="R6" s="6">
        <v>1</v>
      </c>
      <c r="S6" s="1" t="s">
        <v>4</v>
      </c>
      <c r="T6" s="6">
        <v>3</v>
      </c>
      <c r="U6" s="2">
        <f t="shared" si="1"/>
        <v>16801.61</v>
      </c>
      <c r="V6" s="6">
        <f t="shared" si="2"/>
        <v>0</v>
      </c>
      <c r="W6" s="7">
        <f t="shared" si="3"/>
        <v>0</v>
      </c>
      <c r="X6" s="28">
        <f t="shared" si="4"/>
        <v>16801.61</v>
      </c>
      <c r="Y6" s="30">
        <f t="shared" si="5"/>
        <v>16801.61</v>
      </c>
    </row>
    <row r="7" spans="1:25" s="8" customFormat="1" ht="11.25" x14ac:dyDescent="0.2">
      <c r="A7" s="1">
        <v>3</v>
      </c>
      <c r="B7" s="17" t="s">
        <v>8</v>
      </c>
      <c r="C7" s="2" t="s">
        <v>9</v>
      </c>
      <c r="D7" s="13">
        <v>305</v>
      </c>
      <c r="E7" s="2">
        <v>277</v>
      </c>
      <c r="F7" s="3" t="s">
        <v>7</v>
      </c>
      <c r="G7" s="4">
        <v>2050</v>
      </c>
      <c r="H7" s="5">
        <v>4081</v>
      </c>
      <c r="I7" s="9">
        <v>1.64</v>
      </c>
      <c r="J7" s="4">
        <v>1.6</v>
      </c>
      <c r="K7" s="5">
        <v>1.97</v>
      </c>
      <c r="L7" s="5">
        <v>1</v>
      </c>
      <c r="M7" s="5">
        <v>0.89</v>
      </c>
      <c r="N7" s="2">
        <f t="shared" si="6"/>
        <v>18775.290195199999</v>
      </c>
      <c r="O7" s="2">
        <f t="shared" si="7"/>
        <v>18775.290195199999</v>
      </c>
      <c r="P7" s="2">
        <f t="shared" si="8"/>
        <v>18775.290195199999</v>
      </c>
      <c r="Q7" s="2">
        <f t="shared" si="0"/>
        <v>56325.870585600002</v>
      </c>
      <c r="R7" s="6">
        <v>1</v>
      </c>
      <c r="S7" s="1" t="s">
        <v>4</v>
      </c>
      <c r="T7" s="6">
        <v>3</v>
      </c>
      <c r="U7" s="2">
        <f t="shared" si="1"/>
        <v>18775.29</v>
      </c>
      <c r="V7" s="6">
        <f t="shared" si="2"/>
        <v>0</v>
      </c>
      <c r="W7" s="7">
        <f t="shared" si="3"/>
        <v>0</v>
      </c>
      <c r="X7" s="28">
        <f t="shared" si="4"/>
        <v>18775.29</v>
      </c>
      <c r="Y7" s="30">
        <f t="shared" si="5"/>
        <v>18775.29</v>
      </c>
    </row>
    <row r="8" spans="1:25" s="8" customFormat="1" ht="11.25" x14ac:dyDescent="0.2">
      <c r="A8" s="1">
        <v>4</v>
      </c>
      <c r="B8" s="17" t="s">
        <v>8</v>
      </c>
      <c r="C8" s="2" t="s">
        <v>10</v>
      </c>
      <c r="D8" s="13">
        <v>123</v>
      </c>
      <c r="E8" s="2">
        <v>167</v>
      </c>
      <c r="F8" s="3" t="s">
        <v>7</v>
      </c>
      <c r="G8" s="4">
        <v>1985</v>
      </c>
      <c r="H8" s="5">
        <v>4081</v>
      </c>
      <c r="I8" s="9">
        <v>1.64</v>
      </c>
      <c r="J8" s="4">
        <v>1.6</v>
      </c>
      <c r="K8" s="5">
        <v>1.97</v>
      </c>
      <c r="L8" s="5">
        <v>1</v>
      </c>
      <c r="M8" s="5">
        <v>0.89</v>
      </c>
      <c r="N8" s="2">
        <f t="shared" si="6"/>
        <v>18775.290195199999</v>
      </c>
      <c r="O8" s="2">
        <f t="shared" si="7"/>
        <v>18775.290195199999</v>
      </c>
      <c r="P8" s="2">
        <f t="shared" si="8"/>
        <v>18775.290195199999</v>
      </c>
      <c r="Q8" s="2">
        <f t="shared" si="0"/>
        <v>56325.870585600002</v>
      </c>
      <c r="R8" s="6">
        <v>1</v>
      </c>
      <c r="S8" s="1" t="s">
        <v>4</v>
      </c>
      <c r="T8" s="6">
        <v>3</v>
      </c>
      <c r="U8" s="2">
        <f t="shared" si="1"/>
        <v>18775.29</v>
      </c>
      <c r="V8" s="6">
        <f t="shared" si="2"/>
        <v>0</v>
      </c>
      <c r="W8" s="7">
        <f t="shared" si="3"/>
        <v>0</v>
      </c>
      <c r="X8" s="28">
        <f t="shared" si="4"/>
        <v>18775.29</v>
      </c>
      <c r="Y8" s="30">
        <f t="shared" si="5"/>
        <v>18775.29</v>
      </c>
    </row>
    <row r="9" spans="1:25" s="8" customFormat="1" ht="12.75" customHeight="1" x14ac:dyDescent="0.2">
      <c r="A9" s="1">
        <v>5</v>
      </c>
      <c r="B9" s="16" t="s">
        <v>11</v>
      </c>
      <c r="C9" s="2" t="s">
        <v>12</v>
      </c>
      <c r="D9" s="13">
        <v>520</v>
      </c>
      <c r="E9" s="2">
        <v>152</v>
      </c>
      <c r="F9" s="3" t="s">
        <v>7</v>
      </c>
      <c r="G9" s="4">
        <v>2030</v>
      </c>
      <c r="H9" s="5">
        <v>4081</v>
      </c>
      <c r="I9" s="9">
        <v>1.64</v>
      </c>
      <c r="J9" s="4">
        <v>1.6</v>
      </c>
      <c r="K9" s="5">
        <v>1.97</v>
      </c>
      <c r="L9" s="5">
        <v>1</v>
      </c>
      <c r="M9" s="5">
        <v>0.89</v>
      </c>
      <c r="N9" s="2">
        <f t="shared" si="6"/>
        <v>18775.290195199999</v>
      </c>
      <c r="O9" s="2">
        <f t="shared" si="7"/>
        <v>18775.290195199999</v>
      </c>
      <c r="P9" s="2">
        <f t="shared" si="8"/>
        <v>18775.290195199999</v>
      </c>
      <c r="Q9" s="2">
        <f t="shared" si="0"/>
        <v>56325.870585600002</v>
      </c>
      <c r="R9" s="6">
        <v>1</v>
      </c>
      <c r="S9" s="1" t="s">
        <v>4</v>
      </c>
      <c r="T9" s="6">
        <v>3</v>
      </c>
      <c r="U9" s="2">
        <f t="shared" si="1"/>
        <v>18775.29</v>
      </c>
      <c r="V9" s="6">
        <f t="shared" si="2"/>
        <v>0</v>
      </c>
      <c r="W9" s="7">
        <f t="shared" si="3"/>
        <v>0</v>
      </c>
      <c r="X9" s="28">
        <f t="shared" si="4"/>
        <v>18775.29</v>
      </c>
      <c r="Y9" s="30">
        <f t="shared" si="5"/>
        <v>18775.29</v>
      </c>
    </row>
    <row r="10" spans="1:25" s="8" customFormat="1" ht="11.25" x14ac:dyDescent="0.2">
      <c r="A10" s="1">
        <v>6</v>
      </c>
      <c r="B10" s="16" t="s">
        <v>8</v>
      </c>
      <c r="C10" s="2" t="s">
        <v>13</v>
      </c>
      <c r="D10" s="13">
        <v>122</v>
      </c>
      <c r="E10" s="2">
        <v>167</v>
      </c>
      <c r="F10" s="3" t="s">
        <v>7</v>
      </c>
      <c r="G10" s="4">
        <v>1985</v>
      </c>
      <c r="H10" s="5">
        <v>4081</v>
      </c>
      <c r="I10" s="9">
        <v>1.64</v>
      </c>
      <c r="J10" s="4">
        <v>1.6</v>
      </c>
      <c r="K10" s="5">
        <v>1.97</v>
      </c>
      <c r="L10" s="5">
        <v>1</v>
      </c>
      <c r="M10" s="5">
        <v>0.89</v>
      </c>
      <c r="N10" s="2">
        <f t="shared" si="6"/>
        <v>18775.290195199999</v>
      </c>
      <c r="O10" s="2">
        <f t="shared" si="7"/>
        <v>18775.290195199999</v>
      </c>
      <c r="P10" s="2">
        <f t="shared" si="8"/>
        <v>18775.290195199999</v>
      </c>
      <c r="Q10" s="2">
        <f t="shared" si="0"/>
        <v>56325.870585600002</v>
      </c>
      <c r="R10" s="6">
        <v>1</v>
      </c>
      <c r="S10" s="1" t="s">
        <v>4</v>
      </c>
      <c r="T10" s="6">
        <v>3</v>
      </c>
      <c r="U10" s="2">
        <f t="shared" si="1"/>
        <v>18775.29</v>
      </c>
      <c r="V10" s="6">
        <f t="shared" si="2"/>
        <v>0</v>
      </c>
      <c r="W10" s="7">
        <f t="shared" si="3"/>
        <v>0</v>
      </c>
      <c r="X10" s="28">
        <f t="shared" si="4"/>
        <v>18775.29</v>
      </c>
      <c r="Y10" s="30">
        <f t="shared" si="5"/>
        <v>18775.29</v>
      </c>
    </row>
    <row r="11" spans="1:25" s="8" customFormat="1" ht="11.25" x14ac:dyDescent="0.2">
      <c r="A11" s="1">
        <v>7</v>
      </c>
      <c r="B11" s="17" t="s">
        <v>8</v>
      </c>
      <c r="C11" s="2" t="s">
        <v>14</v>
      </c>
      <c r="D11" s="13">
        <v>383</v>
      </c>
      <c r="E11" s="2">
        <v>277</v>
      </c>
      <c r="F11" s="3" t="s">
        <v>7</v>
      </c>
      <c r="G11" s="4">
        <v>2050</v>
      </c>
      <c r="H11" s="5">
        <v>4081</v>
      </c>
      <c r="I11" s="9">
        <v>1.64</v>
      </c>
      <c r="J11" s="4">
        <v>1.6</v>
      </c>
      <c r="K11" s="5">
        <v>1.97</v>
      </c>
      <c r="L11" s="5">
        <v>1</v>
      </c>
      <c r="M11" s="5">
        <v>0.89</v>
      </c>
      <c r="N11" s="2">
        <f t="shared" si="6"/>
        <v>18775.290195199999</v>
      </c>
      <c r="O11" s="2">
        <f t="shared" si="7"/>
        <v>18775.290195199999</v>
      </c>
      <c r="P11" s="2">
        <f t="shared" si="8"/>
        <v>18775.290195199999</v>
      </c>
      <c r="Q11" s="2">
        <f t="shared" si="0"/>
        <v>56325.870585600002</v>
      </c>
      <c r="R11" s="6">
        <v>1</v>
      </c>
      <c r="S11" s="1" t="s">
        <v>4</v>
      </c>
      <c r="T11" s="6">
        <v>3</v>
      </c>
      <c r="U11" s="2">
        <f t="shared" si="1"/>
        <v>18775.29</v>
      </c>
      <c r="V11" s="6">
        <f t="shared" si="2"/>
        <v>0</v>
      </c>
      <c r="W11" s="7">
        <f t="shared" si="3"/>
        <v>0</v>
      </c>
      <c r="X11" s="28">
        <f t="shared" si="4"/>
        <v>18775.29</v>
      </c>
      <c r="Y11" s="30">
        <f t="shared" si="5"/>
        <v>18775.29</v>
      </c>
    </row>
    <row r="12" spans="1:25" s="8" customFormat="1" ht="12" thickBot="1" x14ac:dyDescent="0.25">
      <c r="A12" s="18">
        <v>8</v>
      </c>
      <c r="B12" s="19" t="s">
        <v>15</v>
      </c>
      <c r="C12" s="20" t="s">
        <v>16</v>
      </c>
      <c r="D12" s="21">
        <v>323</v>
      </c>
      <c r="E12" s="20">
        <v>102</v>
      </c>
      <c r="F12" s="22" t="s">
        <v>7</v>
      </c>
      <c r="G12" s="23">
        <v>2800</v>
      </c>
      <c r="H12" s="24">
        <v>4081</v>
      </c>
      <c r="I12" s="25">
        <v>1.64</v>
      </c>
      <c r="J12" s="23">
        <v>1.2</v>
      </c>
      <c r="K12" s="24">
        <v>1.97</v>
      </c>
      <c r="L12" s="24">
        <v>1</v>
      </c>
      <c r="M12" s="24">
        <v>0.89</v>
      </c>
      <c r="N12" s="20">
        <f t="shared" si="6"/>
        <v>14081.467646399997</v>
      </c>
      <c r="O12" s="20">
        <f t="shared" si="7"/>
        <v>14081.467646399997</v>
      </c>
      <c r="P12" s="20">
        <f t="shared" si="8"/>
        <v>14081.467646399997</v>
      </c>
      <c r="Q12" s="20">
        <f t="shared" si="0"/>
        <v>42244.402939199994</v>
      </c>
      <c r="R12" s="26">
        <v>1</v>
      </c>
      <c r="S12" s="18" t="s">
        <v>4</v>
      </c>
      <c r="T12" s="26">
        <v>3</v>
      </c>
      <c r="U12" s="20">
        <f t="shared" si="1"/>
        <v>14081.47</v>
      </c>
      <c r="V12" s="26">
        <f t="shared" si="2"/>
        <v>0</v>
      </c>
      <c r="W12" s="27">
        <f t="shared" si="3"/>
        <v>0</v>
      </c>
      <c r="X12" s="29">
        <f t="shared" si="4"/>
        <v>14081.47</v>
      </c>
      <c r="Y12" s="31">
        <f t="shared" si="5"/>
        <v>14081.47</v>
      </c>
    </row>
    <row r="13" spans="1:25" s="10" customFormat="1" ht="15.75" thickBot="1" x14ac:dyDescent="0.3">
      <c r="A13" s="50" t="s">
        <v>43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47">
        <f>SUM(Y5:Y12)</f>
        <v>130454.25000000003</v>
      </c>
    </row>
  </sheetData>
  <mergeCells count="19">
    <mergeCell ref="S2:S4"/>
    <mergeCell ref="T2:T4"/>
    <mergeCell ref="F2:F4"/>
    <mergeCell ref="A1:Y1"/>
    <mergeCell ref="A13:X13"/>
    <mergeCell ref="A2:A4"/>
    <mergeCell ref="X2:X4"/>
    <mergeCell ref="Y2:Y4"/>
    <mergeCell ref="U3:U4"/>
    <mergeCell ref="V3:V4"/>
    <mergeCell ref="W3:W4"/>
    <mergeCell ref="G2:G4"/>
    <mergeCell ref="N3:N4"/>
    <mergeCell ref="O3:O4"/>
    <mergeCell ref="P3:P4"/>
    <mergeCell ref="N2:P2"/>
    <mergeCell ref="U2:W2"/>
    <mergeCell ref="Q2:Q4"/>
    <mergeCell ref="R2:R4"/>
  </mergeCells>
  <pageMargins left="0.7" right="0.7" top="0.75" bottom="0.75" header="0.3" footer="0.3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2026-01-27T12:36:55Z</cp:lastPrinted>
  <dcterms:created xsi:type="dcterms:W3CDTF">2026-01-16T12:11:28Z</dcterms:created>
  <dcterms:modified xsi:type="dcterms:W3CDTF">2026-01-27T14:04:07Z</dcterms:modified>
</cp:coreProperties>
</file>