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Закупки АТЭК\Закупки АТЭК 2026\19. ЗК НТС труба эс\В ИЗВЕЩЕНИЕ\"/>
    </mc:Choice>
  </mc:AlternateContent>
  <xr:revisionPtr revIDLastSave="0" documentId="13_ncr:1_{ADAAAFCC-A99F-44E5-AEE5-86A2B184E9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МЦ " sheetId="1" r:id="rId1"/>
    <sheet name="лист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3" i="1" l="1"/>
  <c r="Q10" i="1"/>
  <c r="P22" i="1"/>
  <c r="I25" i="3"/>
  <c r="I24" i="3"/>
  <c r="I23" i="3"/>
  <c r="I22" i="3"/>
  <c r="I21" i="3"/>
  <c r="L11" i="1"/>
  <c r="L12" i="1"/>
  <c r="L13" i="1"/>
  <c r="L14" i="1"/>
  <c r="L15" i="1"/>
  <c r="L16" i="1"/>
  <c r="L17" i="1"/>
  <c r="L18" i="1"/>
  <c r="L19" i="1"/>
  <c r="L20" i="1"/>
  <c r="L21" i="1"/>
  <c r="L22" i="1"/>
  <c r="O22" i="1" s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1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G42" i="3"/>
  <c r="I42" i="3" s="1"/>
  <c r="J42" i="3" s="1"/>
  <c r="I41" i="3"/>
  <c r="J41" i="3" s="1"/>
  <c r="G41" i="3"/>
  <c r="I40" i="3"/>
  <c r="J40" i="3" s="1"/>
  <c r="G40" i="3"/>
  <c r="G39" i="3"/>
  <c r="I39" i="3" s="1"/>
  <c r="J39" i="3" s="1"/>
  <c r="G38" i="3"/>
  <c r="I38" i="3" s="1"/>
  <c r="J38" i="3" s="1"/>
  <c r="G37" i="3"/>
  <c r="I37" i="3" s="1"/>
  <c r="J37" i="3" s="1"/>
  <c r="G36" i="3"/>
  <c r="I36" i="3" s="1"/>
  <c r="J36" i="3" s="1"/>
  <c r="G35" i="3"/>
  <c r="I35" i="3" s="1"/>
  <c r="J35" i="3" s="1"/>
  <c r="G34" i="3"/>
  <c r="I34" i="3" s="1"/>
  <c r="J34" i="3" s="1"/>
  <c r="G33" i="3"/>
  <c r="I33" i="3" s="1"/>
  <c r="J33" i="3" s="1"/>
  <c r="I32" i="3"/>
  <c r="J32" i="3" s="1"/>
  <c r="G32" i="3"/>
  <c r="G31" i="3"/>
  <c r="I31" i="3" s="1"/>
  <c r="J31" i="3" s="1"/>
  <c r="G30" i="3"/>
  <c r="I30" i="3" s="1"/>
  <c r="J30" i="3" s="1"/>
  <c r="G29" i="3"/>
  <c r="I29" i="3" s="1"/>
  <c r="J29" i="3" s="1"/>
  <c r="G28" i="3"/>
  <c r="I28" i="3" s="1"/>
  <c r="J28" i="3" s="1"/>
  <c r="G27" i="3"/>
  <c r="I27" i="3" s="1"/>
  <c r="J27" i="3" s="1"/>
  <c r="G26" i="3"/>
  <c r="I26" i="3" s="1"/>
  <c r="J26" i="3" s="1"/>
  <c r="G25" i="3"/>
  <c r="J25" i="3" s="1"/>
  <c r="J24" i="3"/>
  <c r="G24" i="3"/>
  <c r="G23" i="3"/>
  <c r="J23" i="3" s="1"/>
  <c r="G22" i="3"/>
  <c r="J22" i="3" s="1"/>
  <c r="G21" i="3"/>
  <c r="J21" i="3" s="1"/>
  <c r="G20" i="3"/>
  <c r="I20" i="3" s="1"/>
  <c r="J20" i="3" s="1"/>
  <c r="G19" i="3"/>
  <c r="I19" i="3" s="1"/>
  <c r="J19" i="3" s="1"/>
  <c r="G18" i="3"/>
  <c r="I18" i="3" s="1"/>
  <c r="J18" i="3" s="1"/>
  <c r="G17" i="3"/>
  <c r="I17" i="3" s="1"/>
  <c r="J17" i="3" s="1"/>
  <c r="I16" i="3"/>
  <c r="J16" i="3" s="1"/>
  <c r="G16" i="3"/>
  <c r="G15" i="3"/>
  <c r="I15" i="3" s="1"/>
  <c r="J15" i="3" s="1"/>
  <c r="G14" i="3"/>
  <c r="I14" i="3" s="1"/>
  <c r="J14" i="3" s="1"/>
  <c r="G13" i="3"/>
  <c r="I13" i="3" s="1"/>
  <c r="J13" i="3" s="1"/>
  <c r="G12" i="3"/>
  <c r="I12" i="3" s="1"/>
  <c r="J12" i="3" s="1"/>
  <c r="G11" i="3"/>
  <c r="I11" i="3" s="1"/>
  <c r="J11" i="3" s="1"/>
  <c r="G10" i="3"/>
  <c r="I10" i="3" s="1"/>
  <c r="K41" i="1"/>
  <c r="K30" i="1"/>
  <c r="K42" i="1"/>
  <c r="Q42" i="1" s="1"/>
  <c r="K40" i="1"/>
  <c r="K39" i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Q22" i="1" l="1"/>
  <c r="I33" i="1"/>
  <c r="O33" i="1" s="1"/>
  <c r="P33" i="1" s="1"/>
  <c r="Q33" i="1" s="1"/>
  <c r="I18" i="1"/>
  <c r="O18" i="1" s="1"/>
  <c r="P18" i="1" s="1"/>
  <c r="Q18" i="1" s="1"/>
  <c r="I29" i="1"/>
  <c r="O29" i="1" s="1"/>
  <c r="P29" i="1" s="1"/>
  <c r="Q29" i="1" s="1"/>
  <c r="I12" i="1"/>
  <c r="O12" i="1" s="1"/>
  <c r="P12" i="1" s="1"/>
  <c r="Q12" i="1" s="1"/>
  <c r="I28" i="1"/>
  <c r="O28" i="1" s="1"/>
  <c r="P28" i="1" s="1"/>
  <c r="Q28" i="1" s="1"/>
  <c r="I26" i="1"/>
  <c r="O26" i="1" s="1"/>
  <c r="P26" i="1" s="1"/>
  <c r="Q26" i="1" s="1"/>
  <c r="I21" i="1"/>
  <c r="O21" i="1" s="1"/>
  <c r="P21" i="1" s="1"/>
  <c r="Q21" i="1" s="1"/>
  <c r="I20" i="1"/>
  <c r="O20" i="1" s="1"/>
  <c r="P20" i="1" s="1"/>
  <c r="Q20" i="1" s="1"/>
  <c r="I37" i="1"/>
  <c r="O37" i="1" s="1"/>
  <c r="P37" i="1" s="1"/>
  <c r="Q37" i="1" s="1"/>
  <c r="I36" i="1"/>
  <c r="O36" i="1" s="1"/>
  <c r="P36" i="1" s="1"/>
  <c r="Q36" i="1" s="1"/>
  <c r="I13" i="1"/>
  <c r="O13" i="1" s="1"/>
  <c r="P13" i="1" s="1"/>
  <c r="Q13" i="1" s="1"/>
  <c r="I25" i="1"/>
  <c r="O25" i="1" s="1"/>
  <c r="P25" i="1" s="1"/>
  <c r="Q25" i="1" s="1"/>
  <c r="I40" i="1"/>
  <c r="O40" i="1" s="1"/>
  <c r="P40" i="1" s="1"/>
  <c r="Q40" i="1" s="1"/>
  <c r="I32" i="1"/>
  <c r="O32" i="1" s="1"/>
  <c r="P32" i="1" s="1"/>
  <c r="Q32" i="1" s="1"/>
  <c r="I24" i="1"/>
  <c r="O24" i="1" s="1"/>
  <c r="P24" i="1" s="1"/>
  <c r="Q24" i="1" s="1"/>
  <c r="I16" i="1"/>
  <c r="O16" i="1" s="1"/>
  <c r="P16" i="1" s="1"/>
  <c r="Q16" i="1" s="1"/>
  <c r="I17" i="1"/>
  <c r="O17" i="1" s="1"/>
  <c r="P17" i="1" s="1"/>
  <c r="Q17" i="1" s="1"/>
  <c r="I39" i="1"/>
  <c r="O39" i="1" s="1"/>
  <c r="P39" i="1" s="1"/>
  <c r="Q39" i="1" s="1"/>
  <c r="I31" i="1"/>
  <c r="O31" i="1" s="1"/>
  <c r="P31" i="1" s="1"/>
  <c r="Q31" i="1" s="1"/>
  <c r="I23" i="1"/>
  <c r="O23" i="1" s="1"/>
  <c r="P23" i="1" s="1"/>
  <c r="Q23" i="1" s="1"/>
  <c r="I15" i="1"/>
  <c r="O15" i="1" s="1"/>
  <c r="P15" i="1" s="1"/>
  <c r="Q15" i="1" s="1"/>
  <c r="I34" i="1"/>
  <c r="O34" i="1" s="1"/>
  <c r="P34" i="1" s="1"/>
  <c r="Q34" i="1" s="1"/>
  <c r="I41" i="1"/>
  <c r="O41" i="1" s="1"/>
  <c r="P41" i="1" s="1"/>
  <c r="Q41" i="1" s="1"/>
  <c r="I38" i="1"/>
  <c r="O38" i="1" s="1"/>
  <c r="P38" i="1" s="1"/>
  <c r="Q38" i="1" s="1"/>
  <c r="I30" i="1"/>
  <c r="O30" i="1" s="1"/>
  <c r="P30" i="1" s="1"/>
  <c r="Q30" i="1" s="1"/>
  <c r="I22" i="1"/>
  <c r="I14" i="1"/>
  <c r="O14" i="1" s="1"/>
  <c r="P14" i="1" s="1"/>
  <c r="Q14" i="1" s="1"/>
  <c r="I10" i="1"/>
  <c r="O10" i="1" s="1"/>
  <c r="P10" i="1" s="1"/>
  <c r="I35" i="1"/>
  <c r="O35" i="1" s="1"/>
  <c r="P35" i="1" s="1"/>
  <c r="Q35" i="1" s="1"/>
  <c r="I27" i="1"/>
  <c r="O27" i="1" s="1"/>
  <c r="P27" i="1" s="1"/>
  <c r="Q27" i="1" s="1"/>
  <c r="I19" i="1"/>
  <c r="O19" i="1" s="1"/>
  <c r="P19" i="1" s="1"/>
  <c r="Q19" i="1" s="1"/>
  <c r="I11" i="1"/>
  <c r="O11" i="1" s="1"/>
  <c r="P11" i="1" s="1"/>
  <c r="Q11" i="1" s="1"/>
  <c r="J10" i="3"/>
  <c r="J43" i="3" s="1"/>
  <c r="I43" i="3"/>
  <c r="Q43" i="1" l="1"/>
</calcChain>
</file>

<file path=xl/sharedStrings.xml><?xml version="1.0" encoding="utf-8"?>
<sst xmlns="http://schemas.openxmlformats.org/spreadsheetml/2006/main" count="164" uniqueCount="53">
  <si>
    <t>п/п</t>
  </si>
  <si>
    <t>шт</t>
  </si>
  <si>
    <t>И. М. Разумов.</t>
  </si>
  <si>
    <t>(8617) 63-37-94 доб. 203</t>
  </si>
  <si>
    <t xml:space="preserve"> Начальник ОМТС филиала</t>
  </si>
  <si>
    <t>ООО "Стройтрубосталь",  итого руб.</t>
  </si>
  <si>
    <t xml:space="preserve">      Стоимость рассчитана с учетом доставки трубы электросварной и деталей трубопроводов до получателя:  Филиал АО "АТЭК" "Новороссийские тепловые сети ", г. Новороссийск,  ул. Куникова 43, за счет поставщика.</t>
  </si>
  <si>
    <t xml:space="preserve">Наименование </t>
  </si>
  <si>
    <t xml:space="preserve">Кол-во </t>
  </si>
  <si>
    <t>Ед. изм.</t>
  </si>
  <si>
    <t>Труба электросварная 57х3,0</t>
  </si>
  <si>
    <t>м</t>
  </si>
  <si>
    <t>Труба электросварная 76х3,0</t>
  </si>
  <si>
    <t>Труба электросварная 89х4,0</t>
  </si>
  <si>
    <t>Труба электросварная 108х4,0</t>
  </si>
  <si>
    <t>Труба электросварная 133х4,0</t>
  </si>
  <si>
    <t>Труба электросварная 159х4,5</t>
  </si>
  <si>
    <t>Труба электросварная 219х4,5</t>
  </si>
  <si>
    <t>Труба электросварная 273х5,0</t>
  </si>
  <si>
    <t>Труба электросварная 325х5,0</t>
  </si>
  <si>
    <t>Труба электросварная 426х7,0</t>
  </si>
  <si>
    <t>Труба электросварная 530х7,0</t>
  </si>
  <si>
    <t>Отводы стальные 57х3,0</t>
  </si>
  <si>
    <t>Отводы стальные 76х3,0</t>
  </si>
  <si>
    <t>Отводы стальные 89х4,0</t>
  </si>
  <si>
    <t>Отводы стальные 108х4,0</t>
  </si>
  <si>
    <t>Отводы стальные 133х4,0</t>
  </si>
  <si>
    <t>Отводы стальные 159х4,5</t>
  </si>
  <si>
    <t>Отводы стальные 219х4.5</t>
  </si>
  <si>
    <t>Отводы стальные 273х5,0</t>
  </si>
  <si>
    <t>Отводы стальные 325х5,0</t>
  </si>
  <si>
    <t>Отводы стальные 426х7,0</t>
  </si>
  <si>
    <t>Отводы стальные 530х7,0</t>
  </si>
  <si>
    <t>Переходы стальные 76х3-57х3</t>
  </si>
  <si>
    <t>Переходы стальные 89х4-76х3,5</t>
  </si>
  <si>
    <t>Переходы стальные 108х4,0-89х4,0</t>
  </si>
  <si>
    <t>Переходы стальные 133х4,0-108х4,0</t>
  </si>
  <si>
    <t>Переходы стальные 159х4,5-133х4,0</t>
  </si>
  <si>
    <t>Переходы стальные 219х5,5-159х4,5</t>
  </si>
  <si>
    <t>Переходы стальные 273х5,0-219х4,5</t>
  </si>
  <si>
    <t>Переходы стальные 325х5,0-219х4,5</t>
  </si>
  <si>
    <t>Переходы стальные 426х7,0-273х5,0</t>
  </si>
  <si>
    <t>Переходы стальные 530х7,0-325х5,0</t>
  </si>
  <si>
    <t>13.02.2026 г</t>
  </si>
  <si>
    <t>Доставка</t>
  </si>
  <si>
    <t xml:space="preserve">ИП Филиппова Н.Г., руб, без НДС </t>
  </si>
  <si>
    <t xml:space="preserve">ИП Чуприна Н.А., руб, без НДС </t>
  </si>
  <si>
    <t xml:space="preserve">Итого, руб, С НДС . </t>
  </si>
  <si>
    <t>Итого руб,           без НДС:</t>
  </si>
  <si>
    <t xml:space="preserve">Минимальное значение цены договора составляет 2 999 508 (Два миллиона девятьсот девяносто девять тысяч пятьсот восемь) рублей 21 копейка, без учета НДС.  </t>
  </si>
  <si>
    <t>РАСЧЕТ  Начального минимального значения цены договора на поставку Трубы электросварной, деталей трубопроводов для  Филиала АО "АТЭК" "Новороссийские тепловые сети ".</t>
  </si>
  <si>
    <t>Наименьшая стоимость, руб, без НДС.</t>
  </si>
  <si>
    <t>Наименьшая цена за ед., руб, без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</si>
</sst>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76" formatCode="#,##0.0000000000000\ _₽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scheme val="minor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1" fontId="1" fillId="0" borderId="0" xfId="0" applyNumberFormat="1" applyFont="1"/>
    <xf numFmtId="1" fontId="0" fillId="0" borderId="0" xfId="0" applyNumberFormat="1"/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6" fillId="0" borderId="0" xfId="0" applyNumberFormat="1" applyFont="1"/>
    <xf numFmtId="164" fontId="6" fillId="0" borderId="1" xfId="0" applyNumberFormat="1" applyFont="1" applyBorder="1"/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/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176" fontId="0" fillId="0" borderId="0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/>
    <xf numFmtId="0" fontId="11" fillId="0" borderId="0" xfId="0" applyFont="1" applyAlignment="1">
      <alignment horizontal="center" vertical="center" wrapText="1"/>
    </xf>
    <xf numFmtId="164" fontId="9" fillId="0" borderId="1" xfId="0" applyNumberFormat="1" applyFont="1" applyBorder="1"/>
    <xf numFmtId="164" fontId="9" fillId="2" borderId="1" xfId="0" applyNumberFormat="1" applyFont="1" applyFill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S51"/>
  <sheetViews>
    <sheetView tabSelected="1" topLeftCell="A32" zoomScaleNormal="100" workbookViewId="0">
      <selection activeCell="P43" sqref="P43"/>
    </sheetView>
  </sheetViews>
  <sheetFormatPr defaultRowHeight="18" x14ac:dyDescent="0.35"/>
  <cols>
    <col min="1" max="1" width="11.44140625" style="5" customWidth="1"/>
    <col min="2" max="2" width="5.6640625" style="60" customWidth="1"/>
    <col min="3" max="3" width="27.44140625" style="5" customWidth="1"/>
    <col min="4" max="4" width="11.109375" style="60" customWidth="1"/>
    <col min="5" max="6" width="18" style="5" customWidth="1"/>
    <col min="7" max="7" width="18" style="5" hidden="1" customWidth="1"/>
    <col min="8" max="8" width="17.33203125" style="59" hidden="1" customWidth="1"/>
    <col min="9" max="9" width="17.33203125" style="59" customWidth="1"/>
    <col min="10" max="10" width="17.33203125" style="59" hidden="1" customWidth="1"/>
    <col min="11" max="11" width="17.6640625" style="59" hidden="1" customWidth="1"/>
    <col min="12" max="12" width="17.6640625" style="59" customWidth="1"/>
    <col min="13" max="13" width="17.6640625" style="59" hidden="1" customWidth="1"/>
    <col min="14" max="14" width="20.44140625" style="58" hidden="1" customWidth="1"/>
    <col min="15" max="15" width="20.44140625" style="58" customWidth="1"/>
    <col min="16" max="16" width="22.44140625" style="58" customWidth="1"/>
    <col min="17" max="17" width="18.6640625" style="29" hidden="1" customWidth="1"/>
    <col min="18" max="16384" width="8.88671875" style="5"/>
  </cols>
  <sheetData>
    <row r="5" spans="2:17" x14ac:dyDescent="0.35">
      <c r="B5" s="8"/>
      <c r="C5" s="3"/>
      <c r="D5" s="8"/>
      <c r="E5" s="3"/>
      <c r="F5" s="3"/>
      <c r="G5" s="3"/>
      <c r="H5" s="25"/>
      <c r="I5" s="25"/>
      <c r="J5" s="25"/>
      <c r="K5" s="25"/>
      <c r="L5" s="25"/>
      <c r="M5" s="25"/>
      <c r="N5" s="27"/>
      <c r="O5" s="27"/>
      <c r="P5" s="27" t="s">
        <v>43</v>
      </c>
    </row>
    <row r="6" spans="2:17" ht="36" customHeight="1" x14ac:dyDescent="0.35">
      <c r="B6" s="49" t="s">
        <v>50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2:17" x14ac:dyDescent="0.35">
      <c r="B7" s="8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2:17" ht="11.25" customHeight="1" x14ac:dyDescent="0.35">
      <c r="B8" s="16"/>
      <c r="C8" s="55"/>
      <c r="D8" s="55"/>
      <c r="E8" s="55"/>
      <c r="F8" s="55"/>
      <c r="G8" s="55"/>
      <c r="H8" s="57"/>
      <c r="I8" s="57"/>
      <c r="J8" s="57"/>
      <c r="K8" s="57"/>
      <c r="L8" s="57"/>
      <c r="M8" s="57"/>
      <c r="N8" s="57"/>
      <c r="O8" s="57"/>
      <c r="P8" s="57"/>
    </row>
    <row r="9" spans="2:17" ht="72" x14ac:dyDescent="0.35">
      <c r="B9" s="4" t="s">
        <v>0</v>
      </c>
      <c r="C9" s="13" t="s">
        <v>7</v>
      </c>
      <c r="D9" s="13" t="s">
        <v>9</v>
      </c>
      <c r="E9" s="13" t="s">
        <v>8</v>
      </c>
      <c r="F9" s="20" t="s">
        <v>46</v>
      </c>
      <c r="G9" s="20"/>
      <c r="H9" s="45"/>
      <c r="I9" s="20" t="s">
        <v>5</v>
      </c>
      <c r="J9" s="45"/>
      <c r="K9" s="45"/>
      <c r="L9" s="20" t="s">
        <v>45</v>
      </c>
      <c r="M9" s="45"/>
      <c r="N9" s="20"/>
      <c r="O9" s="20" t="s">
        <v>52</v>
      </c>
      <c r="P9" s="20" t="s">
        <v>51</v>
      </c>
      <c r="Q9" s="20" t="s">
        <v>47</v>
      </c>
    </row>
    <row r="10" spans="2:17" ht="36" x14ac:dyDescent="0.35">
      <c r="B10" s="15">
        <v>1</v>
      </c>
      <c r="C10" s="14" t="s">
        <v>10</v>
      </c>
      <c r="D10" s="15" t="s">
        <v>11</v>
      </c>
      <c r="E10" s="15">
        <v>108</v>
      </c>
      <c r="F10" s="44">
        <f>H10+G10</f>
        <v>360.3125931995084</v>
      </c>
      <c r="G10" s="54">
        <v>70.872593199508401</v>
      </c>
      <c r="H10" s="22">
        <v>289.44</v>
      </c>
      <c r="I10" s="22">
        <f>K10+J10</f>
        <v>268.48093699840842</v>
      </c>
      <c r="J10" s="22">
        <v>48.808805850867401</v>
      </c>
      <c r="K10" s="21">
        <f>268/1.22</f>
        <v>219.67213114754099</v>
      </c>
      <c r="L10" s="21">
        <f>N10+M10</f>
        <v>391.8752478492421</v>
      </c>
      <c r="M10" s="21">
        <v>67.595247849242099</v>
      </c>
      <c r="N10" s="21">
        <v>324.27999999999997</v>
      </c>
      <c r="O10" s="21">
        <f t="shared" ref="O10:O21" si="0">I10</f>
        <v>268.48093699840842</v>
      </c>
      <c r="P10" s="21">
        <f>O10*E10</f>
        <v>28995.941195828109</v>
      </c>
      <c r="Q10" s="30">
        <f>P10*1.22</f>
        <v>35375.04825891029</v>
      </c>
    </row>
    <row r="11" spans="2:17" ht="36" x14ac:dyDescent="0.35">
      <c r="B11" s="15">
        <v>2</v>
      </c>
      <c r="C11" s="14" t="s">
        <v>12</v>
      </c>
      <c r="D11" s="15" t="s">
        <v>11</v>
      </c>
      <c r="E11" s="15">
        <v>69</v>
      </c>
      <c r="F11" s="44">
        <f t="shared" ref="F11:F41" si="1">H11+G11</f>
        <v>479.70259319950839</v>
      </c>
      <c r="G11" s="54">
        <v>70.872593199508401</v>
      </c>
      <c r="H11" s="22">
        <v>408.83</v>
      </c>
      <c r="I11" s="22">
        <f t="shared" ref="I11:I41" si="2">K11+J11</f>
        <v>345.36618290004776</v>
      </c>
      <c r="J11" s="22">
        <v>48.808805850867401</v>
      </c>
      <c r="K11" s="21">
        <f>361.8/1.22</f>
        <v>296.55737704918033</v>
      </c>
      <c r="L11" s="21">
        <f t="shared" ref="L11:L41" si="3">N11+M11</f>
        <v>505.3752478492421</v>
      </c>
      <c r="M11" s="21">
        <v>67.595247849242099</v>
      </c>
      <c r="N11" s="21">
        <v>437.78</v>
      </c>
      <c r="O11" s="21">
        <f t="shared" si="0"/>
        <v>345.36618290004776</v>
      </c>
      <c r="P11" s="21">
        <f>O11*E11</f>
        <v>23830.266620103295</v>
      </c>
      <c r="Q11" s="30">
        <f t="shared" ref="Q11:Q42" si="4">P11*1.22</f>
        <v>29072.925276526021</v>
      </c>
    </row>
    <row r="12" spans="2:17" ht="36" x14ac:dyDescent="0.35">
      <c r="B12" s="15">
        <v>3</v>
      </c>
      <c r="C12" s="14" t="s">
        <v>13</v>
      </c>
      <c r="D12" s="15" t="s">
        <v>11</v>
      </c>
      <c r="E12" s="15">
        <v>476</v>
      </c>
      <c r="F12" s="44">
        <f t="shared" si="1"/>
        <v>699.71259319950843</v>
      </c>
      <c r="G12" s="54">
        <v>70.872593199508401</v>
      </c>
      <c r="H12" s="22">
        <v>628.84</v>
      </c>
      <c r="I12" s="22">
        <f t="shared" si="2"/>
        <v>509.02192060496577</v>
      </c>
      <c r="J12" s="22">
        <v>48.808805850867401</v>
      </c>
      <c r="K12" s="21">
        <f>561.46/1.22</f>
        <v>460.2131147540984</v>
      </c>
      <c r="L12" s="21">
        <f t="shared" si="3"/>
        <v>713.27524784924208</v>
      </c>
      <c r="M12" s="21">
        <v>67.595247849242099</v>
      </c>
      <c r="N12" s="21">
        <v>645.67999999999995</v>
      </c>
      <c r="O12" s="21">
        <f t="shared" si="0"/>
        <v>509.02192060496577</v>
      </c>
      <c r="P12" s="21">
        <f>O12*E12</f>
        <v>242294.4342079637</v>
      </c>
      <c r="Q12" s="30">
        <f t="shared" si="4"/>
        <v>295599.20973371569</v>
      </c>
    </row>
    <row r="13" spans="2:17" ht="36" x14ac:dyDescent="0.35">
      <c r="B13" s="15">
        <v>4</v>
      </c>
      <c r="C13" s="14" t="s">
        <v>14</v>
      </c>
      <c r="D13" s="15" t="s">
        <v>11</v>
      </c>
      <c r="E13" s="15">
        <v>318</v>
      </c>
      <c r="F13" s="44">
        <f t="shared" si="1"/>
        <v>868.28259319950837</v>
      </c>
      <c r="G13" s="54">
        <v>70.872593199508401</v>
      </c>
      <c r="H13" s="22">
        <v>797.41</v>
      </c>
      <c r="I13" s="22">
        <f t="shared" si="2"/>
        <v>612.26782224431008</v>
      </c>
      <c r="J13" s="22">
        <v>48.808805850867401</v>
      </c>
      <c r="K13" s="21">
        <f>687.42/1.22</f>
        <v>563.45901639344265</v>
      </c>
      <c r="L13" s="21">
        <f t="shared" si="3"/>
        <v>892.49524784924211</v>
      </c>
      <c r="M13" s="21">
        <v>67.595247849242099</v>
      </c>
      <c r="N13" s="21">
        <v>824.9</v>
      </c>
      <c r="O13" s="21">
        <f t="shared" si="0"/>
        <v>612.26782224431008</v>
      </c>
      <c r="P13" s="21">
        <f>O13*E13</f>
        <v>194701.16747369061</v>
      </c>
      <c r="Q13" s="30">
        <f t="shared" si="4"/>
        <v>237535.42431790254</v>
      </c>
    </row>
    <row r="14" spans="2:17" ht="36" x14ac:dyDescent="0.35">
      <c r="B14" s="15">
        <v>5</v>
      </c>
      <c r="C14" s="14" t="s">
        <v>15</v>
      </c>
      <c r="D14" s="15" t="s">
        <v>11</v>
      </c>
      <c r="E14" s="15">
        <v>90</v>
      </c>
      <c r="F14" s="44">
        <f t="shared" si="1"/>
        <v>1066.3625931995084</v>
      </c>
      <c r="G14" s="54">
        <v>70.872593199508401</v>
      </c>
      <c r="H14" s="22">
        <v>995.49</v>
      </c>
      <c r="I14" s="22">
        <f t="shared" si="2"/>
        <v>758.34978945742478</v>
      </c>
      <c r="J14" s="22">
        <v>48.808805850867401</v>
      </c>
      <c r="K14" s="21">
        <f>865.64/1.22</f>
        <v>709.54098360655735</v>
      </c>
      <c r="L14" s="21">
        <f t="shared" si="3"/>
        <v>1115.0152478492421</v>
      </c>
      <c r="M14" s="21">
        <v>67.595247849242099</v>
      </c>
      <c r="N14" s="21">
        <v>1047.42</v>
      </c>
      <c r="O14" s="21">
        <f t="shared" si="0"/>
        <v>758.34978945742478</v>
      </c>
      <c r="P14" s="21">
        <f>O14*E14</f>
        <v>68251.48105116823</v>
      </c>
      <c r="Q14" s="30">
        <f t="shared" si="4"/>
        <v>83266.80688242524</v>
      </c>
    </row>
    <row r="15" spans="2:17" ht="36" x14ac:dyDescent="0.35">
      <c r="B15" s="15">
        <v>6</v>
      </c>
      <c r="C15" s="14" t="s">
        <v>16</v>
      </c>
      <c r="D15" s="15" t="s">
        <v>11</v>
      </c>
      <c r="E15" s="15">
        <v>636</v>
      </c>
      <c r="F15" s="44">
        <f t="shared" si="1"/>
        <v>1388.6825931995083</v>
      </c>
      <c r="G15" s="54">
        <v>70.872593199508401</v>
      </c>
      <c r="H15" s="22">
        <v>1317.81</v>
      </c>
      <c r="I15" s="22">
        <f t="shared" si="2"/>
        <v>1004.7104451951298</v>
      </c>
      <c r="J15" s="22">
        <v>48.808805850867401</v>
      </c>
      <c r="K15" s="21">
        <f>1166.2/1.22</f>
        <v>955.90163934426232</v>
      </c>
      <c r="L15" s="21">
        <f t="shared" si="3"/>
        <v>1327.095247849242</v>
      </c>
      <c r="M15" s="21">
        <v>67.595247849242099</v>
      </c>
      <c r="N15" s="21">
        <v>1259.5</v>
      </c>
      <c r="O15" s="21">
        <f t="shared" si="0"/>
        <v>1004.7104451951298</v>
      </c>
      <c r="P15" s="21">
        <f>O15*E15</f>
        <v>638995.84314410249</v>
      </c>
      <c r="Q15" s="30">
        <f t="shared" si="4"/>
        <v>779574.92863580503</v>
      </c>
    </row>
    <row r="16" spans="2:17" ht="36" x14ac:dyDescent="0.35">
      <c r="B16" s="15">
        <v>7</v>
      </c>
      <c r="C16" s="14" t="s">
        <v>17</v>
      </c>
      <c r="D16" s="15" t="s">
        <v>11</v>
      </c>
      <c r="E16" s="15">
        <v>96</v>
      </c>
      <c r="F16" s="44">
        <f t="shared" si="1"/>
        <v>2058.6525931995084</v>
      </c>
      <c r="G16" s="54">
        <v>70.872593199508401</v>
      </c>
      <c r="H16" s="22">
        <v>1987.78</v>
      </c>
      <c r="I16" s="22">
        <f t="shared" si="2"/>
        <v>1453.3989697852935</v>
      </c>
      <c r="J16" s="22">
        <v>48.808805850867401</v>
      </c>
      <c r="K16" s="21">
        <f>1713.6/1.22</f>
        <v>1404.5901639344261</v>
      </c>
      <c r="L16" s="21">
        <f t="shared" si="3"/>
        <v>2261.0052478492421</v>
      </c>
      <c r="M16" s="21">
        <v>67.595247849242099</v>
      </c>
      <c r="N16" s="21">
        <v>2193.41</v>
      </c>
      <c r="O16" s="21">
        <f t="shared" si="0"/>
        <v>1453.3989697852935</v>
      </c>
      <c r="P16" s="21">
        <f>O16*E16</f>
        <v>139526.30109938816</v>
      </c>
      <c r="Q16" s="30">
        <f t="shared" si="4"/>
        <v>170222.08734125356</v>
      </c>
    </row>
    <row r="17" spans="2:17" ht="36" x14ac:dyDescent="0.35">
      <c r="B17" s="15">
        <v>8</v>
      </c>
      <c r="C17" s="14" t="s">
        <v>18</v>
      </c>
      <c r="D17" s="15" t="s">
        <v>11</v>
      </c>
      <c r="E17" s="15">
        <v>66</v>
      </c>
      <c r="F17" s="44">
        <f t="shared" si="1"/>
        <v>2890.7025931995086</v>
      </c>
      <c r="G17" s="54">
        <v>70.872593199508401</v>
      </c>
      <c r="H17" s="22">
        <v>2819.83</v>
      </c>
      <c r="I17" s="22">
        <f t="shared" si="2"/>
        <v>2188.9317566705395</v>
      </c>
      <c r="J17" s="22">
        <v>48.808805850867401</v>
      </c>
      <c r="K17" s="21">
        <f>2610.95/1.22</f>
        <v>2140.122950819672</v>
      </c>
      <c r="L17" s="21">
        <f t="shared" si="3"/>
        <v>3017.9652478492421</v>
      </c>
      <c r="M17" s="21">
        <v>67.595247849242099</v>
      </c>
      <c r="N17" s="21">
        <v>2950.37</v>
      </c>
      <c r="O17" s="21">
        <f t="shared" si="0"/>
        <v>2188.9317566705395</v>
      </c>
      <c r="P17" s="21">
        <f>O17*E17</f>
        <v>144469.49594025561</v>
      </c>
      <c r="Q17" s="30">
        <f t="shared" si="4"/>
        <v>176252.78504711183</v>
      </c>
    </row>
    <row r="18" spans="2:17" ht="36" x14ac:dyDescent="0.35">
      <c r="B18" s="15">
        <v>9</v>
      </c>
      <c r="C18" s="14" t="s">
        <v>19</v>
      </c>
      <c r="D18" s="15" t="s">
        <v>11</v>
      </c>
      <c r="E18" s="15">
        <v>36</v>
      </c>
      <c r="F18" s="44">
        <f t="shared" si="1"/>
        <v>3436.0225931995083</v>
      </c>
      <c r="G18" s="54">
        <v>70.872593199508401</v>
      </c>
      <c r="H18" s="22">
        <v>3365.15</v>
      </c>
      <c r="I18" s="22">
        <f t="shared" si="2"/>
        <v>2701.0383140475888</v>
      </c>
      <c r="J18" s="22">
        <v>48.808805850867401</v>
      </c>
      <c r="K18" s="21">
        <f>3235.72/1.22</f>
        <v>2652.2295081967213</v>
      </c>
      <c r="L18" s="21">
        <f t="shared" si="3"/>
        <v>3691.6052478492425</v>
      </c>
      <c r="M18" s="21">
        <v>67.595247849242099</v>
      </c>
      <c r="N18" s="21">
        <v>3624.01</v>
      </c>
      <c r="O18" s="21">
        <f t="shared" si="0"/>
        <v>2701.0383140475888</v>
      </c>
      <c r="P18" s="21">
        <f>O18*E18</f>
        <v>97237.379305713199</v>
      </c>
      <c r="Q18" s="30">
        <f t="shared" si="4"/>
        <v>118629.6027529701</v>
      </c>
    </row>
    <row r="19" spans="2:17" ht="36" x14ac:dyDescent="0.35">
      <c r="B19" s="15">
        <v>10</v>
      </c>
      <c r="C19" s="14" t="s">
        <v>20</v>
      </c>
      <c r="D19" s="15" t="s">
        <v>11</v>
      </c>
      <c r="E19" s="15">
        <v>48</v>
      </c>
      <c r="F19" s="44">
        <f t="shared" si="1"/>
        <v>6958.8625931995084</v>
      </c>
      <c r="G19" s="54">
        <v>70.872593199508401</v>
      </c>
      <c r="H19" s="22">
        <v>6887.99</v>
      </c>
      <c r="I19" s="22">
        <f t="shared" si="2"/>
        <v>5325.3415927361129</v>
      </c>
      <c r="J19" s="22">
        <v>48.808805850867401</v>
      </c>
      <c r="K19" s="21">
        <f>6437.37/1.22</f>
        <v>5276.5327868852455</v>
      </c>
      <c r="L19" s="21">
        <f t="shared" si="3"/>
        <v>7470.5752478492414</v>
      </c>
      <c r="M19" s="21">
        <v>67.595247849242099</v>
      </c>
      <c r="N19" s="21">
        <v>7402.98</v>
      </c>
      <c r="O19" s="21">
        <f t="shared" si="0"/>
        <v>5325.3415927361129</v>
      </c>
      <c r="P19" s="21">
        <f>O19*E19</f>
        <v>255616.39645133342</v>
      </c>
      <c r="Q19" s="30">
        <f t="shared" si="4"/>
        <v>311852.00367062679</v>
      </c>
    </row>
    <row r="20" spans="2:17" ht="36" x14ac:dyDescent="0.35">
      <c r="B20" s="15">
        <v>11</v>
      </c>
      <c r="C20" s="14" t="s">
        <v>21</v>
      </c>
      <c r="D20" s="15" t="s">
        <v>11</v>
      </c>
      <c r="E20" s="15">
        <v>48</v>
      </c>
      <c r="F20" s="44">
        <f t="shared" si="1"/>
        <v>9247.8325931995078</v>
      </c>
      <c r="G20" s="54">
        <v>70.872593199508401</v>
      </c>
      <c r="H20" s="22">
        <v>9176.9599999999991</v>
      </c>
      <c r="I20" s="22">
        <f t="shared" si="2"/>
        <v>7078.8088058508674</v>
      </c>
      <c r="J20" s="22">
        <v>48.808805850867401</v>
      </c>
      <c r="K20" s="21">
        <f>8576.6/1.22</f>
        <v>7030</v>
      </c>
      <c r="L20" s="21">
        <f t="shared" si="3"/>
        <v>11560.235247849241</v>
      </c>
      <c r="M20" s="21">
        <v>67.595247849242099</v>
      </c>
      <c r="N20" s="21">
        <v>11492.64</v>
      </c>
      <c r="O20" s="21">
        <f t="shared" si="0"/>
        <v>7078.8088058508674</v>
      </c>
      <c r="P20" s="21">
        <f>O20*E20</f>
        <v>339782.82268084167</v>
      </c>
      <c r="Q20" s="30">
        <f t="shared" si="4"/>
        <v>414535.04367062682</v>
      </c>
    </row>
    <row r="21" spans="2:17" ht="36" x14ac:dyDescent="0.35">
      <c r="B21" s="15">
        <v>12</v>
      </c>
      <c r="C21" s="14" t="s">
        <v>22</v>
      </c>
      <c r="D21" s="15" t="s">
        <v>1</v>
      </c>
      <c r="E21" s="15">
        <v>20</v>
      </c>
      <c r="F21" s="44">
        <f t="shared" si="1"/>
        <v>327.67259319950841</v>
      </c>
      <c r="G21" s="54">
        <v>70.872593199508401</v>
      </c>
      <c r="H21" s="22">
        <v>256.8</v>
      </c>
      <c r="I21" s="22">
        <f t="shared" si="2"/>
        <v>247.16946158857232</v>
      </c>
      <c r="J21" s="22">
        <v>48.808805850867401</v>
      </c>
      <c r="K21" s="21">
        <f>242/1.22</f>
        <v>198.36065573770492</v>
      </c>
      <c r="L21" s="21">
        <f t="shared" si="3"/>
        <v>359.70524784924214</v>
      </c>
      <c r="M21" s="21">
        <v>67.595247849242099</v>
      </c>
      <c r="N21" s="21">
        <v>292.11</v>
      </c>
      <c r="O21" s="21">
        <f t="shared" si="0"/>
        <v>247.16946158857232</v>
      </c>
      <c r="P21" s="21">
        <f>O21*E21</f>
        <v>4943.3892317714462</v>
      </c>
      <c r="Q21" s="30">
        <f t="shared" si="4"/>
        <v>6030.9348627611644</v>
      </c>
    </row>
    <row r="22" spans="2:17" ht="36" x14ac:dyDescent="0.35">
      <c r="B22" s="15">
        <v>13</v>
      </c>
      <c r="C22" s="14" t="s">
        <v>23</v>
      </c>
      <c r="D22" s="15" t="s">
        <v>1</v>
      </c>
      <c r="E22" s="15">
        <v>20</v>
      </c>
      <c r="F22" s="44">
        <f t="shared" si="1"/>
        <v>544.07259319950845</v>
      </c>
      <c r="G22" s="54">
        <v>70.872593199508401</v>
      </c>
      <c r="H22" s="22">
        <v>473.2</v>
      </c>
      <c r="I22" s="22">
        <f t="shared" si="2"/>
        <v>329.13667470332643</v>
      </c>
      <c r="J22" s="22">
        <v>48.808805850867401</v>
      </c>
      <c r="K22" s="21">
        <f>342/1.22</f>
        <v>280.32786885245901</v>
      </c>
      <c r="L22" s="21">
        <f t="shared" si="3"/>
        <v>287.8152478492421</v>
      </c>
      <c r="M22" s="21">
        <v>67.595247849242099</v>
      </c>
      <c r="N22" s="21">
        <v>220.22</v>
      </c>
      <c r="O22" s="21">
        <f>L22</f>
        <v>287.8152478492421</v>
      </c>
      <c r="P22" s="21">
        <f>O22*E22</f>
        <v>5756.3049569848417</v>
      </c>
      <c r="Q22" s="30">
        <f t="shared" si="4"/>
        <v>7022.6920475215065</v>
      </c>
    </row>
    <row r="23" spans="2:17" ht="36" x14ac:dyDescent="0.35">
      <c r="B23" s="15">
        <v>14</v>
      </c>
      <c r="C23" s="14" t="s">
        <v>24</v>
      </c>
      <c r="D23" s="15" t="s">
        <v>1</v>
      </c>
      <c r="E23" s="15">
        <v>48</v>
      </c>
      <c r="F23" s="44">
        <f t="shared" si="1"/>
        <v>576.47259319950842</v>
      </c>
      <c r="G23" s="54">
        <v>70.872593199508401</v>
      </c>
      <c r="H23" s="22">
        <v>505.6</v>
      </c>
      <c r="I23" s="22">
        <f t="shared" si="2"/>
        <v>376.67765830988378</v>
      </c>
      <c r="J23" s="22">
        <v>48.808805850867401</v>
      </c>
      <c r="K23" s="21">
        <f>400/1.22</f>
        <v>327.86885245901641</v>
      </c>
      <c r="L23" s="21">
        <f t="shared" si="3"/>
        <v>499.59524784924213</v>
      </c>
      <c r="M23" s="21">
        <v>67.595247849242099</v>
      </c>
      <c r="N23" s="21">
        <v>432</v>
      </c>
      <c r="O23" s="21">
        <f t="shared" ref="O23:O41" si="5">I23</f>
        <v>376.67765830988378</v>
      </c>
      <c r="P23" s="21">
        <f>O23*E23</f>
        <v>18080.527598874422</v>
      </c>
      <c r="Q23" s="30">
        <f t="shared" si="4"/>
        <v>22058.243670626794</v>
      </c>
    </row>
    <row r="24" spans="2:17" ht="36" x14ac:dyDescent="0.35">
      <c r="B24" s="15">
        <v>15</v>
      </c>
      <c r="C24" s="14" t="s">
        <v>25</v>
      </c>
      <c r="D24" s="15" t="s">
        <v>1</v>
      </c>
      <c r="E24" s="15">
        <v>32</v>
      </c>
      <c r="F24" s="44">
        <f t="shared" si="1"/>
        <v>763.99259319950841</v>
      </c>
      <c r="G24" s="54">
        <v>70.872593199508401</v>
      </c>
      <c r="H24" s="22">
        <v>693.12</v>
      </c>
      <c r="I24" s="22">
        <f t="shared" si="2"/>
        <v>523.49733044103129</v>
      </c>
      <c r="J24" s="22">
        <v>48.808805850867401</v>
      </c>
      <c r="K24" s="21">
        <f>579.12/1.22</f>
        <v>474.68852459016392</v>
      </c>
      <c r="L24" s="21">
        <f t="shared" si="3"/>
        <v>546.39524784924208</v>
      </c>
      <c r="M24" s="21">
        <v>67.595247849242099</v>
      </c>
      <c r="N24" s="21">
        <v>478.8</v>
      </c>
      <c r="O24" s="21">
        <f t="shared" si="5"/>
        <v>523.49733044103129</v>
      </c>
      <c r="P24" s="21">
        <f>O24*E24</f>
        <v>16751.914574113001</v>
      </c>
      <c r="Q24" s="30">
        <f t="shared" si="4"/>
        <v>20437.335780417859</v>
      </c>
    </row>
    <row r="25" spans="2:17" ht="36" x14ac:dyDescent="0.35">
      <c r="B25" s="15">
        <v>16</v>
      </c>
      <c r="C25" s="14" t="s">
        <v>26</v>
      </c>
      <c r="D25" s="15" t="s">
        <v>1</v>
      </c>
      <c r="E25" s="15">
        <v>12</v>
      </c>
      <c r="F25" s="44">
        <f t="shared" si="1"/>
        <v>1093.2725931995083</v>
      </c>
      <c r="G25" s="54">
        <v>70.872593199508401</v>
      </c>
      <c r="H25" s="22">
        <v>1022.4</v>
      </c>
      <c r="I25" s="22">
        <f t="shared" si="2"/>
        <v>798.31700257217892</v>
      </c>
      <c r="J25" s="22">
        <v>48.808805850867401</v>
      </c>
      <c r="K25" s="21">
        <f>914.4/1.22</f>
        <v>749.50819672131149</v>
      </c>
      <c r="L25" s="21">
        <f t="shared" si="3"/>
        <v>1118.7952478492421</v>
      </c>
      <c r="M25" s="21">
        <v>67.595247849242099</v>
      </c>
      <c r="N25" s="21">
        <v>1051.2</v>
      </c>
      <c r="O25" s="21">
        <f t="shared" si="5"/>
        <v>798.31700257217892</v>
      </c>
      <c r="P25" s="21">
        <f>O25*E25</f>
        <v>9579.8040308661475</v>
      </c>
      <c r="Q25" s="30">
        <f t="shared" si="4"/>
        <v>11687.360917656699</v>
      </c>
    </row>
    <row r="26" spans="2:17" ht="36" x14ac:dyDescent="0.35">
      <c r="B26" s="15">
        <v>17</v>
      </c>
      <c r="C26" s="14" t="s">
        <v>27</v>
      </c>
      <c r="D26" s="15" t="s">
        <v>1</v>
      </c>
      <c r="E26" s="15">
        <v>64</v>
      </c>
      <c r="F26" s="44">
        <f t="shared" si="1"/>
        <v>2179.8725931995086</v>
      </c>
      <c r="G26" s="54">
        <v>70.872593199508401</v>
      </c>
      <c r="H26" s="22">
        <v>2109</v>
      </c>
      <c r="I26" s="22">
        <f t="shared" si="2"/>
        <v>1715.2022484738184</v>
      </c>
      <c r="J26" s="22">
        <v>48.808805850867401</v>
      </c>
      <c r="K26" s="21">
        <f>2033/1.22</f>
        <v>1666.3934426229509</v>
      </c>
      <c r="L26" s="21">
        <f t="shared" si="3"/>
        <v>2385.5952478492422</v>
      </c>
      <c r="M26" s="21">
        <v>67.595247849242099</v>
      </c>
      <c r="N26" s="21">
        <v>2318</v>
      </c>
      <c r="O26" s="21">
        <f t="shared" si="5"/>
        <v>1715.2022484738184</v>
      </c>
      <c r="P26" s="21">
        <f>O26*E26</f>
        <v>109772.94390232438</v>
      </c>
      <c r="Q26" s="30">
        <f t="shared" si="4"/>
        <v>133922.99156083574</v>
      </c>
    </row>
    <row r="27" spans="2:17" ht="36" x14ac:dyDescent="0.35">
      <c r="B27" s="15">
        <v>18</v>
      </c>
      <c r="C27" s="14" t="s">
        <v>28</v>
      </c>
      <c r="D27" s="15" t="s">
        <v>1</v>
      </c>
      <c r="E27" s="15">
        <v>8</v>
      </c>
      <c r="F27" s="44">
        <f t="shared" si="1"/>
        <v>2915.7725931995083</v>
      </c>
      <c r="G27" s="54">
        <v>70.872593199508401</v>
      </c>
      <c r="H27" s="22">
        <v>2844.9</v>
      </c>
      <c r="I27" s="22">
        <f t="shared" si="2"/>
        <v>1994.7268386377527</v>
      </c>
      <c r="J27" s="22">
        <v>48.808805850867401</v>
      </c>
      <c r="K27" s="22">
        <f>2374.02/1.22</f>
        <v>1945.9180327868853</v>
      </c>
      <c r="L27" s="21">
        <f t="shared" si="3"/>
        <v>2912.4952478492423</v>
      </c>
      <c r="M27" s="21">
        <v>67.595247849242099</v>
      </c>
      <c r="N27" s="22">
        <v>2844.9</v>
      </c>
      <c r="O27" s="22">
        <f t="shared" si="5"/>
        <v>1994.7268386377527</v>
      </c>
      <c r="P27" s="21">
        <f>O27*E27</f>
        <v>15957.814709102022</v>
      </c>
      <c r="Q27" s="30">
        <f t="shared" si="4"/>
        <v>19468.533945104467</v>
      </c>
    </row>
    <row r="28" spans="2:17" ht="36" x14ac:dyDescent="0.35">
      <c r="B28" s="15">
        <v>19</v>
      </c>
      <c r="C28" s="14" t="s">
        <v>29</v>
      </c>
      <c r="D28" s="15" t="s">
        <v>1</v>
      </c>
      <c r="E28" s="15">
        <v>8</v>
      </c>
      <c r="F28" s="44">
        <f t="shared" si="1"/>
        <v>4581.9925931995085</v>
      </c>
      <c r="G28" s="54">
        <v>70.872593199508401</v>
      </c>
      <c r="H28" s="22">
        <v>4511.12</v>
      </c>
      <c r="I28" s="22">
        <f t="shared" si="2"/>
        <v>3418.4317566705395</v>
      </c>
      <c r="J28" s="22">
        <v>48.808805850867401</v>
      </c>
      <c r="K28" s="22">
        <f>4110.94/1.22</f>
        <v>3369.622950819672</v>
      </c>
      <c r="L28" s="21">
        <f t="shared" si="3"/>
        <v>4869.7552478492416</v>
      </c>
      <c r="M28" s="21">
        <v>67.595247849242099</v>
      </c>
      <c r="N28" s="22">
        <v>4802.16</v>
      </c>
      <c r="O28" s="22">
        <f t="shared" si="5"/>
        <v>3418.4317566705395</v>
      </c>
      <c r="P28" s="21">
        <f>O28*E28</f>
        <v>27347.454053364316</v>
      </c>
      <c r="Q28" s="30">
        <f t="shared" si="4"/>
        <v>33363.893945104464</v>
      </c>
    </row>
    <row r="29" spans="2:17" s="3" customFormat="1" ht="36" x14ac:dyDescent="0.35">
      <c r="B29" s="32">
        <v>20</v>
      </c>
      <c r="C29" s="33" t="s">
        <v>30</v>
      </c>
      <c r="D29" s="32" t="s">
        <v>1</v>
      </c>
      <c r="E29" s="32">
        <v>4</v>
      </c>
      <c r="F29" s="44">
        <f t="shared" si="1"/>
        <v>8143.8725931995086</v>
      </c>
      <c r="G29" s="54">
        <v>70.872593199508401</v>
      </c>
      <c r="H29" s="34">
        <v>8073</v>
      </c>
      <c r="I29" s="22">
        <f t="shared" si="2"/>
        <v>5467.2514288016873</v>
      </c>
      <c r="J29" s="22">
        <v>48.808805850867401</v>
      </c>
      <c r="K29" s="34">
        <f>6610.5/1.22</f>
        <v>5418.4426229508199</v>
      </c>
      <c r="L29" s="21">
        <f t="shared" si="3"/>
        <v>8374.5952478492418</v>
      </c>
      <c r="M29" s="21">
        <v>67.595247849242099</v>
      </c>
      <c r="N29" s="34">
        <v>8307</v>
      </c>
      <c r="O29" s="34">
        <f t="shared" si="5"/>
        <v>5467.2514288016873</v>
      </c>
      <c r="P29" s="21">
        <f>O29*E29</f>
        <v>21869.005715206749</v>
      </c>
      <c r="Q29" s="35">
        <f t="shared" si="4"/>
        <v>26680.186972552234</v>
      </c>
    </row>
    <row r="30" spans="2:17" s="3" customFormat="1" ht="36" x14ac:dyDescent="0.35">
      <c r="B30" s="32">
        <v>21</v>
      </c>
      <c r="C30" s="33" t="s">
        <v>31</v>
      </c>
      <c r="D30" s="32" t="s">
        <v>1</v>
      </c>
      <c r="E30" s="32">
        <v>8</v>
      </c>
      <c r="F30" s="44">
        <f t="shared" si="1"/>
        <v>13830.072593199509</v>
      </c>
      <c r="G30" s="54">
        <v>70.872593199508401</v>
      </c>
      <c r="H30" s="34">
        <v>13759.2</v>
      </c>
      <c r="I30" s="22">
        <f t="shared" si="2"/>
        <v>10164.185855031195</v>
      </c>
      <c r="J30" s="22">
        <v>48.808805850867401</v>
      </c>
      <c r="K30" s="34">
        <f>12340.76/1.22</f>
        <v>10115.377049180328</v>
      </c>
      <c r="L30" s="21">
        <f t="shared" si="3"/>
        <v>13389.995247849241</v>
      </c>
      <c r="M30" s="21">
        <v>67.595247849242099</v>
      </c>
      <c r="N30" s="34">
        <v>13322.4</v>
      </c>
      <c r="O30" s="34">
        <f t="shared" si="5"/>
        <v>10164.185855031195</v>
      </c>
      <c r="P30" s="21">
        <f>O30*E30</f>
        <v>81313.486840249563</v>
      </c>
      <c r="Q30" s="35">
        <f t="shared" si="4"/>
        <v>99202.453945104469</v>
      </c>
    </row>
    <row r="31" spans="2:17" ht="36" x14ac:dyDescent="0.35">
      <c r="B31" s="15">
        <v>22</v>
      </c>
      <c r="C31" s="14" t="s">
        <v>32</v>
      </c>
      <c r="D31" s="15" t="s">
        <v>1</v>
      </c>
      <c r="E31" s="15">
        <v>8</v>
      </c>
      <c r="F31" s="44">
        <f t="shared" si="1"/>
        <v>28053.372593199507</v>
      </c>
      <c r="G31" s="54">
        <v>70.872593199508401</v>
      </c>
      <c r="H31" s="22">
        <v>27982.5</v>
      </c>
      <c r="I31" s="22">
        <f t="shared" si="2"/>
        <v>21307.005527162342</v>
      </c>
      <c r="J31" s="22">
        <v>48.808805850867401</v>
      </c>
      <c r="K31" s="22">
        <f>25935/1.22</f>
        <v>21258.196721311477</v>
      </c>
      <c r="L31" s="21">
        <f t="shared" si="3"/>
        <v>30552.595247849244</v>
      </c>
      <c r="M31" s="21">
        <v>67.595247849242099</v>
      </c>
      <c r="N31" s="22">
        <v>30485</v>
      </c>
      <c r="O31" s="22">
        <f t="shared" si="5"/>
        <v>21307.005527162342</v>
      </c>
      <c r="P31" s="21">
        <f>O31*E31</f>
        <v>170456.04421729874</v>
      </c>
      <c r="Q31" s="30">
        <f t="shared" si="4"/>
        <v>207956.37394510445</v>
      </c>
    </row>
    <row r="32" spans="2:17" ht="36" x14ac:dyDescent="0.35">
      <c r="B32" s="15">
        <v>23</v>
      </c>
      <c r="C32" s="14" t="s">
        <v>33</v>
      </c>
      <c r="D32" s="15" t="s">
        <v>1</v>
      </c>
      <c r="E32" s="15">
        <v>20</v>
      </c>
      <c r="F32" s="44">
        <f t="shared" si="1"/>
        <v>319.27259319950838</v>
      </c>
      <c r="G32" s="54">
        <v>70.872593199508401</v>
      </c>
      <c r="H32" s="22">
        <v>248.4</v>
      </c>
      <c r="I32" s="22">
        <f t="shared" si="2"/>
        <v>221.43175667053953</v>
      </c>
      <c r="J32" s="22">
        <v>48.808805850867401</v>
      </c>
      <c r="K32" s="22">
        <f>210.6/1.22</f>
        <v>172.62295081967213</v>
      </c>
      <c r="L32" s="21">
        <f t="shared" si="3"/>
        <v>323.19524784924209</v>
      </c>
      <c r="M32" s="21">
        <v>67.595247849242099</v>
      </c>
      <c r="N32" s="22">
        <v>255.6</v>
      </c>
      <c r="O32" s="22">
        <f t="shared" si="5"/>
        <v>221.43175667053953</v>
      </c>
      <c r="P32" s="21">
        <f>O32*E32</f>
        <v>4428.6351334107903</v>
      </c>
      <c r="Q32" s="30">
        <f t="shared" si="4"/>
        <v>5402.9348627611644</v>
      </c>
    </row>
    <row r="33" spans="2:17" ht="36" x14ac:dyDescent="0.35">
      <c r="B33" s="15">
        <v>24</v>
      </c>
      <c r="C33" s="14" t="s">
        <v>34</v>
      </c>
      <c r="D33" s="15" t="s">
        <v>1</v>
      </c>
      <c r="E33" s="15">
        <v>20</v>
      </c>
      <c r="F33" s="44">
        <f t="shared" si="1"/>
        <v>342.4325931995084</v>
      </c>
      <c r="G33" s="54">
        <v>70.872593199508401</v>
      </c>
      <c r="H33" s="22">
        <v>271.56</v>
      </c>
      <c r="I33" s="22">
        <f t="shared" si="2"/>
        <v>233.28421568693298</v>
      </c>
      <c r="J33" s="22">
        <v>48.808805850867401</v>
      </c>
      <c r="K33" s="22">
        <f>225.06/1.22</f>
        <v>184.47540983606558</v>
      </c>
      <c r="L33" s="21">
        <f t="shared" si="3"/>
        <v>342.8752478492421</v>
      </c>
      <c r="M33" s="21">
        <v>67.595247849242099</v>
      </c>
      <c r="N33" s="22">
        <v>275.27999999999997</v>
      </c>
      <c r="O33" s="22">
        <f t="shared" si="5"/>
        <v>233.28421568693298</v>
      </c>
      <c r="P33" s="21">
        <f>O33*E33</f>
        <v>4665.6843137386595</v>
      </c>
      <c r="Q33" s="30">
        <f t="shared" si="4"/>
        <v>5692.1348627611642</v>
      </c>
    </row>
    <row r="34" spans="2:17" ht="36" x14ac:dyDescent="0.35">
      <c r="B34" s="15">
        <v>25</v>
      </c>
      <c r="C34" s="14" t="s">
        <v>35</v>
      </c>
      <c r="D34" s="15" t="s">
        <v>1</v>
      </c>
      <c r="E34" s="15">
        <v>60</v>
      </c>
      <c r="F34" s="44">
        <f t="shared" si="1"/>
        <v>467.02259319950838</v>
      </c>
      <c r="G34" s="54">
        <v>70.872593199508401</v>
      </c>
      <c r="H34" s="22">
        <v>396.15</v>
      </c>
      <c r="I34" s="22">
        <f t="shared" si="2"/>
        <v>340.81700257217892</v>
      </c>
      <c r="J34" s="22">
        <v>48.808805850867401</v>
      </c>
      <c r="K34" s="22">
        <f>356.25/1.22</f>
        <v>292.00819672131149</v>
      </c>
      <c r="L34" s="21">
        <f t="shared" si="3"/>
        <v>475.14524784924208</v>
      </c>
      <c r="M34" s="21">
        <v>67.595247849242099</v>
      </c>
      <c r="N34" s="22">
        <v>407.55</v>
      </c>
      <c r="O34" s="22">
        <f t="shared" si="5"/>
        <v>340.81700257217892</v>
      </c>
      <c r="P34" s="21">
        <f>O34*E34</f>
        <v>20449.020154330734</v>
      </c>
      <c r="Q34" s="30">
        <f t="shared" si="4"/>
        <v>24947.804588283496</v>
      </c>
    </row>
    <row r="35" spans="2:17" ht="36" x14ac:dyDescent="0.35">
      <c r="B35" s="15">
        <v>26</v>
      </c>
      <c r="C35" s="14" t="s">
        <v>36</v>
      </c>
      <c r="D35" s="15" t="s">
        <v>1</v>
      </c>
      <c r="E35" s="15">
        <v>32</v>
      </c>
      <c r="F35" s="44">
        <f t="shared" si="1"/>
        <v>737.95259319950844</v>
      </c>
      <c r="G35" s="54">
        <v>70.872593199508401</v>
      </c>
      <c r="H35" s="22">
        <v>667.08</v>
      </c>
      <c r="I35" s="22">
        <f t="shared" si="2"/>
        <v>484.80880585086743</v>
      </c>
      <c r="J35" s="22">
        <v>48.808805850867401</v>
      </c>
      <c r="K35" s="22">
        <f>531.92/1.22</f>
        <v>436</v>
      </c>
      <c r="L35" s="21">
        <f t="shared" si="3"/>
        <v>712.84524784924213</v>
      </c>
      <c r="M35" s="21">
        <v>67.595247849242099</v>
      </c>
      <c r="N35" s="22">
        <v>645.25</v>
      </c>
      <c r="O35" s="22">
        <f t="shared" si="5"/>
        <v>484.80880585086743</v>
      </c>
      <c r="P35" s="21">
        <f>O35*E35</f>
        <v>15513.881787227758</v>
      </c>
      <c r="Q35" s="30">
        <f t="shared" si="4"/>
        <v>18926.935780417865</v>
      </c>
    </row>
    <row r="36" spans="2:17" ht="36" x14ac:dyDescent="0.35">
      <c r="B36" s="15">
        <v>27</v>
      </c>
      <c r="C36" s="14" t="s">
        <v>37</v>
      </c>
      <c r="D36" s="15" t="s">
        <v>1</v>
      </c>
      <c r="E36" s="15">
        <v>20</v>
      </c>
      <c r="F36" s="44">
        <f t="shared" si="1"/>
        <v>743.55259319950835</v>
      </c>
      <c r="G36" s="54">
        <v>70.872593199508401</v>
      </c>
      <c r="H36" s="22">
        <v>672.68</v>
      </c>
      <c r="I36" s="22">
        <f t="shared" si="2"/>
        <v>563.15306814594942</v>
      </c>
      <c r="J36" s="22">
        <v>48.808805850867401</v>
      </c>
      <c r="K36" s="22">
        <f>627.5/1.22</f>
        <v>514.34426229508199</v>
      </c>
      <c r="L36" s="21">
        <f t="shared" si="3"/>
        <v>755.38524784924209</v>
      </c>
      <c r="M36" s="21">
        <v>67.595247849242099</v>
      </c>
      <c r="N36" s="22">
        <v>687.79</v>
      </c>
      <c r="O36" s="22">
        <f t="shared" si="5"/>
        <v>563.15306814594942</v>
      </c>
      <c r="P36" s="21">
        <f>O36*E36</f>
        <v>11263.061362918988</v>
      </c>
      <c r="Q36" s="30">
        <f t="shared" si="4"/>
        <v>13740.934862761165</v>
      </c>
    </row>
    <row r="37" spans="2:17" ht="36" x14ac:dyDescent="0.35">
      <c r="B37" s="15">
        <v>28</v>
      </c>
      <c r="C37" s="14" t="s">
        <v>38</v>
      </c>
      <c r="D37" s="15" t="s">
        <v>1</v>
      </c>
      <c r="E37" s="15">
        <v>32</v>
      </c>
      <c r="F37" s="44">
        <f t="shared" si="1"/>
        <v>1672.4725931995083</v>
      </c>
      <c r="G37" s="54">
        <v>70.872593199508401</v>
      </c>
      <c r="H37" s="22">
        <v>1601.6</v>
      </c>
      <c r="I37" s="22">
        <f t="shared" si="2"/>
        <v>1196.3497894574248</v>
      </c>
      <c r="J37" s="22">
        <v>48.808805850867401</v>
      </c>
      <c r="K37" s="22">
        <f>1400/1.22</f>
        <v>1147.5409836065573</v>
      </c>
      <c r="L37" s="21">
        <f t="shared" si="3"/>
        <v>1725.1952478492419</v>
      </c>
      <c r="M37" s="21">
        <v>67.595247849242099</v>
      </c>
      <c r="N37" s="22">
        <v>1657.6</v>
      </c>
      <c r="O37" s="22">
        <f t="shared" si="5"/>
        <v>1196.3497894574248</v>
      </c>
      <c r="P37" s="21">
        <f>O37*E37</f>
        <v>38283.193262637593</v>
      </c>
      <c r="Q37" s="30">
        <f t="shared" si="4"/>
        <v>46705.495780417863</v>
      </c>
    </row>
    <row r="38" spans="2:17" ht="36" x14ac:dyDescent="0.35">
      <c r="B38" s="15">
        <v>29</v>
      </c>
      <c r="C38" s="14" t="s">
        <v>39</v>
      </c>
      <c r="D38" s="15" t="s">
        <v>1</v>
      </c>
      <c r="E38" s="15">
        <v>6</v>
      </c>
      <c r="F38" s="44">
        <f t="shared" si="1"/>
        <v>2346.0725931995084</v>
      </c>
      <c r="G38" s="54">
        <v>70.872593199508401</v>
      </c>
      <c r="H38" s="22">
        <v>2275.1999999999998</v>
      </c>
      <c r="I38" s="22">
        <f t="shared" si="2"/>
        <v>1667.6612648672608</v>
      </c>
      <c r="J38" s="22">
        <v>48.808805850867401</v>
      </c>
      <c r="K38" s="22">
        <f>1975/1.22</f>
        <v>1618.8524590163934</v>
      </c>
      <c r="L38" s="21">
        <f t="shared" si="3"/>
        <v>2405.9952478492423</v>
      </c>
      <c r="M38" s="21">
        <v>67.595247849242099</v>
      </c>
      <c r="N38" s="22">
        <v>2338.4</v>
      </c>
      <c r="O38" s="22">
        <f t="shared" si="5"/>
        <v>1667.6612648672608</v>
      </c>
      <c r="P38" s="21">
        <f>O38*E38</f>
        <v>10005.967589203565</v>
      </c>
      <c r="Q38" s="30">
        <f t="shared" si="4"/>
        <v>12207.280458828349</v>
      </c>
    </row>
    <row r="39" spans="2:17" ht="36" x14ac:dyDescent="0.35">
      <c r="B39" s="15">
        <v>30</v>
      </c>
      <c r="C39" s="14" t="s">
        <v>40</v>
      </c>
      <c r="D39" s="15" t="s">
        <v>1</v>
      </c>
      <c r="E39" s="15">
        <v>8</v>
      </c>
      <c r="F39" s="44">
        <f t="shared" si="1"/>
        <v>3555.1925931995083</v>
      </c>
      <c r="G39" s="54">
        <v>70.872593199508401</v>
      </c>
      <c r="H39" s="22">
        <v>3484.32</v>
      </c>
      <c r="I39" s="22">
        <f t="shared" si="2"/>
        <v>2673.8088058508674</v>
      </c>
      <c r="J39" s="22">
        <v>48.808805850867401</v>
      </c>
      <c r="K39" s="22">
        <f>3202.5/1.22</f>
        <v>2625</v>
      </c>
      <c r="L39" s="21">
        <f t="shared" si="3"/>
        <v>3577.5352478492423</v>
      </c>
      <c r="M39" s="21">
        <v>67.595247849242099</v>
      </c>
      <c r="N39" s="22">
        <v>3509.94</v>
      </c>
      <c r="O39" s="22">
        <f t="shared" si="5"/>
        <v>2673.8088058508674</v>
      </c>
      <c r="P39" s="21">
        <f>O39*E39</f>
        <v>21390.470446806939</v>
      </c>
      <c r="Q39" s="30">
        <f t="shared" si="4"/>
        <v>26096.373945104464</v>
      </c>
    </row>
    <row r="40" spans="2:17" ht="36" x14ac:dyDescent="0.35">
      <c r="B40" s="15">
        <v>31</v>
      </c>
      <c r="C40" s="14" t="s">
        <v>41</v>
      </c>
      <c r="D40" s="15" t="s">
        <v>1</v>
      </c>
      <c r="E40" s="15">
        <v>8</v>
      </c>
      <c r="F40" s="44">
        <f t="shared" si="1"/>
        <v>14836.872593199509</v>
      </c>
      <c r="G40" s="54">
        <v>70.872593199508401</v>
      </c>
      <c r="H40" s="22">
        <v>14766</v>
      </c>
      <c r="I40" s="22">
        <f t="shared" si="2"/>
        <v>10573.398969785294</v>
      </c>
      <c r="J40" s="22">
        <v>48.808805850867401</v>
      </c>
      <c r="K40" s="22">
        <f>12840/1.22</f>
        <v>10524.590163934427</v>
      </c>
      <c r="L40" s="21">
        <f t="shared" si="3"/>
        <v>15047.595247849242</v>
      </c>
      <c r="M40" s="21">
        <v>67.595247849242099</v>
      </c>
      <c r="N40" s="22">
        <v>14980</v>
      </c>
      <c r="O40" s="22">
        <f t="shared" si="5"/>
        <v>10573.398969785294</v>
      </c>
      <c r="P40" s="21">
        <f>O40*E40</f>
        <v>84587.191758282352</v>
      </c>
      <c r="Q40" s="30">
        <f t="shared" si="4"/>
        <v>103196.37394510447</v>
      </c>
    </row>
    <row r="41" spans="2:17" ht="36" x14ac:dyDescent="0.35">
      <c r="B41" s="15">
        <v>32</v>
      </c>
      <c r="C41" s="14" t="s">
        <v>42</v>
      </c>
      <c r="D41" s="15" t="s">
        <v>1</v>
      </c>
      <c r="E41" s="15">
        <v>12</v>
      </c>
      <c r="F41" s="44">
        <f t="shared" si="1"/>
        <v>15276.952593199509</v>
      </c>
      <c r="G41" s="54">
        <v>70.872593199508401</v>
      </c>
      <c r="H41" s="22">
        <v>15206.08</v>
      </c>
      <c r="I41" s="22">
        <f t="shared" si="2"/>
        <v>11047.03831404759</v>
      </c>
      <c r="J41" s="22">
        <v>48.808805850867401</v>
      </c>
      <c r="K41" s="22">
        <f>13417.84/1.22</f>
        <v>10998.229508196722</v>
      </c>
      <c r="L41" s="21">
        <f t="shared" si="3"/>
        <v>14267.465247849243</v>
      </c>
      <c r="M41" s="21">
        <v>67.595247849242099</v>
      </c>
      <c r="N41" s="22">
        <v>14199.87</v>
      </c>
      <c r="O41" s="22">
        <f t="shared" si="5"/>
        <v>11047.03831404759</v>
      </c>
      <c r="P41" s="21">
        <f>O41*E41</f>
        <v>132564.45976857108</v>
      </c>
      <c r="Q41" s="30">
        <f t="shared" si="4"/>
        <v>161728.64091765671</v>
      </c>
    </row>
    <row r="42" spans="2:17" hidden="1" x14ac:dyDescent="0.35">
      <c r="B42" s="15">
        <v>33</v>
      </c>
      <c r="C42" s="14" t="s">
        <v>44</v>
      </c>
      <c r="D42" s="15"/>
      <c r="E42" s="15"/>
      <c r="G42" s="15"/>
      <c r="H42" s="22">
        <v>173000</v>
      </c>
      <c r="I42" s="22"/>
      <c r="J42" s="22"/>
      <c r="K42" s="22">
        <f>(48451.2*3)/1.22</f>
        <v>119142.2950819672</v>
      </c>
      <c r="L42" s="22"/>
      <c r="M42" s="22"/>
      <c r="N42" s="22">
        <v>165000</v>
      </c>
      <c r="O42" s="22"/>
      <c r="P42" s="21"/>
      <c r="Q42" s="30">
        <f t="shared" si="4"/>
        <v>0</v>
      </c>
    </row>
    <row r="43" spans="2:17" ht="34.799999999999997" x14ac:dyDescent="0.35">
      <c r="B43" s="18"/>
      <c r="D43" s="5"/>
      <c r="H43" s="58"/>
      <c r="I43" s="58"/>
      <c r="J43" s="58"/>
      <c r="N43" s="40" t="s">
        <v>48</v>
      </c>
      <c r="O43" s="40"/>
      <c r="P43" s="64">
        <f>SUM(P10:P42)</f>
        <v>2998681.7845776728</v>
      </c>
      <c r="Q43" s="63">
        <f>SUM(Q10:Q42)</f>
        <v>3658391.7771847611</v>
      </c>
    </row>
    <row r="44" spans="2:17" x14ac:dyDescent="0.35">
      <c r="B44" s="18"/>
      <c r="D44" s="5"/>
      <c r="H44" s="58"/>
      <c r="I44" s="58"/>
      <c r="J44" s="58"/>
      <c r="N44" s="38"/>
      <c r="O44" s="38"/>
      <c r="P44" s="39"/>
    </row>
    <row r="45" spans="2:17" ht="35.25" customHeight="1" x14ac:dyDescent="0.35">
      <c r="C45" s="47" t="s">
        <v>6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</row>
    <row r="46" spans="2:17" x14ac:dyDescent="0.35">
      <c r="C46" s="55"/>
      <c r="D46" s="61"/>
      <c r="H46" s="58"/>
      <c r="I46" s="58"/>
      <c r="J46" s="58"/>
      <c r="K46" s="58"/>
      <c r="L46" s="58"/>
      <c r="M46" s="58"/>
    </row>
    <row r="47" spans="2:17" x14ac:dyDescent="0.35">
      <c r="B47" s="62"/>
      <c r="C47" s="55"/>
      <c r="D47" s="61"/>
      <c r="H47" s="58"/>
      <c r="I47" s="58"/>
      <c r="J47" s="58"/>
      <c r="K47" s="58"/>
      <c r="L47" s="58"/>
      <c r="M47" s="58"/>
    </row>
    <row r="48" spans="2:17" x14ac:dyDescent="0.35">
      <c r="C48" s="42" t="s">
        <v>4</v>
      </c>
      <c r="D48" s="61"/>
      <c r="H48" s="58"/>
      <c r="I48" s="58"/>
      <c r="J48" s="58"/>
      <c r="K48" s="58"/>
      <c r="L48" s="58"/>
      <c r="M48" s="58"/>
    </row>
    <row r="49" spans="3:13" x14ac:dyDescent="0.35">
      <c r="C49" s="42" t="s">
        <v>2</v>
      </c>
      <c r="D49" s="61"/>
      <c r="H49" s="58"/>
      <c r="I49" s="58"/>
      <c r="J49" s="58"/>
      <c r="K49" s="58"/>
      <c r="L49" s="58"/>
      <c r="M49" s="58"/>
    </row>
    <row r="50" spans="3:13" x14ac:dyDescent="0.35">
      <c r="C50" s="42" t="s">
        <v>3</v>
      </c>
      <c r="D50" s="61"/>
      <c r="H50" s="58"/>
      <c r="I50" s="58"/>
      <c r="J50" s="58"/>
      <c r="K50" s="58"/>
      <c r="L50" s="58"/>
      <c r="M50" s="58"/>
    </row>
    <row r="51" spans="3:13" x14ac:dyDescent="0.35">
      <c r="C51" s="42"/>
    </row>
  </sheetData>
  <mergeCells count="3">
    <mergeCell ref="C7:P7"/>
    <mergeCell ref="C45:P45"/>
    <mergeCell ref="B6:P6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33344-3B66-4C2F-B02C-7DECFF786A98}">
  <sheetPr>
    <pageSetUpPr fitToPage="1"/>
  </sheetPr>
  <dimension ref="B5:J52"/>
  <sheetViews>
    <sheetView zoomScaleNormal="100" workbookViewId="0">
      <selection activeCell="I1" sqref="I1:L1048576"/>
    </sheetView>
  </sheetViews>
  <sheetFormatPr defaultRowHeight="15.6" x14ac:dyDescent="0.3"/>
  <cols>
    <col min="1" max="1" width="11.44140625" customWidth="1"/>
    <col min="2" max="2" width="5.6640625" style="6" customWidth="1"/>
    <col min="3" max="3" width="27.44140625" customWidth="1"/>
    <col min="4" max="4" width="11.109375" style="1" customWidth="1"/>
    <col min="5" max="5" width="18" customWidth="1"/>
    <col min="6" max="6" width="17.33203125" style="26" customWidth="1"/>
    <col min="7" max="7" width="17.6640625" style="28" customWidth="1"/>
    <col min="8" max="8" width="20.44140625" style="23" customWidth="1"/>
    <col min="9" max="9" width="22.44140625" style="23" customWidth="1"/>
    <col min="10" max="10" width="18.6640625" style="31" hidden="1" customWidth="1"/>
  </cols>
  <sheetData>
    <row r="5" spans="2:10" s="5" customFormat="1" ht="18" x14ac:dyDescent="0.35">
      <c r="B5" s="8"/>
      <c r="C5" s="3"/>
      <c r="D5" s="8"/>
      <c r="E5" s="3"/>
      <c r="F5" s="25"/>
      <c r="G5" s="25"/>
      <c r="H5" s="27"/>
      <c r="I5" s="27" t="s">
        <v>43</v>
      </c>
      <c r="J5" s="29"/>
    </row>
    <row r="6" spans="2:10" s="5" customFormat="1" ht="36" customHeight="1" x14ac:dyDescent="0.35">
      <c r="B6" s="49" t="s">
        <v>50</v>
      </c>
      <c r="C6" s="50"/>
      <c r="D6" s="50"/>
      <c r="E6" s="50"/>
      <c r="F6" s="50"/>
      <c r="G6" s="50"/>
      <c r="H6" s="50"/>
      <c r="I6" s="50"/>
      <c r="J6" s="29"/>
    </row>
    <row r="7" spans="2:10" s="5" customFormat="1" ht="18" x14ac:dyDescent="0.35">
      <c r="B7" s="8"/>
      <c r="C7" s="46"/>
      <c r="D7" s="46"/>
      <c r="E7" s="46"/>
      <c r="F7" s="46"/>
      <c r="G7" s="46"/>
      <c r="H7" s="46"/>
      <c r="I7" s="46"/>
      <c r="J7" s="29"/>
    </row>
    <row r="8" spans="2:10" s="5" customFormat="1" ht="11.25" customHeight="1" x14ac:dyDescent="0.35">
      <c r="B8" s="16"/>
      <c r="C8" s="9"/>
      <c r="D8" s="7"/>
      <c r="E8" s="7"/>
      <c r="F8" s="19"/>
      <c r="G8" s="19"/>
      <c r="H8" s="19"/>
      <c r="I8" s="19"/>
      <c r="J8" s="29"/>
    </row>
    <row r="9" spans="2:10" s="5" customFormat="1" ht="72" x14ac:dyDescent="0.35">
      <c r="B9" s="4" t="s">
        <v>0</v>
      </c>
      <c r="C9" s="13" t="s">
        <v>7</v>
      </c>
      <c r="D9" s="13" t="s">
        <v>9</v>
      </c>
      <c r="E9" s="13" t="s">
        <v>8</v>
      </c>
      <c r="F9" s="20" t="s">
        <v>46</v>
      </c>
      <c r="G9" s="20" t="s">
        <v>5</v>
      </c>
      <c r="H9" s="20" t="s">
        <v>45</v>
      </c>
      <c r="I9" s="20" t="s">
        <v>51</v>
      </c>
      <c r="J9" s="20" t="s">
        <v>47</v>
      </c>
    </row>
    <row r="10" spans="2:10" s="5" customFormat="1" ht="36" x14ac:dyDescent="0.35">
      <c r="B10" s="15">
        <v>1</v>
      </c>
      <c r="C10" s="14" t="s">
        <v>10</v>
      </c>
      <c r="D10" s="15" t="s">
        <v>11</v>
      </c>
      <c r="E10" s="15">
        <v>108</v>
      </c>
      <c r="F10" s="22">
        <v>289.44</v>
      </c>
      <c r="G10" s="21">
        <f>268/1.22</f>
        <v>219.67213114754099</v>
      </c>
      <c r="H10" s="21">
        <v>324.27999999999997</v>
      </c>
      <c r="I10" s="21">
        <f>G10*E10</f>
        <v>23724.590163934427</v>
      </c>
      <c r="J10" s="30">
        <f>I10*1.22</f>
        <v>28944</v>
      </c>
    </row>
    <row r="11" spans="2:10" s="5" customFormat="1" ht="36" x14ac:dyDescent="0.35">
      <c r="B11" s="15">
        <v>2</v>
      </c>
      <c r="C11" s="14" t="s">
        <v>12</v>
      </c>
      <c r="D11" s="15" t="s">
        <v>11</v>
      </c>
      <c r="E11" s="15">
        <v>69</v>
      </c>
      <c r="F11" s="22">
        <v>408.83</v>
      </c>
      <c r="G11" s="21">
        <f>361.8/1.22</f>
        <v>296.55737704918033</v>
      </c>
      <c r="H11" s="21">
        <v>437.78</v>
      </c>
      <c r="I11" s="21">
        <f t="shared" ref="I11:I41" si="0">G11*E11</f>
        <v>20462.459016393444</v>
      </c>
      <c r="J11" s="30">
        <f t="shared" ref="J11:J42" si="1">I11*1.22</f>
        <v>24964.2</v>
      </c>
    </row>
    <row r="12" spans="2:10" s="5" customFormat="1" ht="36" x14ac:dyDescent="0.35">
      <c r="B12" s="15">
        <v>3</v>
      </c>
      <c r="C12" s="14" t="s">
        <v>13</v>
      </c>
      <c r="D12" s="15" t="s">
        <v>11</v>
      </c>
      <c r="E12" s="15">
        <v>476</v>
      </c>
      <c r="F12" s="22">
        <v>628.84</v>
      </c>
      <c r="G12" s="21">
        <f>561.46/1.22</f>
        <v>460.2131147540984</v>
      </c>
      <c r="H12" s="21">
        <v>645.67999999999995</v>
      </c>
      <c r="I12" s="21">
        <f t="shared" si="0"/>
        <v>219061.44262295082</v>
      </c>
      <c r="J12" s="30">
        <f t="shared" si="1"/>
        <v>267254.96000000002</v>
      </c>
    </row>
    <row r="13" spans="2:10" s="5" customFormat="1" ht="36" x14ac:dyDescent="0.35">
      <c r="B13" s="15">
        <v>4</v>
      </c>
      <c r="C13" s="14" t="s">
        <v>14</v>
      </c>
      <c r="D13" s="15" t="s">
        <v>11</v>
      </c>
      <c r="E13" s="15">
        <v>318</v>
      </c>
      <c r="F13" s="22">
        <v>797.41</v>
      </c>
      <c r="G13" s="21">
        <f>687.42/1.22</f>
        <v>563.45901639344265</v>
      </c>
      <c r="H13" s="21">
        <v>824.9</v>
      </c>
      <c r="I13" s="21">
        <f t="shared" si="0"/>
        <v>179179.96721311475</v>
      </c>
      <c r="J13" s="30">
        <f t="shared" si="1"/>
        <v>218599.56</v>
      </c>
    </row>
    <row r="14" spans="2:10" s="5" customFormat="1" ht="36" x14ac:dyDescent="0.35">
      <c r="B14" s="15">
        <v>5</v>
      </c>
      <c r="C14" s="14" t="s">
        <v>15</v>
      </c>
      <c r="D14" s="15" t="s">
        <v>11</v>
      </c>
      <c r="E14" s="15">
        <v>90</v>
      </c>
      <c r="F14" s="22">
        <v>995.49</v>
      </c>
      <c r="G14" s="21">
        <f>865.64/1.22</f>
        <v>709.54098360655735</v>
      </c>
      <c r="H14" s="21">
        <v>1047.42</v>
      </c>
      <c r="I14" s="21">
        <f t="shared" si="0"/>
        <v>63858.688524590165</v>
      </c>
      <c r="J14" s="30">
        <f t="shared" si="1"/>
        <v>77907.600000000006</v>
      </c>
    </row>
    <row r="15" spans="2:10" s="5" customFormat="1" ht="36" x14ac:dyDescent="0.35">
      <c r="B15" s="15">
        <v>6</v>
      </c>
      <c r="C15" s="14" t="s">
        <v>16</v>
      </c>
      <c r="D15" s="15" t="s">
        <v>11</v>
      </c>
      <c r="E15" s="15">
        <v>636</v>
      </c>
      <c r="F15" s="22">
        <v>1317.81</v>
      </c>
      <c r="G15" s="21">
        <f>1166.2/1.22</f>
        <v>955.90163934426232</v>
      </c>
      <c r="H15" s="21">
        <v>1259.5</v>
      </c>
      <c r="I15" s="21">
        <f t="shared" si="0"/>
        <v>607953.44262295088</v>
      </c>
      <c r="J15" s="30">
        <f t="shared" si="1"/>
        <v>741703.20000000007</v>
      </c>
    </row>
    <row r="16" spans="2:10" s="5" customFormat="1" ht="36" x14ac:dyDescent="0.35">
      <c r="B16" s="15">
        <v>7</v>
      </c>
      <c r="C16" s="14" t="s">
        <v>17</v>
      </c>
      <c r="D16" s="15" t="s">
        <v>11</v>
      </c>
      <c r="E16" s="15">
        <v>96</v>
      </c>
      <c r="F16" s="22">
        <v>1987.78</v>
      </c>
      <c r="G16" s="21">
        <f>1713.6/1.22</f>
        <v>1404.5901639344261</v>
      </c>
      <c r="H16" s="21">
        <v>2193.41</v>
      </c>
      <c r="I16" s="21">
        <f t="shared" si="0"/>
        <v>134840.65573770489</v>
      </c>
      <c r="J16" s="30">
        <f t="shared" si="1"/>
        <v>164505.59999999995</v>
      </c>
    </row>
    <row r="17" spans="2:10" s="5" customFormat="1" ht="36" x14ac:dyDescent="0.35">
      <c r="B17" s="15">
        <v>8</v>
      </c>
      <c r="C17" s="14" t="s">
        <v>18</v>
      </c>
      <c r="D17" s="15" t="s">
        <v>11</v>
      </c>
      <c r="E17" s="15">
        <v>66</v>
      </c>
      <c r="F17" s="22">
        <v>2819.83</v>
      </c>
      <c r="G17" s="21">
        <f>2610.95/1.22</f>
        <v>2140.122950819672</v>
      </c>
      <c r="H17" s="21">
        <v>2950.37</v>
      </c>
      <c r="I17" s="21">
        <f t="shared" si="0"/>
        <v>141248.11475409835</v>
      </c>
      <c r="J17" s="30">
        <f t="shared" si="1"/>
        <v>172322.69999999998</v>
      </c>
    </row>
    <row r="18" spans="2:10" s="5" customFormat="1" ht="36" x14ac:dyDescent="0.35">
      <c r="B18" s="15">
        <v>9</v>
      </c>
      <c r="C18" s="14" t="s">
        <v>19</v>
      </c>
      <c r="D18" s="15" t="s">
        <v>11</v>
      </c>
      <c r="E18" s="15">
        <v>36</v>
      </c>
      <c r="F18" s="22">
        <v>3365.15</v>
      </c>
      <c r="G18" s="21">
        <f>3235.72/1.22</f>
        <v>2652.2295081967213</v>
      </c>
      <c r="H18" s="21">
        <v>3624.01</v>
      </c>
      <c r="I18" s="21">
        <f t="shared" si="0"/>
        <v>95480.262295081964</v>
      </c>
      <c r="J18" s="30">
        <f t="shared" si="1"/>
        <v>116485.92</v>
      </c>
    </row>
    <row r="19" spans="2:10" s="5" customFormat="1" ht="36" x14ac:dyDescent="0.35">
      <c r="B19" s="15">
        <v>10</v>
      </c>
      <c r="C19" s="14" t="s">
        <v>20</v>
      </c>
      <c r="D19" s="15" t="s">
        <v>11</v>
      </c>
      <c r="E19" s="15">
        <v>48</v>
      </c>
      <c r="F19" s="22">
        <v>6887.99</v>
      </c>
      <c r="G19" s="21">
        <f>6437.37/1.22</f>
        <v>5276.5327868852455</v>
      </c>
      <c r="H19" s="21">
        <v>7402.98</v>
      </c>
      <c r="I19" s="21">
        <f t="shared" si="0"/>
        <v>253273.57377049178</v>
      </c>
      <c r="J19" s="30">
        <f t="shared" si="1"/>
        <v>308993.75999999995</v>
      </c>
    </row>
    <row r="20" spans="2:10" s="5" customFormat="1" ht="36" x14ac:dyDescent="0.35">
      <c r="B20" s="15">
        <v>11</v>
      </c>
      <c r="C20" s="14" t="s">
        <v>21</v>
      </c>
      <c r="D20" s="15" t="s">
        <v>11</v>
      </c>
      <c r="E20" s="15">
        <v>48</v>
      </c>
      <c r="F20" s="22">
        <v>9176.9599999999991</v>
      </c>
      <c r="G20" s="21">
        <f>8576.6/1.22</f>
        <v>7030</v>
      </c>
      <c r="H20" s="21">
        <v>11492.64</v>
      </c>
      <c r="I20" s="21">
        <f t="shared" si="0"/>
        <v>337440</v>
      </c>
      <c r="J20" s="30">
        <f t="shared" si="1"/>
        <v>411676.8</v>
      </c>
    </row>
    <row r="21" spans="2:10" s="5" customFormat="1" ht="36" x14ac:dyDescent="0.35">
      <c r="B21" s="15">
        <v>12</v>
      </c>
      <c r="C21" s="14" t="s">
        <v>22</v>
      </c>
      <c r="D21" s="15" t="s">
        <v>1</v>
      </c>
      <c r="E21" s="15">
        <v>20</v>
      </c>
      <c r="F21" s="22">
        <v>256.8</v>
      </c>
      <c r="G21" s="21">
        <f>242/1.22</f>
        <v>198.36065573770492</v>
      </c>
      <c r="H21" s="21">
        <v>292.11</v>
      </c>
      <c r="I21" s="21">
        <f>G21*E21</f>
        <v>3967.2131147540986</v>
      </c>
      <c r="J21" s="30">
        <f t="shared" si="1"/>
        <v>4840</v>
      </c>
    </row>
    <row r="22" spans="2:10" s="5" customFormat="1" ht="36" x14ac:dyDescent="0.35">
      <c r="B22" s="15">
        <v>13</v>
      </c>
      <c r="C22" s="14" t="s">
        <v>23</v>
      </c>
      <c r="D22" s="15" t="s">
        <v>1</v>
      </c>
      <c r="E22" s="15">
        <v>20</v>
      </c>
      <c r="F22" s="22">
        <v>473.2</v>
      </c>
      <c r="G22" s="21">
        <f>342/1.22</f>
        <v>280.32786885245901</v>
      </c>
      <c r="H22" s="21">
        <v>220.22</v>
      </c>
      <c r="I22" s="21">
        <f>G22*E22</f>
        <v>5606.5573770491801</v>
      </c>
      <c r="J22" s="30">
        <f t="shared" si="1"/>
        <v>6840</v>
      </c>
    </row>
    <row r="23" spans="2:10" s="5" customFormat="1" ht="36" x14ac:dyDescent="0.35">
      <c r="B23" s="15">
        <v>14</v>
      </c>
      <c r="C23" s="14" t="s">
        <v>24</v>
      </c>
      <c r="D23" s="15" t="s">
        <v>1</v>
      </c>
      <c r="E23" s="15">
        <v>48</v>
      </c>
      <c r="F23" s="22">
        <v>505.6</v>
      </c>
      <c r="G23" s="21">
        <f>400/1.22</f>
        <v>327.86885245901641</v>
      </c>
      <c r="H23" s="21">
        <v>432</v>
      </c>
      <c r="I23" s="21">
        <f>G23*E23</f>
        <v>15737.704918032789</v>
      </c>
      <c r="J23" s="30">
        <f t="shared" si="1"/>
        <v>19200</v>
      </c>
    </row>
    <row r="24" spans="2:10" s="5" customFormat="1" ht="36" x14ac:dyDescent="0.35">
      <c r="B24" s="15">
        <v>15</v>
      </c>
      <c r="C24" s="14" t="s">
        <v>25</v>
      </c>
      <c r="D24" s="15" t="s">
        <v>1</v>
      </c>
      <c r="E24" s="15">
        <v>32</v>
      </c>
      <c r="F24" s="22">
        <v>693.12</v>
      </c>
      <c r="G24" s="21">
        <f>579.12/1.22</f>
        <v>474.68852459016392</v>
      </c>
      <c r="H24" s="21">
        <v>478.8</v>
      </c>
      <c r="I24" s="21">
        <f>G24*E24</f>
        <v>15190.032786885246</v>
      </c>
      <c r="J24" s="30">
        <f t="shared" si="1"/>
        <v>18531.84</v>
      </c>
    </row>
    <row r="25" spans="2:10" s="5" customFormat="1" ht="36" x14ac:dyDescent="0.35">
      <c r="B25" s="15">
        <v>16</v>
      </c>
      <c r="C25" s="14" t="s">
        <v>26</v>
      </c>
      <c r="D25" s="15" t="s">
        <v>1</v>
      </c>
      <c r="E25" s="15">
        <v>12</v>
      </c>
      <c r="F25" s="22">
        <v>1022.4</v>
      </c>
      <c r="G25" s="21">
        <f>914.4/1.22</f>
        <v>749.50819672131149</v>
      </c>
      <c r="H25" s="21">
        <v>1051.2</v>
      </c>
      <c r="I25" s="21">
        <f>G25*E25</f>
        <v>8994.0983606557384</v>
      </c>
      <c r="J25" s="30">
        <f t="shared" si="1"/>
        <v>10972.800000000001</v>
      </c>
    </row>
    <row r="26" spans="2:10" s="5" customFormat="1" ht="36" x14ac:dyDescent="0.35">
      <c r="B26" s="15">
        <v>17</v>
      </c>
      <c r="C26" s="14" t="s">
        <v>27</v>
      </c>
      <c r="D26" s="15" t="s">
        <v>1</v>
      </c>
      <c r="E26" s="15">
        <v>64</v>
      </c>
      <c r="F26" s="22">
        <v>2109</v>
      </c>
      <c r="G26" s="21">
        <f>2033/1.22</f>
        <v>1666.3934426229509</v>
      </c>
      <c r="H26" s="21">
        <v>2318</v>
      </c>
      <c r="I26" s="21">
        <f t="shared" si="0"/>
        <v>106649.18032786886</v>
      </c>
      <c r="J26" s="30">
        <f t="shared" si="1"/>
        <v>130112</v>
      </c>
    </row>
    <row r="27" spans="2:10" ht="36" x14ac:dyDescent="0.35">
      <c r="B27" s="15">
        <v>18</v>
      </c>
      <c r="C27" s="14" t="s">
        <v>28</v>
      </c>
      <c r="D27" s="15" t="s">
        <v>1</v>
      </c>
      <c r="E27" s="15">
        <v>8</v>
      </c>
      <c r="F27" s="22">
        <v>2844.9</v>
      </c>
      <c r="G27" s="22">
        <f>2374.02/1.22</f>
        <v>1945.9180327868853</v>
      </c>
      <c r="H27" s="22">
        <v>2844.9</v>
      </c>
      <c r="I27" s="21">
        <f t="shared" si="0"/>
        <v>15567.344262295082</v>
      </c>
      <c r="J27" s="30">
        <f t="shared" si="1"/>
        <v>18992.16</v>
      </c>
    </row>
    <row r="28" spans="2:10" ht="36" x14ac:dyDescent="0.35">
      <c r="B28" s="15">
        <v>19</v>
      </c>
      <c r="C28" s="14" t="s">
        <v>29</v>
      </c>
      <c r="D28" s="15" t="s">
        <v>1</v>
      </c>
      <c r="E28" s="15">
        <v>8</v>
      </c>
      <c r="F28" s="22">
        <v>4511.12</v>
      </c>
      <c r="G28" s="22">
        <f>4110.94/1.22</f>
        <v>3369.622950819672</v>
      </c>
      <c r="H28" s="22">
        <v>4802.16</v>
      </c>
      <c r="I28" s="21">
        <f t="shared" si="0"/>
        <v>26956.983606557376</v>
      </c>
      <c r="J28" s="30">
        <f t="shared" si="1"/>
        <v>32887.519999999997</v>
      </c>
    </row>
    <row r="29" spans="2:10" s="36" customFormat="1" ht="36" x14ac:dyDescent="0.35">
      <c r="B29" s="32">
        <v>20</v>
      </c>
      <c r="C29" s="33" t="s">
        <v>30</v>
      </c>
      <c r="D29" s="32" t="s">
        <v>1</v>
      </c>
      <c r="E29" s="32">
        <v>4</v>
      </c>
      <c r="F29" s="34">
        <v>8073</v>
      </c>
      <c r="G29" s="34">
        <f>6610.5/1.22</f>
        <v>5418.4426229508199</v>
      </c>
      <c r="H29" s="34">
        <v>8307</v>
      </c>
      <c r="I29" s="37">
        <f t="shared" si="0"/>
        <v>21673.77049180328</v>
      </c>
      <c r="J29" s="35">
        <f t="shared" si="1"/>
        <v>26442</v>
      </c>
    </row>
    <row r="30" spans="2:10" s="36" customFormat="1" ht="36" x14ac:dyDescent="0.35">
      <c r="B30" s="32">
        <v>21</v>
      </c>
      <c r="C30" s="33" t="s">
        <v>31</v>
      </c>
      <c r="D30" s="32" t="s">
        <v>1</v>
      </c>
      <c r="E30" s="32">
        <v>8</v>
      </c>
      <c r="F30" s="34">
        <v>13759.2</v>
      </c>
      <c r="G30" s="34">
        <f>12340.76/1.22</f>
        <v>10115.377049180328</v>
      </c>
      <c r="H30" s="34">
        <v>13322.4</v>
      </c>
      <c r="I30" s="37">
        <f t="shared" si="0"/>
        <v>80923.016393442624</v>
      </c>
      <c r="J30" s="35">
        <f t="shared" si="1"/>
        <v>98726.080000000002</v>
      </c>
    </row>
    <row r="31" spans="2:10" ht="36" x14ac:dyDescent="0.35">
      <c r="B31" s="15">
        <v>22</v>
      </c>
      <c r="C31" s="14" t="s">
        <v>32</v>
      </c>
      <c r="D31" s="15" t="s">
        <v>1</v>
      </c>
      <c r="E31" s="15">
        <v>8</v>
      </c>
      <c r="F31" s="22">
        <v>27982.5</v>
      </c>
      <c r="G31" s="22">
        <f>25935/1.22</f>
        <v>21258.196721311477</v>
      </c>
      <c r="H31" s="22">
        <v>30485</v>
      </c>
      <c r="I31" s="21">
        <f t="shared" si="0"/>
        <v>170065.57377049181</v>
      </c>
      <c r="J31" s="30">
        <f t="shared" si="1"/>
        <v>207480</v>
      </c>
    </row>
    <row r="32" spans="2:10" ht="36" x14ac:dyDescent="0.35">
      <c r="B32" s="15">
        <v>23</v>
      </c>
      <c r="C32" s="14" t="s">
        <v>33</v>
      </c>
      <c r="D32" s="15" t="s">
        <v>1</v>
      </c>
      <c r="E32" s="15">
        <v>20</v>
      </c>
      <c r="F32" s="22">
        <v>248.4</v>
      </c>
      <c r="G32" s="22">
        <f>210.6/1.22</f>
        <v>172.62295081967213</v>
      </c>
      <c r="H32" s="22">
        <v>255.6</v>
      </c>
      <c r="I32" s="21">
        <f t="shared" si="0"/>
        <v>3452.4590163934427</v>
      </c>
      <c r="J32" s="30">
        <f t="shared" si="1"/>
        <v>4212</v>
      </c>
    </row>
    <row r="33" spans="2:10" ht="36" x14ac:dyDescent="0.35">
      <c r="B33" s="15">
        <v>24</v>
      </c>
      <c r="C33" s="14" t="s">
        <v>34</v>
      </c>
      <c r="D33" s="15" t="s">
        <v>1</v>
      </c>
      <c r="E33" s="15">
        <v>20</v>
      </c>
      <c r="F33" s="22">
        <v>271.56</v>
      </c>
      <c r="G33" s="22">
        <f>225.06/1.22</f>
        <v>184.47540983606558</v>
      </c>
      <c r="H33" s="22">
        <v>275.27999999999997</v>
      </c>
      <c r="I33" s="21">
        <f t="shared" si="0"/>
        <v>3689.5081967213118</v>
      </c>
      <c r="J33" s="30">
        <f t="shared" si="1"/>
        <v>4501.2000000000007</v>
      </c>
    </row>
    <row r="34" spans="2:10" ht="36" x14ac:dyDescent="0.35">
      <c r="B34" s="15">
        <v>25</v>
      </c>
      <c r="C34" s="14" t="s">
        <v>35</v>
      </c>
      <c r="D34" s="15" t="s">
        <v>1</v>
      </c>
      <c r="E34" s="15">
        <v>60</v>
      </c>
      <c r="F34" s="22">
        <v>396.15</v>
      </c>
      <c r="G34" s="22">
        <f>356.25/1.22</f>
        <v>292.00819672131149</v>
      </c>
      <c r="H34" s="22">
        <v>407.55</v>
      </c>
      <c r="I34" s="21">
        <f t="shared" si="0"/>
        <v>17520.491803278688</v>
      </c>
      <c r="J34" s="30">
        <f t="shared" si="1"/>
        <v>21375</v>
      </c>
    </row>
    <row r="35" spans="2:10" ht="36" x14ac:dyDescent="0.35">
      <c r="B35" s="15">
        <v>26</v>
      </c>
      <c r="C35" s="14" t="s">
        <v>36</v>
      </c>
      <c r="D35" s="15" t="s">
        <v>1</v>
      </c>
      <c r="E35" s="15">
        <v>32</v>
      </c>
      <c r="F35" s="22">
        <v>667.08</v>
      </c>
      <c r="G35" s="22">
        <f>531.92/1.22</f>
        <v>436</v>
      </c>
      <c r="H35" s="22">
        <v>645.25</v>
      </c>
      <c r="I35" s="21">
        <f t="shared" si="0"/>
        <v>13952</v>
      </c>
      <c r="J35" s="30">
        <f t="shared" si="1"/>
        <v>17021.439999999999</v>
      </c>
    </row>
    <row r="36" spans="2:10" ht="36" x14ac:dyDescent="0.35">
      <c r="B36" s="15">
        <v>27</v>
      </c>
      <c r="C36" s="14" t="s">
        <v>37</v>
      </c>
      <c r="D36" s="15" t="s">
        <v>1</v>
      </c>
      <c r="E36" s="15">
        <v>20</v>
      </c>
      <c r="F36" s="22">
        <v>672.68</v>
      </c>
      <c r="G36" s="22">
        <f>627.5/1.22</f>
        <v>514.34426229508199</v>
      </c>
      <c r="H36" s="22">
        <v>687.79</v>
      </c>
      <c r="I36" s="21">
        <f t="shared" si="0"/>
        <v>10286.88524590164</v>
      </c>
      <c r="J36" s="30">
        <f t="shared" si="1"/>
        <v>12550</v>
      </c>
    </row>
    <row r="37" spans="2:10" ht="36" x14ac:dyDescent="0.35">
      <c r="B37" s="15">
        <v>28</v>
      </c>
      <c r="C37" s="14" t="s">
        <v>38</v>
      </c>
      <c r="D37" s="15" t="s">
        <v>1</v>
      </c>
      <c r="E37" s="15">
        <v>32</v>
      </c>
      <c r="F37" s="22">
        <v>1601.6</v>
      </c>
      <c r="G37" s="22">
        <f>1400/1.22</f>
        <v>1147.5409836065573</v>
      </c>
      <c r="H37" s="22">
        <v>1657.6</v>
      </c>
      <c r="I37" s="21">
        <f t="shared" si="0"/>
        <v>36721.311475409835</v>
      </c>
      <c r="J37" s="30">
        <f t="shared" si="1"/>
        <v>44800</v>
      </c>
    </row>
    <row r="38" spans="2:10" ht="36" x14ac:dyDescent="0.35">
      <c r="B38" s="15">
        <v>29</v>
      </c>
      <c r="C38" s="14" t="s">
        <v>39</v>
      </c>
      <c r="D38" s="15" t="s">
        <v>1</v>
      </c>
      <c r="E38" s="15">
        <v>6</v>
      </c>
      <c r="F38" s="22">
        <v>2275.1999999999998</v>
      </c>
      <c r="G38" s="22">
        <f>1975/1.22</f>
        <v>1618.8524590163934</v>
      </c>
      <c r="H38" s="22">
        <v>2338.4</v>
      </c>
      <c r="I38" s="21">
        <f t="shared" si="0"/>
        <v>9713.1147540983602</v>
      </c>
      <c r="J38" s="30">
        <f t="shared" si="1"/>
        <v>11850</v>
      </c>
    </row>
    <row r="39" spans="2:10" ht="36" x14ac:dyDescent="0.35">
      <c r="B39" s="15">
        <v>30</v>
      </c>
      <c r="C39" s="14" t="s">
        <v>40</v>
      </c>
      <c r="D39" s="15" t="s">
        <v>1</v>
      </c>
      <c r="E39" s="15">
        <v>8</v>
      </c>
      <c r="F39" s="22">
        <v>3484.32</v>
      </c>
      <c r="G39" s="22">
        <f>3202.5/1.22</f>
        <v>2625</v>
      </c>
      <c r="H39" s="22">
        <v>3509.94</v>
      </c>
      <c r="I39" s="21">
        <f t="shared" si="0"/>
        <v>21000</v>
      </c>
      <c r="J39" s="30">
        <f t="shared" si="1"/>
        <v>25620</v>
      </c>
    </row>
    <row r="40" spans="2:10" ht="36" x14ac:dyDescent="0.35">
      <c r="B40" s="15">
        <v>31</v>
      </c>
      <c r="C40" s="14" t="s">
        <v>41</v>
      </c>
      <c r="D40" s="15" t="s">
        <v>1</v>
      </c>
      <c r="E40" s="15">
        <v>8</v>
      </c>
      <c r="F40" s="22">
        <v>14766</v>
      </c>
      <c r="G40" s="22">
        <f>12840/1.22</f>
        <v>10524.590163934427</v>
      </c>
      <c r="H40" s="22">
        <v>14980</v>
      </c>
      <c r="I40" s="21">
        <f t="shared" si="0"/>
        <v>84196.721311475412</v>
      </c>
      <c r="J40" s="30">
        <f t="shared" si="1"/>
        <v>102720</v>
      </c>
    </row>
    <row r="41" spans="2:10" ht="36" x14ac:dyDescent="0.35">
      <c r="B41" s="15">
        <v>32</v>
      </c>
      <c r="C41" s="14" t="s">
        <v>42</v>
      </c>
      <c r="D41" s="15" t="s">
        <v>1</v>
      </c>
      <c r="E41" s="15">
        <v>12</v>
      </c>
      <c r="F41" s="22">
        <v>15206.08</v>
      </c>
      <c r="G41" s="22">
        <f>13417.84/1.22</f>
        <v>10998.229508196722</v>
      </c>
      <c r="H41" s="22">
        <v>14199.87</v>
      </c>
      <c r="I41" s="21">
        <f t="shared" si="0"/>
        <v>131978.75409836066</v>
      </c>
      <c r="J41" s="30">
        <f t="shared" si="1"/>
        <v>161014.07999999999</v>
      </c>
    </row>
    <row r="42" spans="2:10" ht="18" x14ac:dyDescent="0.35">
      <c r="B42" s="15">
        <v>33</v>
      </c>
      <c r="C42" s="14" t="s">
        <v>44</v>
      </c>
      <c r="D42" s="15"/>
      <c r="E42" s="15"/>
      <c r="F42" s="22">
        <v>173000</v>
      </c>
      <c r="G42" s="22">
        <f>(48451.2*3)/1.22</f>
        <v>119142.2950819672</v>
      </c>
      <c r="H42" s="22">
        <v>165000</v>
      </c>
      <c r="I42" s="21">
        <f>G42</f>
        <v>119142.2950819672</v>
      </c>
      <c r="J42" s="30">
        <f t="shared" si="1"/>
        <v>145353.59999999998</v>
      </c>
    </row>
    <row r="43" spans="2:10" ht="34.799999999999997" x14ac:dyDescent="0.3">
      <c r="B43" s="18"/>
      <c r="C43" s="2"/>
      <c r="D43" s="2"/>
      <c r="E43" s="2"/>
      <c r="F43" s="23"/>
      <c r="G43" s="53"/>
      <c r="H43" s="40" t="s">
        <v>48</v>
      </c>
      <c r="I43" s="41">
        <f>SUM(I10:I42)</f>
        <v>2999508.2131147538</v>
      </c>
      <c r="J43" s="31">
        <f>SUM(J10:J42)</f>
        <v>3659400.0199999996</v>
      </c>
    </row>
    <row r="44" spans="2:10" ht="18" x14ac:dyDescent="0.3">
      <c r="B44" s="18"/>
      <c r="C44" s="2"/>
      <c r="D44" s="2"/>
      <c r="E44" s="2"/>
      <c r="F44" s="23"/>
      <c r="H44" s="38"/>
      <c r="I44" s="39"/>
    </row>
    <row r="45" spans="2:10" ht="35.25" customHeight="1" x14ac:dyDescent="0.3">
      <c r="B45" s="1"/>
      <c r="C45" s="47" t="s">
        <v>6</v>
      </c>
      <c r="D45" s="48"/>
      <c r="E45" s="48"/>
      <c r="F45" s="48"/>
      <c r="G45" s="48"/>
      <c r="H45" s="48"/>
      <c r="I45" s="48"/>
    </row>
    <row r="46" spans="2:10" ht="40.5" customHeight="1" x14ac:dyDescent="0.35">
      <c r="B46" s="1"/>
      <c r="C46" s="51" t="s">
        <v>49</v>
      </c>
      <c r="D46" s="52"/>
      <c r="E46" s="52"/>
      <c r="F46" s="52"/>
      <c r="G46" s="52"/>
      <c r="H46" s="52"/>
      <c r="I46" s="52"/>
    </row>
    <row r="47" spans="2:10" x14ac:dyDescent="0.3">
      <c r="B47" s="1"/>
      <c r="C47" s="10"/>
      <c r="D47" s="11"/>
      <c r="E47" s="2"/>
      <c r="F47" s="24"/>
      <c r="G47" s="24"/>
      <c r="H47" s="24"/>
      <c r="I47" s="24"/>
    </row>
    <row r="48" spans="2:10" ht="14.4" x14ac:dyDescent="0.3">
      <c r="B48" s="17"/>
      <c r="C48" s="7"/>
      <c r="D48" s="12"/>
      <c r="F48" s="23"/>
      <c r="G48" s="23"/>
    </row>
    <row r="49" spans="3:7" ht="18" x14ac:dyDescent="0.3">
      <c r="C49" s="42" t="s">
        <v>4</v>
      </c>
      <c r="D49" s="11"/>
      <c r="F49" s="23"/>
      <c r="G49" s="23"/>
    </row>
    <row r="50" spans="3:7" ht="18" x14ac:dyDescent="0.3">
      <c r="C50" s="42" t="s">
        <v>2</v>
      </c>
      <c r="D50" s="11"/>
      <c r="F50" s="23"/>
      <c r="G50" s="23"/>
    </row>
    <row r="51" spans="3:7" ht="18" x14ac:dyDescent="0.3">
      <c r="C51" s="42" t="s">
        <v>3</v>
      </c>
      <c r="D51" s="11"/>
      <c r="F51" s="23"/>
      <c r="G51" s="23"/>
    </row>
    <row r="52" spans="3:7" x14ac:dyDescent="0.3">
      <c r="C52" s="43"/>
    </row>
  </sheetData>
  <mergeCells count="4">
    <mergeCell ref="B6:I6"/>
    <mergeCell ref="C7:I7"/>
    <mergeCell ref="C45:I45"/>
    <mergeCell ref="C46:I46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 </vt:lpstr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pto12</dc:creator>
  <cp:lastModifiedBy>Aser</cp:lastModifiedBy>
  <cp:lastPrinted>2025-12-24T09:49:47Z</cp:lastPrinted>
  <dcterms:created xsi:type="dcterms:W3CDTF">2015-06-05T18:19:34Z</dcterms:created>
  <dcterms:modified xsi:type="dcterms:W3CDTF">2026-02-20T10:42:49Z</dcterms:modified>
</cp:coreProperties>
</file>