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rist2\OneDrive\Рабочий стол\1-строительство участка трассы по 2,8\"/>
    </mc:Choice>
  </mc:AlternateContent>
  <bookViews>
    <workbookView xWindow="0" yWindow="0" windowWidth="23040" windowHeight="9180"/>
  </bookViews>
  <sheets>
    <sheet name="2гп" sheetId="2" r:id="rId1"/>
  </sheet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9" i="2" l="1"/>
  <c r="I318" i="2"/>
  <c r="I317" i="2"/>
  <c r="H317" i="2"/>
  <c r="F317" i="2"/>
  <c r="I316" i="2"/>
  <c r="H316" i="2"/>
  <c r="F316" i="2"/>
  <c r="I315" i="2"/>
  <c r="H315" i="2"/>
  <c r="F315" i="2"/>
  <c r="I314" i="2"/>
  <c r="H314" i="2"/>
  <c r="F314" i="2"/>
  <c r="I313" i="2"/>
  <c r="H313" i="2"/>
  <c r="F313" i="2"/>
  <c r="I312" i="2"/>
  <c r="H312" i="2"/>
  <c r="F312" i="2"/>
  <c r="I310" i="2"/>
  <c r="H310" i="2"/>
  <c r="F310" i="2"/>
  <c r="I309" i="2"/>
  <c r="H309" i="2"/>
  <c r="F309" i="2"/>
  <c r="I308" i="2"/>
  <c r="H308" i="2"/>
  <c r="F308" i="2"/>
  <c r="I307" i="2"/>
  <c r="H307" i="2"/>
  <c r="F307" i="2"/>
  <c r="I306" i="2"/>
  <c r="H306" i="2"/>
  <c r="F306" i="2"/>
  <c r="I305" i="2"/>
  <c r="H305" i="2"/>
  <c r="F305" i="2"/>
  <c r="I304" i="2"/>
  <c r="H304" i="2"/>
  <c r="F304" i="2"/>
  <c r="D304" i="2"/>
  <c r="I303" i="2"/>
  <c r="H303" i="2"/>
  <c r="F303" i="2"/>
  <c r="D303" i="2"/>
  <c r="I302" i="2"/>
  <c r="H302" i="2"/>
  <c r="F302" i="2"/>
  <c r="I301" i="2"/>
  <c r="H301" i="2"/>
  <c r="F301" i="2"/>
  <c r="I300" i="2"/>
  <c r="H300" i="2"/>
  <c r="F300" i="2"/>
  <c r="I299" i="2"/>
  <c r="H299" i="2"/>
  <c r="F299" i="2"/>
  <c r="I298" i="2"/>
  <c r="H298" i="2"/>
  <c r="F298" i="2"/>
  <c r="I297" i="2"/>
  <c r="H297" i="2"/>
  <c r="F297" i="2"/>
  <c r="I296" i="2"/>
  <c r="H296" i="2"/>
  <c r="F296" i="2"/>
  <c r="I295" i="2"/>
  <c r="H295" i="2"/>
  <c r="F295" i="2"/>
  <c r="I294" i="2"/>
  <c r="H294" i="2"/>
  <c r="F294" i="2"/>
  <c r="I293" i="2"/>
  <c r="H293" i="2"/>
  <c r="F293" i="2"/>
  <c r="I292" i="2"/>
  <c r="H292" i="2"/>
  <c r="F292" i="2"/>
  <c r="I291" i="2"/>
  <c r="H291" i="2"/>
  <c r="F291" i="2"/>
  <c r="I290" i="2"/>
  <c r="H290" i="2"/>
  <c r="F290" i="2"/>
  <c r="I289" i="2"/>
  <c r="H289" i="2"/>
  <c r="F289" i="2"/>
  <c r="I288" i="2"/>
  <c r="H288" i="2"/>
  <c r="F288" i="2"/>
  <c r="I287" i="2"/>
  <c r="H287" i="2"/>
  <c r="F287" i="2"/>
  <c r="I286" i="2"/>
  <c r="H286" i="2"/>
  <c r="F286" i="2"/>
  <c r="I285" i="2"/>
  <c r="H285" i="2"/>
  <c r="F285" i="2"/>
  <c r="I284" i="2"/>
  <c r="H284" i="2"/>
  <c r="F284" i="2"/>
  <c r="I283" i="2"/>
  <c r="H283" i="2"/>
  <c r="F283" i="2"/>
  <c r="I282" i="2"/>
  <c r="H282" i="2"/>
  <c r="F282" i="2"/>
  <c r="D282" i="2"/>
  <c r="I281" i="2"/>
  <c r="H281" i="2"/>
  <c r="F281" i="2"/>
  <c r="I280" i="2"/>
  <c r="H280" i="2"/>
  <c r="F280" i="2"/>
  <c r="I279" i="2"/>
  <c r="H279" i="2"/>
  <c r="F279" i="2"/>
  <c r="I278" i="2"/>
  <c r="H278" i="2"/>
  <c r="F278" i="2"/>
  <c r="I277" i="2"/>
  <c r="H277" i="2"/>
  <c r="F277" i="2"/>
  <c r="I276" i="2"/>
  <c r="H276" i="2"/>
  <c r="F276" i="2"/>
  <c r="I275" i="2"/>
  <c r="H275" i="2"/>
  <c r="F275" i="2"/>
  <c r="I274" i="2"/>
  <c r="H274" i="2"/>
  <c r="F274" i="2"/>
  <c r="I273" i="2"/>
  <c r="H273" i="2"/>
  <c r="F273" i="2"/>
  <c r="I272" i="2"/>
  <c r="H272" i="2"/>
  <c r="F272" i="2"/>
  <c r="I271" i="2"/>
  <c r="H271" i="2"/>
  <c r="F271" i="2"/>
  <c r="I270" i="2"/>
  <c r="H270" i="2"/>
  <c r="F270" i="2"/>
  <c r="H269" i="2"/>
  <c r="H268" i="2"/>
  <c r="H267" i="2"/>
  <c r="H266" i="2"/>
  <c r="H265" i="2"/>
  <c r="I264" i="2"/>
  <c r="H264" i="2"/>
  <c r="F264" i="2"/>
  <c r="I263" i="2"/>
  <c r="H263" i="2"/>
  <c r="F263" i="2"/>
  <c r="I262" i="2"/>
  <c r="H262" i="2"/>
  <c r="F262" i="2"/>
  <c r="D262" i="2"/>
  <c r="I260" i="2"/>
  <c r="H260" i="2"/>
  <c r="F260" i="2"/>
  <c r="I259" i="2"/>
  <c r="H259" i="2"/>
  <c r="F259" i="2"/>
  <c r="I258" i="2"/>
  <c r="H258" i="2"/>
  <c r="F258" i="2"/>
  <c r="I257" i="2"/>
  <c r="H257" i="2"/>
  <c r="F257" i="2"/>
  <c r="I256" i="2"/>
  <c r="H256" i="2"/>
  <c r="F256" i="2"/>
  <c r="I255" i="2"/>
  <c r="H255" i="2"/>
  <c r="F255" i="2"/>
  <c r="I254" i="2"/>
  <c r="H254" i="2"/>
  <c r="F254" i="2"/>
  <c r="I253" i="2"/>
  <c r="H253" i="2"/>
  <c r="F253" i="2"/>
  <c r="D253" i="2"/>
  <c r="I252" i="2"/>
  <c r="H252" i="2"/>
  <c r="F252" i="2"/>
  <c r="D252" i="2"/>
  <c r="I251" i="2"/>
  <c r="H251" i="2"/>
  <c r="F251" i="2"/>
  <c r="D251" i="2"/>
  <c r="I250" i="2"/>
  <c r="H250" i="2"/>
  <c r="F250" i="2"/>
  <c r="D250" i="2"/>
  <c r="I249" i="2"/>
  <c r="H249" i="2"/>
  <c r="F249" i="2"/>
  <c r="D249" i="2"/>
  <c r="I248" i="2"/>
  <c r="H248" i="2"/>
  <c r="F248" i="2"/>
  <c r="I247" i="2"/>
  <c r="H247" i="2"/>
  <c r="F247" i="2"/>
  <c r="I246" i="2"/>
  <c r="H246" i="2"/>
  <c r="F246" i="2"/>
  <c r="I245" i="2"/>
  <c r="H245" i="2"/>
  <c r="F245" i="2"/>
  <c r="I244" i="2"/>
  <c r="H244" i="2"/>
  <c r="F244" i="2"/>
  <c r="I243" i="2"/>
  <c r="H243" i="2"/>
  <c r="F243" i="2"/>
  <c r="I242" i="2"/>
  <c r="H242" i="2"/>
  <c r="F242" i="2"/>
  <c r="I241" i="2"/>
  <c r="H241" i="2"/>
  <c r="F241" i="2"/>
  <c r="I240" i="2"/>
  <c r="H240" i="2"/>
  <c r="F240" i="2"/>
  <c r="I239" i="2"/>
  <c r="H239" i="2"/>
  <c r="F239" i="2"/>
  <c r="I238" i="2"/>
  <c r="H238" i="2"/>
  <c r="F238" i="2"/>
  <c r="I237" i="2"/>
  <c r="H237" i="2"/>
  <c r="F237" i="2"/>
  <c r="I236" i="2"/>
  <c r="H236" i="2"/>
  <c r="F236" i="2"/>
  <c r="I235" i="2"/>
  <c r="H235" i="2"/>
  <c r="F235" i="2"/>
  <c r="I234" i="2"/>
  <c r="H234" i="2"/>
  <c r="F234" i="2"/>
  <c r="H233" i="2"/>
  <c r="H232" i="2"/>
  <c r="H231" i="2"/>
  <c r="H230" i="2"/>
  <c r="H229" i="2"/>
  <c r="H228" i="2"/>
  <c r="H227" i="2"/>
  <c r="H226" i="2"/>
  <c r="H225" i="2"/>
  <c r="H224" i="2"/>
  <c r="I223" i="2"/>
  <c r="H223" i="2"/>
  <c r="F223" i="2"/>
  <c r="I222" i="2"/>
  <c r="H222" i="2"/>
  <c r="F222" i="2"/>
  <c r="I221" i="2"/>
  <c r="H221" i="2"/>
  <c r="F221" i="2"/>
  <c r="I220" i="2"/>
  <c r="H220" i="2"/>
  <c r="F220" i="2"/>
  <c r="I219" i="2"/>
  <c r="H219" i="2"/>
  <c r="F219" i="2"/>
  <c r="I218" i="2"/>
  <c r="H218" i="2"/>
  <c r="F218" i="2"/>
  <c r="I217" i="2"/>
  <c r="H217" i="2"/>
  <c r="F217" i="2"/>
  <c r="I216" i="2"/>
  <c r="H216" i="2"/>
  <c r="F216" i="2"/>
  <c r="I215" i="2"/>
  <c r="H215" i="2"/>
  <c r="F215" i="2"/>
  <c r="I214" i="2"/>
  <c r="H214" i="2"/>
  <c r="F214" i="2"/>
  <c r="D214" i="2"/>
  <c r="I213" i="2"/>
  <c r="H213" i="2"/>
  <c r="F213" i="2"/>
  <c r="D213" i="2"/>
  <c r="I212" i="2"/>
  <c r="H212" i="2"/>
  <c r="F212" i="2"/>
  <c r="D212" i="2"/>
  <c r="I211" i="2"/>
  <c r="H211" i="2"/>
  <c r="F211" i="2"/>
  <c r="I210" i="2"/>
  <c r="H210" i="2"/>
  <c r="F210" i="2"/>
  <c r="I209" i="2"/>
  <c r="H209" i="2"/>
  <c r="F209" i="2"/>
  <c r="I208" i="2"/>
  <c r="H208" i="2"/>
  <c r="F208" i="2"/>
  <c r="I207" i="2"/>
  <c r="H207" i="2"/>
  <c r="F207" i="2"/>
  <c r="I206" i="2"/>
  <c r="H206" i="2"/>
  <c r="F206" i="2"/>
  <c r="I205" i="2"/>
  <c r="H205" i="2"/>
  <c r="F205" i="2"/>
  <c r="I204" i="2"/>
  <c r="H204" i="2"/>
  <c r="F204" i="2"/>
  <c r="I203" i="2"/>
  <c r="H203" i="2"/>
  <c r="F203" i="2"/>
  <c r="I202" i="2"/>
  <c r="H202" i="2"/>
  <c r="F202" i="2"/>
  <c r="I201" i="2"/>
  <c r="H201" i="2"/>
  <c r="F201" i="2"/>
  <c r="I200" i="2"/>
  <c r="H200" i="2"/>
  <c r="F200" i="2"/>
  <c r="I199" i="2"/>
  <c r="H199" i="2"/>
  <c r="F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I185" i="2"/>
  <c r="H185" i="2"/>
  <c r="F185" i="2"/>
  <c r="I184" i="2"/>
  <c r="H184" i="2"/>
  <c r="F184" i="2"/>
  <c r="I183" i="2"/>
  <c r="H183" i="2"/>
  <c r="F183" i="2"/>
  <c r="I182" i="2"/>
  <c r="H182" i="2"/>
  <c r="F182" i="2"/>
  <c r="I181" i="2"/>
  <c r="H181" i="2"/>
  <c r="F181" i="2"/>
  <c r="I180" i="2"/>
  <c r="H180" i="2"/>
  <c r="F180" i="2"/>
  <c r="I179" i="2"/>
  <c r="H179" i="2"/>
  <c r="F179" i="2"/>
  <c r="I178" i="2"/>
  <c r="H178" i="2"/>
  <c r="F178" i="2"/>
  <c r="I177" i="2"/>
  <c r="H177" i="2"/>
  <c r="F177" i="2"/>
  <c r="I176" i="2"/>
  <c r="H176" i="2"/>
  <c r="F176" i="2"/>
  <c r="I175" i="2"/>
  <c r="H175" i="2"/>
  <c r="F175" i="2"/>
  <c r="D175" i="2"/>
  <c r="I174" i="2"/>
  <c r="H174" i="2"/>
  <c r="F174" i="2"/>
  <c r="D174" i="2"/>
  <c r="I173" i="2"/>
  <c r="H173" i="2"/>
  <c r="F173" i="2"/>
  <c r="D173" i="2"/>
  <c r="I172" i="2"/>
  <c r="H172" i="2"/>
  <c r="F172" i="2"/>
  <c r="I171" i="2"/>
  <c r="H171" i="2"/>
  <c r="F171" i="2"/>
  <c r="I170" i="2"/>
  <c r="H170" i="2"/>
  <c r="F170" i="2"/>
  <c r="I169" i="2"/>
  <c r="H169" i="2"/>
  <c r="F169" i="2"/>
  <c r="I168" i="2"/>
  <c r="H168" i="2"/>
  <c r="F168" i="2"/>
  <c r="I167" i="2"/>
  <c r="H167" i="2"/>
  <c r="F167" i="2"/>
  <c r="I166" i="2"/>
  <c r="H166" i="2"/>
  <c r="F166" i="2"/>
  <c r="I165" i="2"/>
  <c r="H165" i="2"/>
  <c r="F165" i="2"/>
  <c r="I164" i="2"/>
  <c r="H164" i="2"/>
  <c r="F164" i="2"/>
  <c r="I163" i="2"/>
  <c r="H163" i="2"/>
  <c r="F163" i="2"/>
  <c r="I162" i="2"/>
  <c r="H162" i="2"/>
  <c r="F162" i="2"/>
  <c r="I161" i="2"/>
  <c r="H161" i="2"/>
  <c r="F161" i="2"/>
  <c r="I160" i="2"/>
  <c r="H160" i="2"/>
  <c r="F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I135" i="2"/>
  <c r="H135" i="2"/>
  <c r="F135" i="2"/>
  <c r="I134" i="2"/>
  <c r="H134" i="2"/>
  <c r="F134" i="2"/>
  <c r="I133" i="2"/>
  <c r="H133" i="2"/>
  <c r="F133" i="2"/>
  <c r="I132" i="2"/>
  <c r="H132" i="2"/>
  <c r="F132" i="2"/>
  <c r="I131" i="2"/>
  <c r="H131" i="2"/>
  <c r="F131" i="2"/>
  <c r="D131" i="2"/>
  <c r="I130" i="2"/>
  <c r="H130" i="2"/>
  <c r="F130" i="2"/>
  <c r="D130" i="2"/>
  <c r="I129" i="2"/>
  <c r="H129" i="2"/>
  <c r="F129" i="2"/>
  <c r="D129" i="2"/>
  <c r="I128" i="2"/>
  <c r="H128" i="2"/>
  <c r="F128" i="2"/>
  <c r="D128" i="2"/>
  <c r="I127" i="2"/>
  <c r="H127" i="2"/>
  <c r="F127" i="2"/>
  <c r="I126" i="2"/>
  <c r="H126" i="2"/>
  <c r="F126" i="2"/>
  <c r="I125" i="2"/>
  <c r="H125" i="2"/>
  <c r="F125" i="2"/>
  <c r="I124" i="2"/>
  <c r="H124" i="2"/>
  <c r="F124" i="2"/>
  <c r="I123" i="2"/>
  <c r="H123" i="2"/>
  <c r="F123" i="2"/>
  <c r="I122" i="2"/>
  <c r="H122" i="2"/>
  <c r="F122" i="2"/>
  <c r="I121" i="2"/>
  <c r="H121" i="2"/>
  <c r="F121" i="2"/>
  <c r="I120" i="2"/>
  <c r="H120" i="2"/>
  <c r="F120" i="2"/>
  <c r="D120" i="2"/>
  <c r="I119" i="2"/>
  <c r="H119" i="2"/>
  <c r="F119" i="2"/>
  <c r="D119" i="2"/>
  <c r="I118" i="2"/>
  <c r="H118" i="2"/>
  <c r="F118" i="2"/>
  <c r="I117" i="2"/>
  <c r="H117" i="2"/>
  <c r="F117" i="2"/>
  <c r="I116" i="2"/>
  <c r="H116" i="2"/>
  <c r="F116" i="2"/>
  <c r="I115" i="2"/>
  <c r="H115" i="2"/>
  <c r="F115" i="2"/>
  <c r="I114" i="2"/>
  <c r="H114" i="2"/>
  <c r="F114" i="2"/>
  <c r="I113" i="2"/>
  <c r="H113" i="2"/>
  <c r="F113" i="2"/>
  <c r="I112" i="2"/>
  <c r="H112" i="2"/>
  <c r="F112" i="2"/>
  <c r="I111" i="2"/>
  <c r="H111" i="2"/>
  <c r="F111" i="2"/>
  <c r="I110" i="2"/>
  <c r="H110" i="2"/>
  <c r="F110" i="2"/>
  <c r="I109" i="2"/>
  <c r="H109" i="2"/>
  <c r="F109" i="2"/>
  <c r="I108" i="2"/>
  <c r="H108" i="2"/>
  <c r="F108" i="2"/>
  <c r="D108" i="2"/>
  <c r="I107" i="2"/>
  <c r="H107" i="2"/>
  <c r="F107" i="2"/>
  <c r="I106" i="2"/>
  <c r="H106" i="2"/>
  <c r="F106" i="2"/>
  <c r="I105" i="2"/>
  <c r="H105" i="2"/>
  <c r="F105" i="2"/>
  <c r="I104" i="2"/>
  <c r="H104" i="2"/>
  <c r="F104" i="2"/>
  <c r="I103" i="2"/>
  <c r="H103" i="2"/>
  <c r="F103" i="2"/>
  <c r="I102" i="2"/>
  <c r="H102" i="2"/>
  <c r="F102" i="2"/>
  <c r="I101" i="2"/>
  <c r="H101" i="2"/>
  <c r="F101" i="2"/>
  <c r="I100" i="2"/>
  <c r="H100" i="2"/>
  <c r="F100" i="2"/>
  <c r="I99" i="2"/>
  <c r="H99" i="2"/>
  <c r="F99" i="2"/>
  <c r="I98" i="2"/>
  <c r="H98" i="2"/>
  <c r="F98" i="2"/>
  <c r="I97" i="2"/>
  <c r="H97" i="2"/>
  <c r="F97" i="2"/>
  <c r="I96" i="2"/>
  <c r="H96" i="2"/>
  <c r="F96" i="2"/>
  <c r="I95" i="2"/>
  <c r="H95" i="2"/>
  <c r="F95" i="2"/>
  <c r="I94" i="2"/>
  <c r="H94" i="2"/>
  <c r="F94" i="2"/>
  <c r="I93" i="2"/>
  <c r="H93" i="2"/>
  <c r="F93" i="2"/>
  <c r="I92" i="2"/>
  <c r="H92" i="2"/>
  <c r="F92" i="2"/>
  <c r="I91" i="2"/>
  <c r="H91" i="2"/>
  <c r="F91" i="2"/>
  <c r="I90" i="2"/>
  <c r="H90" i="2"/>
  <c r="F90" i="2"/>
  <c r="I89" i="2"/>
  <c r="H89" i="2"/>
  <c r="F89" i="2"/>
  <c r="I88" i="2"/>
  <c r="H88" i="2"/>
  <c r="F88" i="2"/>
  <c r="I87" i="2"/>
  <c r="H87" i="2"/>
  <c r="F87" i="2"/>
  <c r="I86" i="2"/>
  <c r="H86" i="2"/>
  <c r="F86" i="2"/>
  <c r="I85" i="2"/>
  <c r="H85" i="2"/>
  <c r="F85" i="2"/>
  <c r="I84" i="2"/>
  <c r="H84" i="2"/>
  <c r="F84" i="2"/>
  <c r="I83" i="2"/>
  <c r="H83" i="2"/>
  <c r="F83" i="2"/>
  <c r="D83" i="2"/>
  <c r="I82" i="2"/>
  <c r="H82" i="2"/>
  <c r="F82" i="2"/>
  <c r="D82" i="2"/>
  <c r="I81" i="2"/>
  <c r="H81" i="2"/>
  <c r="F81" i="2"/>
  <c r="I80" i="2"/>
  <c r="H80" i="2"/>
  <c r="F80" i="2"/>
  <c r="H79" i="2"/>
  <c r="H78" i="2"/>
  <c r="H77" i="2"/>
  <c r="H76" i="2"/>
  <c r="H75" i="2"/>
  <c r="H74" i="2"/>
  <c r="I73" i="2"/>
  <c r="H73" i="2"/>
  <c r="F73" i="2"/>
  <c r="I72" i="2"/>
  <c r="H72" i="2"/>
  <c r="F72" i="2"/>
  <c r="I71" i="2"/>
  <c r="H71" i="2"/>
  <c r="F71" i="2"/>
  <c r="D71" i="2"/>
  <c r="I70" i="2"/>
  <c r="H70" i="2"/>
  <c r="F70" i="2"/>
  <c r="D70" i="2"/>
  <c r="I69" i="2"/>
  <c r="H69" i="2"/>
  <c r="F69" i="2"/>
  <c r="D69" i="2"/>
  <c r="I68" i="2"/>
  <c r="H68" i="2"/>
  <c r="F68" i="2"/>
  <c r="I67" i="2"/>
  <c r="H67" i="2"/>
  <c r="F67" i="2"/>
  <c r="I66" i="2"/>
  <c r="H66" i="2"/>
  <c r="F66" i="2"/>
  <c r="I65" i="2"/>
  <c r="H65" i="2"/>
  <c r="F65" i="2"/>
  <c r="I64" i="2"/>
  <c r="H64" i="2"/>
  <c r="F64" i="2"/>
  <c r="I63" i="2"/>
  <c r="H63" i="2"/>
  <c r="F63" i="2"/>
  <c r="I62" i="2"/>
  <c r="H62" i="2"/>
  <c r="F62" i="2"/>
  <c r="I61" i="2"/>
  <c r="H61" i="2"/>
  <c r="F61" i="2"/>
  <c r="I60" i="2"/>
  <c r="H60" i="2"/>
  <c r="F60" i="2"/>
  <c r="I59" i="2"/>
  <c r="H59" i="2"/>
  <c r="F59" i="2"/>
  <c r="I58" i="2"/>
  <c r="H58" i="2"/>
  <c r="F58" i="2"/>
  <c r="I57" i="2"/>
  <c r="H57" i="2"/>
  <c r="F57" i="2"/>
  <c r="I56" i="2"/>
  <c r="H56" i="2"/>
  <c r="F56" i="2"/>
  <c r="I55" i="2"/>
  <c r="H55" i="2"/>
  <c r="F55" i="2"/>
  <c r="I54" i="2"/>
  <c r="H54" i="2"/>
  <c r="F54" i="2"/>
  <c r="I53" i="2"/>
  <c r="H53" i="2"/>
  <c r="F53" i="2"/>
  <c r="I52" i="2"/>
  <c r="H52" i="2"/>
  <c r="F52" i="2"/>
  <c r="H51" i="2"/>
  <c r="I50" i="2"/>
  <c r="H50" i="2"/>
  <c r="F50" i="2"/>
  <c r="I49" i="2"/>
  <c r="H49" i="2"/>
  <c r="F49" i="2"/>
  <c r="I48" i="2"/>
  <c r="H48" i="2"/>
  <c r="F48" i="2"/>
  <c r="I47" i="2"/>
  <c r="H47" i="2"/>
  <c r="F47" i="2"/>
  <c r="I46" i="2"/>
  <c r="H46" i="2"/>
  <c r="F46" i="2"/>
  <c r="I45" i="2"/>
  <c r="H45" i="2"/>
  <c r="F45" i="2"/>
  <c r="H43" i="2"/>
  <c r="I42" i="2"/>
  <c r="H42" i="2"/>
  <c r="F42" i="2"/>
  <c r="H41" i="2"/>
  <c r="I40" i="2"/>
  <c r="H40" i="2"/>
  <c r="F40" i="2"/>
  <c r="H38" i="2"/>
  <c r="I37" i="2"/>
  <c r="H37" i="2"/>
  <c r="F37" i="2"/>
  <c r="H36" i="2"/>
  <c r="I35" i="2"/>
  <c r="H35" i="2"/>
  <c r="F35" i="2"/>
  <c r="H34" i="2"/>
  <c r="I33" i="2"/>
  <c r="H33" i="2"/>
  <c r="F33" i="2"/>
  <c r="H32" i="2"/>
  <c r="H31" i="2"/>
  <c r="D31" i="2"/>
  <c r="I30" i="2"/>
  <c r="H30" i="2"/>
  <c r="F30" i="2"/>
  <c r="I28" i="2"/>
  <c r="H28" i="2"/>
  <c r="F28" i="2"/>
  <c r="D28" i="2"/>
  <c r="I27" i="2"/>
  <c r="H27" i="2"/>
  <c r="F27" i="2"/>
  <c r="I26" i="2"/>
  <c r="H26" i="2"/>
  <c r="F26" i="2"/>
  <c r="I25" i="2"/>
  <c r="H25" i="2"/>
  <c r="F25" i="2"/>
  <c r="I24" i="2"/>
  <c r="H24" i="2"/>
  <c r="F24" i="2"/>
  <c r="I23" i="2"/>
  <c r="H23" i="2"/>
  <c r="F23" i="2"/>
  <c r="I22" i="2"/>
  <c r="H22" i="2"/>
  <c r="F22" i="2"/>
  <c r="I21" i="2"/>
  <c r="H21" i="2"/>
  <c r="F21" i="2"/>
  <c r="I20" i="2"/>
  <c r="H20" i="2"/>
  <c r="F20" i="2"/>
</calcChain>
</file>

<file path=xl/sharedStrings.xml><?xml version="1.0" encoding="utf-8"?>
<sst xmlns="http://schemas.openxmlformats.org/spreadsheetml/2006/main" count="808" uniqueCount="181">
  <si>
    <t>СОГЛАСОВАНО:</t>
  </si>
  <si>
    <t>УТВЕРЖДАЮ:</t>
  </si>
  <si>
    <t>Генеральный директор</t>
  </si>
  <si>
    <t>ООО "Водные ресурсы"</t>
  </si>
  <si>
    <t>А.М. Иванов</t>
  </si>
  <si>
    <t>"____" ________________ 2026 года</t>
  </si>
  <si>
    <t>"Реконструкция распределительной канализационной сети (асбестоцемент, сталь) общей протяженностью 2800м в г. Новошахтинск Ростовской области"</t>
  </si>
  <si>
    <t>(наименование объекта капитального строительства)</t>
  </si>
  <si>
    <t>ЛОКАЛЬНЫЙ СМЕТНЫЙ РАСЧЕТ (СМЕТА) № 01</t>
  </si>
  <si>
    <t>Строительство участка трассы от камеры 1/К1 до колодца 5/К1</t>
  </si>
  <si>
    <t xml:space="preserve"> (наименование работ и затрат)</t>
  </si>
  <si>
    <t>№ п/п</t>
  </si>
  <si>
    <t>Наименование работ и затрат</t>
  </si>
  <si>
    <t>Ед. изм.</t>
  </si>
  <si>
    <t>Кол-во</t>
  </si>
  <si>
    <t>Стоимость материалов, руб.</t>
  </si>
  <si>
    <t>Стоимость работ, руб</t>
  </si>
  <si>
    <t>Общая стоимость, руб.</t>
  </si>
  <si>
    <t>За единицу</t>
  </si>
  <si>
    <t>Всего</t>
  </si>
  <si>
    <t>Земляные работы</t>
  </si>
  <si>
    <t>Геодезическая разбивка трассы</t>
  </si>
  <si>
    <t>шт.</t>
  </si>
  <si>
    <t>Вырубка деревьев с разделкой и вывозом</t>
  </si>
  <si>
    <t>Вырубка кустарника с разделкой и вывозом</t>
  </si>
  <si>
    <t>га</t>
  </si>
  <si>
    <t>Разработка грунта в траншеях и котлованах экскаватором</t>
  </si>
  <si>
    <t>м3</t>
  </si>
  <si>
    <t>Разработка грунта вручную в траншеях и котлованах глубиной до 3 м</t>
  </si>
  <si>
    <t>Перевозка грузов самосвалами</t>
  </si>
  <si>
    <t>т</t>
  </si>
  <si>
    <t>Засыпка траншей и котлованов грунтом с уплотнением</t>
  </si>
  <si>
    <t>Засыпка траншей песком с уплотнением</t>
  </si>
  <si>
    <t>Песок</t>
  </si>
  <si>
    <t xml:space="preserve">Прокладка трубопровода </t>
  </si>
  <si>
    <t>Укладка трубопроводов канализации из полиэтиленовых труб диаметром: 900 мм</t>
  </si>
  <si>
    <t>м</t>
  </si>
  <si>
    <t>Труба МУЛЬТИПАЙП ПРО RC III ПЭ100-RC/ПЭ100/ПЭ100-RC SDR13,6-900х66,1</t>
  </si>
  <si>
    <t>Давальч-ий</t>
  </si>
  <si>
    <t xml:space="preserve"> Отвод 40° гнутый ПЭ100 Ø900 SDR13,6</t>
  </si>
  <si>
    <t>Укладка трубопроводов канализации из полиэтиленовых труб диаметром: 710 мм</t>
  </si>
  <si>
    <t xml:space="preserve"> Труба МУЛЬТИПАЙП ПРО RC III ПЭ100-RC/ПЭ100/ПЭ100-RC SDR13,6-710х52,2</t>
  </si>
  <si>
    <t>Укладка трубопроводов канализации из полиэтиленовых труб диаметром: 315 мм</t>
  </si>
  <si>
    <t>Труба МУЛЬТИПАЙП ПРО RC III ПЭ100-RC/ПЭ100/ПЭ100-RC SDR13,6-315х23,2</t>
  </si>
  <si>
    <t>Укладка канализационных безнапорных раструбных труб диаметром: 800 мм</t>
  </si>
  <si>
    <t>Труба двухслойная гофрированная КОРСИС с раструбом DN/ОD 800 SN8 L=12,0м в комплекте с уплотнительным кольцом</t>
  </si>
  <si>
    <t>Переподключение существующих сетей</t>
  </si>
  <si>
    <t>Укладка канализационных безнапорных раструбных труб диаметром: 600 мм</t>
  </si>
  <si>
    <t>Труба двухслойная гофрированная КОРСИС с раструбом DN/ID 600 SN8 L=12,0м в комплекте с уплотнительным кольцом</t>
  </si>
  <si>
    <t>Укладка канализационных безнапорных раструбных труб диаметром: 500 мм</t>
  </si>
  <si>
    <t>Труба двухслойная гофрированная КОРСИС с раструбом DN/ID 500 SN8 L=12,0м  в комплекте с уплотнительным кольцом</t>
  </si>
  <si>
    <t>Дюкерный переход через р. Малый Несветай-метод ГНБ</t>
  </si>
  <si>
    <t>Монтаж установки горизонтально направленного бурения</t>
  </si>
  <si>
    <t>Устройство закрытого подземного перехода методом ГНБ для труб Dу=710 мм</t>
  </si>
  <si>
    <t>Порошок (глинопорошок) бентонитовый для приготовления буровых растворов, выход раствора 8,0-11,0 м3/т</t>
  </si>
  <si>
    <t>Добавка порошкообразная для стабилизации и укрепления грунтов на основе ПАВ, минеральных активных компонентов и регулятора pH, плотность 0,80-1,30 г/см3</t>
  </si>
  <si>
    <t>Демонтаж установки горизонтально направленного бурения</t>
  </si>
  <si>
    <t>Сварка полиэтиленовых труб "встык" нагревательным элементом при полуавтоматическом управлении процессом сварки, диаметр труб: 710 мм</t>
  </si>
  <si>
    <t>соединение</t>
  </si>
  <si>
    <t>Труба МУЛЬТИПАЙП ПРО RC III ПЭ100-RC/ПЭ100/ПЭ100-RC SDR13,6-710х52,2</t>
  </si>
  <si>
    <t>Крепление досками стенок котлованов и траншей шириной: более 3 м, глубиной до 3 м в грунтах устойчивых</t>
  </si>
  <si>
    <t>м2</t>
  </si>
  <si>
    <t>Монтаж колодцев диаметром 2м</t>
  </si>
  <si>
    <t>ПН20</t>
  </si>
  <si>
    <t>КС 20-6</t>
  </si>
  <si>
    <t>4ПП 20-2</t>
  </si>
  <si>
    <t>Кольцо опорное КО6</t>
  </si>
  <si>
    <t>Кольцо стеновое КС7.3</t>
  </si>
  <si>
    <t>Люк чугунный Л</t>
  </si>
  <si>
    <t>Секобы ходовые</t>
  </si>
  <si>
    <t>Монтаж колодцев диаметром 1,5м</t>
  </si>
  <si>
    <t>ПН15</t>
  </si>
  <si>
    <t>КС 15-6</t>
  </si>
  <si>
    <t>1ПП15-1</t>
  </si>
  <si>
    <t>Гидроизоляция камер и колодцев</t>
  </si>
  <si>
    <t>Бетон В15</t>
  </si>
  <si>
    <t>Бетон В7,5</t>
  </si>
  <si>
    <t>Разбивка отверстий для прохода труб через стенки жб колодцев</t>
  </si>
  <si>
    <t>Заделка отверстий при проходе труб через стенки жб колодцев</t>
  </si>
  <si>
    <t>Муфта прохода через ЖБИ DN/ID 800</t>
  </si>
  <si>
    <t>Муфта прохода через ЖБИ DN/ОD 600</t>
  </si>
  <si>
    <t>Муфта прохода через ЖБИ DN/ОD 500</t>
  </si>
  <si>
    <t>Уплотнительное кольцо для монтажа труб "Корсис" DN/ID 800</t>
  </si>
  <si>
    <t>Уплотнительное кольцо для монтажа труб "Корсис" DN/ОD 600</t>
  </si>
  <si>
    <t>Уплотнительное кольцо для монтажа труб "Корсис" DN/ОD 500</t>
  </si>
  <si>
    <t>Смазка - лубрикант для монтажа труб "Корсис" ∅800, 315, 200</t>
  </si>
  <si>
    <t>кг</t>
  </si>
  <si>
    <t>Отмостка горловин колодцев</t>
  </si>
  <si>
    <t>Устройство щебеночного основания при толщине слоя 8 см</t>
  </si>
  <si>
    <t>Устройство покрытий из асфальтобетонных смесей вручную, толщина 4 см</t>
  </si>
  <si>
    <t>Монтаж камеры 1/К1</t>
  </si>
  <si>
    <t>Смеси бетонные тяжелого бетона (БСТ) для гидротехнических сооружений на сульфатостойких цементах, класс В25 (М350)</t>
  </si>
  <si>
    <t>Смеси бетонные тяжелого бетона (БСТ) для гидротехнических сооружений на сульфатостойких цементах, класс В7,5 (М100)</t>
  </si>
  <si>
    <t>Плита перекрытия ПТ75.240.14-6</t>
  </si>
  <si>
    <t>Плита перекрытия ПТО150.240.14-6</t>
  </si>
  <si>
    <t>Люк Л(А15)-К-2-60</t>
  </si>
  <si>
    <t>Закладная деталь МН1</t>
  </si>
  <si>
    <t>Сталь арматурная рифленая свариваемая, класс A500C, диаметр 12 мм</t>
  </si>
  <si>
    <t>Сталь арматурная рифленая свариваемая, класс A240C, диаметр 8 мм</t>
  </si>
  <si>
    <t>Изготовление арматурных пространственных каркасов в построечных условиях, диаметром: 8 мм Kn1</t>
  </si>
  <si>
    <t>Установка гильз из стальных труб</t>
  </si>
  <si>
    <t>Труба 1020х12 ГОСТ 10704-91 С245 ГОСТ 27772-2021  L=500</t>
  </si>
  <si>
    <t>Труба  630х8 ГОСТ 10704-91 С245 ГОСТ 27772-2021  L=500</t>
  </si>
  <si>
    <t>Труба  720х8 ГОСТ 10704-91 С245 ГОСТ 27772-2021  L=600</t>
  </si>
  <si>
    <t xml:space="preserve">Отмостка горловин </t>
  </si>
  <si>
    <t>Монтаж камеры 2/К1</t>
  </si>
  <si>
    <t>Плита перекрытия ПТО150.180.14-6</t>
  </si>
  <si>
    <t xml:space="preserve"> Плита перекрытия ПТ75.180.14-6</t>
  </si>
  <si>
    <t>Труба  920х8 ГОСТ 10704-91 С245 ГОСТ 27772-2021  L=500</t>
  </si>
  <si>
    <t>Труба  377х8 ГОСТ 10704-91 С245 ГОСТ 27772-2021  L=500</t>
  </si>
  <si>
    <t>Устройство железобетонной балки  Бм1</t>
  </si>
  <si>
    <t xml:space="preserve"> Прокат арматурный ∅28 A500C 5360 ГОСТ 34028-2016  L= 5360</t>
  </si>
  <si>
    <t xml:space="preserve"> Прокат арматурный ∅16 A500C 5360 ГОСТ 34028-2016  L= 5360</t>
  </si>
  <si>
    <t xml:space="preserve"> Прокат арматурный ∅8 A240 5360 ГОСТ 34028-2016  L= 1650</t>
  </si>
  <si>
    <t>Бетон класса В25 W6 F75</t>
  </si>
  <si>
    <t>Обвязка камеры 2/К1</t>
  </si>
  <si>
    <t>Дисковый поворотный затвор с двойным эксцетриситетом с редуктором фланцевый DN600 PN10 для сточных вод</t>
  </si>
  <si>
    <t>Переходник для телескопического штока</t>
  </si>
  <si>
    <t>Штурвал для COL1/COL3, для колонки управления</t>
  </si>
  <si>
    <t>Колонка управления на плиту перекрытия, под штурвал</t>
  </si>
  <si>
    <t>Шток телескопический 3000-5500 мм</t>
  </si>
  <si>
    <t>Электропривод многооборотный Архимед 3ф-380В</t>
  </si>
  <si>
    <t>Задвижка фланцевая с обрезиненным клином из ковкого чугуна PN10 DN300 для сточных вод</t>
  </si>
  <si>
    <t>Крест КФ 800х800</t>
  </si>
  <si>
    <t>Переход ХФ 900х800</t>
  </si>
  <si>
    <t>Переход ХФ 800х600</t>
  </si>
  <si>
    <t>Переход ХФ 600х700</t>
  </si>
  <si>
    <t>Отвод стальной 90° 630х10 с внутренним антикоррозионным покрытием на основе эпоксидных материалов  по ТУ 1390-005-91907504-2014</t>
  </si>
  <si>
    <t>Переход стальной эксцентрический 820х9,0-630х8,0 с внутренним антикоррозионным покрытием на основе эпоксидных материалов  по ТУ 1390-005-91907504-2014</t>
  </si>
  <si>
    <t>Переход стальной эксцентрический 630х8,0-325х6,0 с внутренним антикоррозионным покрытием на основе эпоксидных материалов</t>
  </si>
  <si>
    <t>Компенсатор сильфонный осевой Ду600 мм Ру1,0 МПа L=435 мм для сточных вод</t>
  </si>
  <si>
    <t xml:space="preserve"> Фланец стальной плоский приварной 800-10-01-1В PN10</t>
  </si>
  <si>
    <t>Фланец стальной плоский приварной 600-10-01-1В PN11</t>
  </si>
  <si>
    <t xml:space="preserve">Патрубок из трубы стальной электросварной 630х10,0  L=0,5 м с внутренним антикоррозионным покрытием на основе эпоксидных атериалов </t>
  </si>
  <si>
    <t>Фланец стальной для разъемных соединений полиэтиленовых труб DN900 PN10</t>
  </si>
  <si>
    <t>Фланец стальной для разъемных соединений полиэтиленовых труб DN710 PN10</t>
  </si>
  <si>
    <t>Фланец стальной для разъемных соединений полиэтиленовых труб DN315 PN10</t>
  </si>
  <si>
    <t>Втулка под фланец короткая ПЭ100 SDR13,6 ∅900 PN10</t>
  </si>
  <si>
    <t>Втулка под фланец короткая ПЭ100 SDR13,6 ∅710 PN10</t>
  </si>
  <si>
    <t>Втулка под фланец короткая ПЭ100 SDR13,6 ∅315 PN10</t>
  </si>
  <si>
    <t>Монтаж камеры №2а/К1</t>
  </si>
  <si>
    <t>Установка балки  Бм7 3.006.1-8.1-2-7</t>
  </si>
  <si>
    <t>Обвязка камеры 2а/К1</t>
  </si>
  <si>
    <t>Дисковый поворотный затвор с двойным эксцетриситетом с редуктором фланцевый DN800 PN10</t>
  </si>
  <si>
    <t>Выпуск ВФ 800х300</t>
  </si>
  <si>
    <t>Втулка под фланец удлиненная ПЭ100 SDR13,6 ∅315 PN10</t>
  </si>
  <si>
    <t>Компенсатор сильфонный осевой Ду800 мм Ру1,0 МПа L=625 мм, для сточных вод</t>
  </si>
  <si>
    <t>Монтаж камеры №2б/К1</t>
  </si>
  <si>
    <t>Воздуходоотводчик тройного действия PN10 DN100</t>
  </si>
  <si>
    <t>Задвижка фланцевая с обрезиненным клином из ковкого чугуна PN10 DN100 для сточных вод</t>
  </si>
  <si>
    <t>Патрубок стальной ф114х4,5 L=200м</t>
  </si>
  <si>
    <t>Патрубок стальной ф114х4,5 L=150мм</t>
  </si>
  <si>
    <t>Тройник ТФ 900х800</t>
  </si>
  <si>
    <t>Фланец стальной плоский приварной 900-10-01-1В PN10</t>
  </si>
  <si>
    <t xml:space="preserve"> Фланец стальной плоский приварной 100-10-01-1В PN10</t>
  </si>
  <si>
    <t>Компенсатор сильфонный осевой Ду800 мм Ру1,0 МПа L=625 мм, ля сточных вод</t>
  </si>
  <si>
    <t>Монтаж камеры №3/К1</t>
  </si>
  <si>
    <t>Плита перекрытия ПТО150.150.12-6</t>
  </si>
  <si>
    <t>Плита перекрытия ПТ75.150.12-6</t>
  </si>
  <si>
    <t>Изготовление и мантаж закладной детали МН2</t>
  </si>
  <si>
    <t>Шпильки стальные резьбовые, диаметр резьбы М10, длина 300 мм
М10х250</t>
  </si>
  <si>
    <t>Сталь листовая нержавеющая, марка стали 12Х18Н10Т, толщина 9-22 мм</t>
  </si>
  <si>
    <t>Футляр из стальной эл.трубы Ø820х8 L=0,5м 2 шт</t>
  </si>
  <si>
    <t>Футляр из стальной эл.трубы Ø920х8 L=0,5м 1 шт</t>
  </si>
  <si>
    <t>Установка балки  Бм2 3.006.1-8.1-2-7</t>
  </si>
  <si>
    <t>Установка балки  Бм5 3.006.1-8.1-2-7</t>
  </si>
  <si>
    <t>Обвязка камеры 3/К1</t>
  </si>
  <si>
    <t>Задвижка шлюзовая настенная 700х700, 4-х стороннее уплотнение (корпус и нож AISI304, уплотнение EPDM) для сточных вод</t>
  </si>
  <si>
    <t>Штурвал для COL1/COL3, для колонки управления шиберных ножевых задвижек VG DN350-600</t>
  </si>
  <si>
    <t>Колонка управления на плиту перекрытия, под штурвал и электропривод ля шиберных ножевых задвижек VG DN50-400</t>
  </si>
  <si>
    <t>Переходник под штурвал для колонки управления шиберных ножевых задвижек</t>
  </si>
  <si>
    <t>Шток телескопический 1100-1750 мм для шиберных ножевых задвиже</t>
  </si>
  <si>
    <t>Устройство колодца МК-1</t>
  </si>
  <si>
    <t>Футляр из стальной эл.трубы Ø377х6 L=0,5м 2 шт</t>
  </si>
  <si>
    <t>Устройство колодца МК-2</t>
  </si>
  <si>
    <t>Присоединение к канализационному колодцу Сущ.1/К1</t>
  </si>
  <si>
    <t>Присоединение к канализационному колодцу Сущ.2/К1</t>
  </si>
  <si>
    <t>Устройство временных разъездов: из плит сборных железобетонных</t>
  </si>
  <si>
    <t>ИТОГО:</t>
  </si>
  <si>
    <t>НДС 22%:</t>
  </si>
  <si>
    <t>ВСЕГО ПО СМЕТЕ с учетом 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</si>
</sst>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\ ##0.00_-;\-* #\ ##0.00_-;_-* &quot;-&quot;??_-;_-@_-"/>
    <numFmt numFmtId="165" formatCode="##\ ##0.00"/>
    <numFmt numFmtId="166" formatCode="#\ ##0.00"/>
    <numFmt numFmtId="167" formatCode="0.000"/>
    <numFmt numFmtId="168" formatCode="#\ ##0.00_ "/>
  </numFmts>
  <fonts count="9">
    <font>
      <sz val="11"/>
      <color theme="1"/>
      <name val="Calibri"/>
      <charset val="134"/>
      <scheme val="minor"/>
    </font>
    <font>
      <sz val="10"/>
      <color theme="1"/>
      <name val="Times New Roman"/>
      <charset val="204"/>
    </font>
    <font>
      <b/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0"/>
      <color theme="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sz val="10"/>
      <color indexed="8"/>
      <name val="Times New Roman"/>
      <charset val="20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27">
    <xf numFmtId="0" fontId="0" fillId="0" borderId="0" xfId="0"/>
    <xf numFmtId="0" fontId="1" fillId="0" borderId="0" xfId="2" applyFont="1" applyFill="1" applyAlignment="1"/>
    <xf numFmtId="0" fontId="1" fillId="0" borderId="0" xfId="4" applyFont="1"/>
    <xf numFmtId="0" fontId="1" fillId="2" borderId="0" xfId="2" applyFont="1" applyFill="1"/>
    <xf numFmtId="0" fontId="1" fillId="0" borderId="0" xfId="2" applyFont="1"/>
    <xf numFmtId="2" fontId="1" fillId="0" borderId="0" xfId="2" applyNumberFormat="1" applyFont="1" applyAlignment="1">
      <alignment horizontal="center"/>
    </xf>
    <xf numFmtId="0" fontId="1" fillId="3" borderId="0" xfId="2" applyFont="1" applyFill="1"/>
    <xf numFmtId="165" fontId="1" fillId="3" borderId="0" xfId="2" applyNumberFormat="1" applyFont="1" applyFill="1"/>
    <xf numFmtId="0" fontId="1" fillId="0" borderId="0" xfId="2" applyFont="1" applyFill="1"/>
    <xf numFmtId="2" fontId="1" fillId="0" borderId="0" xfId="2" applyNumberFormat="1" applyFont="1" applyFill="1" applyAlignment="1">
      <alignment horizontal="center"/>
    </xf>
    <xf numFmtId="0" fontId="1" fillId="0" borderId="1" xfId="2" applyFont="1" applyFill="1" applyBorder="1"/>
    <xf numFmtId="0" fontId="1" fillId="0" borderId="0" xfId="2" applyFont="1" applyFill="1" applyAlignment="1">
      <alignment horizontal="right"/>
    </xf>
    <xf numFmtId="165" fontId="1" fillId="0" borderId="0" xfId="2" applyNumberFormat="1" applyFont="1" applyFill="1"/>
    <xf numFmtId="0" fontId="6" fillId="0" borderId="4" xfId="2" applyFont="1" applyFill="1" applyBorder="1" applyAlignment="1">
      <alignment horizontal="center" vertical="center"/>
    </xf>
    <xf numFmtId="165" fontId="6" fillId="0" borderId="4" xfId="2" applyNumberFormat="1" applyFont="1" applyFill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2" fontId="6" fillId="0" borderId="4" xfId="2" applyNumberFormat="1" applyFont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/>
    </xf>
    <xf numFmtId="166" fontId="6" fillId="0" borderId="3" xfId="2" applyNumberFormat="1" applyFont="1" applyBorder="1" applyAlignment="1">
      <alignment horizontal="right"/>
    </xf>
    <xf numFmtId="165" fontId="6" fillId="0" borderId="3" xfId="2" applyNumberFormat="1" applyFont="1" applyBorder="1" applyAlignment="1">
      <alignment horizontal="right"/>
    </xf>
    <xf numFmtId="0" fontId="6" fillId="0" borderId="4" xfId="2" applyFont="1" applyBorder="1" applyAlignment="1">
      <alignment horizontal="left" vertical="center" wrapText="1"/>
    </xf>
    <xf numFmtId="2" fontId="6" fillId="0" borderId="3" xfId="2" applyNumberFormat="1" applyFont="1" applyBorder="1" applyAlignment="1">
      <alignment horizontal="center" wrapText="1"/>
    </xf>
    <xf numFmtId="0" fontId="1" fillId="0" borderId="3" xfId="2" applyFont="1" applyBorder="1"/>
    <xf numFmtId="166" fontId="1" fillId="0" borderId="0" xfId="2" applyNumberFormat="1" applyFont="1"/>
    <xf numFmtId="2" fontId="6" fillId="4" borderId="3" xfId="2" applyNumberFormat="1" applyFont="1" applyFill="1" applyBorder="1" applyAlignment="1">
      <alignment horizontal="center" wrapText="1"/>
    </xf>
    <xf numFmtId="167" fontId="6" fillId="3" borderId="3" xfId="2" applyNumberFormat="1" applyFont="1" applyFill="1" applyBorder="1" applyAlignment="1">
      <alignment horizont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center" wrapText="1"/>
    </xf>
    <xf numFmtId="2" fontId="6" fillId="3" borderId="3" xfId="2" applyNumberFormat="1" applyFont="1" applyFill="1" applyBorder="1" applyAlignment="1">
      <alignment horizontal="center" vertical="center" wrapText="1"/>
    </xf>
    <xf numFmtId="164" fontId="1" fillId="0" borderId="0" xfId="1" applyFont="1"/>
    <xf numFmtId="0" fontId="6" fillId="0" borderId="3" xfId="2" applyFont="1" applyBorder="1" applyAlignment="1">
      <alignment wrapText="1"/>
    </xf>
    <xf numFmtId="0" fontId="6" fillId="0" borderId="3" xfId="2" applyFont="1" applyBorder="1" applyAlignment="1">
      <alignment horizontal="center"/>
    </xf>
    <xf numFmtId="166" fontId="6" fillId="0" borderId="3" xfId="2" applyNumberFormat="1" applyFont="1" applyFill="1" applyBorder="1" applyAlignment="1">
      <alignment horizontal="right"/>
    </xf>
    <xf numFmtId="2" fontId="6" fillId="3" borderId="4" xfId="2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2" fontId="6" fillId="0" borderId="3" xfId="2" applyNumberFormat="1" applyFont="1" applyBorder="1" applyAlignment="1">
      <alignment horizontal="center" vertical="center" wrapText="1"/>
    </xf>
    <xf numFmtId="0" fontId="6" fillId="0" borderId="3" xfId="2" applyFont="1" applyFill="1" applyBorder="1" applyAlignment="1">
      <alignment wrapText="1"/>
    </xf>
    <xf numFmtId="0" fontId="6" fillId="0" borderId="3" xfId="2" applyFont="1" applyFill="1" applyBorder="1" applyAlignment="1">
      <alignment horizontal="center"/>
    </xf>
    <xf numFmtId="2" fontId="6" fillId="0" borderId="3" xfId="2" applyNumberFormat="1" applyFont="1" applyFill="1" applyBorder="1" applyAlignment="1">
      <alignment horizontal="center" vertical="center" wrapText="1"/>
    </xf>
    <xf numFmtId="165" fontId="6" fillId="0" borderId="3" xfId="2" applyNumberFormat="1" applyFont="1" applyFill="1" applyBorder="1" applyAlignment="1">
      <alignment horizontal="right"/>
    </xf>
    <xf numFmtId="167" fontId="6" fillId="3" borderId="3" xfId="2" applyNumberFormat="1" applyFont="1" applyFill="1" applyBorder="1" applyAlignment="1">
      <alignment horizontal="center" vertical="center" wrapText="1"/>
    </xf>
    <xf numFmtId="2" fontId="6" fillId="3" borderId="3" xfId="2" applyNumberFormat="1" applyFont="1" applyFill="1" applyBorder="1" applyAlignment="1">
      <alignment horizontal="center" wrapText="1"/>
    </xf>
    <xf numFmtId="0" fontId="1" fillId="0" borderId="3" xfId="2" applyFont="1" applyFill="1" applyBorder="1" applyAlignment="1"/>
    <xf numFmtId="49" fontId="3" fillId="0" borderId="2" xfId="0" applyNumberFormat="1" applyFont="1" applyFill="1" applyBorder="1" applyAlignment="1">
      <alignment horizontal="center" vertical="top" wrapText="1"/>
    </xf>
    <xf numFmtId="166" fontId="6" fillId="0" borderId="3" xfId="2" applyNumberFormat="1" applyFont="1" applyFill="1" applyBorder="1" applyAlignment="1">
      <alignment horizontal="center" wrapText="1"/>
    </xf>
    <xf numFmtId="165" fontId="1" fillId="3" borderId="3" xfId="2" applyNumberFormat="1" applyFont="1" applyFill="1" applyBorder="1" applyAlignment="1"/>
    <xf numFmtId="0" fontId="4" fillId="3" borderId="3" xfId="2" applyFont="1" applyFill="1" applyBorder="1" applyAlignment="1">
      <alignment wrapText="1"/>
    </xf>
    <xf numFmtId="0" fontId="1" fillId="3" borderId="3" xfId="2" applyFont="1" applyFill="1" applyBorder="1" applyAlignment="1">
      <alignment horizontal="center"/>
    </xf>
    <xf numFmtId="166" fontId="1" fillId="3" borderId="3" xfId="2" applyNumberFormat="1" applyFont="1" applyFill="1" applyBorder="1" applyAlignment="1">
      <alignment horizontal="center"/>
    </xf>
    <xf numFmtId="166" fontId="7" fillId="5" borderId="3" xfId="2" applyNumberFormat="1" applyFont="1" applyFill="1" applyBorder="1" applyAlignment="1">
      <alignment horizontal="right" vertical="center"/>
    </xf>
    <xf numFmtId="168" fontId="1" fillId="3" borderId="3" xfId="2" applyNumberFormat="1" applyFont="1" applyFill="1" applyBorder="1"/>
    <xf numFmtId="0" fontId="1" fillId="3" borderId="3" xfId="3" applyFont="1" applyFill="1" applyBorder="1" applyAlignment="1">
      <alignment wrapText="1"/>
    </xf>
    <xf numFmtId="0" fontId="1" fillId="3" borderId="3" xfId="3" applyFont="1" applyFill="1" applyBorder="1" applyAlignment="1">
      <alignment horizontal="center"/>
    </xf>
    <xf numFmtId="166" fontId="6" fillId="0" borderId="3" xfId="3" applyNumberFormat="1" applyFont="1" applyBorder="1" applyAlignment="1">
      <alignment horizontal="center"/>
    </xf>
    <xf numFmtId="166" fontId="7" fillId="5" borderId="8" xfId="3" applyNumberFormat="1" applyFont="1" applyFill="1" applyBorder="1" applyAlignment="1">
      <alignment horizontal="right" vertical="center"/>
    </xf>
    <xf numFmtId="166" fontId="6" fillId="0" borderId="9" xfId="2" applyNumberFormat="1" applyFont="1" applyBorder="1" applyAlignment="1">
      <alignment horizontal="right"/>
    </xf>
    <xf numFmtId="0" fontId="1" fillId="3" borderId="3" xfId="2" applyFont="1" applyFill="1" applyBorder="1" applyAlignment="1">
      <alignment wrapText="1"/>
    </xf>
    <xf numFmtId="166" fontId="6" fillId="0" borderId="3" xfId="2" applyNumberFormat="1" applyFont="1" applyBorder="1" applyAlignment="1">
      <alignment horizontal="center"/>
    </xf>
    <xf numFmtId="0" fontId="1" fillId="3" borderId="3" xfId="4" applyFont="1" applyFill="1" applyBorder="1" applyAlignment="1">
      <alignment wrapText="1"/>
    </xf>
    <xf numFmtId="0" fontId="1" fillId="3" borderId="9" xfId="4" applyFont="1" applyFill="1" applyBorder="1" applyAlignment="1">
      <alignment horizontal="center"/>
    </xf>
    <xf numFmtId="166" fontId="6" fillId="0" borderId="9" xfId="4" applyNumberFormat="1" applyFont="1" applyBorder="1" applyAlignment="1">
      <alignment horizontal="center"/>
    </xf>
    <xf numFmtId="166" fontId="7" fillId="5" borderId="10" xfId="4" applyNumberFormat="1" applyFont="1" applyFill="1" applyBorder="1" applyAlignment="1">
      <alignment horizontal="right" vertical="center"/>
    </xf>
    <xf numFmtId="0" fontId="1" fillId="3" borderId="3" xfId="4" applyFont="1" applyFill="1" applyBorder="1" applyAlignment="1">
      <alignment horizontal="center"/>
    </xf>
    <xf numFmtId="166" fontId="6" fillId="0" borderId="3" xfId="4" applyNumberFormat="1" applyFont="1" applyBorder="1" applyAlignment="1">
      <alignment horizontal="center"/>
    </xf>
    <xf numFmtId="166" fontId="7" fillId="5" borderId="8" xfId="4" applyNumberFormat="1" applyFont="1" applyFill="1" applyBorder="1" applyAlignment="1">
      <alignment horizontal="right" vertical="center"/>
    </xf>
    <xf numFmtId="166" fontId="6" fillId="0" borderId="3" xfId="2" applyNumberFormat="1" applyFont="1" applyBorder="1" applyAlignment="1">
      <alignment horizontal="center" wrapText="1"/>
    </xf>
    <xf numFmtId="168" fontId="6" fillId="3" borderId="3" xfId="2" applyNumberFormat="1" applyFont="1" applyFill="1" applyBorder="1" applyAlignment="1">
      <alignment horizontal="right"/>
    </xf>
    <xf numFmtId="0" fontId="6" fillId="0" borderId="3" xfId="2" applyFont="1" applyBorder="1"/>
    <xf numFmtId="166" fontId="6" fillId="3" borderId="3" xfId="2" applyNumberFormat="1" applyFont="1" applyFill="1" applyBorder="1" applyAlignment="1">
      <alignment horizontal="right"/>
    </xf>
    <xf numFmtId="0" fontId="6" fillId="3" borderId="3" xfId="2" applyFont="1" applyFill="1" applyBorder="1" applyAlignment="1">
      <alignment horizontal="center"/>
    </xf>
    <xf numFmtId="0" fontId="5" fillId="0" borderId="3" xfId="3" applyFont="1" applyBorder="1" applyAlignment="1">
      <alignment wrapText="1"/>
    </xf>
    <xf numFmtId="0" fontId="6" fillId="0" borderId="3" xfId="3" applyFont="1" applyBorder="1" applyAlignment="1">
      <alignment horizontal="center"/>
    </xf>
    <xf numFmtId="2" fontId="6" fillId="0" borderId="3" xfId="3" applyNumberFormat="1" applyFont="1" applyBorder="1" applyAlignment="1">
      <alignment horizontal="center"/>
    </xf>
    <xf numFmtId="166" fontId="6" fillId="0" borderId="3" xfId="3" applyNumberFormat="1" applyFont="1" applyBorder="1" applyAlignment="1">
      <alignment horizontal="right"/>
    </xf>
    <xf numFmtId="168" fontId="1" fillId="3" borderId="3" xfId="3" applyNumberFormat="1" applyFont="1" applyFill="1" applyBorder="1"/>
    <xf numFmtId="0" fontId="6" fillId="0" borderId="3" xfId="3" applyFont="1" applyBorder="1" applyAlignment="1">
      <alignment wrapText="1"/>
    </xf>
    <xf numFmtId="2" fontId="6" fillId="3" borderId="3" xfId="3" applyNumberFormat="1" applyFont="1" applyFill="1" applyBorder="1" applyAlignment="1">
      <alignment horizontal="center"/>
    </xf>
    <xf numFmtId="0" fontId="6" fillId="0" borderId="3" xfId="4" applyFont="1" applyBorder="1" applyAlignment="1">
      <alignment wrapText="1"/>
    </xf>
    <xf numFmtId="0" fontId="6" fillId="0" borderId="3" xfId="4" applyFont="1" applyBorder="1" applyAlignment="1">
      <alignment horizontal="center"/>
    </xf>
    <xf numFmtId="2" fontId="6" fillId="0" borderId="3" xfId="4" applyNumberFormat="1" applyFont="1" applyBorder="1" applyAlignment="1">
      <alignment horizontal="center"/>
    </xf>
    <xf numFmtId="166" fontId="6" fillId="0" borderId="3" xfId="4" applyNumberFormat="1" applyFont="1" applyBorder="1" applyAlignment="1">
      <alignment horizontal="right"/>
    </xf>
    <xf numFmtId="168" fontId="1" fillId="3" borderId="3" xfId="4" applyNumberFormat="1" applyFont="1" applyFill="1" applyBorder="1"/>
    <xf numFmtId="0" fontId="1" fillId="3" borderId="0" xfId="4" applyFont="1" applyFill="1"/>
    <xf numFmtId="167" fontId="6" fillId="0" borderId="3" xfId="4" applyNumberFormat="1" applyFont="1" applyBorder="1" applyAlignment="1">
      <alignment horizontal="center"/>
    </xf>
    <xf numFmtId="2" fontId="6" fillId="0" borderId="3" xfId="4" applyNumberFormat="1" applyFont="1" applyBorder="1" applyAlignment="1">
      <alignment horizontal="center" wrapText="1"/>
    </xf>
    <xf numFmtId="0" fontId="1" fillId="0" borderId="3" xfId="4" applyFont="1" applyBorder="1"/>
    <xf numFmtId="0" fontId="6" fillId="0" borderId="3" xfId="4" applyFont="1" applyBorder="1"/>
    <xf numFmtId="166" fontId="6" fillId="3" borderId="3" xfId="4" applyNumberFormat="1" applyFont="1" applyFill="1" applyBorder="1" applyAlignment="1">
      <alignment horizontal="right"/>
    </xf>
    <xf numFmtId="168" fontId="6" fillId="3" borderId="3" xfId="4" applyNumberFormat="1" applyFont="1" applyFill="1" applyBorder="1" applyAlignment="1">
      <alignment horizontal="right"/>
    </xf>
    <xf numFmtId="0" fontId="5" fillId="0" borderId="3" xfId="2" applyFont="1" applyBorder="1" applyAlignment="1">
      <alignment wrapText="1"/>
    </xf>
    <xf numFmtId="2" fontId="6" fillId="0" borderId="3" xfId="2" applyNumberFormat="1" applyFont="1" applyBorder="1" applyAlignment="1">
      <alignment horizontal="center"/>
    </xf>
    <xf numFmtId="0" fontId="5" fillId="0" borderId="3" xfId="4" applyFont="1" applyBorder="1" applyAlignment="1">
      <alignment wrapText="1"/>
    </xf>
    <xf numFmtId="0" fontId="6" fillId="0" borderId="3" xfId="4" applyFont="1" applyBorder="1" applyAlignment="1">
      <alignment horizontal="center" wrapText="1"/>
    </xf>
    <xf numFmtId="2" fontId="6" fillId="3" borderId="3" xfId="3" applyNumberFormat="1" applyFont="1" applyFill="1" applyBorder="1" applyAlignment="1">
      <alignment horizontal="center" vertical="center" wrapText="1"/>
    </xf>
    <xf numFmtId="0" fontId="1" fillId="0" borderId="3" xfId="2" applyFont="1" applyBorder="1" applyAlignment="1">
      <alignment horizontal="center"/>
    </xf>
    <xf numFmtId="2" fontId="1" fillId="0" borderId="3" xfId="2" applyNumberFormat="1" applyFont="1" applyBorder="1" applyAlignment="1">
      <alignment horizontal="center"/>
    </xf>
    <xf numFmtId="0" fontId="8" fillId="0" borderId="0" xfId="0" applyFont="1"/>
    <xf numFmtId="166" fontId="6" fillId="0" borderId="0" xfId="2" applyNumberFormat="1" applyFont="1" applyBorder="1" applyAlignment="1">
      <alignment horizontal="right"/>
    </xf>
    <xf numFmtId="0" fontId="6" fillId="3" borderId="3" xfId="2" applyFont="1" applyFill="1" applyBorder="1" applyAlignment="1">
      <alignment wrapText="1"/>
    </xf>
    <xf numFmtId="0" fontId="1" fillId="0" borderId="3" xfId="2" applyFont="1" applyBorder="1" applyAlignment="1">
      <alignment wrapText="1"/>
    </xf>
    <xf numFmtId="0" fontId="4" fillId="0" borderId="3" xfId="2" applyFont="1" applyBorder="1" applyAlignment="1">
      <alignment wrapText="1"/>
    </xf>
    <xf numFmtId="0" fontId="5" fillId="0" borderId="3" xfId="2" applyFont="1" applyBorder="1" applyAlignment="1">
      <alignment horizontal="center" vertical="center" wrapText="1"/>
    </xf>
    <xf numFmtId="166" fontId="5" fillId="0" borderId="3" xfId="2" applyNumberFormat="1" applyFont="1" applyBorder="1" applyAlignment="1">
      <alignment horizontal="right"/>
    </xf>
    <xf numFmtId="165" fontId="5" fillId="3" borderId="3" xfId="2" applyNumberFormat="1" applyFont="1" applyFill="1" applyBorder="1" applyAlignment="1">
      <alignment horizontal="right"/>
    </xf>
    <xf numFmtId="49" fontId="2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 wrapText="1"/>
    </xf>
    <xf numFmtId="49" fontId="3" fillId="0" borderId="1" xfId="0" applyNumberFormat="1" applyFont="1" applyBorder="1" applyAlignment="1">
      <alignment horizontal="right" wrapText="1"/>
    </xf>
    <xf numFmtId="49" fontId="3" fillId="0" borderId="2" xfId="0" applyNumberFormat="1" applyFont="1" applyBorder="1" applyAlignment="1">
      <alignment horizontal="right" wrapText="1"/>
    </xf>
    <xf numFmtId="0" fontId="1" fillId="0" borderId="1" xfId="2" applyFont="1" applyFill="1" applyBorder="1" applyAlignment="1">
      <alignment horizontal="center"/>
    </xf>
    <xf numFmtId="0" fontId="1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1" fillId="0" borderId="1" xfId="2" applyFont="1" applyFill="1" applyBorder="1" applyAlignment="1">
      <alignment horizontal="center" wrapText="1"/>
    </xf>
    <xf numFmtId="0" fontId="1" fillId="0" borderId="2" xfId="2" applyFont="1" applyFill="1" applyBorder="1" applyAlignment="1">
      <alignment horizontal="center"/>
    </xf>
    <xf numFmtId="0" fontId="6" fillId="0" borderId="3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6" fillId="0" borderId="4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2" fontId="6" fillId="0" borderId="4" xfId="2" applyNumberFormat="1" applyFont="1" applyFill="1" applyBorder="1" applyAlignment="1">
      <alignment horizontal="center" vertical="center" wrapText="1"/>
    </xf>
    <xf numFmtId="2" fontId="6" fillId="0" borderId="7" xfId="2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2"/>
    <cellStyle name="Обычный 2 2" xfId="3"/>
    <cellStyle name="Обычный 2 3" xfId="4"/>
    <cellStyle name="Обычный 3" xfId="5"/>
    <cellStyle name="Обычный 3 2" xfId="6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9"/>
  <sheetViews>
    <sheetView tabSelected="1" topLeftCell="A289" workbookViewId="0">
      <selection activeCell="A13" sqref="A13:I13"/>
    </sheetView>
  </sheetViews>
  <sheetFormatPr defaultColWidth="9.140625" defaultRowHeight="12.75"/>
  <cols>
    <col min="1" max="1" width="4.85546875" style="4" customWidth="1"/>
    <col min="2" max="2" width="58" style="4" customWidth="1"/>
    <col min="3" max="3" width="8.28515625" style="4" customWidth="1"/>
    <col min="4" max="4" width="8.7109375" style="5" customWidth="1"/>
    <col min="5" max="5" width="12.42578125" style="6" customWidth="1"/>
    <col min="6" max="6" width="11.5703125" style="4" customWidth="1"/>
    <col min="7" max="7" width="10.7109375" style="7" customWidth="1"/>
    <col min="8" max="8" width="14.28515625" style="4" customWidth="1"/>
    <col min="9" max="9" width="14.7109375" style="4" customWidth="1"/>
    <col min="10" max="10" width="16.28515625" style="4" customWidth="1"/>
    <col min="11" max="11" width="12" style="4" customWidth="1"/>
    <col min="12" max="16384" width="9.140625" style="4"/>
  </cols>
  <sheetData>
    <row r="1" spans="1:9">
      <c r="A1" s="8"/>
      <c r="B1" s="8" t="s">
        <v>0</v>
      </c>
      <c r="C1" s="8"/>
      <c r="D1" s="9"/>
      <c r="E1" s="8"/>
      <c r="F1" s="106" t="s">
        <v>1</v>
      </c>
      <c r="G1" s="106"/>
      <c r="H1" s="106"/>
      <c r="I1" s="106"/>
    </row>
    <row r="2" spans="1:9">
      <c r="A2" s="8"/>
      <c r="B2" s="8"/>
      <c r="C2" s="8"/>
      <c r="D2" s="9"/>
      <c r="E2" s="8"/>
      <c r="F2" s="107" t="s">
        <v>2</v>
      </c>
      <c r="G2" s="107"/>
      <c r="H2" s="107"/>
      <c r="I2" s="107"/>
    </row>
    <row r="3" spans="1:9">
      <c r="A3" s="8"/>
      <c r="B3" s="8"/>
      <c r="C3" s="8"/>
      <c r="D3" s="9"/>
      <c r="E3" s="8"/>
      <c r="F3" s="107" t="s">
        <v>3</v>
      </c>
      <c r="G3" s="107"/>
      <c r="H3" s="107"/>
      <c r="I3" s="107"/>
    </row>
    <row r="4" spans="1:9" ht="17.25" customHeight="1">
      <c r="A4" s="8"/>
      <c r="B4" s="10"/>
      <c r="C4" s="8"/>
      <c r="D4" s="9"/>
      <c r="E4" s="8"/>
      <c r="F4" s="108" t="s">
        <v>4</v>
      </c>
      <c r="G4" s="108"/>
      <c r="H4" s="108"/>
      <c r="I4" s="108"/>
    </row>
    <row r="5" spans="1:9">
      <c r="A5" s="8"/>
      <c r="B5" s="11" t="s">
        <v>5</v>
      </c>
      <c r="C5" s="8"/>
      <c r="D5" s="9"/>
      <c r="E5" s="8"/>
      <c r="F5" s="109" t="s">
        <v>5</v>
      </c>
      <c r="G5" s="109"/>
      <c r="H5" s="109"/>
      <c r="I5" s="109"/>
    </row>
    <row r="6" spans="1:9">
      <c r="A6" s="8"/>
      <c r="B6" s="8"/>
      <c r="C6" s="8"/>
      <c r="D6" s="9"/>
      <c r="E6" s="8"/>
      <c r="F6" s="8"/>
      <c r="G6" s="12"/>
      <c r="H6" s="8"/>
      <c r="I6" s="8"/>
    </row>
    <row r="7" spans="1:9">
      <c r="A7" s="8"/>
      <c r="B7" s="8"/>
      <c r="C7" s="8"/>
      <c r="D7" s="9"/>
      <c r="E7" s="8"/>
      <c r="F7" s="8"/>
      <c r="G7" s="12"/>
      <c r="H7" s="8"/>
      <c r="I7" s="8"/>
    </row>
    <row r="8" spans="1:9">
      <c r="A8" s="110" t="s">
        <v>6</v>
      </c>
      <c r="B8" s="110"/>
      <c r="C8" s="110"/>
      <c r="D8" s="110"/>
      <c r="E8" s="110"/>
      <c r="F8" s="110"/>
      <c r="G8" s="110"/>
      <c r="H8" s="110"/>
      <c r="I8" s="110"/>
    </row>
    <row r="9" spans="1:9">
      <c r="A9" s="111" t="s">
        <v>7</v>
      </c>
      <c r="B9" s="111"/>
      <c r="C9" s="111"/>
      <c r="D9" s="111"/>
      <c r="E9" s="111"/>
      <c r="F9" s="111"/>
      <c r="G9" s="111"/>
      <c r="H9" s="111"/>
      <c r="I9" s="111"/>
    </row>
    <row r="10" spans="1:9">
      <c r="A10" s="111"/>
      <c r="B10" s="111"/>
      <c r="C10" s="111"/>
      <c r="D10" s="111"/>
      <c r="E10" s="111"/>
      <c r="F10" s="111"/>
      <c r="G10" s="111"/>
      <c r="H10" s="111"/>
      <c r="I10" s="111"/>
    </row>
    <row r="11" spans="1:9">
      <c r="A11" s="112" t="s">
        <v>8</v>
      </c>
      <c r="B11" s="112"/>
      <c r="C11" s="112"/>
      <c r="D11" s="112"/>
      <c r="E11" s="112"/>
      <c r="F11" s="112"/>
      <c r="G11" s="112"/>
      <c r="H11" s="112"/>
      <c r="I11" s="112"/>
    </row>
    <row r="12" spans="1:9">
      <c r="A12" s="8"/>
      <c r="B12" s="8"/>
      <c r="C12" s="8"/>
      <c r="D12" s="9"/>
      <c r="E12" s="8"/>
      <c r="F12" s="8"/>
      <c r="G12" s="12"/>
      <c r="H12" s="8"/>
      <c r="I12" s="8"/>
    </row>
    <row r="13" spans="1:9" ht="39.75" customHeight="1">
      <c r="A13" s="113" t="s">
        <v>9</v>
      </c>
      <c r="B13" s="110"/>
      <c r="C13" s="110"/>
      <c r="D13" s="110"/>
      <c r="E13" s="110"/>
      <c r="F13" s="110"/>
      <c r="G13" s="110"/>
      <c r="H13" s="110"/>
      <c r="I13" s="110"/>
    </row>
    <row r="14" spans="1:9">
      <c r="A14" s="114" t="s">
        <v>10</v>
      </c>
      <c r="B14" s="114"/>
      <c r="C14" s="114"/>
      <c r="D14" s="114"/>
      <c r="E14" s="114"/>
      <c r="F14" s="114"/>
      <c r="G14" s="114"/>
      <c r="H14" s="114"/>
      <c r="I14" s="114"/>
    </row>
    <row r="15" spans="1:9">
      <c r="A15" s="8"/>
      <c r="B15" s="8"/>
      <c r="C15" s="8"/>
      <c r="D15" s="9"/>
      <c r="E15" s="8"/>
      <c r="F15" s="8"/>
      <c r="G15" s="12"/>
      <c r="H15" s="8"/>
      <c r="I15" s="8"/>
    </row>
    <row r="16" spans="1:9">
      <c r="A16" s="8"/>
      <c r="B16" s="8"/>
      <c r="C16" s="8"/>
      <c r="D16" s="9"/>
      <c r="E16" s="8"/>
      <c r="F16" s="8"/>
      <c r="G16" s="12"/>
      <c r="H16" s="8"/>
      <c r="I16" s="8"/>
    </row>
    <row r="17" spans="1:10">
      <c r="A17" s="123" t="s">
        <v>11</v>
      </c>
      <c r="B17" s="115" t="s">
        <v>12</v>
      </c>
      <c r="C17" s="115" t="s">
        <v>13</v>
      </c>
      <c r="D17" s="125" t="s">
        <v>14</v>
      </c>
      <c r="E17" s="115" t="s">
        <v>15</v>
      </c>
      <c r="F17" s="115"/>
      <c r="G17" s="116" t="s">
        <v>16</v>
      </c>
      <c r="H17" s="117"/>
      <c r="I17" s="115" t="s">
        <v>17</v>
      </c>
    </row>
    <row r="18" spans="1:10">
      <c r="A18" s="124"/>
      <c r="B18" s="122"/>
      <c r="C18" s="122"/>
      <c r="D18" s="126"/>
      <c r="E18" s="13" t="s">
        <v>18</v>
      </c>
      <c r="F18" s="13" t="s">
        <v>19</v>
      </c>
      <c r="G18" s="14" t="s">
        <v>18</v>
      </c>
      <c r="H18" s="13" t="s">
        <v>19</v>
      </c>
      <c r="I18" s="122"/>
    </row>
    <row r="19" spans="1:10">
      <c r="A19" s="15"/>
      <c r="B19" s="16" t="s">
        <v>20</v>
      </c>
      <c r="C19" s="15"/>
      <c r="D19" s="17"/>
      <c r="E19" s="18"/>
      <c r="F19" s="19"/>
      <c r="G19" s="20"/>
      <c r="H19" s="19"/>
      <c r="I19" s="19"/>
    </row>
    <row r="20" spans="1:10" ht="15" customHeight="1">
      <c r="A20" s="15">
        <v>1</v>
      </c>
      <c r="B20" s="21" t="s">
        <v>21</v>
      </c>
      <c r="C20" s="15" t="s">
        <v>22</v>
      </c>
      <c r="D20" s="22">
        <v>1</v>
      </c>
      <c r="E20" s="23"/>
      <c r="F20" s="19">
        <f>D20*E20</f>
        <v>0</v>
      </c>
      <c r="G20" s="20">
        <v>50000</v>
      </c>
      <c r="H20" s="19">
        <f>D20*G20</f>
        <v>50000</v>
      </c>
      <c r="I20" s="19">
        <f>F20+H20</f>
        <v>50000</v>
      </c>
      <c r="J20" s="24"/>
    </row>
    <row r="21" spans="1:10" ht="15" customHeight="1">
      <c r="A21" s="15">
        <v>2</v>
      </c>
      <c r="B21" s="21" t="s">
        <v>23</v>
      </c>
      <c r="C21" s="15" t="s">
        <v>22</v>
      </c>
      <c r="D21" s="25">
        <v>25</v>
      </c>
      <c r="E21" s="23"/>
      <c r="F21" s="19">
        <f>D21*E21</f>
        <v>0</v>
      </c>
      <c r="G21" s="20">
        <v>7000</v>
      </c>
      <c r="H21" s="19">
        <f>D21*G21</f>
        <v>175000</v>
      </c>
      <c r="I21" s="19">
        <f>F21+H21</f>
        <v>175000</v>
      </c>
      <c r="J21" s="24"/>
    </row>
    <row r="22" spans="1:10" ht="15" customHeight="1">
      <c r="A22" s="15">
        <v>3</v>
      </c>
      <c r="B22" s="21" t="s">
        <v>24</v>
      </c>
      <c r="C22" s="15" t="s">
        <v>25</v>
      </c>
      <c r="D22" s="26">
        <v>2.5000000000000001E-2</v>
      </c>
      <c r="E22" s="23"/>
      <c r="F22" s="19">
        <f>D22*E22</f>
        <v>0</v>
      </c>
      <c r="G22" s="20">
        <v>1000000</v>
      </c>
      <c r="H22" s="19">
        <f>D22*G22</f>
        <v>25000</v>
      </c>
      <c r="I22" s="19">
        <f>F22+H22</f>
        <v>25000</v>
      </c>
      <c r="J22" s="24"/>
    </row>
    <row r="23" spans="1:10" ht="15" customHeight="1">
      <c r="A23" s="15">
        <v>4</v>
      </c>
      <c r="B23" s="27" t="s">
        <v>26</v>
      </c>
      <c r="C23" s="28" t="s">
        <v>27</v>
      </c>
      <c r="D23" s="29">
        <v>11077.7</v>
      </c>
      <c r="E23" s="23"/>
      <c r="F23" s="19">
        <f>D23*E23</f>
        <v>0</v>
      </c>
      <c r="G23" s="20">
        <v>450</v>
      </c>
      <c r="H23" s="19">
        <f>D23*G23</f>
        <v>4984965</v>
      </c>
      <c r="I23" s="19">
        <f>F23+H23</f>
        <v>4984965</v>
      </c>
      <c r="J23" s="30"/>
    </row>
    <row r="24" spans="1:10" ht="15" customHeight="1">
      <c r="A24" s="15">
        <v>5</v>
      </c>
      <c r="B24" s="31" t="s">
        <v>28</v>
      </c>
      <c r="C24" s="32" t="s">
        <v>27</v>
      </c>
      <c r="D24" s="29">
        <v>94.56</v>
      </c>
      <c r="E24" s="23"/>
      <c r="F24" s="19">
        <f>D24*E24</f>
        <v>0</v>
      </c>
      <c r="G24" s="20">
        <v>1000</v>
      </c>
      <c r="H24" s="19">
        <f>D24*G24</f>
        <v>94560</v>
      </c>
      <c r="I24" s="19">
        <f>F24+H24</f>
        <v>94560</v>
      </c>
      <c r="J24" s="30"/>
    </row>
    <row r="25" spans="1:10" ht="15" customHeight="1">
      <c r="A25" s="15">
        <v>6</v>
      </c>
      <c r="B25" s="27" t="s">
        <v>29</v>
      </c>
      <c r="C25" s="28" t="s">
        <v>30</v>
      </c>
      <c r="D25" s="29">
        <v>1810.35</v>
      </c>
      <c r="E25" s="23"/>
      <c r="F25" s="19">
        <f t="shared" ref="F25:F30" si="0">D25*E25</f>
        <v>0</v>
      </c>
      <c r="G25" s="20">
        <v>500</v>
      </c>
      <c r="H25" s="19">
        <f t="shared" ref="H25:H30" si="1">D25*G25</f>
        <v>905175</v>
      </c>
      <c r="I25" s="19">
        <f t="shared" ref="I25:I30" si="2">F25+H25</f>
        <v>905175</v>
      </c>
      <c r="J25" s="24"/>
    </row>
    <row r="26" spans="1:10" ht="15" customHeight="1">
      <c r="A26" s="15">
        <v>7</v>
      </c>
      <c r="B26" s="31" t="s">
        <v>31</v>
      </c>
      <c r="C26" s="32" t="s">
        <v>27</v>
      </c>
      <c r="D26" s="29">
        <v>8134.37</v>
      </c>
      <c r="E26" s="23"/>
      <c r="F26" s="19">
        <f t="shared" si="0"/>
        <v>0</v>
      </c>
      <c r="G26" s="20">
        <v>450</v>
      </c>
      <c r="H26" s="19">
        <f t="shared" si="1"/>
        <v>3660466.5</v>
      </c>
      <c r="I26" s="19">
        <f t="shared" si="2"/>
        <v>3660466.5</v>
      </c>
    </row>
    <row r="27" spans="1:10" ht="15" customHeight="1">
      <c r="A27" s="15">
        <v>8</v>
      </c>
      <c r="B27" s="31" t="s">
        <v>32</v>
      </c>
      <c r="C27" s="32" t="s">
        <v>27</v>
      </c>
      <c r="D27" s="29">
        <v>69.97</v>
      </c>
      <c r="E27" s="23"/>
      <c r="F27" s="19">
        <f t="shared" ref="F27:F28" si="3">D27*E27</f>
        <v>0</v>
      </c>
      <c r="G27" s="20">
        <v>450</v>
      </c>
      <c r="H27" s="19">
        <f t="shared" ref="H27:H28" si="4">D27*G27</f>
        <v>31486.5</v>
      </c>
      <c r="I27" s="19">
        <f t="shared" ref="I27:I28" si="5">F27+H27</f>
        <v>31486.5</v>
      </c>
    </row>
    <row r="28" spans="1:10" ht="15" customHeight="1">
      <c r="A28" s="15">
        <v>9</v>
      </c>
      <c r="B28" s="31" t="s">
        <v>33</v>
      </c>
      <c r="C28" s="32" t="s">
        <v>30</v>
      </c>
      <c r="D28" s="29">
        <f>D27*1.65</f>
        <v>115.45</v>
      </c>
      <c r="E28" s="33">
        <v>1400</v>
      </c>
      <c r="F28" s="19">
        <f t="shared" si="3"/>
        <v>161630</v>
      </c>
      <c r="G28" s="20"/>
      <c r="H28" s="19">
        <f t="shared" si="4"/>
        <v>0</v>
      </c>
      <c r="I28" s="19">
        <f t="shared" si="5"/>
        <v>161630</v>
      </c>
    </row>
    <row r="29" spans="1:10" ht="15" customHeight="1">
      <c r="A29" s="15">
        <v>10</v>
      </c>
      <c r="B29" s="16" t="s">
        <v>34</v>
      </c>
      <c r="C29" s="15"/>
      <c r="D29" s="17"/>
      <c r="E29" s="18"/>
      <c r="F29" s="19"/>
      <c r="G29" s="20"/>
      <c r="H29" s="19"/>
      <c r="I29" s="19"/>
    </row>
    <row r="30" spans="1:10" ht="30" customHeight="1">
      <c r="A30" s="15">
        <v>11</v>
      </c>
      <c r="B30" s="21" t="s">
        <v>35</v>
      </c>
      <c r="C30" s="15" t="s">
        <v>36</v>
      </c>
      <c r="D30" s="34">
        <v>833.97</v>
      </c>
      <c r="E30" s="18"/>
      <c r="F30" s="19">
        <f t="shared" si="0"/>
        <v>0</v>
      </c>
      <c r="G30" s="20">
        <v>8000</v>
      </c>
      <c r="H30" s="19">
        <f t="shared" si="1"/>
        <v>6671760</v>
      </c>
      <c r="I30" s="19">
        <f t="shared" si="2"/>
        <v>6671760</v>
      </c>
    </row>
    <row r="31" spans="1:10" ht="28.9" customHeight="1">
      <c r="A31" s="15">
        <v>12</v>
      </c>
      <c r="B31" s="21" t="s">
        <v>37</v>
      </c>
      <c r="C31" s="15" t="s">
        <v>36</v>
      </c>
      <c r="D31" s="17">
        <f>D30</f>
        <v>833.97</v>
      </c>
      <c r="E31" s="19" t="s">
        <v>38</v>
      </c>
      <c r="F31" s="19" t="s">
        <v>38</v>
      </c>
      <c r="G31" s="20"/>
      <c r="H31" s="19">
        <f t="shared" ref="H31:H51" si="6">D31*G31</f>
        <v>0</v>
      </c>
      <c r="I31" s="19" t="s">
        <v>38</v>
      </c>
    </row>
    <row r="32" spans="1:10" ht="19.149999999999999" customHeight="1">
      <c r="A32" s="15">
        <v>13</v>
      </c>
      <c r="B32" s="21" t="s">
        <v>39</v>
      </c>
      <c r="C32" s="15" t="s">
        <v>22</v>
      </c>
      <c r="D32" s="17">
        <v>1</v>
      </c>
      <c r="E32" s="19" t="s">
        <v>38</v>
      </c>
      <c r="F32" s="19" t="s">
        <v>38</v>
      </c>
      <c r="G32" s="20"/>
      <c r="H32" s="19">
        <f t="shared" ref="H32" si="7">D32*G32</f>
        <v>0</v>
      </c>
      <c r="I32" s="19" t="s">
        <v>38</v>
      </c>
    </row>
    <row r="33" spans="1:9" ht="26.45" customHeight="1">
      <c r="A33" s="15">
        <v>14</v>
      </c>
      <c r="B33" s="21" t="s">
        <v>40</v>
      </c>
      <c r="C33" s="15" t="s">
        <v>36</v>
      </c>
      <c r="D33" s="17">
        <v>147.30000000000001</v>
      </c>
      <c r="E33" s="18"/>
      <c r="F33" s="19">
        <f t="shared" ref="F33" si="8">D33*E33</f>
        <v>0</v>
      </c>
      <c r="G33" s="20">
        <v>7000</v>
      </c>
      <c r="H33" s="19">
        <f t="shared" si="6"/>
        <v>1031100</v>
      </c>
      <c r="I33" s="19">
        <f t="shared" ref="I33" si="9">F33+H33</f>
        <v>1031100</v>
      </c>
    </row>
    <row r="34" spans="1:9" ht="27.6" customHeight="1">
      <c r="A34" s="15">
        <v>15</v>
      </c>
      <c r="B34" s="35" t="s">
        <v>41</v>
      </c>
      <c r="C34" s="15" t="s">
        <v>36</v>
      </c>
      <c r="D34" s="17">
        <v>147.30000000000001</v>
      </c>
      <c r="E34" s="19" t="s">
        <v>38</v>
      </c>
      <c r="F34" s="19" t="s">
        <v>38</v>
      </c>
      <c r="G34" s="20"/>
      <c r="H34" s="19">
        <f t="shared" ref="H34:H36" si="10">D34*G34</f>
        <v>0</v>
      </c>
      <c r="I34" s="19" t="s">
        <v>38</v>
      </c>
    </row>
    <row r="35" spans="1:9" ht="25.5">
      <c r="A35" s="15">
        <v>16</v>
      </c>
      <c r="B35" s="21" t="s">
        <v>42</v>
      </c>
      <c r="C35" s="15" t="s">
        <v>36</v>
      </c>
      <c r="D35" s="29">
        <v>19.5</v>
      </c>
      <c r="E35" s="19"/>
      <c r="F35" s="19">
        <f>D35*E35</f>
        <v>0</v>
      </c>
      <c r="G35" s="20">
        <v>3000</v>
      </c>
      <c r="H35" s="19">
        <f t="shared" si="10"/>
        <v>58500</v>
      </c>
      <c r="I35" s="19">
        <f>F35+H35</f>
        <v>58500</v>
      </c>
    </row>
    <row r="36" spans="1:9" ht="25.5">
      <c r="A36" s="15">
        <v>17</v>
      </c>
      <c r="B36" s="35" t="s">
        <v>43</v>
      </c>
      <c r="C36" s="15" t="s">
        <v>36</v>
      </c>
      <c r="D36" s="29">
        <v>19.5</v>
      </c>
      <c r="E36" s="19" t="s">
        <v>38</v>
      </c>
      <c r="F36" s="19" t="s">
        <v>38</v>
      </c>
      <c r="G36" s="20"/>
      <c r="H36" s="19">
        <f t="shared" si="10"/>
        <v>0</v>
      </c>
      <c r="I36" s="19" t="s">
        <v>38</v>
      </c>
    </row>
    <row r="37" spans="1:9" ht="26.25" customHeight="1">
      <c r="A37" s="15">
        <v>18</v>
      </c>
      <c r="B37" s="27" t="s">
        <v>44</v>
      </c>
      <c r="C37" s="15" t="s">
        <v>36</v>
      </c>
      <c r="D37" s="29">
        <v>87.39</v>
      </c>
      <c r="E37" s="18"/>
      <c r="F37" s="19">
        <f t="shared" ref="F37:F50" si="11">D37*E37</f>
        <v>0</v>
      </c>
      <c r="G37" s="20">
        <v>7000</v>
      </c>
      <c r="H37" s="19">
        <f t="shared" si="6"/>
        <v>611730</v>
      </c>
      <c r="I37" s="19">
        <f t="shared" ref="I37:I50" si="12">F37+H37</f>
        <v>611730</v>
      </c>
    </row>
    <row r="38" spans="1:9" ht="25.5">
      <c r="A38" s="15">
        <v>19</v>
      </c>
      <c r="B38" s="35" t="s">
        <v>45</v>
      </c>
      <c r="C38" s="15" t="s">
        <v>36</v>
      </c>
      <c r="D38" s="29">
        <v>87.39</v>
      </c>
      <c r="E38" s="19" t="s">
        <v>38</v>
      </c>
      <c r="F38" s="19" t="s">
        <v>38</v>
      </c>
      <c r="G38" s="20"/>
      <c r="H38" s="19">
        <f t="shared" si="6"/>
        <v>0</v>
      </c>
      <c r="I38" s="19" t="s">
        <v>38</v>
      </c>
    </row>
    <row r="39" spans="1:9">
      <c r="A39" s="15">
        <v>20</v>
      </c>
      <c r="B39" s="36" t="s">
        <v>46</v>
      </c>
      <c r="C39" s="15"/>
      <c r="D39" s="37"/>
      <c r="E39" s="19"/>
      <c r="F39" s="19"/>
      <c r="G39" s="20"/>
      <c r="H39" s="19"/>
      <c r="I39" s="19"/>
    </row>
    <row r="40" spans="1:9" ht="25.5">
      <c r="A40" s="15">
        <v>21</v>
      </c>
      <c r="B40" s="35" t="s">
        <v>47</v>
      </c>
      <c r="C40" s="15" t="s">
        <v>36</v>
      </c>
      <c r="D40" s="29">
        <v>14.9</v>
      </c>
      <c r="E40" s="19"/>
      <c r="F40" s="19">
        <f t="shared" ref="F40" si="13">D40*E40</f>
        <v>0</v>
      </c>
      <c r="G40" s="20">
        <v>6500</v>
      </c>
      <c r="H40" s="19">
        <f t="shared" ref="H40" si="14">D40*G40</f>
        <v>96850</v>
      </c>
      <c r="I40" s="19">
        <f t="shared" ref="I40" si="15">F40+H40</f>
        <v>96850</v>
      </c>
    </row>
    <row r="41" spans="1:9" ht="25.5">
      <c r="A41" s="15">
        <v>22</v>
      </c>
      <c r="B41" s="35" t="s">
        <v>48</v>
      </c>
      <c r="C41" s="15" t="s">
        <v>36</v>
      </c>
      <c r="D41" s="29">
        <v>14.9</v>
      </c>
      <c r="E41" s="19" t="s">
        <v>38</v>
      </c>
      <c r="F41" s="19" t="s">
        <v>38</v>
      </c>
      <c r="G41" s="20"/>
      <c r="H41" s="19">
        <f t="shared" ref="H41" si="16">D41*G41</f>
        <v>0</v>
      </c>
      <c r="I41" s="19" t="s">
        <v>38</v>
      </c>
    </row>
    <row r="42" spans="1:9" ht="25.5">
      <c r="A42" s="15">
        <v>23</v>
      </c>
      <c r="B42" s="35" t="s">
        <v>49</v>
      </c>
      <c r="C42" s="15" t="s">
        <v>36</v>
      </c>
      <c r="D42" s="29">
        <v>30.5</v>
      </c>
      <c r="E42" s="19"/>
      <c r="F42" s="19">
        <f t="shared" ref="F42" si="17">D42*E42</f>
        <v>0</v>
      </c>
      <c r="G42" s="20">
        <v>6000</v>
      </c>
      <c r="H42" s="19">
        <f t="shared" ref="H42" si="18">D42*G42</f>
        <v>183000</v>
      </c>
      <c r="I42" s="19">
        <f t="shared" ref="I42" si="19">F42+H42</f>
        <v>183000</v>
      </c>
    </row>
    <row r="43" spans="1:9" ht="25.5">
      <c r="A43" s="15">
        <v>24</v>
      </c>
      <c r="B43" s="35" t="s">
        <v>50</v>
      </c>
      <c r="C43" s="15" t="s">
        <v>36</v>
      </c>
      <c r="D43" s="29">
        <v>30.5</v>
      </c>
      <c r="E43" s="19" t="s">
        <v>38</v>
      </c>
      <c r="F43" s="19" t="s">
        <v>38</v>
      </c>
      <c r="G43" s="20"/>
      <c r="H43" s="19">
        <f t="shared" ref="H43" si="20">D43*G43</f>
        <v>0</v>
      </c>
      <c r="I43" s="19" t="s">
        <v>38</v>
      </c>
    </row>
    <row r="44" spans="1:9" ht="17.25" customHeight="1">
      <c r="A44" s="15">
        <v>25</v>
      </c>
      <c r="B44" s="36" t="s">
        <v>51</v>
      </c>
      <c r="C44" s="32"/>
      <c r="D44" s="37"/>
      <c r="E44" s="19"/>
      <c r="F44" s="19"/>
      <c r="G44" s="20"/>
      <c r="H44" s="19"/>
      <c r="I44" s="19"/>
    </row>
    <row r="45" spans="1:9" s="1" customFormat="1" ht="19.5" customHeight="1">
      <c r="A45" s="15">
        <v>26</v>
      </c>
      <c r="B45" s="38" t="s">
        <v>52</v>
      </c>
      <c r="C45" s="39" t="s">
        <v>22</v>
      </c>
      <c r="D45" s="40">
        <v>1</v>
      </c>
      <c r="E45" s="33"/>
      <c r="F45" s="33">
        <f t="shared" si="11"/>
        <v>0</v>
      </c>
      <c r="G45" s="41">
        <v>100000</v>
      </c>
      <c r="H45" s="33">
        <f t="shared" si="6"/>
        <v>100000</v>
      </c>
      <c r="I45" s="33">
        <f t="shared" si="12"/>
        <v>100000</v>
      </c>
    </row>
    <row r="46" spans="1:9" s="1" customFormat="1" ht="25.5">
      <c r="A46" s="15">
        <v>27</v>
      </c>
      <c r="B46" s="31" t="s">
        <v>53</v>
      </c>
      <c r="C46" s="39" t="s">
        <v>36</v>
      </c>
      <c r="D46" s="37">
        <v>400</v>
      </c>
      <c r="E46" s="33"/>
      <c r="F46" s="33">
        <f t="shared" si="11"/>
        <v>0</v>
      </c>
      <c r="G46" s="41">
        <v>30000</v>
      </c>
      <c r="H46" s="33">
        <f t="shared" si="6"/>
        <v>12000000</v>
      </c>
      <c r="I46" s="33">
        <f t="shared" si="12"/>
        <v>12000000</v>
      </c>
    </row>
    <row r="47" spans="1:9" s="1" customFormat="1" ht="25.5">
      <c r="A47" s="15">
        <v>28</v>
      </c>
      <c r="B47" s="38" t="s">
        <v>54</v>
      </c>
      <c r="C47" s="39" t="s">
        <v>30</v>
      </c>
      <c r="D47" s="29">
        <v>134.96</v>
      </c>
      <c r="E47" s="33">
        <v>15300</v>
      </c>
      <c r="F47" s="33">
        <f t="shared" si="11"/>
        <v>2064888</v>
      </c>
      <c r="G47" s="41"/>
      <c r="H47" s="33">
        <f t="shared" si="6"/>
        <v>0</v>
      </c>
      <c r="I47" s="33">
        <f t="shared" si="12"/>
        <v>2064888</v>
      </c>
    </row>
    <row r="48" spans="1:9" s="1" customFormat="1" ht="38.25">
      <c r="A48" s="15">
        <v>29</v>
      </c>
      <c r="B48" s="38" t="s">
        <v>55</v>
      </c>
      <c r="C48" s="39" t="s">
        <v>30</v>
      </c>
      <c r="D48" s="42">
        <v>6.8</v>
      </c>
      <c r="E48" s="33">
        <v>229000</v>
      </c>
      <c r="F48" s="33">
        <f t="shared" si="11"/>
        <v>1557200</v>
      </c>
      <c r="G48" s="41"/>
      <c r="H48" s="33">
        <f t="shared" si="6"/>
        <v>0</v>
      </c>
      <c r="I48" s="33">
        <f t="shared" si="12"/>
        <v>1557200</v>
      </c>
    </row>
    <row r="49" spans="1:9" s="1" customFormat="1" ht="21.75" customHeight="1">
      <c r="A49" s="15">
        <v>30</v>
      </c>
      <c r="B49" s="38" t="s">
        <v>56</v>
      </c>
      <c r="C49" s="39" t="s">
        <v>22</v>
      </c>
      <c r="D49" s="43">
        <v>1</v>
      </c>
      <c r="E49" s="44"/>
      <c r="F49" s="33">
        <f t="shared" si="11"/>
        <v>0</v>
      </c>
      <c r="G49" s="41">
        <v>100000</v>
      </c>
      <c r="H49" s="33">
        <f t="shared" si="6"/>
        <v>100000</v>
      </c>
      <c r="I49" s="33">
        <f t="shared" si="12"/>
        <v>100000</v>
      </c>
    </row>
    <row r="50" spans="1:9" s="1" customFormat="1" ht="38.25">
      <c r="A50" s="15">
        <v>31</v>
      </c>
      <c r="B50" s="31" t="s">
        <v>57</v>
      </c>
      <c r="C50" s="45" t="s">
        <v>58</v>
      </c>
      <c r="D50" s="46">
        <v>30</v>
      </c>
      <c r="E50" s="44"/>
      <c r="F50" s="33">
        <f t="shared" si="11"/>
        <v>0</v>
      </c>
      <c r="G50" s="41">
        <v>7000</v>
      </c>
      <c r="H50" s="33">
        <f t="shared" si="6"/>
        <v>210000</v>
      </c>
      <c r="I50" s="33">
        <f t="shared" si="12"/>
        <v>210000</v>
      </c>
    </row>
    <row r="51" spans="1:9" s="1" customFormat="1" ht="27.6" customHeight="1">
      <c r="A51" s="15">
        <v>32</v>
      </c>
      <c r="B51" s="21" t="s">
        <v>59</v>
      </c>
      <c r="C51" s="39" t="s">
        <v>36</v>
      </c>
      <c r="D51" s="29">
        <v>400</v>
      </c>
      <c r="E51" s="33" t="s">
        <v>38</v>
      </c>
      <c r="F51" s="33" t="s">
        <v>38</v>
      </c>
      <c r="G51" s="41"/>
      <c r="H51" s="33">
        <f t="shared" si="6"/>
        <v>0</v>
      </c>
      <c r="I51" s="33" t="s">
        <v>38</v>
      </c>
    </row>
    <row r="52" spans="1:9" s="1" customFormat="1" ht="27" customHeight="1">
      <c r="A52" s="15">
        <v>33</v>
      </c>
      <c r="B52" s="21" t="s">
        <v>60</v>
      </c>
      <c r="C52" s="32" t="s">
        <v>61</v>
      </c>
      <c r="D52" s="29">
        <v>589.64</v>
      </c>
      <c r="E52" s="33"/>
      <c r="F52" s="33">
        <f t="shared" ref="F52" si="21">D52*E52</f>
        <v>0</v>
      </c>
      <c r="G52" s="47">
        <v>600</v>
      </c>
      <c r="H52" s="33">
        <f t="shared" ref="H52" si="22">D52*G52</f>
        <v>353784</v>
      </c>
      <c r="I52" s="33">
        <f t="shared" ref="I52:I53" si="23">F52+H52</f>
        <v>353784</v>
      </c>
    </row>
    <row r="53" spans="1:9" ht="17.25" customHeight="1">
      <c r="A53" s="15">
        <v>34</v>
      </c>
      <c r="B53" s="48" t="s">
        <v>62</v>
      </c>
      <c r="C53" s="49" t="s">
        <v>22</v>
      </c>
      <c r="D53" s="50">
        <v>2</v>
      </c>
      <c r="E53" s="51"/>
      <c r="F53" s="19">
        <f t="shared" ref="F53:F60" si="24">D53*E53</f>
        <v>0</v>
      </c>
      <c r="G53" s="52">
        <v>45000</v>
      </c>
      <c r="H53" s="19">
        <f t="shared" ref="H53:H60" si="25">D53*G53</f>
        <v>90000</v>
      </c>
      <c r="I53" s="19">
        <f t="shared" si="23"/>
        <v>90000</v>
      </c>
    </row>
    <row r="54" spans="1:9" ht="17.25" customHeight="1">
      <c r="A54" s="15">
        <v>35</v>
      </c>
      <c r="B54" s="53" t="s">
        <v>63</v>
      </c>
      <c r="C54" s="54" t="s">
        <v>22</v>
      </c>
      <c r="D54" s="55">
        <v>1</v>
      </c>
      <c r="E54" s="56">
        <v>14300</v>
      </c>
      <c r="F54" s="57">
        <f t="shared" si="24"/>
        <v>14300</v>
      </c>
      <c r="G54" s="52"/>
      <c r="H54" s="19">
        <f t="shared" si="25"/>
        <v>0</v>
      </c>
      <c r="I54" s="19">
        <f t="shared" ref="I54:I61" si="26">F54+H54</f>
        <v>14300</v>
      </c>
    </row>
    <row r="55" spans="1:9" ht="17.25" customHeight="1">
      <c r="A55" s="15">
        <v>36</v>
      </c>
      <c r="B55" s="53" t="s">
        <v>64</v>
      </c>
      <c r="C55" s="54" t="s">
        <v>22</v>
      </c>
      <c r="D55" s="55">
        <v>2</v>
      </c>
      <c r="E55" s="56">
        <v>8450</v>
      </c>
      <c r="F55" s="19">
        <f t="shared" si="24"/>
        <v>16900</v>
      </c>
      <c r="G55" s="52"/>
      <c r="H55" s="19">
        <f t="shared" si="25"/>
        <v>0</v>
      </c>
      <c r="I55" s="19">
        <f t="shared" si="26"/>
        <v>16900</v>
      </c>
    </row>
    <row r="56" spans="1:9" ht="17.25" customHeight="1">
      <c r="A56" s="15">
        <v>37</v>
      </c>
      <c r="B56" s="53" t="s">
        <v>65</v>
      </c>
      <c r="C56" s="54" t="s">
        <v>22</v>
      </c>
      <c r="D56" s="55">
        <v>1</v>
      </c>
      <c r="E56" s="56">
        <v>14950</v>
      </c>
      <c r="F56" s="19">
        <f t="shared" si="24"/>
        <v>14950</v>
      </c>
      <c r="G56" s="52"/>
      <c r="H56" s="19">
        <f t="shared" ref="H56:H57" si="27">D56*G56</f>
        <v>0</v>
      </c>
      <c r="I56" s="19">
        <f t="shared" ref="I56:I57" si="28">F56+H56</f>
        <v>14950</v>
      </c>
    </row>
    <row r="57" spans="1:9" ht="17.25" customHeight="1">
      <c r="A57" s="15">
        <v>38</v>
      </c>
      <c r="B57" s="53" t="s">
        <v>66</v>
      </c>
      <c r="C57" s="54" t="s">
        <v>22</v>
      </c>
      <c r="D57" s="55">
        <v>2</v>
      </c>
      <c r="E57" s="56">
        <v>1200</v>
      </c>
      <c r="F57" s="19">
        <f t="shared" si="24"/>
        <v>2400</v>
      </c>
      <c r="G57" s="52"/>
      <c r="H57" s="19">
        <f t="shared" si="27"/>
        <v>0</v>
      </c>
      <c r="I57" s="19">
        <f t="shared" si="28"/>
        <v>2400</v>
      </c>
    </row>
    <row r="58" spans="1:9" ht="17.25" customHeight="1">
      <c r="A58" s="15">
        <v>39</v>
      </c>
      <c r="B58" s="53" t="s">
        <v>67</v>
      </c>
      <c r="C58" s="54" t="s">
        <v>22</v>
      </c>
      <c r="D58" s="55">
        <v>2</v>
      </c>
      <c r="E58" s="56">
        <v>1800</v>
      </c>
      <c r="F58" s="19">
        <f t="shared" si="24"/>
        <v>3600</v>
      </c>
      <c r="G58" s="52"/>
      <c r="H58" s="19">
        <f t="shared" si="25"/>
        <v>0</v>
      </c>
      <c r="I58" s="19">
        <f t="shared" si="26"/>
        <v>3600</v>
      </c>
    </row>
    <row r="59" spans="1:9" ht="17.25" customHeight="1">
      <c r="A59" s="15">
        <v>40</v>
      </c>
      <c r="B59" s="58" t="s">
        <v>68</v>
      </c>
      <c r="C59" s="49" t="s">
        <v>22</v>
      </c>
      <c r="D59" s="59">
        <v>1</v>
      </c>
      <c r="E59" s="19">
        <v>10890</v>
      </c>
      <c r="F59" s="19">
        <f t="shared" si="24"/>
        <v>10890</v>
      </c>
      <c r="G59" s="52"/>
      <c r="H59" s="19">
        <f t="shared" si="25"/>
        <v>0</v>
      </c>
      <c r="I59" s="19">
        <f t="shared" si="26"/>
        <v>10890</v>
      </c>
    </row>
    <row r="60" spans="1:9" ht="17.25" customHeight="1">
      <c r="A60" s="15">
        <v>41</v>
      </c>
      <c r="B60" s="58" t="s">
        <v>69</v>
      </c>
      <c r="C60" s="49" t="s">
        <v>22</v>
      </c>
      <c r="D60" s="59">
        <v>10</v>
      </c>
      <c r="E60" s="19">
        <v>500</v>
      </c>
      <c r="F60" s="19">
        <f t="shared" si="24"/>
        <v>5000</v>
      </c>
      <c r="G60" s="52"/>
      <c r="H60" s="19">
        <f t="shared" si="25"/>
        <v>0</v>
      </c>
      <c r="I60" s="19">
        <f t="shared" si="26"/>
        <v>5000</v>
      </c>
    </row>
    <row r="61" spans="1:9" ht="19.5" customHeight="1">
      <c r="A61" s="15">
        <v>42</v>
      </c>
      <c r="B61" s="48" t="s">
        <v>70</v>
      </c>
      <c r="C61" s="49" t="s">
        <v>22</v>
      </c>
      <c r="D61" s="50">
        <v>1</v>
      </c>
      <c r="E61" s="51"/>
      <c r="F61" s="19">
        <f t="shared" ref="F61" si="29">D61*E61</f>
        <v>0</v>
      </c>
      <c r="G61" s="52">
        <v>45000</v>
      </c>
      <c r="H61" s="19">
        <f t="shared" ref="H61" si="30">D61*G61</f>
        <v>45000</v>
      </c>
      <c r="I61" s="19">
        <f t="shared" si="26"/>
        <v>45000</v>
      </c>
    </row>
    <row r="62" spans="1:9" ht="17.25" customHeight="1">
      <c r="A62" s="15">
        <v>43</v>
      </c>
      <c r="B62" s="60" t="s">
        <v>71</v>
      </c>
      <c r="C62" s="61" t="s">
        <v>22</v>
      </c>
      <c r="D62" s="62">
        <v>1</v>
      </c>
      <c r="E62" s="63">
        <v>8000</v>
      </c>
      <c r="F62" s="19">
        <f t="shared" ref="F62:F73" si="31">D62*E62</f>
        <v>8000</v>
      </c>
      <c r="G62" s="20"/>
      <c r="H62" s="19">
        <f t="shared" ref="H62:H80" si="32">D62*G62</f>
        <v>0</v>
      </c>
      <c r="I62" s="19">
        <f t="shared" ref="I62:I73" si="33">F62+H62</f>
        <v>8000</v>
      </c>
    </row>
    <row r="63" spans="1:9" ht="17.25" customHeight="1">
      <c r="A63" s="15">
        <v>44</v>
      </c>
      <c r="B63" s="60" t="s">
        <v>72</v>
      </c>
      <c r="C63" s="64" t="s">
        <v>22</v>
      </c>
      <c r="D63" s="65">
        <v>1</v>
      </c>
      <c r="E63" s="66">
        <v>5000</v>
      </c>
      <c r="F63" s="19">
        <f t="shared" ref="F63" si="34">D63*E63</f>
        <v>5000</v>
      </c>
      <c r="G63" s="20"/>
      <c r="H63" s="19">
        <f t="shared" ref="H63" si="35">D63*G63</f>
        <v>0</v>
      </c>
      <c r="I63" s="19">
        <f t="shared" ref="I63" si="36">F63+H63</f>
        <v>5000</v>
      </c>
    </row>
    <row r="64" spans="1:9" ht="17.25" customHeight="1">
      <c r="A64" s="15">
        <v>45</v>
      </c>
      <c r="B64" s="60" t="s">
        <v>73</v>
      </c>
      <c r="C64" s="64" t="s">
        <v>22</v>
      </c>
      <c r="D64" s="65">
        <v>1</v>
      </c>
      <c r="E64" s="66">
        <v>4800</v>
      </c>
      <c r="F64" s="19">
        <f t="shared" si="31"/>
        <v>4800</v>
      </c>
      <c r="G64" s="20"/>
      <c r="H64" s="19">
        <f t="shared" si="32"/>
        <v>0</v>
      </c>
      <c r="I64" s="19">
        <f t="shared" si="33"/>
        <v>4800</v>
      </c>
    </row>
    <row r="65" spans="1:9" ht="19.5" customHeight="1">
      <c r="A65" s="15">
        <v>46</v>
      </c>
      <c r="B65" s="53" t="s">
        <v>66</v>
      </c>
      <c r="C65" s="54" t="s">
        <v>22</v>
      </c>
      <c r="D65" s="55">
        <v>2</v>
      </c>
      <c r="E65" s="56">
        <v>1200</v>
      </c>
      <c r="F65" s="19">
        <f t="shared" si="31"/>
        <v>2400</v>
      </c>
      <c r="G65" s="52"/>
      <c r="H65" s="19">
        <f t="shared" si="32"/>
        <v>0</v>
      </c>
      <c r="I65" s="19">
        <f t="shared" si="33"/>
        <v>2400</v>
      </c>
    </row>
    <row r="66" spans="1:9" ht="19.5" customHeight="1">
      <c r="A66" s="15">
        <v>47</v>
      </c>
      <c r="B66" s="53" t="s">
        <v>67</v>
      </c>
      <c r="C66" s="54" t="s">
        <v>22</v>
      </c>
      <c r="D66" s="55">
        <v>1</v>
      </c>
      <c r="E66" s="56">
        <v>1800</v>
      </c>
      <c r="F66" s="19">
        <f t="shared" si="31"/>
        <v>1800</v>
      </c>
      <c r="G66" s="52"/>
      <c r="H66" s="19">
        <f t="shared" si="32"/>
        <v>0</v>
      </c>
      <c r="I66" s="19">
        <f t="shared" si="33"/>
        <v>1800</v>
      </c>
    </row>
    <row r="67" spans="1:9" ht="19.5" customHeight="1">
      <c r="A67" s="15">
        <v>48</v>
      </c>
      <c r="B67" s="58" t="s">
        <v>68</v>
      </c>
      <c r="C67" s="49" t="s">
        <v>22</v>
      </c>
      <c r="D67" s="59">
        <v>1</v>
      </c>
      <c r="E67" s="19">
        <v>10890</v>
      </c>
      <c r="F67" s="19">
        <f t="shared" si="31"/>
        <v>10890</v>
      </c>
      <c r="G67" s="52"/>
      <c r="H67" s="19">
        <f t="shared" si="32"/>
        <v>0</v>
      </c>
      <c r="I67" s="19">
        <f t="shared" si="33"/>
        <v>10890</v>
      </c>
    </row>
    <row r="68" spans="1:9" ht="19.5" customHeight="1">
      <c r="A68" s="15">
        <v>49</v>
      </c>
      <c r="B68" s="58" t="s">
        <v>69</v>
      </c>
      <c r="C68" s="49" t="s">
        <v>22</v>
      </c>
      <c r="D68" s="59">
        <v>6</v>
      </c>
      <c r="E68" s="19">
        <v>500</v>
      </c>
      <c r="F68" s="19">
        <f t="shared" si="31"/>
        <v>3000</v>
      </c>
      <c r="G68" s="52"/>
      <c r="H68" s="19">
        <f t="shared" si="32"/>
        <v>0</v>
      </c>
      <c r="I68" s="19">
        <f t="shared" si="33"/>
        <v>3000</v>
      </c>
    </row>
    <row r="69" spans="1:9" ht="17.25" customHeight="1">
      <c r="A69" s="15">
        <v>50</v>
      </c>
      <c r="B69" s="31" t="s">
        <v>74</v>
      </c>
      <c r="C69" s="32" t="s">
        <v>61</v>
      </c>
      <c r="D69" s="22">
        <f>16.09+8.09</f>
        <v>24.18</v>
      </c>
      <c r="E69" s="23">
        <v>300</v>
      </c>
      <c r="F69" s="19">
        <f t="shared" si="31"/>
        <v>7254</v>
      </c>
      <c r="G69" s="52">
        <v>350</v>
      </c>
      <c r="H69" s="19">
        <f t="shared" si="32"/>
        <v>8463</v>
      </c>
      <c r="I69" s="19">
        <f t="shared" si="33"/>
        <v>15717</v>
      </c>
    </row>
    <row r="70" spans="1:9" ht="17.25" customHeight="1">
      <c r="A70" s="15">
        <v>51</v>
      </c>
      <c r="B70" s="31" t="s">
        <v>75</v>
      </c>
      <c r="C70" s="32" t="s">
        <v>27</v>
      </c>
      <c r="D70" s="67">
        <f>3.04+1.44</f>
        <v>4.4800000000000004</v>
      </c>
      <c r="E70" s="19">
        <v>5214</v>
      </c>
      <c r="F70" s="19">
        <f t="shared" si="31"/>
        <v>23358.720000000001</v>
      </c>
      <c r="G70" s="68"/>
      <c r="H70" s="19">
        <f t="shared" si="32"/>
        <v>0</v>
      </c>
      <c r="I70" s="19">
        <f t="shared" si="33"/>
        <v>23358.720000000001</v>
      </c>
    </row>
    <row r="71" spans="1:9" ht="17.25" customHeight="1">
      <c r="A71" s="15">
        <v>52</v>
      </c>
      <c r="B71" s="31" t="s">
        <v>76</v>
      </c>
      <c r="C71" s="32" t="s">
        <v>27</v>
      </c>
      <c r="D71" s="67">
        <f>0.57+0.387</f>
        <v>0.96</v>
      </c>
      <c r="E71" s="19">
        <v>4100</v>
      </c>
      <c r="F71" s="19">
        <f t="shared" si="31"/>
        <v>3936</v>
      </c>
      <c r="G71" s="68"/>
      <c r="H71" s="19">
        <f t="shared" si="32"/>
        <v>0</v>
      </c>
      <c r="I71" s="19">
        <f t="shared" si="33"/>
        <v>3936</v>
      </c>
    </row>
    <row r="72" spans="1:9" ht="17.25" customHeight="1">
      <c r="A72" s="15">
        <v>53</v>
      </c>
      <c r="B72" s="69" t="s">
        <v>77</v>
      </c>
      <c r="C72" s="32" t="s">
        <v>22</v>
      </c>
      <c r="D72" s="59">
        <v>6</v>
      </c>
      <c r="E72" s="70"/>
      <c r="F72" s="19">
        <f t="shared" si="31"/>
        <v>0</v>
      </c>
      <c r="G72" s="68">
        <v>2500</v>
      </c>
      <c r="H72" s="19">
        <f t="shared" si="32"/>
        <v>15000</v>
      </c>
      <c r="I72" s="19">
        <f t="shared" si="33"/>
        <v>15000</v>
      </c>
    </row>
    <row r="73" spans="1:9" ht="17.25" customHeight="1">
      <c r="A73" s="15">
        <v>54</v>
      </c>
      <c r="B73" s="69" t="s">
        <v>78</v>
      </c>
      <c r="C73" s="32" t="s">
        <v>22</v>
      </c>
      <c r="D73" s="59">
        <v>6</v>
      </c>
      <c r="E73" s="19">
        <v>2500</v>
      </c>
      <c r="F73" s="19">
        <f t="shared" si="31"/>
        <v>15000</v>
      </c>
      <c r="G73" s="68">
        <v>2000</v>
      </c>
      <c r="H73" s="19">
        <f t="shared" si="32"/>
        <v>12000</v>
      </c>
      <c r="I73" s="19">
        <f t="shared" si="33"/>
        <v>27000</v>
      </c>
    </row>
    <row r="74" spans="1:9" ht="17.25" customHeight="1">
      <c r="A74" s="15">
        <v>55</v>
      </c>
      <c r="B74" s="38" t="s">
        <v>79</v>
      </c>
      <c r="C74" s="32" t="s">
        <v>22</v>
      </c>
      <c r="D74" s="37">
        <v>2</v>
      </c>
      <c r="E74" s="33" t="s">
        <v>38</v>
      </c>
      <c r="F74" s="33" t="s">
        <v>38</v>
      </c>
      <c r="G74" s="41"/>
      <c r="H74" s="33">
        <f t="shared" si="32"/>
        <v>0</v>
      </c>
      <c r="I74" s="33" t="s">
        <v>38</v>
      </c>
    </row>
    <row r="75" spans="1:9" ht="17.25" customHeight="1">
      <c r="A75" s="15">
        <v>56</v>
      </c>
      <c r="B75" s="38" t="s">
        <v>80</v>
      </c>
      <c r="C75" s="32" t="s">
        <v>22</v>
      </c>
      <c r="D75" s="37">
        <v>1</v>
      </c>
      <c r="E75" s="33" t="s">
        <v>38</v>
      </c>
      <c r="F75" s="33" t="s">
        <v>38</v>
      </c>
      <c r="G75" s="41"/>
      <c r="H75" s="33">
        <f t="shared" si="32"/>
        <v>0</v>
      </c>
      <c r="I75" s="33" t="s">
        <v>38</v>
      </c>
    </row>
    <row r="76" spans="1:9" ht="17.25" customHeight="1">
      <c r="A76" s="15">
        <v>57</v>
      </c>
      <c r="B76" s="38" t="s">
        <v>81</v>
      </c>
      <c r="C76" s="32" t="s">
        <v>22</v>
      </c>
      <c r="D76" s="37">
        <v>3</v>
      </c>
      <c r="E76" s="33" t="s">
        <v>38</v>
      </c>
      <c r="F76" s="33" t="s">
        <v>38</v>
      </c>
      <c r="G76" s="41"/>
      <c r="H76" s="33">
        <f t="shared" si="32"/>
        <v>0</v>
      </c>
      <c r="I76" s="33" t="s">
        <v>38</v>
      </c>
    </row>
    <row r="77" spans="1:9" ht="17.25" customHeight="1">
      <c r="A77" s="15">
        <v>58</v>
      </c>
      <c r="B77" s="38" t="s">
        <v>82</v>
      </c>
      <c r="C77" s="32" t="s">
        <v>22</v>
      </c>
      <c r="D77" s="37">
        <v>2</v>
      </c>
      <c r="E77" s="33" t="s">
        <v>38</v>
      </c>
      <c r="F77" s="33" t="s">
        <v>38</v>
      </c>
      <c r="G77" s="41"/>
      <c r="H77" s="33">
        <f t="shared" si="32"/>
        <v>0</v>
      </c>
      <c r="I77" s="33" t="s">
        <v>38</v>
      </c>
    </row>
    <row r="78" spans="1:9" ht="19.5" customHeight="1">
      <c r="A78" s="15">
        <v>59</v>
      </c>
      <c r="B78" s="38" t="s">
        <v>83</v>
      </c>
      <c r="C78" s="71" t="s">
        <v>22</v>
      </c>
      <c r="D78" s="37">
        <v>1</v>
      </c>
      <c r="E78" s="33" t="s">
        <v>38</v>
      </c>
      <c r="F78" s="33" t="s">
        <v>38</v>
      </c>
      <c r="G78" s="41"/>
      <c r="H78" s="33">
        <f t="shared" si="32"/>
        <v>0</v>
      </c>
      <c r="I78" s="33" t="s">
        <v>38</v>
      </c>
    </row>
    <row r="79" spans="1:9" ht="19.5" customHeight="1">
      <c r="A79" s="15">
        <v>60</v>
      </c>
      <c r="B79" s="38" t="s">
        <v>84</v>
      </c>
      <c r="C79" s="71" t="s">
        <v>22</v>
      </c>
      <c r="D79" s="37">
        <v>3</v>
      </c>
      <c r="E79" s="33" t="s">
        <v>38</v>
      </c>
      <c r="F79" s="33" t="s">
        <v>38</v>
      </c>
      <c r="G79" s="41"/>
      <c r="H79" s="33">
        <f t="shared" si="32"/>
        <v>0</v>
      </c>
      <c r="I79" s="33" t="s">
        <v>38</v>
      </c>
    </row>
    <row r="80" spans="1:9" ht="19.5" customHeight="1">
      <c r="A80" s="15">
        <v>61</v>
      </c>
      <c r="B80" s="38" t="s">
        <v>85</v>
      </c>
      <c r="C80" s="71" t="s">
        <v>86</v>
      </c>
      <c r="D80" s="37">
        <v>2.1</v>
      </c>
      <c r="E80" s="19">
        <v>414</v>
      </c>
      <c r="F80" s="19">
        <f>D80*E80</f>
        <v>869.4</v>
      </c>
      <c r="G80" s="20"/>
      <c r="H80" s="19">
        <f t="shared" si="32"/>
        <v>0</v>
      </c>
      <c r="I80" s="19">
        <f t="shared" ref="I80" si="37">F80+H80</f>
        <v>869.4</v>
      </c>
    </row>
    <row r="81" spans="1:10" ht="18" customHeight="1">
      <c r="A81" s="15">
        <v>62</v>
      </c>
      <c r="B81" s="72" t="s">
        <v>87</v>
      </c>
      <c r="C81" s="73"/>
      <c r="D81" s="74"/>
      <c r="E81" s="75"/>
      <c r="F81" s="75">
        <f t="shared" ref="F81:F83" si="38">D81*E81</f>
        <v>0</v>
      </c>
      <c r="G81" s="76"/>
      <c r="H81" s="75">
        <f t="shared" ref="H81:H83" si="39">D81*G81</f>
        <v>0</v>
      </c>
      <c r="I81" s="75">
        <f t="shared" ref="I81:I83" si="40">F81+H81</f>
        <v>0</v>
      </c>
    </row>
    <row r="82" spans="1:10" ht="21.75" customHeight="1">
      <c r="A82" s="15">
        <v>63</v>
      </c>
      <c r="B82" s="77" t="s">
        <v>88</v>
      </c>
      <c r="C82" s="73" t="s">
        <v>61</v>
      </c>
      <c r="D82" s="78">
        <f>1.5*3</f>
        <v>4.5</v>
      </c>
      <c r="E82" s="75">
        <v>100</v>
      </c>
      <c r="F82" s="75">
        <f t="shared" si="38"/>
        <v>450</v>
      </c>
      <c r="G82" s="76">
        <v>500</v>
      </c>
      <c r="H82" s="75">
        <f t="shared" si="39"/>
        <v>2250</v>
      </c>
      <c r="I82" s="75">
        <f t="shared" si="40"/>
        <v>2700</v>
      </c>
    </row>
    <row r="83" spans="1:10" ht="25.5" customHeight="1">
      <c r="A83" s="15">
        <v>64</v>
      </c>
      <c r="B83" s="77" t="s">
        <v>89</v>
      </c>
      <c r="C83" s="73" t="s">
        <v>61</v>
      </c>
      <c r="D83" s="78">
        <f>1.5*3</f>
        <v>4.5</v>
      </c>
      <c r="E83" s="75">
        <v>1000</v>
      </c>
      <c r="F83" s="75">
        <f t="shared" si="38"/>
        <v>4500</v>
      </c>
      <c r="G83" s="76">
        <v>3000</v>
      </c>
      <c r="H83" s="75">
        <f t="shared" si="39"/>
        <v>13500</v>
      </c>
      <c r="I83" s="75">
        <f t="shared" si="40"/>
        <v>18000</v>
      </c>
    </row>
    <row r="84" spans="1:10" ht="18.75" customHeight="1">
      <c r="A84" s="15">
        <v>65</v>
      </c>
      <c r="B84" s="72" t="s">
        <v>90</v>
      </c>
      <c r="C84" s="73" t="s">
        <v>22</v>
      </c>
      <c r="D84" s="74">
        <v>1</v>
      </c>
      <c r="E84" s="75"/>
      <c r="F84" s="75">
        <f t="shared" ref="F84:F101" si="41">D84*E84</f>
        <v>0</v>
      </c>
      <c r="G84" s="76">
        <v>250000</v>
      </c>
      <c r="H84" s="75">
        <f t="shared" ref="H84:H106" si="42">D84*G84</f>
        <v>250000</v>
      </c>
      <c r="I84" s="75">
        <f t="shared" ref="I84:I103" si="43">F84+H84</f>
        <v>250000</v>
      </c>
    </row>
    <row r="85" spans="1:10" s="2" customFormat="1" ht="25.5">
      <c r="A85" s="15">
        <v>66</v>
      </c>
      <c r="B85" s="79" t="s">
        <v>91</v>
      </c>
      <c r="C85" s="80" t="s">
        <v>27</v>
      </c>
      <c r="D85" s="81">
        <v>9</v>
      </c>
      <c r="E85" s="82">
        <v>5300</v>
      </c>
      <c r="F85" s="82">
        <f t="shared" si="41"/>
        <v>47700</v>
      </c>
      <c r="G85" s="83"/>
      <c r="H85" s="82">
        <f t="shared" si="42"/>
        <v>0</v>
      </c>
      <c r="I85" s="82">
        <f t="shared" si="43"/>
        <v>47700</v>
      </c>
      <c r="J85" s="84"/>
    </row>
    <row r="86" spans="1:10" s="2" customFormat="1" ht="25.5">
      <c r="A86" s="15">
        <v>67</v>
      </c>
      <c r="B86" s="79" t="s">
        <v>92</v>
      </c>
      <c r="C86" s="80" t="s">
        <v>27</v>
      </c>
      <c r="D86" s="81">
        <v>1.1000000000000001</v>
      </c>
      <c r="E86" s="82">
        <v>4100</v>
      </c>
      <c r="F86" s="82">
        <f t="shared" si="41"/>
        <v>4510</v>
      </c>
      <c r="G86" s="83"/>
      <c r="H86" s="82">
        <f t="shared" si="42"/>
        <v>0</v>
      </c>
      <c r="I86" s="82">
        <f t="shared" si="43"/>
        <v>4510</v>
      </c>
      <c r="J86" s="84"/>
    </row>
    <row r="87" spans="1:10" s="2" customFormat="1" ht="14.25" customHeight="1">
      <c r="A87" s="15">
        <v>68</v>
      </c>
      <c r="B87" s="79" t="s">
        <v>93</v>
      </c>
      <c r="C87" s="80" t="s">
        <v>22</v>
      </c>
      <c r="D87" s="81">
        <v>2</v>
      </c>
      <c r="E87" s="82">
        <v>6720</v>
      </c>
      <c r="F87" s="82">
        <f t="shared" si="41"/>
        <v>13440</v>
      </c>
      <c r="G87" s="83"/>
      <c r="H87" s="82">
        <f t="shared" si="42"/>
        <v>0</v>
      </c>
      <c r="I87" s="82">
        <f t="shared" si="43"/>
        <v>13440</v>
      </c>
      <c r="J87" s="84"/>
    </row>
    <row r="88" spans="1:10" s="2" customFormat="1" ht="18" customHeight="1">
      <c r="A88" s="15">
        <v>69</v>
      </c>
      <c r="B88" s="79" t="s">
        <v>94</v>
      </c>
      <c r="C88" s="80" t="s">
        <v>22</v>
      </c>
      <c r="D88" s="81">
        <v>1</v>
      </c>
      <c r="E88" s="82">
        <v>22010</v>
      </c>
      <c r="F88" s="82">
        <f t="shared" si="41"/>
        <v>22010</v>
      </c>
      <c r="G88" s="83"/>
      <c r="H88" s="82">
        <f t="shared" si="42"/>
        <v>0</v>
      </c>
      <c r="I88" s="82">
        <f t="shared" si="43"/>
        <v>22010</v>
      </c>
      <c r="J88" s="84"/>
    </row>
    <row r="89" spans="1:10" s="2" customFormat="1" ht="17.25" customHeight="1">
      <c r="A89" s="15">
        <v>70</v>
      </c>
      <c r="B89" s="60" t="s">
        <v>66</v>
      </c>
      <c r="C89" s="64" t="s">
        <v>22</v>
      </c>
      <c r="D89" s="81">
        <v>3</v>
      </c>
      <c r="E89" s="66">
        <v>1200</v>
      </c>
      <c r="F89" s="82">
        <f t="shared" si="41"/>
        <v>3600</v>
      </c>
      <c r="G89" s="83"/>
      <c r="H89" s="82">
        <f t="shared" si="42"/>
        <v>0</v>
      </c>
      <c r="I89" s="82">
        <f t="shared" si="43"/>
        <v>3600</v>
      </c>
      <c r="J89" s="84"/>
    </row>
    <row r="90" spans="1:10" s="2" customFormat="1" ht="17.25" customHeight="1">
      <c r="A90" s="15">
        <v>71</v>
      </c>
      <c r="B90" s="60" t="s">
        <v>67</v>
      </c>
      <c r="C90" s="64" t="s">
        <v>22</v>
      </c>
      <c r="D90" s="65">
        <v>1</v>
      </c>
      <c r="E90" s="66">
        <v>1800</v>
      </c>
      <c r="F90" s="82">
        <f t="shared" si="41"/>
        <v>1800</v>
      </c>
      <c r="G90" s="83"/>
      <c r="H90" s="82">
        <f t="shared" si="42"/>
        <v>0</v>
      </c>
      <c r="I90" s="82">
        <f t="shared" si="43"/>
        <v>1800</v>
      </c>
      <c r="J90" s="84"/>
    </row>
    <row r="91" spans="1:10" s="2" customFormat="1" ht="14.25" customHeight="1">
      <c r="A91" s="15">
        <v>72</v>
      </c>
      <c r="B91" s="79" t="s">
        <v>95</v>
      </c>
      <c r="C91" s="80" t="s">
        <v>22</v>
      </c>
      <c r="D91" s="81">
        <v>1</v>
      </c>
      <c r="E91" s="82">
        <v>10890</v>
      </c>
      <c r="F91" s="82">
        <f t="shared" si="41"/>
        <v>10890</v>
      </c>
      <c r="G91" s="83"/>
      <c r="H91" s="82">
        <f t="shared" si="42"/>
        <v>0</v>
      </c>
      <c r="I91" s="82">
        <f t="shared" si="43"/>
        <v>10890</v>
      </c>
      <c r="J91" s="84"/>
    </row>
    <row r="92" spans="1:10" s="2" customFormat="1" ht="14.25" customHeight="1">
      <c r="A92" s="15">
        <v>73</v>
      </c>
      <c r="B92" s="79" t="s">
        <v>96</v>
      </c>
      <c r="C92" s="80" t="s">
        <v>22</v>
      </c>
      <c r="D92" s="81">
        <v>7</v>
      </c>
      <c r="E92" s="82">
        <v>300</v>
      </c>
      <c r="F92" s="82">
        <f t="shared" si="41"/>
        <v>2100</v>
      </c>
      <c r="G92" s="83"/>
      <c r="H92" s="82">
        <f t="shared" si="42"/>
        <v>0</v>
      </c>
      <c r="I92" s="82">
        <f t="shared" si="43"/>
        <v>2100</v>
      </c>
      <c r="J92" s="84"/>
    </row>
    <row r="93" spans="1:10" s="2" customFormat="1" ht="14.25" customHeight="1">
      <c r="A93" s="15">
        <v>74</v>
      </c>
      <c r="B93" s="79" t="s">
        <v>97</v>
      </c>
      <c r="C93" s="80" t="s">
        <v>30</v>
      </c>
      <c r="D93" s="81">
        <v>0.77</v>
      </c>
      <c r="E93" s="82">
        <v>79000</v>
      </c>
      <c r="F93" s="82">
        <f t="shared" si="41"/>
        <v>60830</v>
      </c>
      <c r="G93" s="83"/>
      <c r="H93" s="82">
        <f t="shared" si="42"/>
        <v>0</v>
      </c>
      <c r="I93" s="82">
        <f t="shared" si="43"/>
        <v>60830</v>
      </c>
      <c r="J93" s="84"/>
    </row>
    <row r="94" spans="1:10" s="2" customFormat="1">
      <c r="A94" s="15">
        <v>75</v>
      </c>
      <c r="B94" s="79" t="s">
        <v>98</v>
      </c>
      <c r="C94" s="80" t="s">
        <v>30</v>
      </c>
      <c r="D94" s="81">
        <v>0.05</v>
      </c>
      <c r="E94" s="82">
        <v>77000</v>
      </c>
      <c r="F94" s="82">
        <f t="shared" si="41"/>
        <v>3850</v>
      </c>
      <c r="G94" s="83"/>
      <c r="H94" s="82">
        <f t="shared" si="42"/>
        <v>0</v>
      </c>
      <c r="I94" s="82">
        <f t="shared" si="43"/>
        <v>3850</v>
      </c>
      <c r="J94" s="84"/>
    </row>
    <row r="95" spans="1:10" s="2" customFormat="1" ht="25.5">
      <c r="A95" s="15">
        <v>76</v>
      </c>
      <c r="B95" s="79" t="s">
        <v>99</v>
      </c>
      <c r="C95" s="80" t="s">
        <v>30</v>
      </c>
      <c r="D95" s="85">
        <v>3.7999999999999999E-2</v>
      </c>
      <c r="E95" s="82"/>
      <c r="F95" s="82">
        <f t="shared" si="41"/>
        <v>0</v>
      </c>
      <c r="G95" s="83">
        <v>50000</v>
      </c>
      <c r="H95" s="82">
        <f t="shared" si="42"/>
        <v>1900</v>
      </c>
      <c r="I95" s="82">
        <f t="shared" si="43"/>
        <v>1900</v>
      </c>
      <c r="J95" s="84"/>
    </row>
    <row r="96" spans="1:10" s="2" customFormat="1" ht="14.25" customHeight="1">
      <c r="A96" s="15">
        <v>77</v>
      </c>
      <c r="B96" s="79" t="s">
        <v>98</v>
      </c>
      <c r="C96" s="80" t="s">
        <v>30</v>
      </c>
      <c r="D96" s="85">
        <v>3.7999999999999999E-2</v>
      </c>
      <c r="E96" s="82">
        <v>77000</v>
      </c>
      <c r="F96" s="82">
        <f t="shared" si="41"/>
        <v>2926</v>
      </c>
      <c r="G96" s="83"/>
      <c r="H96" s="82">
        <f t="shared" si="42"/>
        <v>0</v>
      </c>
      <c r="I96" s="82">
        <f t="shared" si="43"/>
        <v>2926</v>
      </c>
      <c r="J96" s="84"/>
    </row>
    <row r="97" spans="1:10" s="2" customFormat="1" ht="14.25" customHeight="1">
      <c r="A97" s="15">
        <v>78</v>
      </c>
      <c r="B97" s="79" t="s">
        <v>74</v>
      </c>
      <c r="C97" s="80" t="s">
        <v>61</v>
      </c>
      <c r="D97" s="86">
        <v>39.18</v>
      </c>
      <c r="E97" s="87">
        <v>300</v>
      </c>
      <c r="F97" s="82">
        <f t="shared" si="41"/>
        <v>11754</v>
      </c>
      <c r="G97" s="83">
        <v>350</v>
      </c>
      <c r="H97" s="82">
        <f t="shared" si="42"/>
        <v>13713</v>
      </c>
      <c r="I97" s="82">
        <f t="shared" si="43"/>
        <v>25467</v>
      </c>
      <c r="J97" s="84"/>
    </row>
    <row r="98" spans="1:10" s="2" customFormat="1" ht="14.25" customHeight="1">
      <c r="A98" s="15">
        <v>79</v>
      </c>
      <c r="B98" s="88" t="s">
        <v>77</v>
      </c>
      <c r="C98" s="80" t="s">
        <v>22</v>
      </c>
      <c r="D98" s="65">
        <v>3</v>
      </c>
      <c r="E98" s="89"/>
      <c r="F98" s="82">
        <f t="shared" si="41"/>
        <v>0</v>
      </c>
      <c r="G98" s="90">
        <v>2500</v>
      </c>
      <c r="H98" s="82">
        <f t="shared" si="42"/>
        <v>7500</v>
      </c>
      <c r="I98" s="82">
        <f t="shared" si="43"/>
        <v>7500</v>
      </c>
      <c r="J98" s="84"/>
    </row>
    <row r="99" spans="1:10" s="2" customFormat="1" ht="14.25" customHeight="1">
      <c r="A99" s="15">
        <v>80</v>
      </c>
      <c r="B99" s="88" t="s">
        <v>78</v>
      </c>
      <c r="C99" s="80" t="s">
        <v>22</v>
      </c>
      <c r="D99" s="65">
        <v>3</v>
      </c>
      <c r="E99" s="89">
        <v>2500</v>
      </c>
      <c r="F99" s="82">
        <f t="shared" si="41"/>
        <v>7500</v>
      </c>
      <c r="G99" s="90">
        <v>2000</v>
      </c>
      <c r="H99" s="82">
        <f t="shared" si="42"/>
        <v>6000</v>
      </c>
      <c r="I99" s="82">
        <f t="shared" si="43"/>
        <v>13500</v>
      </c>
      <c r="J99" s="84"/>
    </row>
    <row r="100" spans="1:10" s="2" customFormat="1" ht="14.25" customHeight="1">
      <c r="A100" s="15">
        <v>81</v>
      </c>
      <c r="B100" s="88" t="s">
        <v>100</v>
      </c>
      <c r="C100" s="80" t="s">
        <v>22</v>
      </c>
      <c r="D100" s="65">
        <v>3</v>
      </c>
      <c r="E100" s="89"/>
      <c r="F100" s="82">
        <f t="shared" si="41"/>
        <v>0</v>
      </c>
      <c r="G100" s="90">
        <v>1000</v>
      </c>
      <c r="H100" s="82">
        <f t="shared" si="42"/>
        <v>3000</v>
      </c>
      <c r="I100" s="82">
        <f t="shared" si="43"/>
        <v>3000</v>
      </c>
      <c r="J100" s="84"/>
    </row>
    <row r="101" spans="1:10" s="2" customFormat="1">
      <c r="A101" s="15">
        <v>82</v>
      </c>
      <c r="B101" s="79" t="s">
        <v>101</v>
      </c>
      <c r="C101" s="80" t="s">
        <v>36</v>
      </c>
      <c r="D101" s="86">
        <v>0.5</v>
      </c>
      <c r="E101" s="82">
        <v>13000</v>
      </c>
      <c r="F101" s="82">
        <f t="shared" si="41"/>
        <v>6500</v>
      </c>
      <c r="G101" s="83"/>
      <c r="H101" s="82">
        <f t="shared" si="42"/>
        <v>0</v>
      </c>
      <c r="I101" s="82">
        <f t="shared" si="43"/>
        <v>6500</v>
      </c>
      <c r="J101" s="84"/>
    </row>
    <row r="102" spans="1:10" ht="14.25" customHeight="1">
      <c r="A102" s="15">
        <v>83</v>
      </c>
      <c r="B102" s="79" t="s">
        <v>102</v>
      </c>
      <c r="C102" s="80" t="s">
        <v>36</v>
      </c>
      <c r="D102" s="86">
        <v>0.5</v>
      </c>
      <c r="E102" s="19">
        <v>8500</v>
      </c>
      <c r="F102" s="82">
        <f t="shared" ref="F102:F103" si="44">D102*E102</f>
        <v>4250</v>
      </c>
      <c r="G102" s="41"/>
      <c r="H102" s="33">
        <f t="shared" si="42"/>
        <v>0</v>
      </c>
      <c r="I102" s="82">
        <f t="shared" si="43"/>
        <v>4250</v>
      </c>
    </row>
    <row r="103" spans="1:10" ht="14.25" customHeight="1">
      <c r="A103" s="15">
        <v>84</v>
      </c>
      <c r="B103" s="79" t="s">
        <v>103</v>
      </c>
      <c r="C103" s="80" t="s">
        <v>36</v>
      </c>
      <c r="D103" s="86">
        <v>0.6</v>
      </c>
      <c r="E103" s="89">
        <v>8000</v>
      </c>
      <c r="F103" s="82">
        <f t="shared" si="44"/>
        <v>4800</v>
      </c>
      <c r="G103" s="41"/>
      <c r="H103" s="33">
        <f t="shared" si="42"/>
        <v>0</v>
      </c>
      <c r="I103" s="82">
        <f t="shared" si="43"/>
        <v>4800</v>
      </c>
    </row>
    <row r="104" spans="1:10" ht="14.25" customHeight="1">
      <c r="A104" s="15">
        <v>85</v>
      </c>
      <c r="B104" s="91" t="s">
        <v>104</v>
      </c>
      <c r="C104" s="32"/>
      <c r="D104" s="92"/>
      <c r="E104" s="19"/>
      <c r="F104" s="19">
        <f t="shared" ref="F104:F111" si="45">D104*E104</f>
        <v>0</v>
      </c>
      <c r="G104" s="52"/>
      <c r="H104" s="19">
        <f t="shared" si="42"/>
        <v>0</v>
      </c>
      <c r="I104" s="19">
        <f t="shared" ref="I104:I111" si="46">F104+H104</f>
        <v>0</v>
      </c>
    </row>
    <row r="105" spans="1:10" ht="19.5" customHeight="1">
      <c r="A105" s="15">
        <v>86</v>
      </c>
      <c r="B105" s="31" t="s">
        <v>88</v>
      </c>
      <c r="C105" s="32" t="s">
        <v>61</v>
      </c>
      <c r="D105" s="92">
        <v>2.5099999999999998</v>
      </c>
      <c r="E105" s="19">
        <v>100</v>
      </c>
      <c r="F105" s="19">
        <f t="shared" si="45"/>
        <v>251</v>
      </c>
      <c r="G105" s="52">
        <v>500</v>
      </c>
      <c r="H105" s="19">
        <f t="shared" si="42"/>
        <v>1255</v>
      </c>
      <c r="I105" s="19">
        <f t="shared" si="46"/>
        <v>1506</v>
      </c>
    </row>
    <row r="106" spans="1:10" ht="30.75" customHeight="1">
      <c r="A106" s="15">
        <v>87</v>
      </c>
      <c r="B106" s="31" t="s">
        <v>89</v>
      </c>
      <c r="C106" s="32" t="s">
        <v>61</v>
      </c>
      <c r="D106" s="92">
        <v>2.5099999999999998</v>
      </c>
      <c r="E106" s="19">
        <v>1000</v>
      </c>
      <c r="F106" s="19">
        <f t="shared" si="45"/>
        <v>2510</v>
      </c>
      <c r="G106" s="52">
        <v>3000</v>
      </c>
      <c r="H106" s="19">
        <f t="shared" si="42"/>
        <v>7530</v>
      </c>
      <c r="I106" s="19">
        <f t="shared" si="46"/>
        <v>10040</v>
      </c>
    </row>
    <row r="107" spans="1:10" ht="18.75" customHeight="1">
      <c r="A107" s="15">
        <v>88</v>
      </c>
      <c r="B107" s="72" t="s">
        <v>105</v>
      </c>
      <c r="C107" s="73" t="s">
        <v>22</v>
      </c>
      <c r="D107" s="74">
        <v>1</v>
      </c>
      <c r="E107" s="75"/>
      <c r="F107" s="75">
        <f t="shared" si="45"/>
        <v>0</v>
      </c>
      <c r="G107" s="76">
        <v>250000</v>
      </c>
      <c r="H107" s="75">
        <f t="shared" ref="H107:H111" si="47">D107*G107</f>
        <v>250000</v>
      </c>
      <c r="I107" s="75">
        <f t="shared" si="46"/>
        <v>250000</v>
      </c>
    </row>
    <row r="108" spans="1:10" s="2" customFormat="1" ht="25.5">
      <c r="A108" s="15">
        <v>89</v>
      </c>
      <c r="B108" s="79" t="s">
        <v>91</v>
      </c>
      <c r="C108" s="80" t="s">
        <v>27</v>
      </c>
      <c r="D108" s="81">
        <f>12+17.6+0.7</f>
        <v>30.3</v>
      </c>
      <c r="E108" s="82">
        <v>5300</v>
      </c>
      <c r="F108" s="82">
        <f t="shared" si="45"/>
        <v>160590</v>
      </c>
      <c r="G108" s="83"/>
      <c r="H108" s="82">
        <f t="shared" si="47"/>
        <v>0</v>
      </c>
      <c r="I108" s="82">
        <f t="shared" si="46"/>
        <v>160590</v>
      </c>
      <c r="J108" s="84"/>
    </row>
    <row r="109" spans="1:10" s="2" customFormat="1" ht="25.5">
      <c r="A109" s="15">
        <v>90</v>
      </c>
      <c r="B109" s="79" t="s">
        <v>92</v>
      </c>
      <c r="C109" s="80" t="s">
        <v>27</v>
      </c>
      <c r="D109" s="81">
        <v>4.3</v>
      </c>
      <c r="E109" s="82">
        <v>4100</v>
      </c>
      <c r="F109" s="82">
        <f t="shared" si="45"/>
        <v>17630</v>
      </c>
      <c r="G109" s="83"/>
      <c r="H109" s="82">
        <f t="shared" si="47"/>
        <v>0</v>
      </c>
      <c r="I109" s="82">
        <f t="shared" si="46"/>
        <v>17630</v>
      </c>
      <c r="J109" s="84"/>
    </row>
    <row r="110" spans="1:10" s="2" customFormat="1" ht="14.25" customHeight="1">
      <c r="A110" s="15">
        <v>91</v>
      </c>
      <c r="B110" s="79" t="s">
        <v>106</v>
      </c>
      <c r="C110" s="80" t="s">
        <v>22</v>
      </c>
      <c r="D110" s="81">
        <v>4</v>
      </c>
      <c r="E110" s="19">
        <v>12010</v>
      </c>
      <c r="F110" s="82">
        <f t="shared" si="45"/>
        <v>48040</v>
      </c>
      <c r="G110" s="83"/>
      <c r="H110" s="82">
        <f t="shared" si="47"/>
        <v>0</v>
      </c>
      <c r="I110" s="82">
        <f t="shared" si="46"/>
        <v>48040</v>
      </c>
      <c r="J110" s="84"/>
    </row>
    <row r="111" spans="1:10" s="2" customFormat="1" ht="18" customHeight="1">
      <c r="A111" s="15">
        <v>92</v>
      </c>
      <c r="B111" s="79" t="s">
        <v>107</v>
      </c>
      <c r="C111" s="80" t="s">
        <v>22</v>
      </c>
      <c r="D111" s="81">
        <v>20</v>
      </c>
      <c r="E111" s="19">
        <v>3540</v>
      </c>
      <c r="F111" s="82">
        <f t="shared" si="45"/>
        <v>70800</v>
      </c>
      <c r="G111" s="83"/>
      <c r="H111" s="82">
        <f t="shared" si="47"/>
        <v>0</v>
      </c>
      <c r="I111" s="82">
        <f t="shared" si="46"/>
        <v>70800</v>
      </c>
      <c r="J111" s="84"/>
    </row>
    <row r="112" spans="1:10" s="2" customFormat="1" ht="17.25" customHeight="1">
      <c r="A112" s="15">
        <v>93</v>
      </c>
      <c r="B112" s="60" t="s">
        <v>66</v>
      </c>
      <c r="C112" s="64" t="s">
        <v>22</v>
      </c>
      <c r="D112" s="81">
        <v>16</v>
      </c>
      <c r="E112" s="66">
        <v>1200</v>
      </c>
      <c r="F112" s="82">
        <f t="shared" ref="F112:F135" si="48">D112*E112</f>
        <v>19200</v>
      </c>
      <c r="G112" s="83"/>
      <c r="H112" s="82">
        <f t="shared" ref="H112:H135" si="49">D112*G112</f>
        <v>0</v>
      </c>
      <c r="I112" s="82">
        <f t="shared" ref="I112:I135" si="50">F112+H112</f>
        <v>19200</v>
      </c>
      <c r="J112" s="84"/>
    </row>
    <row r="113" spans="1:10" s="2" customFormat="1" ht="17.25" customHeight="1">
      <c r="A113" s="15">
        <v>94</v>
      </c>
      <c r="B113" s="60" t="s">
        <v>67</v>
      </c>
      <c r="C113" s="64" t="s">
        <v>22</v>
      </c>
      <c r="D113" s="65">
        <v>4</v>
      </c>
      <c r="E113" s="66">
        <v>1800</v>
      </c>
      <c r="F113" s="82">
        <f t="shared" si="48"/>
        <v>7200</v>
      </c>
      <c r="G113" s="83"/>
      <c r="H113" s="82">
        <f t="shared" si="49"/>
        <v>0</v>
      </c>
      <c r="I113" s="82">
        <f t="shared" si="50"/>
        <v>7200</v>
      </c>
      <c r="J113" s="84"/>
    </row>
    <row r="114" spans="1:10" s="2" customFormat="1" ht="14.25" customHeight="1">
      <c r="A114" s="15">
        <v>95</v>
      </c>
      <c r="B114" s="79" t="s">
        <v>95</v>
      </c>
      <c r="C114" s="80" t="s">
        <v>22</v>
      </c>
      <c r="D114" s="81">
        <v>4</v>
      </c>
      <c r="E114" s="82">
        <v>10890</v>
      </c>
      <c r="F114" s="82">
        <f t="shared" si="48"/>
        <v>43560</v>
      </c>
      <c r="G114" s="83"/>
      <c r="H114" s="82">
        <f t="shared" si="49"/>
        <v>0</v>
      </c>
      <c r="I114" s="82">
        <f t="shared" si="50"/>
        <v>43560</v>
      </c>
      <c r="J114" s="84"/>
    </row>
    <row r="115" spans="1:10" s="2" customFormat="1" ht="14.25" customHeight="1">
      <c r="A115" s="15">
        <v>96</v>
      </c>
      <c r="B115" s="79" t="s">
        <v>96</v>
      </c>
      <c r="C115" s="80" t="s">
        <v>22</v>
      </c>
      <c r="D115" s="81">
        <v>36</v>
      </c>
      <c r="E115" s="82">
        <v>300</v>
      </c>
      <c r="F115" s="82">
        <f t="shared" si="48"/>
        <v>10800</v>
      </c>
      <c r="G115" s="83"/>
      <c r="H115" s="82">
        <f t="shared" si="49"/>
        <v>0</v>
      </c>
      <c r="I115" s="82">
        <f t="shared" si="50"/>
        <v>10800</v>
      </c>
      <c r="J115" s="84"/>
    </row>
    <row r="116" spans="1:10" s="2" customFormat="1" ht="14.25" customHeight="1">
      <c r="A116" s="15">
        <v>97</v>
      </c>
      <c r="B116" s="79" t="s">
        <v>97</v>
      </c>
      <c r="C116" s="80" t="s">
        <v>30</v>
      </c>
      <c r="D116" s="81">
        <v>2.27</v>
      </c>
      <c r="E116" s="82">
        <v>79000</v>
      </c>
      <c r="F116" s="82">
        <f t="shared" si="48"/>
        <v>179330</v>
      </c>
      <c r="G116" s="83"/>
      <c r="H116" s="82">
        <f t="shared" si="49"/>
        <v>0</v>
      </c>
      <c r="I116" s="82">
        <f t="shared" si="50"/>
        <v>179330</v>
      </c>
      <c r="J116" s="84"/>
    </row>
    <row r="117" spans="1:10" s="2" customFormat="1">
      <c r="A117" s="15">
        <v>98</v>
      </c>
      <c r="B117" s="79" t="s">
        <v>98</v>
      </c>
      <c r="C117" s="80" t="s">
        <v>30</v>
      </c>
      <c r="D117" s="81">
        <v>0.11</v>
      </c>
      <c r="E117" s="82">
        <v>77000</v>
      </c>
      <c r="F117" s="82">
        <f t="shared" si="48"/>
        <v>8470</v>
      </c>
      <c r="G117" s="83"/>
      <c r="H117" s="82">
        <f t="shared" si="49"/>
        <v>0</v>
      </c>
      <c r="I117" s="82">
        <f t="shared" si="50"/>
        <v>8470</v>
      </c>
      <c r="J117" s="84"/>
    </row>
    <row r="118" spans="1:10" s="2" customFormat="1" ht="25.5">
      <c r="A118" s="15">
        <v>99</v>
      </c>
      <c r="B118" s="79" t="s">
        <v>99</v>
      </c>
      <c r="C118" s="80" t="s">
        <v>30</v>
      </c>
      <c r="D118" s="85">
        <v>0.14000000000000001</v>
      </c>
      <c r="E118" s="82"/>
      <c r="F118" s="82">
        <f t="shared" si="48"/>
        <v>0</v>
      </c>
      <c r="G118" s="83">
        <v>50000</v>
      </c>
      <c r="H118" s="82">
        <f t="shared" si="49"/>
        <v>7000</v>
      </c>
      <c r="I118" s="82">
        <f t="shared" si="50"/>
        <v>7000</v>
      </c>
      <c r="J118" s="84"/>
    </row>
    <row r="119" spans="1:10" s="2" customFormat="1" ht="14.25" customHeight="1">
      <c r="A119" s="15">
        <v>100</v>
      </c>
      <c r="B119" s="79" t="s">
        <v>98</v>
      </c>
      <c r="C119" s="80" t="s">
        <v>30</v>
      </c>
      <c r="D119" s="85">
        <f>D118</f>
        <v>0.14000000000000001</v>
      </c>
      <c r="E119" s="82">
        <v>77000</v>
      </c>
      <c r="F119" s="82">
        <f t="shared" si="48"/>
        <v>10780</v>
      </c>
      <c r="G119" s="83"/>
      <c r="H119" s="82">
        <f t="shared" si="49"/>
        <v>0</v>
      </c>
      <c r="I119" s="82">
        <f t="shared" si="50"/>
        <v>10780</v>
      </c>
      <c r="J119" s="84"/>
    </row>
    <row r="120" spans="1:10" s="2" customFormat="1" ht="14.25" customHeight="1">
      <c r="A120" s="15">
        <v>101</v>
      </c>
      <c r="B120" s="79" t="s">
        <v>74</v>
      </c>
      <c r="C120" s="80" t="s">
        <v>61</v>
      </c>
      <c r="D120" s="86">
        <f>79.9+40</f>
        <v>119.9</v>
      </c>
      <c r="E120" s="87">
        <v>300</v>
      </c>
      <c r="F120" s="82">
        <f t="shared" si="48"/>
        <v>35970</v>
      </c>
      <c r="G120" s="83">
        <v>350</v>
      </c>
      <c r="H120" s="82">
        <f t="shared" si="49"/>
        <v>41965</v>
      </c>
      <c r="I120" s="82">
        <f t="shared" si="50"/>
        <v>77935</v>
      </c>
      <c r="J120" s="84"/>
    </row>
    <row r="121" spans="1:10" s="2" customFormat="1" ht="14.25" customHeight="1">
      <c r="A121" s="15">
        <v>102</v>
      </c>
      <c r="B121" s="88" t="s">
        <v>77</v>
      </c>
      <c r="C121" s="80" t="s">
        <v>22</v>
      </c>
      <c r="D121" s="65">
        <v>4</v>
      </c>
      <c r="E121" s="89"/>
      <c r="F121" s="82">
        <f t="shared" si="48"/>
        <v>0</v>
      </c>
      <c r="G121" s="90">
        <v>2500</v>
      </c>
      <c r="H121" s="82">
        <f t="shared" si="49"/>
        <v>10000</v>
      </c>
      <c r="I121" s="82">
        <f t="shared" si="50"/>
        <v>10000</v>
      </c>
      <c r="J121" s="84"/>
    </row>
    <row r="122" spans="1:10" s="2" customFormat="1" ht="14.25" customHeight="1">
      <c r="A122" s="15">
        <v>103</v>
      </c>
      <c r="B122" s="88" t="s">
        <v>78</v>
      </c>
      <c r="C122" s="80" t="s">
        <v>22</v>
      </c>
      <c r="D122" s="65">
        <v>4</v>
      </c>
      <c r="E122" s="89">
        <v>2500</v>
      </c>
      <c r="F122" s="82">
        <f t="shared" si="48"/>
        <v>10000</v>
      </c>
      <c r="G122" s="90">
        <v>2000</v>
      </c>
      <c r="H122" s="82">
        <f t="shared" si="49"/>
        <v>8000</v>
      </c>
      <c r="I122" s="82">
        <f t="shared" si="50"/>
        <v>18000</v>
      </c>
      <c r="J122" s="84"/>
    </row>
    <row r="123" spans="1:10" s="2" customFormat="1" ht="14.25" customHeight="1">
      <c r="A123" s="15">
        <v>104</v>
      </c>
      <c r="B123" s="88" t="s">
        <v>100</v>
      </c>
      <c r="C123" s="80" t="s">
        <v>22</v>
      </c>
      <c r="D123" s="65">
        <v>4</v>
      </c>
      <c r="E123" s="89"/>
      <c r="F123" s="82">
        <f t="shared" si="48"/>
        <v>0</v>
      </c>
      <c r="G123" s="90">
        <v>1000</v>
      </c>
      <c r="H123" s="82">
        <f t="shared" si="49"/>
        <v>4000</v>
      </c>
      <c r="I123" s="82">
        <f t="shared" si="50"/>
        <v>4000</v>
      </c>
      <c r="J123" s="84"/>
    </row>
    <row r="124" spans="1:10" s="2" customFormat="1">
      <c r="A124" s="15">
        <v>105</v>
      </c>
      <c r="B124" s="79" t="s">
        <v>101</v>
      </c>
      <c r="C124" s="80" t="s">
        <v>36</v>
      </c>
      <c r="D124" s="86">
        <v>0.5</v>
      </c>
      <c r="E124" s="82">
        <v>13000</v>
      </c>
      <c r="F124" s="82">
        <f t="shared" si="48"/>
        <v>6500</v>
      </c>
      <c r="G124" s="83"/>
      <c r="H124" s="82">
        <f t="shared" si="49"/>
        <v>0</v>
      </c>
      <c r="I124" s="82">
        <f t="shared" si="50"/>
        <v>6500</v>
      </c>
      <c r="J124" s="84"/>
    </row>
    <row r="125" spans="1:10" ht="14.25" customHeight="1">
      <c r="A125" s="15">
        <v>106</v>
      </c>
      <c r="B125" s="79" t="s">
        <v>108</v>
      </c>
      <c r="C125" s="80" t="s">
        <v>36</v>
      </c>
      <c r="D125" s="86">
        <v>1</v>
      </c>
      <c r="E125" s="89">
        <v>12000</v>
      </c>
      <c r="F125" s="82">
        <f t="shared" si="48"/>
        <v>12000</v>
      </c>
      <c r="G125" s="41"/>
      <c r="H125" s="33">
        <f t="shared" si="49"/>
        <v>0</v>
      </c>
      <c r="I125" s="82">
        <f t="shared" si="50"/>
        <v>12000</v>
      </c>
    </row>
    <row r="126" spans="1:10" ht="14.25" customHeight="1">
      <c r="A126" s="15">
        <v>107</v>
      </c>
      <c r="B126" s="79" t="s">
        <v>109</v>
      </c>
      <c r="C126" s="80" t="s">
        <v>36</v>
      </c>
      <c r="D126" s="86">
        <v>0.5</v>
      </c>
      <c r="E126" s="89">
        <v>4000</v>
      </c>
      <c r="F126" s="82">
        <f t="shared" si="48"/>
        <v>2000</v>
      </c>
      <c r="G126" s="41"/>
      <c r="H126" s="33">
        <f t="shared" si="49"/>
        <v>0</v>
      </c>
      <c r="I126" s="82">
        <f t="shared" si="50"/>
        <v>2000</v>
      </c>
    </row>
    <row r="127" spans="1:10" ht="14.25" customHeight="1">
      <c r="A127" s="15">
        <v>108</v>
      </c>
      <c r="B127" s="93" t="s">
        <v>110</v>
      </c>
      <c r="C127" s="94" t="s">
        <v>22</v>
      </c>
      <c r="D127" s="86">
        <v>3</v>
      </c>
      <c r="E127" s="89"/>
      <c r="F127" s="82">
        <f t="shared" ref="F127:F131" si="51">D127*E127</f>
        <v>0</v>
      </c>
      <c r="G127" s="41">
        <v>30000</v>
      </c>
      <c r="H127" s="33">
        <f t="shared" ref="H127:H131" si="52">D127*G127</f>
        <v>90000</v>
      </c>
      <c r="I127" s="82">
        <f t="shared" ref="I127:I131" si="53">F127+H127</f>
        <v>90000</v>
      </c>
    </row>
    <row r="128" spans="1:10" ht="14.25" customHeight="1">
      <c r="A128" s="15">
        <v>109</v>
      </c>
      <c r="B128" s="79" t="s">
        <v>111</v>
      </c>
      <c r="C128" s="94" t="s">
        <v>30</v>
      </c>
      <c r="D128" s="86">
        <f>4*25.89/1000*3</f>
        <v>0.31</v>
      </c>
      <c r="E128" s="89">
        <v>79000</v>
      </c>
      <c r="F128" s="82">
        <f t="shared" si="51"/>
        <v>24490</v>
      </c>
      <c r="G128" s="41"/>
      <c r="H128" s="33">
        <f t="shared" si="52"/>
        <v>0</v>
      </c>
      <c r="I128" s="82">
        <f t="shared" si="53"/>
        <v>24490</v>
      </c>
    </row>
    <row r="129" spans="1:9" ht="14.25" customHeight="1">
      <c r="A129" s="15">
        <v>110</v>
      </c>
      <c r="B129" s="79" t="s">
        <v>112</v>
      </c>
      <c r="C129" s="94" t="s">
        <v>30</v>
      </c>
      <c r="D129" s="86">
        <f>4*8.46/1000*3</f>
        <v>0.1</v>
      </c>
      <c r="E129" s="89">
        <v>79000</v>
      </c>
      <c r="F129" s="82">
        <f t="shared" si="51"/>
        <v>7900</v>
      </c>
      <c r="G129" s="41"/>
      <c r="H129" s="33">
        <f t="shared" si="52"/>
        <v>0</v>
      </c>
      <c r="I129" s="82">
        <f t="shared" si="53"/>
        <v>7900</v>
      </c>
    </row>
    <row r="130" spans="1:9" ht="14.25" customHeight="1">
      <c r="A130" s="15">
        <v>111</v>
      </c>
      <c r="B130" s="79" t="s">
        <v>113</v>
      </c>
      <c r="C130" s="94" t="s">
        <v>30</v>
      </c>
      <c r="D130" s="86">
        <f>37*0.651/1000*3</f>
        <v>7.0000000000000007E-2</v>
      </c>
      <c r="E130" s="89">
        <v>77000</v>
      </c>
      <c r="F130" s="82">
        <f t="shared" si="51"/>
        <v>5390</v>
      </c>
      <c r="G130" s="41"/>
      <c r="H130" s="33">
        <f t="shared" si="52"/>
        <v>0</v>
      </c>
      <c r="I130" s="82">
        <f t="shared" si="53"/>
        <v>5390</v>
      </c>
    </row>
    <row r="131" spans="1:9" ht="14.25" customHeight="1">
      <c r="A131" s="15">
        <v>112</v>
      </c>
      <c r="B131" s="79" t="s">
        <v>114</v>
      </c>
      <c r="C131" s="94" t="s">
        <v>27</v>
      </c>
      <c r="D131" s="86">
        <f>1.1*3</f>
        <v>3.3</v>
      </c>
      <c r="E131" s="89">
        <v>5300</v>
      </c>
      <c r="F131" s="82">
        <f t="shared" si="51"/>
        <v>17490</v>
      </c>
      <c r="G131" s="41"/>
      <c r="H131" s="33">
        <f t="shared" si="52"/>
        <v>0</v>
      </c>
      <c r="I131" s="82">
        <f t="shared" si="53"/>
        <v>17490</v>
      </c>
    </row>
    <row r="132" spans="1:9" ht="14.25" customHeight="1">
      <c r="A132" s="15">
        <v>113</v>
      </c>
      <c r="B132" s="91" t="s">
        <v>104</v>
      </c>
      <c r="C132" s="32"/>
      <c r="D132" s="92"/>
      <c r="E132" s="19"/>
      <c r="F132" s="19">
        <f t="shared" si="48"/>
        <v>0</v>
      </c>
      <c r="G132" s="52"/>
      <c r="H132" s="19">
        <f t="shared" si="49"/>
        <v>0</v>
      </c>
      <c r="I132" s="19">
        <f t="shared" si="50"/>
        <v>0</v>
      </c>
    </row>
    <row r="133" spans="1:9" ht="19.5" customHeight="1">
      <c r="A133" s="15">
        <v>114</v>
      </c>
      <c r="B133" s="31" t="s">
        <v>88</v>
      </c>
      <c r="C133" s="32" t="s">
        <v>61</v>
      </c>
      <c r="D133" s="92">
        <v>7.52</v>
      </c>
      <c r="E133" s="19">
        <v>100</v>
      </c>
      <c r="F133" s="19">
        <f t="shared" si="48"/>
        <v>752</v>
      </c>
      <c r="G133" s="52">
        <v>500</v>
      </c>
      <c r="H133" s="19">
        <f t="shared" si="49"/>
        <v>3760</v>
      </c>
      <c r="I133" s="19">
        <f t="shared" si="50"/>
        <v>4512</v>
      </c>
    </row>
    <row r="134" spans="1:9" ht="30.75" customHeight="1">
      <c r="A134" s="15">
        <v>115</v>
      </c>
      <c r="B134" s="31" t="s">
        <v>89</v>
      </c>
      <c r="C134" s="32" t="s">
        <v>61</v>
      </c>
      <c r="D134" s="92">
        <v>7.52</v>
      </c>
      <c r="E134" s="19">
        <v>1000</v>
      </c>
      <c r="F134" s="19">
        <f t="shared" si="48"/>
        <v>7520</v>
      </c>
      <c r="G134" s="52">
        <v>3000</v>
      </c>
      <c r="H134" s="19">
        <f t="shared" si="49"/>
        <v>22560</v>
      </c>
      <c r="I134" s="19">
        <f t="shared" si="50"/>
        <v>30080</v>
      </c>
    </row>
    <row r="135" spans="1:9">
      <c r="A135" s="15">
        <v>116</v>
      </c>
      <c r="B135" s="72" t="s">
        <v>115</v>
      </c>
      <c r="C135" s="94" t="s">
        <v>22</v>
      </c>
      <c r="D135" s="94">
        <v>1</v>
      </c>
      <c r="E135" s="19"/>
      <c r="F135" s="19">
        <f t="shared" si="48"/>
        <v>0</v>
      </c>
      <c r="G135" s="52">
        <v>50000</v>
      </c>
      <c r="H135" s="19">
        <f t="shared" si="49"/>
        <v>50000</v>
      </c>
      <c r="I135" s="19">
        <f t="shared" si="50"/>
        <v>50000</v>
      </c>
    </row>
    <row r="136" spans="1:9" ht="25.5">
      <c r="A136" s="15">
        <v>117</v>
      </c>
      <c r="B136" s="77" t="s">
        <v>116</v>
      </c>
      <c r="C136" s="73" t="s">
        <v>22</v>
      </c>
      <c r="D136" s="74">
        <v>2</v>
      </c>
      <c r="E136" s="19" t="s">
        <v>38</v>
      </c>
      <c r="F136" s="19" t="s">
        <v>38</v>
      </c>
      <c r="G136" s="20"/>
      <c r="H136" s="19">
        <f t="shared" ref="H136:H166" si="54">D136*G136</f>
        <v>0</v>
      </c>
      <c r="I136" s="19" t="s">
        <v>38</v>
      </c>
    </row>
    <row r="137" spans="1:9">
      <c r="A137" s="15">
        <v>118</v>
      </c>
      <c r="B137" s="77" t="s">
        <v>117</v>
      </c>
      <c r="C137" s="73" t="s">
        <v>22</v>
      </c>
      <c r="D137" s="74">
        <v>2</v>
      </c>
      <c r="E137" s="19" t="s">
        <v>38</v>
      </c>
      <c r="F137" s="19" t="s">
        <v>38</v>
      </c>
      <c r="G137" s="20"/>
      <c r="H137" s="19">
        <f t="shared" si="54"/>
        <v>0</v>
      </c>
      <c r="I137" s="19" t="s">
        <v>38</v>
      </c>
    </row>
    <row r="138" spans="1:9">
      <c r="A138" s="15">
        <v>119</v>
      </c>
      <c r="B138" s="77" t="s">
        <v>118</v>
      </c>
      <c r="C138" s="73" t="s">
        <v>22</v>
      </c>
      <c r="D138" s="74">
        <v>2</v>
      </c>
      <c r="E138" s="19" t="s">
        <v>38</v>
      </c>
      <c r="F138" s="19" t="s">
        <v>38</v>
      </c>
      <c r="G138" s="20"/>
      <c r="H138" s="19">
        <f t="shared" si="54"/>
        <v>0</v>
      </c>
      <c r="I138" s="19" t="s">
        <v>38</v>
      </c>
    </row>
    <row r="139" spans="1:9">
      <c r="A139" s="15">
        <v>120</v>
      </c>
      <c r="B139" s="77" t="s">
        <v>119</v>
      </c>
      <c r="C139" s="73" t="s">
        <v>22</v>
      </c>
      <c r="D139" s="74">
        <v>2</v>
      </c>
      <c r="E139" s="19" t="s">
        <v>38</v>
      </c>
      <c r="F139" s="19" t="s">
        <v>38</v>
      </c>
      <c r="G139" s="20"/>
      <c r="H139" s="19">
        <f t="shared" si="54"/>
        <v>0</v>
      </c>
      <c r="I139" s="19" t="s">
        <v>38</v>
      </c>
    </row>
    <row r="140" spans="1:9">
      <c r="A140" s="15">
        <v>121</v>
      </c>
      <c r="B140" s="77" t="s">
        <v>120</v>
      </c>
      <c r="C140" s="73" t="s">
        <v>22</v>
      </c>
      <c r="D140" s="74">
        <v>3</v>
      </c>
      <c r="E140" s="19" t="s">
        <v>38</v>
      </c>
      <c r="F140" s="19" t="s">
        <v>38</v>
      </c>
      <c r="G140" s="20"/>
      <c r="H140" s="19">
        <f t="shared" si="54"/>
        <v>0</v>
      </c>
      <c r="I140" s="19" t="s">
        <v>38</v>
      </c>
    </row>
    <row r="141" spans="1:9">
      <c r="A141" s="15">
        <v>122</v>
      </c>
      <c r="B141" s="77" t="s">
        <v>121</v>
      </c>
      <c r="C141" s="73" t="s">
        <v>22</v>
      </c>
      <c r="D141" s="74">
        <v>1</v>
      </c>
      <c r="E141" s="19" t="s">
        <v>38</v>
      </c>
      <c r="F141" s="19" t="s">
        <v>38</v>
      </c>
      <c r="G141" s="20"/>
      <c r="H141" s="19">
        <f t="shared" si="54"/>
        <v>0</v>
      </c>
      <c r="I141" s="19" t="s">
        <v>38</v>
      </c>
    </row>
    <row r="142" spans="1:9" ht="25.5">
      <c r="A142" s="15">
        <v>123</v>
      </c>
      <c r="B142" s="77" t="s">
        <v>122</v>
      </c>
      <c r="C142" s="73" t="s">
        <v>22</v>
      </c>
      <c r="D142" s="74">
        <v>1</v>
      </c>
      <c r="E142" s="19" t="s">
        <v>38</v>
      </c>
      <c r="F142" s="19" t="s">
        <v>38</v>
      </c>
      <c r="G142" s="20"/>
      <c r="H142" s="19">
        <f t="shared" si="54"/>
        <v>0</v>
      </c>
      <c r="I142" s="19" t="s">
        <v>38</v>
      </c>
    </row>
    <row r="143" spans="1:9">
      <c r="A143" s="15">
        <v>124</v>
      </c>
      <c r="B143" s="77" t="s">
        <v>123</v>
      </c>
      <c r="C143" s="73" t="s">
        <v>22</v>
      </c>
      <c r="D143" s="74">
        <v>1</v>
      </c>
      <c r="E143" s="19" t="s">
        <v>38</v>
      </c>
      <c r="F143" s="19" t="s">
        <v>38</v>
      </c>
      <c r="G143" s="20"/>
      <c r="H143" s="19">
        <f t="shared" si="54"/>
        <v>0</v>
      </c>
      <c r="I143" s="19" t="s">
        <v>38</v>
      </c>
    </row>
    <row r="144" spans="1:9">
      <c r="A144" s="15">
        <v>125</v>
      </c>
      <c r="B144" s="77" t="s">
        <v>124</v>
      </c>
      <c r="C144" s="73" t="s">
        <v>22</v>
      </c>
      <c r="D144" s="74">
        <v>1</v>
      </c>
      <c r="E144" s="19" t="s">
        <v>38</v>
      </c>
      <c r="F144" s="19" t="s">
        <v>38</v>
      </c>
      <c r="G144" s="20"/>
      <c r="H144" s="19">
        <f t="shared" si="54"/>
        <v>0</v>
      </c>
      <c r="I144" s="19" t="s">
        <v>38</v>
      </c>
    </row>
    <row r="145" spans="1:9">
      <c r="A145" s="15">
        <v>126</v>
      </c>
      <c r="B145" s="77" t="s">
        <v>125</v>
      </c>
      <c r="C145" s="73" t="s">
        <v>22</v>
      </c>
      <c r="D145" s="74">
        <v>2</v>
      </c>
      <c r="E145" s="19" t="s">
        <v>38</v>
      </c>
      <c r="F145" s="19" t="s">
        <v>38</v>
      </c>
      <c r="G145" s="20"/>
      <c r="H145" s="19">
        <f t="shared" si="54"/>
        <v>0</v>
      </c>
      <c r="I145" s="19" t="s">
        <v>38</v>
      </c>
    </row>
    <row r="146" spans="1:9">
      <c r="A146" s="15">
        <v>127</v>
      </c>
      <c r="B146" s="77" t="s">
        <v>126</v>
      </c>
      <c r="C146" s="73" t="s">
        <v>22</v>
      </c>
      <c r="D146" s="74">
        <v>2</v>
      </c>
      <c r="E146" s="19" t="s">
        <v>38</v>
      </c>
      <c r="F146" s="19" t="s">
        <v>38</v>
      </c>
      <c r="G146" s="20"/>
      <c r="H146" s="19">
        <f t="shared" si="54"/>
        <v>0</v>
      </c>
      <c r="I146" s="19" t="s">
        <v>38</v>
      </c>
    </row>
    <row r="147" spans="1:9" ht="38.25">
      <c r="A147" s="15">
        <v>128</v>
      </c>
      <c r="B147" s="77" t="s">
        <v>127</v>
      </c>
      <c r="C147" s="73" t="s">
        <v>22</v>
      </c>
      <c r="D147" s="74">
        <v>1</v>
      </c>
      <c r="E147" s="19" t="s">
        <v>38</v>
      </c>
      <c r="F147" s="19" t="s">
        <v>38</v>
      </c>
      <c r="G147" s="20"/>
      <c r="H147" s="19">
        <f t="shared" si="54"/>
        <v>0</v>
      </c>
      <c r="I147" s="19" t="s">
        <v>38</v>
      </c>
    </row>
    <row r="148" spans="1:9" ht="38.25">
      <c r="A148" s="15">
        <v>129</v>
      </c>
      <c r="B148" s="77" t="s">
        <v>128</v>
      </c>
      <c r="C148" s="73" t="s">
        <v>22</v>
      </c>
      <c r="D148" s="74">
        <v>1</v>
      </c>
      <c r="E148" s="19" t="s">
        <v>38</v>
      </c>
      <c r="F148" s="19" t="s">
        <v>38</v>
      </c>
      <c r="G148" s="20"/>
      <c r="H148" s="19">
        <f t="shared" si="54"/>
        <v>0</v>
      </c>
      <c r="I148" s="19" t="s">
        <v>38</v>
      </c>
    </row>
    <row r="149" spans="1:9" ht="25.5">
      <c r="A149" s="15">
        <v>130</v>
      </c>
      <c r="B149" s="77" t="s">
        <v>129</v>
      </c>
      <c r="C149" s="73" t="s">
        <v>22</v>
      </c>
      <c r="D149" s="74">
        <v>1</v>
      </c>
      <c r="E149" s="19" t="s">
        <v>38</v>
      </c>
      <c r="F149" s="19" t="s">
        <v>38</v>
      </c>
      <c r="G149" s="20"/>
      <c r="H149" s="19">
        <f t="shared" si="54"/>
        <v>0</v>
      </c>
      <c r="I149" s="19" t="s">
        <v>38</v>
      </c>
    </row>
    <row r="150" spans="1:9" ht="25.5">
      <c r="A150" s="15">
        <v>131</v>
      </c>
      <c r="B150" s="77" t="s">
        <v>130</v>
      </c>
      <c r="C150" s="73" t="s">
        <v>22</v>
      </c>
      <c r="D150" s="74">
        <v>2</v>
      </c>
      <c r="E150" s="19" t="s">
        <v>38</v>
      </c>
      <c r="F150" s="19" t="s">
        <v>38</v>
      </c>
      <c r="G150" s="20"/>
      <c r="H150" s="19">
        <f t="shared" si="54"/>
        <v>0</v>
      </c>
      <c r="I150" s="19" t="s">
        <v>38</v>
      </c>
    </row>
    <row r="151" spans="1:9" ht="15.6" customHeight="1">
      <c r="A151" s="15">
        <v>132</v>
      </c>
      <c r="B151" s="77" t="s">
        <v>131</v>
      </c>
      <c r="C151" s="73" t="s">
        <v>22</v>
      </c>
      <c r="D151" s="74">
        <v>1</v>
      </c>
      <c r="E151" s="19" t="s">
        <v>38</v>
      </c>
      <c r="F151" s="19" t="s">
        <v>38</v>
      </c>
      <c r="G151" s="20"/>
      <c r="H151" s="19">
        <f t="shared" si="54"/>
        <v>0</v>
      </c>
      <c r="I151" s="19" t="s">
        <v>38</v>
      </c>
    </row>
    <row r="152" spans="1:9" ht="15.6" customHeight="1">
      <c r="A152" s="15">
        <v>133</v>
      </c>
      <c r="B152" s="77" t="s">
        <v>132</v>
      </c>
      <c r="C152" s="73" t="s">
        <v>22</v>
      </c>
      <c r="D152" s="74">
        <v>2</v>
      </c>
      <c r="E152" s="19" t="s">
        <v>38</v>
      </c>
      <c r="F152" s="19" t="s">
        <v>38</v>
      </c>
      <c r="G152" s="20"/>
      <c r="H152" s="19">
        <f t="shared" si="54"/>
        <v>0</v>
      </c>
      <c r="I152" s="19" t="s">
        <v>38</v>
      </c>
    </row>
    <row r="153" spans="1:9" ht="38.25">
      <c r="A153" s="15">
        <v>134</v>
      </c>
      <c r="B153" s="77" t="s">
        <v>133</v>
      </c>
      <c r="C153" s="73" t="s">
        <v>22</v>
      </c>
      <c r="D153" s="74">
        <v>1</v>
      </c>
      <c r="E153" s="19" t="s">
        <v>38</v>
      </c>
      <c r="F153" s="19" t="s">
        <v>38</v>
      </c>
      <c r="G153" s="20"/>
      <c r="H153" s="19">
        <f t="shared" si="54"/>
        <v>0</v>
      </c>
      <c r="I153" s="19" t="s">
        <v>38</v>
      </c>
    </row>
    <row r="154" spans="1:9" ht="25.5">
      <c r="A154" s="15">
        <v>135</v>
      </c>
      <c r="B154" s="77" t="s">
        <v>134</v>
      </c>
      <c r="C154" s="73" t="s">
        <v>22</v>
      </c>
      <c r="D154" s="74">
        <v>1</v>
      </c>
      <c r="E154" s="19" t="s">
        <v>38</v>
      </c>
      <c r="F154" s="19" t="s">
        <v>38</v>
      </c>
      <c r="G154" s="20"/>
      <c r="H154" s="19">
        <f t="shared" si="54"/>
        <v>0</v>
      </c>
      <c r="I154" s="19" t="s">
        <v>38</v>
      </c>
    </row>
    <row r="155" spans="1:9" ht="25.5">
      <c r="A155" s="15">
        <v>136</v>
      </c>
      <c r="B155" s="77" t="s">
        <v>135</v>
      </c>
      <c r="C155" s="73" t="s">
        <v>22</v>
      </c>
      <c r="D155" s="74">
        <v>2</v>
      </c>
      <c r="E155" s="19" t="s">
        <v>38</v>
      </c>
      <c r="F155" s="19" t="s">
        <v>38</v>
      </c>
      <c r="G155" s="20"/>
      <c r="H155" s="19">
        <f t="shared" si="54"/>
        <v>0</v>
      </c>
      <c r="I155" s="19" t="s">
        <v>38</v>
      </c>
    </row>
    <row r="156" spans="1:9" ht="25.5">
      <c r="A156" s="15">
        <v>137</v>
      </c>
      <c r="B156" s="77" t="s">
        <v>136</v>
      </c>
      <c r="C156" s="73" t="s">
        <v>22</v>
      </c>
      <c r="D156" s="74">
        <v>1</v>
      </c>
      <c r="E156" s="19" t="s">
        <v>38</v>
      </c>
      <c r="F156" s="19" t="s">
        <v>38</v>
      </c>
      <c r="G156" s="20"/>
      <c r="H156" s="19">
        <f t="shared" si="54"/>
        <v>0</v>
      </c>
      <c r="I156" s="19" t="s">
        <v>38</v>
      </c>
    </row>
    <row r="157" spans="1:9">
      <c r="A157" s="15">
        <v>138</v>
      </c>
      <c r="B157" s="77" t="s">
        <v>137</v>
      </c>
      <c r="C157" s="73" t="s">
        <v>22</v>
      </c>
      <c r="D157" s="74">
        <v>1</v>
      </c>
      <c r="E157" s="19" t="s">
        <v>38</v>
      </c>
      <c r="F157" s="19" t="s">
        <v>38</v>
      </c>
      <c r="G157" s="20"/>
      <c r="H157" s="19">
        <f t="shared" si="54"/>
        <v>0</v>
      </c>
      <c r="I157" s="19" t="s">
        <v>38</v>
      </c>
    </row>
    <row r="158" spans="1:9">
      <c r="A158" s="15">
        <v>139</v>
      </c>
      <c r="B158" s="77" t="s">
        <v>138</v>
      </c>
      <c r="C158" s="73" t="s">
        <v>22</v>
      </c>
      <c r="D158" s="74">
        <v>2</v>
      </c>
      <c r="E158" s="19" t="s">
        <v>38</v>
      </c>
      <c r="F158" s="19" t="s">
        <v>38</v>
      </c>
      <c r="G158" s="20"/>
      <c r="H158" s="19">
        <f t="shared" si="54"/>
        <v>0</v>
      </c>
      <c r="I158" s="19" t="s">
        <v>38</v>
      </c>
    </row>
    <row r="159" spans="1:9">
      <c r="A159" s="15">
        <v>140</v>
      </c>
      <c r="B159" s="77" t="s">
        <v>139</v>
      </c>
      <c r="C159" s="73" t="s">
        <v>22</v>
      </c>
      <c r="D159" s="74">
        <v>1</v>
      </c>
      <c r="E159" s="19" t="s">
        <v>38</v>
      </c>
      <c r="F159" s="19" t="s">
        <v>38</v>
      </c>
      <c r="G159" s="20"/>
      <c r="H159" s="19">
        <f t="shared" si="54"/>
        <v>0</v>
      </c>
      <c r="I159" s="19" t="s">
        <v>38</v>
      </c>
    </row>
    <row r="160" spans="1:9" ht="18.75" customHeight="1">
      <c r="A160" s="15">
        <v>141</v>
      </c>
      <c r="B160" s="72" t="s">
        <v>140</v>
      </c>
      <c r="C160" s="73" t="s">
        <v>22</v>
      </c>
      <c r="D160" s="74">
        <v>1</v>
      </c>
      <c r="E160" s="75"/>
      <c r="F160" s="75">
        <f t="shared" ref="F160:F166" si="55">D160*E160</f>
        <v>0</v>
      </c>
      <c r="G160" s="76">
        <v>250000</v>
      </c>
      <c r="H160" s="75">
        <f t="shared" si="54"/>
        <v>250000</v>
      </c>
      <c r="I160" s="75">
        <f t="shared" ref="I160:I166" si="56">F160+H160</f>
        <v>250000</v>
      </c>
    </row>
    <row r="161" spans="1:10" s="2" customFormat="1" ht="25.5">
      <c r="A161" s="15">
        <v>142</v>
      </c>
      <c r="B161" s="79" t="s">
        <v>91</v>
      </c>
      <c r="C161" s="80" t="s">
        <v>27</v>
      </c>
      <c r="D161" s="81">
        <v>22.92</v>
      </c>
      <c r="E161" s="82">
        <v>5300</v>
      </c>
      <c r="F161" s="82">
        <f t="shared" si="55"/>
        <v>121476</v>
      </c>
      <c r="G161" s="83"/>
      <c r="H161" s="82">
        <f t="shared" si="54"/>
        <v>0</v>
      </c>
      <c r="I161" s="82">
        <f t="shared" si="56"/>
        <v>121476</v>
      </c>
      <c r="J161" s="84"/>
    </row>
    <row r="162" spans="1:10" s="2" customFormat="1" ht="25.5">
      <c r="A162" s="15">
        <v>143</v>
      </c>
      <c r="B162" s="79" t="s">
        <v>92</v>
      </c>
      <c r="C162" s="80" t="s">
        <v>27</v>
      </c>
      <c r="D162" s="81">
        <v>2.5</v>
      </c>
      <c r="E162" s="82">
        <v>4100</v>
      </c>
      <c r="F162" s="82">
        <f t="shared" si="55"/>
        <v>10250</v>
      </c>
      <c r="G162" s="83"/>
      <c r="H162" s="82">
        <f t="shared" si="54"/>
        <v>0</v>
      </c>
      <c r="I162" s="82">
        <f t="shared" si="56"/>
        <v>10250</v>
      </c>
      <c r="J162" s="84"/>
    </row>
    <row r="163" spans="1:10" s="2" customFormat="1">
      <c r="A163" s="15">
        <v>144</v>
      </c>
      <c r="B163" s="79" t="s">
        <v>94</v>
      </c>
      <c r="C163" s="80" t="s">
        <v>22</v>
      </c>
      <c r="D163" s="81">
        <v>1</v>
      </c>
      <c r="E163" s="82">
        <v>22010</v>
      </c>
      <c r="F163" s="82">
        <f t="shared" si="55"/>
        <v>22010</v>
      </c>
      <c r="G163" s="83"/>
      <c r="H163" s="82">
        <f t="shared" si="54"/>
        <v>0</v>
      </c>
      <c r="I163" s="82">
        <f t="shared" si="56"/>
        <v>22010</v>
      </c>
      <c r="J163" s="84"/>
    </row>
    <row r="164" spans="1:10" s="2" customFormat="1">
      <c r="A164" s="15">
        <v>145</v>
      </c>
      <c r="B164" s="79" t="s">
        <v>93</v>
      </c>
      <c r="C164" s="80" t="s">
        <v>22</v>
      </c>
      <c r="D164" s="81">
        <v>3</v>
      </c>
      <c r="E164" s="82">
        <v>6720</v>
      </c>
      <c r="F164" s="82">
        <f t="shared" si="55"/>
        <v>20160</v>
      </c>
      <c r="G164" s="83"/>
      <c r="H164" s="82">
        <f t="shared" si="54"/>
        <v>0</v>
      </c>
      <c r="I164" s="82">
        <f t="shared" si="56"/>
        <v>20160</v>
      </c>
      <c r="J164" s="84"/>
    </row>
    <row r="165" spans="1:10" s="2" customFormat="1" ht="14.25" customHeight="1">
      <c r="A165" s="15">
        <v>146</v>
      </c>
      <c r="B165" s="79" t="s">
        <v>106</v>
      </c>
      <c r="C165" s="80" t="s">
        <v>22</v>
      </c>
      <c r="D165" s="81">
        <v>3</v>
      </c>
      <c r="E165" s="19">
        <v>12010</v>
      </c>
      <c r="F165" s="82">
        <f t="shared" si="55"/>
        <v>36030</v>
      </c>
      <c r="G165" s="83"/>
      <c r="H165" s="82">
        <f t="shared" si="54"/>
        <v>0</v>
      </c>
      <c r="I165" s="82">
        <f t="shared" si="56"/>
        <v>36030</v>
      </c>
      <c r="J165" s="84"/>
    </row>
    <row r="166" spans="1:10" s="2" customFormat="1" ht="18" customHeight="1">
      <c r="A166" s="15">
        <v>147</v>
      </c>
      <c r="B166" s="79" t="s">
        <v>107</v>
      </c>
      <c r="C166" s="80" t="s">
        <v>22</v>
      </c>
      <c r="D166" s="81">
        <v>4</v>
      </c>
      <c r="E166" s="19">
        <v>3540</v>
      </c>
      <c r="F166" s="82">
        <f t="shared" si="55"/>
        <v>14160</v>
      </c>
      <c r="G166" s="83"/>
      <c r="H166" s="82">
        <f t="shared" si="54"/>
        <v>0</v>
      </c>
      <c r="I166" s="82">
        <f t="shared" si="56"/>
        <v>14160</v>
      </c>
      <c r="J166" s="84"/>
    </row>
    <row r="167" spans="1:10" s="2" customFormat="1" ht="17.25" customHeight="1">
      <c r="A167" s="15">
        <v>148</v>
      </c>
      <c r="B167" s="60" t="s">
        <v>66</v>
      </c>
      <c r="C167" s="64" t="s">
        <v>22</v>
      </c>
      <c r="D167" s="81">
        <v>16</v>
      </c>
      <c r="E167" s="66">
        <v>1200</v>
      </c>
      <c r="F167" s="82">
        <f t="shared" ref="F167:F180" si="57">D167*E167</f>
        <v>19200</v>
      </c>
      <c r="G167" s="83"/>
      <c r="H167" s="82">
        <f t="shared" ref="H167:H203" si="58">D167*G167</f>
        <v>0</v>
      </c>
      <c r="I167" s="82">
        <f t="shared" ref="I167:I185" si="59">F167+H167</f>
        <v>19200</v>
      </c>
      <c r="J167" s="84"/>
    </row>
    <row r="168" spans="1:10" s="2" customFormat="1" ht="17.25" customHeight="1">
      <c r="A168" s="15">
        <v>149</v>
      </c>
      <c r="B168" s="60" t="s">
        <v>67</v>
      </c>
      <c r="C168" s="64" t="s">
        <v>22</v>
      </c>
      <c r="D168" s="65">
        <v>8</v>
      </c>
      <c r="E168" s="66">
        <v>1800</v>
      </c>
      <c r="F168" s="82">
        <f t="shared" si="57"/>
        <v>14400</v>
      </c>
      <c r="G168" s="83"/>
      <c r="H168" s="82">
        <f t="shared" si="58"/>
        <v>0</v>
      </c>
      <c r="I168" s="82">
        <f t="shared" si="59"/>
        <v>14400</v>
      </c>
      <c r="J168" s="84"/>
    </row>
    <row r="169" spans="1:10" s="2" customFormat="1" ht="14.25" customHeight="1">
      <c r="A169" s="15">
        <v>150</v>
      </c>
      <c r="B169" s="79" t="s">
        <v>95</v>
      </c>
      <c r="C169" s="80" t="s">
        <v>22</v>
      </c>
      <c r="D169" s="81">
        <v>4</v>
      </c>
      <c r="E169" s="82">
        <v>10890</v>
      </c>
      <c r="F169" s="82">
        <f t="shared" si="57"/>
        <v>43560</v>
      </c>
      <c r="G169" s="83"/>
      <c r="H169" s="82">
        <f t="shared" si="58"/>
        <v>0</v>
      </c>
      <c r="I169" s="82">
        <f t="shared" si="59"/>
        <v>43560</v>
      </c>
      <c r="J169" s="84"/>
    </row>
    <row r="170" spans="1:10" s="2" customFormat="1" ht="14.25" customHeight="1">
      <c r="A170" s="15">
        <v>151</v>
      </c>
      <c r="B170" s="79" t="s">
        <v>96</v>
      </c>
      <c r="C170" s="80" t="s">
        <v>22</v>
      </c>
      <c r="D170" s="81">
        <v>40</v>
      </c>
      <c r="E170" s="82">
        <v>300</v>
      </c>
      <c r="F170" s="82">
        <f t="shared" si="57"/>
        <v>12000</v>
      </c>
      <c r="G170" s="83"/>
      <c r="H170" s="82">
        <f t="shared" si="58"/>
        <v>0</v>
      </c>
      <c r="I170" s="82">
        <f t="shared" si="59"/>
        <v>12000</v>
      </c>
      <c r="J170" s="84"/>
    </row>
    <row r="171" spans="1:10" s="2" customFormat="1" ht="14.25" customHeight="1">
      <c r="A171" s="15">
        <v>152</v>
      </c>
      <c r="B171" s="79" t="s">
        <v>97</v>
      </c>
      <c r="C171" s="80" t="s">
        <v>30</v>
      </c>
      <c r="D171" s="81">
        <v>1.76</v>
      </c>
      <c r="E171" s="82">
        <v>79000</v>
      </c>
      <c r="F171" s="82">
        <f t="shared" si="57"/>
        <v>139040</v>
      </c>
      <c r="G171" s="83"/>
      <c r="H171" s="82">
        <f t="shared" si="58"/>
        <v>0</v>
      </c>
      <c r="I171" s="82">
        <f t="shared" si="59"/>
        <v>139040</v>
      </c>
      <c r="J171" s="84"/>
    </row>
    <row r="172" spans="1:10" s="2" customFormat="1">
      <c r="A172" s="15">
        <v>153</v>
      </c>
      <c r="B172" s="79" t="s">
        <v>98</v>
      </c>
      <c r="C172" s="80" t="s">
        <v>30</v>
      </c>
      <c r="D172" s="81">
        <v>0.1</v>
      </c>
      <c r="E172" s="82">
        <v>77000</v>
      </c>
      <c r="F172" s="82">
        <f t="shared" si="57"/>
        <v>7700</v>
      </c>
      <c r="G172" s="83"/>
      <c r="H172" s="82">
        <f t="shared" si="58"/>
        <v>0</v>
      </c>
      <c r="I172" s="82">
        <f t="shared" si="59"/>
        <v>7700</v>
      </c>
      <c r="J172" s="84"/>
    </row>
    <row r="173" spans="1:10" s="2" customFormat="1" ht="25.5">
      <c r="A173" s="15">
        <v>154</v>
      </c>
      <c r="B173" s="79" t="s">
        <v>99</v>
      </c>
      <c r="C173" s="80" t="s">
        <v>30</v>
      </c>
      <c r="D173" s="81">
        <f>29.4*3.17/1000</f>
        <v>0.09</v>
      </c>
      <c r="E173" s="82"/>
      <c r="F173" s="82">
        <f t="shared" si="57"/>
        <v>0</v>
      </c>
      <c r="G173" s="83">
        <v>50000</v>
      </c>
      <c r="H173" s="82">
        <f t="shared" si="58"/>
        <v>4500</v>
      </c>
      <c r="I173" s="82">
        <f t="shared" si="59"/>
        <v>4500</v>
      </c>
      <c r="J173" s="84"/>
    </row>
    <row r="174" spans="1:10" s="2" customFormat="1" ht="14.25" customHeight="1">
      <c r="A174" s="15">
        <v>155</v>
      </c>
      <c r="B174" s="79" t="s">
        <v>98</v>
      </c>
      <c r="C174" s="80" t="s">
        <v>30</v>
      </c>
      <c r="D174" s="81">
        <f>D173</f>
        <v>0.09</v>
      </c>
      <c r="E174" s="82">
        <v>77000</v>
      </c>
      <c r="F174" s="82">
        <f t="shared" si="57"/>
        <v>6930</v>
      </c>
      <c r="G174" s="83"/>
      <c r="H174" s="82">
        <f t="shared" si="58"/>
        <v>0</v>
      </c>
      <c r="I174" s="82">
        <f t="shared" si="59"/>
        <v>6930</v>
      </c>
      <c r="J174" s="84"/>
    </row>
    <row r="175" spans="1:10" s="2" customFormat="1" ht="14.25" customHeight="1">
      <c r="A175" s="15">
        <v>156</v>
      </c>
      <c r="B175" s="79" t="s">
        <v>74</v>
      </c>
      <c r="C175" s="80" t="s">
        <v>61</v>
      </c>
      <c r="D175" s="86">
        <f>70.2+23</f>
        <v>93.2</v>
      </c>
      <c r="E175" s="87">
        <v>300</v>
      </c>
      <c r="F175" s="82">
        <f t="shared" si="57"/>
        <v>27960</v>
      </c>
      <c r="G175" s="83">
        <v>350</v>
      </c>
      <c r="H175" s="82">
        <f t="shared" si="58"/>
        <v>32620</v>
      </c>
      <c r="I175" s="82">
        <f t="shared" si="59"/>
        <v>60580</v>
      </c>
      <c r="J175" s="84"/>
    </row>
    <row r="176" spans="1:10" s="2" customFormat="1" ht="14.25" customHeight="1">
      <c r="A176" s="15">
        <v>157</v>
      </c>
      <c r="B176" s="88" t="s">
        <v>77</v>
      </c>
      <c r="C176" s="80" t="s">
        <v>22</v>
      </c>
      <c r="D176" s="65">
        <v>4</v>
      </c>
      <c r="E176" s="89"/>
      <c r="F176" s="82">
        <f t="shared" si="57"/>
        <v>0</v>
      </c>
      <c r="G176" s="90">
        <v>2500</v>
      </c>
      <c r="H176" s="82">
        <f t="shared" si="58"/>
        <v>10000</v>
      </c>
      <c r="I176" s="82">
        <f t="shared" si="59"/>
        <v>10000</v>
      </c>
      <c r="J176" s="84"/>
    </row>
    <row r="177" spans="1:10" s="2" customFormat="1" ht="14.25" customHeight="1">
      <c r="A177" s="15">
        <v>158</v>
      </c>
      <c r="B177" s="88" t="s">
        <v>78</v>
      </c>
      <c r="C177" s="80" t="s">
        <v>22</v>
      </c>
      <c r="D177" s="65">
        <v>4</v>
      </c>
      <c r="E177" s="89">
        <v>2500</v>
      </c>
      <c r="F177" s="82">
        <f t="shared" si="57"/>
        <v>10000</v>
      </c>
      <c r="G177" s="90">
        <v>2000</v>
      </c>
      <c r="H177" s="82">
        <f t="shared" si="58"/>
        <v>8000</v>
      </c>
      <c r="I177" s="82">
        <f t="shared" si="59"/>
        <v>18000</v>
      </c>
      <c r="J177" s="84"/>
    </row>
    <row r="178" spans="1:10" s="2" customFormat="1" ht="14.25" customHeight="1">
      <c r="A178" s="15">
        <v>159</v>
      </c>
      <c r="B178" s="88" t="s">
        <v>100</v>
      </c>
      <c r="C178" s="80" t="s">
        <v>22</v>
      </c>
      <c r="D178" s="65">
        <v>4</v>
      </c>
      <c r="E178" s="89"/>
      <c r="F178" s="82">
        <f t="shared" si="57"/>
        <v>0</v>
      </c>
      <c r="G178" s="90">
        <v>1000</v>
      </c>
      <c r="H178" s="82">
        <f t="shared" si="58"/>
        <v>4000</v>
      </c>
      <c r="I178" s="82">
        <f t="shared" si="59"/>
        <v>4000</v>
      </c>
      <c r="J178" s="84"/>
    </row>
    <row r="179" spans="1:10" s="2" customFormat="1">
      <c r="A179" s="15">
        <v>160</v>
      </c>
      <c r="B179" s="79" t="s">
        <v>101</v>
      </c>
      <c r="C179" s="80" t="s">
        <v>36</v>
      </c>
      <c r="D179" s="29">
        <v>1</v>
      </c>
      <c r="E179" s="82">
        <v>13000</v>
      </c>
      <c r="F179" s="82">
        <f t="shared" si="57"/>
        <v>13000</v>
      </c>
      <c r="G179" s="83"/>
      <c r="H179" s="82">
        <f t="shared" si="58"/>
        <v>0</v>
      </c>
      <c r="I179" s="82">
        <f t="shared" si="59"/>
        <v>13000</v>
      </c>
      <c r="J179" s="84"/>
    </row>
    <row r="180" spans="1:10" ht="14.25" customHeight="1">
      <c r="A180" s="15">
        <v>161</v>
      </c>
      <c r="B180" s="79" t="s">
        <v>109</v>
      </c>
      <c r="C180" s="80" t="s">
        <v>36</v>
      </c>
      <c r="D180" s="29">
        <v>1</v>
      </c>
      <c r="E180" s="89">
        <v>4000</v>
      </c>
      <c r="F180" s="82">
        <f t="shared" si="57"/>
        <v>4000</v>
      </c>
      <c r="G180" s="41"/>
      <c r="H180" s="33">
        <f t="shared" si="58"/>
        <v>0</v>
      </c>
      <c r="I180" s="82">
        <f t="shared" si="59"/>
        <v>4000</v>
      </c>
    </row>
    <row r="181" spans="1:10" ht="14.25" customHeight="1">
      <c r="A181" s="15">
        <v>162</v>
      </c>
      <c r="B181" s="79" t="s">
        <v>141</v>
      </c>
      <c r="C181" s="94" t="s">
        <v>22</v>
      </c>
      <c r="D181" s="29">
        <v>2</v>
      </c>
      <c r="E181" s="19">
        <v>30600</v>
      </c>
      <c r="F181" s="82">
        <f t="shared" ref="F181:F185" si="60">D181*E181</f>
        <v>61200</v>
      </c>
      <c r="G181" s="41"/>
      <c r="H181" s="33">
        <f t="shared" si="58"/>
        <v>0</v>
      </c>
      <c r="I181" s="82">
        <f t="shared" si="59"/>
        <v>61200</v>
      </c>
    </row>
    <row r="182" spans="1:10" ht="14.25" customHeight="1">
      <c r="A182" s="15">
        <v>163</v>
      </c>
      <c r="B182" s="91" t="s">
        <v>104</v>
      </c>
      <c r="C182" s="32"/>
      <c r="D182" s="92"/>
      <c r="E182" s="19"/>
      <c r="F182" s="19">
        <f t="shared" si="60"/>
        <v>0</v>
      </c>
      <c r="G182" s="52"/>
      <c r="H182" s="19">
        <f t="shared" si="58"/>
        <v>0</v>
      </c>
      <c r="I182" s="19">
        <f t="shared" si="59"/>
        <v>0</v>
      </c>
    </row>
    <row r="183" spans="1:10" ht="19.5" customHeight="1">
      <c r="A183" s="15">
        <v>164</v>
      </c>
      <c r="B183" s="31" t="s">
        <v>88</v>
      </c>
      <c r="C183" s="32" t="s">
        <v>61</v>
      </c>
      <c r="D183" s="92">
        <v>10.02</v>
      </c>
      <c r="E183" s="19">
        <v>100</v>
      </c>
      <c r="F183" s="19">
        <f t="shared" si="60"/>
        <v>1002</v>
      </c>
      <c r="G183" s="52">
        <v>500</v>
      </c>
      <c r="H183" s="19">
        <f t="shared" si="58"/>
        <v>5010</v>
      </c>
      <c r="I183" s="19">
        <f t="shared" si="59"/>
        <v>6012</v>
      </c>
    </row>
    <row r="184" spans="1:10" ht="30.75" customHeight="1">
      <c r="A184" s="15">
        <v>165</v>
      </c>
      <c r="B184" s="31" t="s">
        <v>89</v>
      </c>
      <c r="C184" s="32" t="s">
        <v>61</v>
      </c>
      <c r="D184" s="92">
        <v>10.02</v>
      </c>
      <c r="E184" s="19">
        <v>1000</v>
      </c>
      <c r="F184" s="19">
        <f t="shared" si="60"/>
        <v>10020</v>
      </c>
      <c r="G184" s="52">
        <v>3000</v>
      </c>
      <c r="H184" s="19">
        <f t="shared" si="58"/>
        <v>30060</v>
      </c>
      <c r="I184" s="19">
        <f t="shared" si="59"/>
        <v>40080</v>
      </c>
    </row>
    <row r="185" spans="1:10">
      <c r="A185" s="15">
        <v>166</v>
      </c>
      <c r="B185" s="72" t="s">
        <v>142</v>
      </c>
      <c r="C185" s="94" t="s">
        <v>22</v>
      </c>
      <c r="D185" s="94">
        <v>1</v>
      </c>
      <c r="E185" s="19"/>
      <c r="F185" s="19">
        <f t="shared" si="60"/>
        <v>0</v>
      </c>
      <c r="G185" s="52">
        <v>50000</v>
      </c>
      <c r="H185" s="19">
        <f t="shared" si="58"/>
        <v>50000</v>
      </c>
      <c r="I185" s="19">
        <f t="shared" si="59"/>
        <v>50000</v>
      </c>
    </row>
    <row r="186" spans="1:10" ht="25.5">
      <c r="A186" s="15">
        <v>167</v>
      </c>
      <c r="B186" s="77" t="s">
        <v>143</v>
      </c>
      <c r="C186" s="94" t="s">
        <v>22</v>
      </c>
      <c r="D186" s="95">
        <v>1</v>
      </c>
      <c r="E186" s="19" t="s">
        <v>38</v>
      </c>
      <c r="F186" s="19" t="s">
        <v>38</v>
      </c>
      <c r="G186" s="20"/>
      <c r="H186" s="19">
        <f t="shared" si="58"/>
        <v>0</v>
      </c>
      <c r="I186" s="19" t="s">
        <v>38</v>
      </c>
    </row>
    <row r="187" spans="1:10">
      <c r="A187" s="15">
        <v>168</v>
      </c>
      <c r="B187" s="23" t="s">
        <v>117</v>
      </c>
      <c r="C187" s="94" t="s">
        <v>22</v>
      </c>
      <c r="D187" s="95">
        <v>1</v>
      </c>
      <c r="E187" s="19" t="s">
        <v>38</v>
      </c>
      <c r="F187" s="19" t="s">
        <v>38</v>
      </c>
      <c r="G187" s="20"/>
      <c r="H187" s="19">
        <f t="shared" si="58"/>
        <v>0</v>
      </c>
      <c r="I187" s="19" t="s">
        <v>38</v>
      </c>
    </row>
    <row r="188" spans="1:10">
      <c r="A188" s="15">
        <v>169</v>
      </c>
      <c r="B188" s="23" t="s">
        <v>118</v>
      </c>
      <c r="C188" s="94" t="s">
        <v>22</v>
      </c>
      <c r="D188" s="95">
        <v>1</v>
      </c>
      <c r="E188" s="19" t="s">
        <v>38</v>
      </c>
      <c r="F188" s="19" t="s">
        <v>38</v>
      </c>
      <c r="G188" s="20"/>
      <c r="H188" s="19">
        <f t="shared" si="58"/>
        <v>0</v>
      </c>
      <c r="I188" s="19" t="s">
        <v>38</v>
      </c>
    </row>
    <row r="189" spans="1:10">
      <c r="A189" s="15">
        <v>170</v>
      </c>
      <c r="B189" s="23" t="s">
        <v>119</v>
      </c>
      <c r="C189" s="94" t="s">
        <v>22</v>
      </c>
      <c r="D189" s="95">
        <v>1</v>
      </c>
      <c r="E189" s="19" t="s">
        <v>38</v>
      </c>
      <c r="F189" s="19" t="s">
        <v>38</v>
      </c>
      <c r="G189" s="20"/>
      <c r="H189" s="19">
        <f t="shared" si="58"/>
        <v>0</v>
      </c>
      <c r="I189" s="19" t="s">
        <v>38</v>
      </c>
    </row>
    <row r="190" spans="1:10">
      <c r="A190" s="15">
        <v>171</v>
      </c>
      <c r="B190" s="23" t="s">
        <v>120</v>
      </c>
      <c r="C190" s="94" t="s">
        <v>22</v>
      </c>
      <c r="D190" s="95">
        <v>1</v>
      </c>
      <c r="E190" s="19" t="s">
        <v>38</v>
      </c>
      <c r="F190" s="19" t="s">
        <v>38</v>
      </c>
      <c r="G190" s="20"/>
      <c r="H190" s="19">
        <f t="shared" si="58"/>
        <v>0</v>
      </c>
      <c r="I190" s="19" t="s">
        <v>38</v>
      </c>
    </row>
    <row r="191" spans="1:10">
      <c r="A191" s="15">
        <v>172</v>
      </c>
      <c r="B191" s="23" t="s">
        <v>144</v>
      </c>
      <c r="C191" s="94" t="s">
        <v>22</v>
      </c>
      <c r="D191" s="96">
        <v>2</v>
      </c>
      <c r="E191" s="19" t="s">
        <v>38</v>
      </c>
      <c r="F191" s="19" t="s">
        <v>38</v>
      </c>
      <c r="G191" s="20"/>
      <c r="H191" s="19">
        <f t="shared" si="58"/>
        <v>0</v>
      </c>
      <c r="I191" s="19" t="s">
        <v>38</v>
      </c>
    </row>
    <row r="192" spans="1:10">
      <c r="A192" s="15">
        <v>173</v>
      </c>
      <c r="B192" s="23" t="s">
        <v>124</v>
      </c>
      <c r="C192" s="94" t="s">
        <v>22</v>
      </c>
      <c r="D192" s="96">
        <v>2</v>
      </c>
      <c r="E192" s="19" t="s">
        <v>38</v>
      </c>
      <c r="F192" s="19" t="s">
        <v>38</v>
      </c>
      <c r="G192" s="20"/>
      <c r="H192" s="19">
        <f t="shared" si="58"/>
        <v>0</v>
      </c>
      <c r="I192" s="19" t="s">
        <v>38</v>
      </c>
    </row>
    <row r="193" spans="1:9">
      <c r="A193" s="15">
        <v>174</v>
      </c>
      <c r="B193" s="23" t="s">
        <v>122</v>
      </c>
      <c r="C193" s="94" t="s">
        <v>22</v>
      </c>
      <c r="D193" s="96">
        <v>2</v>
      </c>
      <c r="E193" s="19" t="s">
        <v>38</v>
      </c>
      <c r="F193" s="19" t="s">
        <v>38</v>
      </c>
      <c r="G193" s="20"/>
      <c r="H193" s="19">
        <f t="shared" si="58"/>
        <v>0</v>
      </c>
      <c r="I193" s="19" t="s">
        <v>38</v>
      </c>
    </row>
    <row r="194" spans="1:9">
      <c r="A194" s="15">
        <v>175</v>
      </c>
      <c r="B194" s="23" t="s">
        <v>134</v>
      </c>
      <c r="C194" s="94" t="s">
        <v>22</v>
      </c>
      <c r="D194" s="96">
        <v>2</v>
      </c>
      <c r="E194" s="19" t="s">
        <v>38</v>
      </c>
      <c r="F194" s="19" t="s">
        <v>38</v>
      </c>
      <c r="G194" s="20"/>
      <c r="H194" s="19">
        <f t="shared" si="58"/>
        <v>0</v>
      </c>
      <c r="I194" s="19" t="s">
        <v>38</v>
      </c>
    </row>
    <row r="195" spans="1:9">
      <c r="A195" s="15">
        <v>176</v>
      </c>
      <c r="B195" s="23" t="s">
        <v>136</v>
      </c>
      <c r="C195" s="94" t="s">
        <v>22</v>
      </c>
      <c r="D195" s="96">
        <v>2</v>
      </c>
      <c r="E195" s="19" t="s">
        <v>38</v>
      </c>
      <c r="F195" s="19" t="s">
        <v>38</v>
      </c>
      <c r="G195" s="20"/>
      <c r="H195" s="19">
        <f t="shared" si="58"/>
        <v>0</v>
      </c>
      <c r="I195" s="19" t="s">
        <v>38</v>
      </c>
    </row>
    <row r="196" spans="1:9">
      <c r="A196" s="15">
        <v>177</v>
      </c>
      <c r="B196" s="23" t="s">
        <v>137</v>
      </c>
      <c r="C196" s="94" t="s">
        <v>22</v>
      </c>
      <c r="D196" s="96">
        <v>2</v>
      </c>
      <c r="E196" s="19" t="s">
        <v>38</v>
      </c>
      <c r="F196" s="19" t="s">
        <v>38</v>
      </c>
      <c r="G196" s="20"/>
      <c r="H196" s="19">
        <f t="shared" si="58"/>
        <v>0</v>
      </c>
      <c r="I196" s="19" t="s">
        <v>38</v>
      </c>
    </row>
    <row r="197" spans="1:9">
      <c r="A197" s="15">
        <v>178</v>
      </c>
      <c r="B197" s="23" t="s">
        <v>145</v>
      </c>
      <c r="C197" s="94" t="s">
        <v>22</v>
      </c>
      <c r="D197" s="96">
        <v>2</v>
      </c>
      <c r="E197" s="19" t="s">
        <v>38</v>
      </c>
      <c r="F197" s="19" t="s">
        <v>38</v>
      </c>
      <c r="G197" s="20"/>
      <c r="H197" s="19">
        <f t="shared" si="58"/>
        <v>0</v>
      </c>
      <c r="I197" s="19" t="s">
        <v>38</v>
      </c>
    </row>
    <row r="198" spans="1:9">
      <c r="A198" s="15">
        <v>179</v>
      </c>
      <c r="B198" s="23" t="s">
        <v>146</v>
      </c>
      <c r="C198" s="94" t="s">
        <v>22</v>
      </c>
      <c r="D198" s="96">
        <v>1</v>
      </c>
      <c r="E198" s="19" t="s">
        <v>38</v>
      </c>
      <c r="F198" s="19" t="s">
        <v>38</v>
      </c>
      <c r="G198" s="20"/>
      <c r="H198" s="19">
        <f t="shared" si="58"/>
        <v>0</v>
      </c>
      <c r="I198" s="19" t="s">
        <v>38</v>
      </c>
    </row>
    <row r="199" spans="1:9">
      <c r="A199" s="15">
        <v>180</v>
      </c>
      <c r="B199" s="72" t="s">
        <v>147</v>
      </c>
      <c r="C199" s="73" t="s">
        <v>22</v>
      </c>
      <c r="D199" s="96">
        <v>1</v>
      </c>
      <c r="E199" s="19"/>
      <c r="F199" s="82">
        <f>D199*E199</f>
        <v>0</v>
      </c>
      <c r="G199" s="76">
        <v>250000</v>
      </c>
      <c r="H199" s="82">
        <f t="shared" si="58"/>
        <v>250000</v>
      </c>
      <c r="I199" s="82">
        <f>F199+H199</f>
        <v>250000</v>
      </c>
    </row>
    <row r="200" spans="1:9" ht="25.5">
      <c r="A200" s="15">
        <v>181</v>
      </c>
      <c r="B200" s="79" t="s">
        <v>91</v>
      </c>
      <c r="C200" s="80" t="s">
        <v>27</v>
      </c>
      <c r="D200" s="96">
        <v>20.84</v>
      </c>
      <c r="E200" s="82">
        <v>5300</v>
      </c>
      <c r="F200" s="82">
        <f>D200*E200</f>
        <v>110452</v>
      </c>
      <c r="G200" s="83"/>
      <c r="H200" s="82">
        <f t="shared" si="58"/>
        <v>0</v>
      </c>
      <c r="I200" s="82">
        <f>F200+H200</f>
        <v>110452</v>
      </c>
    </row>
    <row r="201" spans="1:9" ht="25.5">
      <c r="A201" s="15">
        <v>182</v>
      </c>
      <c r="B201" s="79" t="s">
        <v>92</v>
      </c>
      <c r="C201" s="80" t="s">
        <v>27</v>
      </c>
      <c r="D201" s="96">
        <v>1.8</v>
      </c>
      <c r="E201" s="82">
        <v>4100</v>
      </c>
      <c r="F201" s="82">
        <f>D201*E201</f>
        <v>7380</v>
      </c>
      <c r="G201" s="83"/>
      <c r="H201" s="82">
        <f t="shared" si="58"/>
        <v>0</v>
      </c>
      <c r="I201" s="82">
        <f>F201+H201</f>
        <v>7380</v>
      </c>
    </row>
    <row r="202" spans="1:9">
      <c r="A202" s="15">
        <v>183</v>
      </c>
      <c r="B202" s="79" t="s">
        <v>94</v>
      </c>
      <c r="C202" s="80" t="s">
        <v>22</v>
      </c>
      <c r="D202" s="96">
        <v>1</v>
      </c>
      <c r="E202" s="82">
        <v>22010</v>
      </c>
      <c r="F202" s="82">
        <f>D202*E202</f>
        <v>22010</v>
      </c>
      <c r="G202" s="83"/>
      <c r="H202" s="82">
        <f t="shared" si="58"/>
        <v>0</v>
      </c>
      <c r="I202" s="82">
        <f>F202+H202</f>
        <v>22010</v>
      </c>
    </row>
    <row r="203" spans="1:9">
      <c r="A203" s="15">
        <v>184</v>
      </c>
      <c r="B203" s="79" t="s">
        <v>93</v>
      </c>
      <c r="C203" s="80" t="s">
        <v>22</v>
      </c>
      <c r="D203" s="96">
        <v>2</v>
      </c>
      <c r="E203" s="82">
        <v>6720</v>
      </c>
      <c r="F203" s="82">
        <f>D203*E203</f>
        <v>13440</v>
      </c>
      <c r="G203" s="83"/>
      <c r="H203" s="82">
        <f t="shared" si="58"/>
        <v>0</v>
      </c>
      <c r="I203" s="82">
        <f>F203+H203</f>
        <v>13440</v>
      </c>
    </row>
    <row r="204" spans="1:9">
      <c r="A204" s="15">
        <v>185</v>
      </c>
      <c r="B204" s="79" t="s">
        <v>106</v>
      </c>
      <c r="C204" s="80" t="s">
        <v>22</v>
      </c>
      <c r="D204" s="96">
        <v>1</v>
      </c>
      <c r="E204" s="19">
        <v>12010</v>
      </c>
      <c r="F204" s="82">
        <f t="shared" ref="F204:F205" si="61">D204*E204</f>
        <v>12010</v>
      </c>
      <c r="G204" s="83"/>
      <c r="H204" s="82">
        <f t="shared" ref="H204:H205" si="62">D204*G204</f>
        <v>0</v>
      </c>
      <c r="I204" s="82">
        <f t="shared" ref="I204:I205" si="63">F204+H204</f>
        <v>12010</v>
      </c>
    </row>
    <row r="205" spans="1:9">
      <c r="A205" s="15">
        <v>186</v>
      </c>
      <c r="B205" s="79" t="s">
        <v>107</v>
      </c>
      <c r="C205" s="80" t="s">
        <v>22</v>
      </c>
      <c r="D205" s="96">
        <v>2</v>
      </c>
      <c r="E205" s="19">
        <v>3540</v>
      </c>
      <c r="F205" s="82">
        <f t="shared" si="61"/>
        <v>7080</v>
      </c>
      <c r="G205" s="83"/>
      <c r="H205" s="82">
        <f t="shared" si="62"/>
        <v>0</v>
      </c>
      <c r="I205" s="82">
        <f t="shared" si="63"/>
        <v>7080</v>
      </c>
    </row>
    <row r="206" spans="1:9">
      <c r="A206" s="15">
        <v>187</v>
      </c>
      <c r="B206" s="60" t="s">
        <v>66</v>
      </c>
      <c r="C206" s="64" t="s">
        <v>22</v>
      </c>
      <c r="D206" s="96">
        <v>6</v>
      </c>
      <c r="E206" s="66">
        <v>1200</v>
      </c>
      <c r="F206" s="82">
        <f t="shared" ref="F206:F218" si="64">D206*E206</f>
        <v>7200</v>
      </c>
      <c r="G206" s="83"/>
      <c r="H206" s="82">
        <f t="shared" ref="H206:H223" si="65">D206*G206</f>
        <v>0</v>
      </c>
      <c r="I206" s="82">
        <f t="shared" ref="I206:I223" si="66">F206+H206</f>
        <v>7200</v>
      </c>
    </row>
    <row r="207" spans="1:9">
      <c r="A207" s="15">
        <v>188</v>
      </c>
      <c r="B207" s="60" t="s">
        <v>67</v>
      </c>
      <c r="C207" s="64" t="s">
        <v>22</v>
      </c>
      <c r="D207" s="96">
        <v>2</v>
      </c>
      <c r="E207" s="66">
        <v>1800</v>
      </c>
      <c r="F207" s="82">
        <f t="shared" si="64"/>
        <v>3600</v>
      </c>
      <c r="G207" s="83"/>
      <c r="H207" s="82">
        <f t="shared" si="65"/>
        <v>0</v>
      </c>
      <c r="I207" s="82">
        <f t="shared" si="66"/>
        <v>3600</v>
      </c>
    </row>
    <row r="208" spans="1:9">
      <c r="A208" s="15">
        <v>189</v>
      </c>
      <c r="B208" s="79" t="s">
        <v>95</v>
      </c>
      <c r="C208" s="80" t="s">
        <v>22</v>
      </c>
      <c r="D208" s="96">
        <v>2</v>
      </c>
      <c r="E208" s="82">
        <v>10890</v>
      </c>
      <c r="F208" s="82">
        <f t="shared" si="64"/>
        <v>21780</v>
      </c>
      <c r="G208" s="83"/>
      <c r="H208" s="82">
        <f t="shared" si="65"/>
        <v>0</v>
      </c>
      <c r="I208" s="82">
        <f t="shared" si="66"/>
        <v>21780</v>
      </c>
    </row>
    <row r="209" spans="1:9">
      <c r="A209" s="15">
        <v>190</v>
      </c>
      <c r="B209" s="79" t="s">
        <v>96</v>
      </c>
      <c r="C209" s="80" t="s">
        <v>22</v>
      </c>
      <c r="D209" s="96">
        <v>24</v>
      </c>
      <c r="E209" s="82">
        <v>300</v>
      </c>
      <c r="F209" s="82">
        <f t="shared" si="64"/>
        <v>7200</v>
      </c>
      <c r="G209" s="83"/>
      <c r="H209" s="82">
        <f t="shared" si="65"/>
        <v>0</v>
      </c>
      <c r="I209" s="82">
        <f t="shared" si="66"/>
        <v>7200</v>
      </c>
    </row>
    <row r="210" spans="1:9" ht="25.5">
      <c r="A210" s="15">
        <v>191</v>
      </c>
      <c r="B210" s="79" t="s">
        <v>97</v>
      </c>
      <c r="C210" s="80" t="s">
        <v>30</v>
      </c>
      <c r="D210" s="96">
        <v>1.65</v>
      </c>
      <c r="E210" s="82">
        <v>79000</v>
      </c>
      <c r="F210" s="82">
        <f t="shared" si="64"/>
        <v>130350</v>
      </c>
      <c r="G210" s="83"/>
      <c r="H210" s="82">
        <f t="shared" si="65"/>
        <v>0</v>
      </c>
      <c r="I210" s="82">
        <f t="shared" si="66"/>
        <v>130350</v>
      </c>
    </row>
    <row r="211" spans="1:9">
      <c r="A211" s="15">
        <v>192</v>
      </c>
      <c r="B211" s="79" t="s">
        <v>98</v>
      </c>
      <c r="C211" s="80" t="s">
        <v>30</v>
      </c>
      <c r="D211" s="96">
        <v>0.11</v>
      </c>
      <c r="E211" s="82">
        <v>77000</v>
      </c>
      <c r="F211" s="82">
        <f t="shared" si="64"/>
        <v>8470</v>
      </c>
      <c r="G211" s="83"/>
      <c r="H211" s="82">
        <f t="shared" si="65"/>
        <v>0</v>
      </c>
      <c r="I211" s="82">
        <f t="shared" si="66"/>
        <v>8470</v>
      </c>
    </row>
    <row r="212" spans="1:9" ht="25.5">
      <c r="A212" s="15">
        <v>193</v>
      </c>
      <c r="B212" s="79" t="s">
        <v>99</v>
      </c>
      <c r="C212" s="80" t="s">
        <v>30</v>
      </c>
      <c r="D212" s="97">
        <f>20.2*3.17/1000</f>
        <v>0.06</v>
      </c>
      <c r="E212" s="82"/>
      <c r="F212" s="82">
        <f t="shared" si="64"/>
        <v>0</v>
      </c>
      <c r="G212" s="83">
        <v>50000</v>
      </c>
      <c r="H212" s="82">
        <f t="shared" si="65"/>
        <v>3000</v>
      </c>
      <c r="I212" s="82">
        <f t="shared" si="66"/>
        <v>3000</v>
      </c>
    </row>
    <row r="213" spans="1:9">
      <c r="A213" s="15">
        <v>194</v>
      </c>
      <c r="B213" s="79" t="s">
        <v>98</v>
      </c>
      <c r="C213" s="80" t="s">
        <v>30</v>
      </c>
      <c r="D213" s="97">
        <f>D212</f>
        <v>0.06</v>
      </c>
      <c r="E213" s="82">
        <v>77000</v>
      </c>
      <c r="F213" s="82">
        <f t="shared" si="64"/>
        <v>4620</v>
      </c>
      <c r="G213" s="83"/>
      <c r="H213" s="82">
        <f t="shared" si="65"/>
        <v>0</v>
      </c>
      <c r="I213" s="82">
        <f t="shared" si="66"/>
        <v>4620</v>
      </c>
    </row>
    <row r="214" spans="1:9">
      <c r="A214" s="15">
        <v>195</v>
      </c>
      <c r="B214" s="79" t="s">
        <v>74</v>
      </c>
      <c r="C214" s="80" t="s">
        <v>61</v>
      </c>
      <c r="D214" s="96">
        <f>72.5+16.6</f>
        <v>89.1</v>
      </c>
      <c r="E214" s="87">
        <v>300</v>
      </c>
      <c r="F214" s="82">
        <f t="shared" si="64"/>
        <v>26730</v>
      </c>
      <c r="G214" s="83">
        <v>350</v>
      </c>
      <c r="H214" s="82">
        <f t="shared" si="65"/>
        <v>31185</v>
      </c>
      <c r="I214" s="82">
        <f t="shared" si="66"/>
        <v>57915</v>
      </c>
    </row>
    <row r="215" spans="1:9">
      <c r="A215" s="15">
        <v>196</v>
      </c>
      <c r="B215" s="88" t="s">
        <v>77</v>
      </c>
      <c r="C215" s="80" t="s">
        <v>22</v>
      </c>
      <c r="D215" s="96">
        <v>2</v>
      </c>
      <c r="E215" s="89"/>
      <c r="F215" s="82">
        <f t="shared" si="64"/>
        <v>0</v>
      </c>
      <c r="G215" s="90">
        <v>2500</v>
      </c>
      <c r="H215" s="82">
        <f t="shared" si="65"/>
        <v>5000</v>
      </c>
      <c r="I215" s="82">
        <f t="shared" si="66"/>
        <v>5000</v>
      </c>
    </row>
    <row r="216" spans="1:9">
      <c r="A216" s="15">
        <v>197</v>
      </c>
      <c r="B216" s="88" t="s">
        <v>78</v>
      </c>
      <c r="C216" s="80" t="s">
        <v>22</v>
      </c>
      <c r="D216" s="96">
        <v>2</v>
      </c>
      <c r="E216" s="89">
        <v>2500</v>
      </c>
      <c r="F216" s="82">
        <f t="shared" si="64"/>
        <v>5000</v>
      </c>
      <c r="G216" s="90">
        <v>2000</v>
      </c>
      <c r="H216" s="82">
        <f t="shared" si="65"/>
        <v>4000</v>
      </c>
      <c r="I216" s="82">
        <f t="shared" si="66"/>
        <v>9000</v>
      </c>
    </row>
    <row r="217" spans="1:9">
      <c r="A217" s="15">
        <v>198</v>
      </c>
      <c r="B217" s="88" t="s">
        <v>100</v>
      </c>
      <c r="C217" s="80" t="s">
        <v>22</v>
      </c>
      <c r="D217" s="96">
        <v>2</v>
      </c>
      <c r="E217" s="89"/>
      <c r="F217" s="82">
        <f t="shared" si="64"/>
        <v>0</v>
      </c>
      <c r="G217" s="90">
        <v>1000</v>
      </c>
      <c r="H217" s="82">
        <f t="shared" si="65"/>
        <v>2000</v>
      </c>
      <c r="I217" s="82">
        <f t="shared" si="66"/>
        <v>2000</v>
      </c>
    </row>
    <row r="218" spans="1:9">
      <c r="A218" s="15">
        <v>199</v>
      </c>
      <c r="B218" s="79" t="s">
        <v>101</v>
      </c>
      <c r="C218" s="80" t="s">
        <v>36</v>
      </c>
      <c r="D218" s="96">
        <v>1</v>
      </c>
      <c r="E218" s="82">
        <v>13000</v>
      </c>
      <c r="F218" s="82">
        <f t="shared" si="64"/>
        <v>13000</v>
      </c>
      <c r="G218" s="83"/>
      <c r="H218" s="82">
        <f t="shared" si="65"/>
        <v>0</v>
      </c>
      <c r="I218" s="82">
        <f t="shared" si="66"/>
        <v>13000</v>
      </c>
    </row>
    <row r="219" spans="1:9">
      <c r="A219" s="15">
        <v>200</v>
      </c>
      <c r="B219" s="79" t="s">
        <v>141</v>
      </c>
      <c r="C219" s="94" t="s">
        <v>22</v>
      </c>
      <c r="D219" s="96">
        <v>1</v>
      </c>
      <c r="E219" s="19">
        <v>30600</v>
      </c>
      <c r="F219" s="82">
        <f t="shared" ref="F219:F223" si="67">D219*E219</f>
        <v>30600</v>
      </c>
      <c r="G219" s="41"/>
      <c r="H219" s="33">
        <f t="shared" si="65"/>
        <v>0</v>
      </c>
      <c r="I219" s="82">
        <f t="shared" si="66"/>
        <v>30600</v>
      </c>
    </row>
    <row r="220" spans="1:9">
      <c r="A220" s="15">
        <v>201</v>
      </c>
      <c r="B220" s="91" t="s">
        <v>104</v>
      </c>
      <c r="C220" s="32"/>
      <c r="D220" s="96"/>
      <c r="E220" s="19"/>
      <c r="F220" s="19">
        <f t="shared" si="67"/>
        <v>0</v>
      </c>
      <c r="G220" s="52"/>
      <c r="H220" s="19">
        <f t="shared" si="65"/>
        <v>0</v>
      </c>
      <c r="I220" s="19">
        <f t="shared" si="66"/>
        <v>0</v>
      </c>
    </row>
    <row r="221" spans="1:9">
      <c r="A221" s="15">
        <v>202</v>
      </c>
      <c r="B221" s="31" t="s">
        <v>88</v>
      </c>
      <c r="C221" s="32" t="s">
        <v>61</v>
      </c>
      <c r="D221" s="96">
        <v>5.01</v>
      </c>
      <c r="E221" s="19">
        <v>100</v>
      </c>
      <c r="F221" s="19">
        <f t="shared" si="67"/>
        <v>501</v>
      </c>
      <c r="G221" s="52">
        <v>500</v>
      </c>
      <c r="H221" s="19">
        <f t="shared" si="65"/>
        <v>2505</v>
      </c>
      <c r="I221" s="19">
        <f t="shared" si="66"/>
        <v>3006</v>
      </c>
    </row>
    <row r="222" spans="1:9" ht="25.5">
      <c r="A222" s="15">
        <v>203</v>
      </c>
      <c r="B222" s="31" t="s">
        <v>89</v>
      </c>
      <c r="C222" s="32" t="s">
        <v>61</v>
      </c>
      <c r="D222" s="96">
        <v>5.01</v>
      </c>
      <c r="E222" s="19">
        <v>1000</v>
      </c>
      <c r="F222" s="19">
        <f t="shared" si="67"/>
        <v>5010</v>
      </c>
      <c r="G222" s="52">
        <v>3000</v>
      </c>
      <c r="H222" s="19">
        <f t="shared" si="65"/>
        <v>15030</v>
      </c>
      <c r="I222" s="19">
        <f t="shared" si="66"/>
        <v>20040</v>
      </c>
    </row>
    <row r="223" spans="1:9">
      <c r="A223" s="15">
        <v>204</v>
      </c>
      <c r="B223" s="72" t="s">
        <v>142</v>
      </c>
      <c r="C223" s="94" t="s">
        <v>22</v>
      </c>
      <c r="D223" s="94">
        <v>1</v>
      </c>
      <c r="E223" s="19"/>
      <c r="F223" s="19">
        <f t="shared" si="67"/>
        <v>0</v>
      </c>
      <c r="G223" s="52">
        <v>50000</v>
      </c>
      <c r="H223" s="19">
        <f t="shared" si="65"/>
        <v>50000</v>
      </c>
      <c r="I223" s="19">
        <f t="shared" si="66"/>
        <v>50000</v>
      </c>
    </row>
    <row r="224" spans="1:9">
      <c r="A224" s="15">
        <v>205</v>
      </c>
      <c r="B224" s="23" t="s">
        <v>148</v>
      </c>
      <c r="C224" s="94" t="s">
        <v>22</v>
      </c>
      <c r="D224" s="96">
        <v>1</v>
      </c>
      <c r="E224" s="19" t="s">
        <v>38</v>
      </c>
      <c r="F224" s="19" t="s">
        <v>38</v>
      </c>
      <c r="G224" s="20"/>
      <c r="H224" s="19">
        <f t="shared" ref="H224:H233" si="68">D224*G224</f>
        <v>0</v>
      </c>
      <c r="I224" s="19" t="s">
        <v>38</v>
      </c>
    </row>
    <row r="225" spans="1:11">
      <c r="A225" s="15">
        <v>206</v>
      </c>
      <c r="B225" s="23" t="s">
        <v>149</v>
      </c>
      <c r="C225" s="94" t="s">
        <v>22</v>
      </c>
      <c r="D225" s="96">
        <v>2</v>
      </c>
      <c r="E225" s="19" t="s">
        <v>38</v>
      </c>
      <c r="F225" s="19" t="s">
        <v>38</v>
      </c>
      <c r="G225" s="20"/>
      <c r="H225" s="19">
        <f t="shared" si="68"/>
        <v>0</v>
      </c>
      <c r="I225" s="19" t="s">
        <v>38</v>
      </c>
    </row>
    <row r="226" spans="1:11">
      <c r="A226" s="15">
        <v>207</v>
      </c>
      <c r="B226" s="23" t="s">
        <v>150</v>
      </c>
      <c r="C226" s="94" t="s">
        <v>22</v>
      </c>
      <c r="D226" s="96">
        <v>2</v>
      </c>
      <c r="E226" s="19" t="s">
        <v>38</v>
      </c>
      <c r="F226" s="19" t="s">
        <v>38</v>
      </c>
      <c r="G226" s="20"/>
      <c r="H226" s="19">
        <f t="shared" si="68"/>
        <v>0</v>
      </c>
      <c r="I226" s="19" t="s">
        <v>38</v>
      </c>
    </row>
    <row r="227" spans="1:11">
      <c r="A227" s="15">
        <v>208</v>
      </c>
      <c r="B227" s="23" t="s">
        <v>151</v>
      </c>
      <c r="C227" s="94" t="s">
        <v>22</v>
      </c>
      <c r="D227" s="96">
        <v>1</v>
      </c>
      <c r="E227" s="19" t="s">
        <v>38</v>
      </c>
      <c r="F227" s="19" t="s">
        <v>38</v>
      </c>
      <c r="G227" s="20"/>
      <c r="H227" s="19">
        <f t="shared" si="68"/>
        <v>0</v>
      </c>
      <c r="I227" s="19" t="s">
        <v>38</v>
      </c>
    </row>
    <row r="228" spans="1:11" ht="15">
      <c r="A228" s="15">
        <v>209</v>
      </c>
      <c r="B228" s="98" t="s">
        <v>152</v>
      </c>
      <c r="C228" s="94" t="s">
        <v>22</v>
      </c>
      <c r="D228" s="96">
        <v>1</v>
      </c>
      <c r="E228" s="19" t="s">
        <v>38</v>
      </c>
      <c r="F228" s="19" t="s">
        <v>38</v>
      </c>
      <c r="G228" s="20"/>
      <c r="H228" s="19">
        <f t="shared" si="68"/>
        <v>0</v>
      </c>
      <c r="I228" s="19" t="s">
        <v>38</v>
      </c>
    </row>
    <row r="229" spans="1:11">
      <c r="A229" s="15">
        <v>210</v>
      </c>
      <c r="B229" s="23" t="s">
        <v>153</v>
      </c>
      <c r="C229" s="94" t="s">
        <v>22</v>
      </c>
      <c r="D229" s="96">
        <v>1</v>
      </c>
      <c r="E229" s="19" t="s">
        <v>38</v>
      </c>
      <c r="F229" s="19" t="s">
        <v>38</v>
      </c>
      <c r="G229" s="20"/>
      <c r="H229" s="19">
        <f t="shared" si="68"/>
        <v>0</v>
      </c>
      <c r="I229" s="19" t="s">
        <v>38</v>
      </c>
    </row>
    <row r="230" spans="1:11">
      <c r="A230" s="15">
        <v>211</v>
      </c>
      <c r="B230" s="23" t="s">
        <v>154</v>
      </c>
      <c r="C230" s="94" t="s">
        <v>22</v>
      </c>
      <c r="D230" s="96">
        <v>5</v>
      </c>
      <c r="E230" s="19" t="s">
        <v>38</v>
      </c>
      <c r="F230" s="19" t="s">
        <v>38</v>
      </c>
      <c r="G230" s="20"/>
      <c r="H230" s="19">
        <f t="shared" si="68"/>
        <v>0</v>
      </c>
      <c r="I230" s="19" t="s">
        <v>38</v>
      </c>
    </row>
    <row r="231" spans="1:11">
      <c r="A231" s="15">
        <v>212</v>
      </c>
      <c r="B231" s="23" t="s">
        <v>134</v>
      </c>
      <c r="C231" s="94" t="s">
        <v>22</v>
      </c>
      <c r="D231" s="96">
        <v>2</v>
      </c>
      <c r="E231" s="19" t="s">
        <v>38</v>
      </c>
      <c r="F231" s="19" t="s">
        <v>38</v>
      </c>
      <c r="G231" s="20"/>
      <c r="H231" s="19">
        <f t="shared" si="68"/>
        <v>0</v>
      </c>
      <c r="I231" s="19" t="s">
        <v>38</v>
      </c>
    </row>
    <row r="232" spans="1:11">
      <c r="A232" s="15">
        <v>213</v>
      </c>
      <c r="B232" s="23" t="s">
        <v>137</v>
      </c>
      <c r="C232" s="94" t="s">
        <v>22</v>
      </c>
      <c r="D232" s="96">
        <v>2</v>
      </c>
      <c r="E232" s="19" t="s">
        <v>38</v>
      </c>
      <c r="F232" s="19" t="s">
        <v>38</v>
      </c>
      <c r="G232" s="20"/>
      <c r="H232" s="19">
        <f t="shared" si="68"/>
        <v>0</v>
      </c>
      <c r="I232" s="19" t="s">
        <v>38</v>
      </c>
    </row>
    <row r="233" spans="1:11">
      <c r="A233" s="15">
        <v>214</v>
      </c>
      <c r="B233" s="23" t="s">
        <v>155</v>
      </c>
      <c r="C233" s="94" t="s">
        <v>22</v>
      </c>
      <c r="D233" s="96">
        <v>1</v>
      </c>
      <c r="E233" s="19" t="s">
        <v>38</v>
      </c>
      <c r="F233" s="19" t="s">
        <v>38</v>
      </c>
      <c r="G233" s="20"/>
      <c r="H233" s="19">
        <f t="shared" si="68"/>
        <v>0</v>
      </c>
      <c r="I233" s="19" t="s">
        <v>38</v>
      </c>
    </row>
    <row r="234" spans="1:11">
      <c r="A234" s="15">
        <v>215</v>
      </c>
      <c r="B234" s="72" t="s">
        <v>156</v>
      </c>
      <c r="C234" s="73" t="s">
        <v>22</v>
      </c>
      <c r="D234" s="96">
        <v>1</v>
      </c>
      <c r="E234" s="19"/>
      <c r="F234" s="82">
        <f t="shared" ref="F234:F241" si="69">D234*E234</f>
        <v>0</v>
      </c>
      <c r="G234" s="76">
        <v>250000</v>
      </c>
      <c r="H234" s="82">
        <f t="shared" ref="H234:H241" si="70">D234*G234</f>
        <v>250000</v>
      </c>
      <c r="I234" s="82">
        <f t="shared" ref="I234:I241" si="71">F234+H234</f>
        <v>250000</v>
      </c>
    </row>
    <row r="235" spans="1:11" ht="25.5">
      <c r="A235" s="15">
        <v>216</v>
      </c>
      <c r="B235" s="79" t="s">
        <v>91</v>
      </c>
      <c r="C235" s="80" t="s">
        <v>27</v>
      </c>
      <c r="D235" s="96">
        <v>58</v>
      </c>
      <c r="E235" s="82">
        <v>5300</v>
      </c>
      <c r="F235" s="82">
        <f t="shared" si="69"/>
        <v>307400</v>
      </c>
      <c r="G235" s="83"/>
      <c r="H235" s="82">
        <f t="shared" si="70"/>
        <v>0</v>
      </c>
      <c r="I235" s="82">
        <f t="shared" si="71"/>
        <v>307400</v>
      </c>
      <c r="K235" s="99"/>
    </row>
    <row r="236" spans="1:11" ht="27" customHeight="1">
      <c r="A236" s="15">
        <v>217</v>
      </c>
      <c r="B236" s="79" t="s">
        <v>92</v>
      </c>
      <c r="C236" s="80" t="s">
        <v>27</v>
      </c>
      <c r="D236" s="96">
        <v>3.8</v>
      </c>
      <c r="E236" s="82">
        <v>4100</v>
      </c>
      <c r="F236" s="82">
        <f t="shared" si="69"/>
        <v>15580</v>
      </c>
      <c r="G236" s="83"/>
      <c r="H236" s="82">
        <f t="shared" si="70"/>
        <v>0</v>
      </c>
      <c r="I236" s="82">
        <f t="shared" si="71"/>
        <v>15580</v>
      </c>
      <c r="K236" s="99"/>
    </row>
    <row r="237" spans="1:11">
      <c r="A237" s="15">
        <v>218</v>
      </c>
      <c r="B237" s="79" t="s">
        <v>157</v>
      </c>
      <c r="C237" s="80" t="s">
        <v>22</v>
      </c>
      <c r="D237" s="96">
        <v>2</v>
      </c>
      <c r="E237" s="19">
        <v>8730</v>
      </c>
      <c r="F237" s="82">
        <f t="shared" si="69"/>
        <v>17460</v>
      </c>
      <c r="G237" s="83"/>
      <c r="H237" s="82">
        <f t="shared" si="70"/>
        <v>0</v>
      </c>
      <c r="I237" s="82">
        <f t="shared" si="71"/>
        <v>17460</v>
      </c>
    </row>
    <row r="238" spans="1:11">
      <c r="A238" s="15">
        <v>219</v>
      </c>
      <c r="B238" s="79" t="s">
        <v>106</v>
      </c>
      <c r="C238" s="80" t="s">
        <v>22</v>
      </c>
      <c r="D238" s="96">
        <v>2</v>
      </c>
      <c r="E238" s="19">
        <v>12010</v>
      </c>
      <c r="F238" s="82">
        <f t="shared" si="69"/>
        <v>24020</v>
      </c>
      <c r="G238" s="83"/>
      <c r="H238" s="82">
        <f t="shared" si="70"/>
        <v>0</v>
      </c>
      <c r="I238" s="82">
        <f t="shared" si="71"/>
        <v>24020</v>
      </c>
    </row>
    <row r="239" spans="1:11">
      <c r="A239" s="15">
        <v>220</v>
      </c>
      <c r="B239" s="79" t="s">
        <v>158</v>
      </c>
      <c r="C239" s="80" t="s">
        <v>22</v>
      </c>
      <c r="D239" s="96">
        <v>1</v>
      </c>
      <c r="E239" s="82">
        <v>22010</v>
      </c>
      <c r="F239" s="82">
        <f t="shared" si="69"/>
        <v>22010</v>
      </c>
      <c r="G239" s="83"/>
      <c r="H239" s="82">
        <f t="shared" si="70"/>
        <v>0</v>
      </c>
      <c r="I239" s="82">
        <f t="shared" si="71"/>
        <v>22010</v>
      </c>
    </row>
    <row r="240" spans="1:11">
      <c r="A240" s="15">
        <v>221</v>
      </c>
      <c r="B240" s="79" t="s">
        <v>107</v>
      </c>
      <c r="C240" s="80" t="s">
        <v>22</v>
      </c>
      <c r="D240" s="96">
        <v>6</v>
      </c>
      <c r="E240" s="19">
        <v>3540</v>
      </c>
      <c r="F240" s="82">
        <f t="shared" si="69"/>
        <v>21240</v>
      </c>
      <c r="G240" s="83"/>
      <c r="H240" s="82">
        <f t="shared" si="70"/>
        <v>0</v>
      </c>
      <c r="I240" s="82">
        <f t="shared" si="71"/>
        <v>21240</v>
      </c>
    </row>
    <row r="241" spans="1:9">
      <c r="A241" s="15">
        <v>222</v>
      </c>
      <c r="B241" s="79" t="s">
        <v>93</v>
      </c>
      <c r="C241" s="80" t="s">
        <v>22</v>
      </c>
      <c r="D241" s="96">
        <v>5</v>
      </c>
      <c r="E241" s="82">
        <v>6720</v>
      </c>
      <c r="F241" s="82">
        <f t="shared" si="69"/>
        <v>33600</v>
      </c>
      <c r="G241" s="83"/>
      <c r="H241" s="82">
        <f t="shared" si="70"/>
        <v>0</v>
      </c>
      <c r="I241" s="82">
        <f t="shared" si="71"/>
        <v>33600</v>
      </c>
    </row>
    <row r="242" spans="1:9">
      <c r="A242" s="15">
        <v>223</v>
      </c>
      <c r="B242" s="60" t="s">
        <v>66</v>
      </c>
      <c r="C242" s="64" t="s">
        <v>22</v>
      </c>
      <c r="D242" s="96">
        <v>22</v>
      </c>
      <c r="E242" s="66">
        <v>1200</v>
      </c>
      <c r="F242" s="82">
        <f t="shared" ref="F242:F264" si="72">D242*E242</f>
        <v>26400</v>
      </c>
      <c r="G242" s="83"/>
      <c r="H242" s="82">
        <f t="shared" ref="H242:H264" si="73">D242*G242</f>
        <v>0</v>
      </c>
      <c r="I242" s="82">
        <f t="shared" ref="I242:I264" si="74">F242+H242</f>
        <v>26400</v>
      </c>
    </row>
    <row r="243" spans="1:9">
      <c r="A243" s="15">
        <v>224</v>
      </c>
      <c r="B243" s="60" t="s">
        <v>67</v>
      </c>
      <c r="C243" s="64" t="s">
        <v>22</v>
      </c>
      <c r="D243" s="96">
        <v>11</v>
      </c>
      <c r="E243" s="66">
        <v>1800</v>
      </c>
      <c r="F243" s="82">
        <f t="shared" si="72"/>
        <v>19800</v>
      </c>
      <c r="G243" s="83"/>
      <c r="H243" s="82">
        <f t="shared" si="73"/>
        <v>0</v>
      </c>
      <c r="I243" s="82">
        <f t="shared" si="74"/>
        <v>19800</v>
      </c>
    </row>
    <row r="244" spans="1:9">
      <c r="A244" s="15">
        <v>225</v>
      </c>
      <c r="B244" s="79" t="s">
        <v>95</v>
      </c>
      <c r="C244" s="80" t="s">
        <v>22</v>
      </c>
      <c r="D244" s="96">
        <v>7</v>
      </c>
      <c r="E244" s="82">
        <v>10890</v>
      </c>
      <c r="F244" s="82">
        <f t="shared" si="72"/>
        <v>76230</v>
      </c>
      <c r="G244" s="83"/>
      <c r="H244" s="82">
        <f t="shared" si="73"/>
        <v>0</v>
      </c>
      <c r="I244" s="82">
        <f t="shared" si="74"/>
        <v>76230</v>
      </c>
    </row>
    <row r="245" spans="1:9">
      <c r="A245" s="15">
        <v>226</v>
      </c>
      <c r="B245" s="79" t="s">
        <v>96</v>
      </c>
      <c r="C245" s="80" t="s">
        <v>22</v>
      </c>
      <c r="D245" s="96">
        <v>43</v>
      </c>
      <c r="E245" s="82">
        <v>300</v>
      </c>
      <c r="F245" s="82">
        <f t="shared" si="72"/>
        <v>12900</v>
      </c>
      <c r="G245" s="83"/>
      <c r="H245" s="82">
        <f t="shared" si="73"/>
        <v>0</v>
      </c>
      <c r="I245" s="82">
        <f t="shared" si="74"/>
        <v>12900</v>
      </c>
    </row>
    <row r="246" spans="1:9" ht="25.5">
      <c r="A246" s="15">
        <v>227</v>
      </c>
      <c r="B246" s="79" t="s">
        <v>97</v>
      </c>
      <c r="C246" s="80" t="s">
        <v>30</v>
      </c>
      <c r="D246" s="96">
        <v>3.28</v>
      </c>
      <c r="E246" s="82">
        <v>79000</v>
      </c>
      <c r="F246" s="82">
        <f t="shared" si="72"/>
        <v>259120</v>
      </c>
      <c r="G246" s="83"/>
      <c r="H246" s="82">
        <f t="shared" si="73"/>
        <v>0</v>
      </c>
      <c r="I246" s="82">
        <f t="shared" si="74"/>
        <v>259120</v>
      </c>
    </row>
    <row r="247" spans="1:9">
      <c r="A247" s="15">
        <v>228</v>
      </c>
      <c r="B247" s="79" t="s">
        <v>98</v>
      </c>
      <c r="C247" s="80" t="s">
        <v>30</v>
      </c>
      <c r="D247" s="96">
        <v>0.14000000000000001</v>
      </c>
      <c r="E247" s="82">
        <v>77000</v>
      </c>
      <c r="F247" s="82">
        <f t="shared" si="72"/>
        <v>10780</v>
      </c>
      <c r="G247" s="83"/>
      <c r="H247" s="82">
        <f t="shared" si="73"/>
        <v>0</v>
      </c>
      <c r="I247" s="82">
        <f t="shared" si="74"/>
        <v>10780</v>
      </c>
    </row>
    <row r="248" spans="1:9">
      <c r="A248" s="15">
        <v>229</v>
      </c>
      <c r="B248" s="79" t="s">
        <v>159</v>
      </c>
      <c r="C248" s="80" t="s">
        <v>22</v>
      </c>
      <c r="D248" s="96">
        <v>4</v>
      </c>
      <c r="E248" s="89"/>
      <c r="F248" s="82">
        <f t="shared" ref="F248:F250" si="75">D248*E248</f>
        <v>0</v>
      </c>
      <c r="G248" s="83">
        <v>10000</v>
      </c>
      <c r="H248" s="82">
        <f t="shared" ref="H248:H250" si="76">D248*G248</f>
        <v>40000</v>
      </c>
      <c r="I248" s="82">
        <f t="shared" ref="I248:I250" si="77">F248+H248</f>
        <v>40000</v>
      </c>
    </row>
    <row r="249" spans="1:9" ht="25.5">
      <c r="A249" s="15">
        <v>230</v>
      </c>
      <c r="B249" s="79" t="s">
        <v>160</v>
      </c>
      <c r="C249" s="80" t="s">
        <v>22</v>
      </c>
      <c r="D249" s="96">
        <f>10*4</f>
        <v>40</v>
      </c>
      <c r="E249" s="89">
        <v>700</v>
      </c>
      <c r="F249" s="82">
        <f t="shared" si="75"/>
        <v>28000</v>
      </c>
      <c r="G249" s="83"/>
      <c r="H249" s="82">
        <f t="shared" si="76"/>
        <v>0</v>
      </c>
      <c r="I249" s="82">
        <f t="shared" si="77"/>
        <v>28000</v>
      </c>
    </row>
    <row r="250" spans="1:9" ht="25.5">
      <c r="A250" s="15">
        <v>231</v>
      </c>
      <c r="B250" s="79" t="s">
        <v>161</v>
      </c>
      <c r="C250" s="80" t="s">
        <v>30</v>
      </c>
      <c r="D250" s="97">
        <f>75.83*4/1000</f>
        <v>0.3</v>
      </c>
      <c r="E250" s="89">
        <v>280000</v>
      </c>
      <c r="F250" s="82">
        <f t="shared" si="75"/>
        <v>84000</v>
      </c>
      <c r="G250" s="83"/>
      <c r="H250" s="82">
        <f t="shared" si="76"/>
        <v>0</v>
      </c>
      <c r="I250" s="82">
        <f t="shared" si="77"/>
        <v>84000</v>
      </c>
    </row>
    <row r="251" spans="1:9" ht="25.5">
      <c r="A251" s="15">
        <v>232</v>
      </c>
      <c r="B251" s="79" t="s">
        <v>99</v>
      </c>
      <c r="C251" s="80" t="s">
        <v>30</v>
      </c>
      <c r="D251" s="97">
        <f>41.5*3.17/1000</f>
        <v>0.13</v>
      </c>
      <c r="E251" s="82"/>
      <c r="F251" s="82">
        <f t="shared" si="72"/>
        <v>0</v>
      </c>
      <c r="G251" s="83">
        <v>50000</v>
      </c>
      <c r="H251" s="82">
        <f t="shared" si="73"/>
        <v>6500</v>
      </c>
      <c r="I251" s="82">
        <f t="shared" si="74"/>
        <v>6500</v>
      </c>
    </row>
    <row r="252" spans="1:9">
      <c r="A252" s="15">
        <v>233</v>
      </c>
      <c r="B252" s="79" t="s">
        <v>98</v>
      </c>
      <c r="C252" s="80" t="s">
        <v>30</v>
      </c>
      <c r="D252" s="97">
        <f>D251</f>
        <v>0.13</v>
      </c>
      <c r="E252" s="82">
        <v>77000</v>
      </c>
      <c r="F252" s="82">
        <f t="shared" si="72"/>
        <v>10010</v>
      </c>
      <c r="G252" s="83"/>
      <c r="H252" s="82">
        <f t="shared" si="73"/>
        <v>0</v>
      </c>
      <c r="I252" s="82">
        <f t="shared" si="74"/>
        <v>10010</v>
      </c>
    </row>
    <row r="253" spans="1:9">
      <c r="A253" s="15">
        <v>234</v>
      </c>
      <c r="B253" s="79" t="s">
        <v>74</v>
      </c>
      <c r="C253" s="80" t="s">
        <v>61</v>
      </c>
      <c r="D253" s="96">
        <f>92.8+35.4</f>
        <v>128.19999999999999</v>
      </c>
      <c r="E253" s="87">
        <v>300</v>
      </c>
      <c r="F253" s="82">
        <f t="shared" si="72"/>
        <v>38460</v>
      </c>
      <c r="G253" s="83">
        <v>350</v>
      </c>
      <c r="H253" s="82">
        <f t="shared" si="73"/>
        <v>44870</v>
      </c>
      <c r="I253" s="82">
        <f t="shared" si="74"/>
        <v>83330</v>
      </c>
    </row>
    <row r="254" spans="1:9">
      <c r="A254" s="15">
        <v>235</v>
      </c>
      <c r="B254" s="88" t="s">
        <v>77</v>
      </c>
      <c r="C254" s="80" t="s">
        <v>22</v>
      </c>
      <c r="D254" s="96">
        <v>3</v>
      </c>
      <c r="E254" s="89"/>
      <c r="F254" s="82">
        <f t="shared" si="72"/>
        <v>0</v>
      </c>
      <c r="G254" s="90">
        <v>2500</v>
      </c>
      <c r="H254" s="82">
        <f t="shared" si="73"/>
        <v>7500</v>
      </c>
      <c r="I254" s="82">
        <f t="shared" si="74"/>
        <v>7500</v>
      </c>
    </row>
    <row r="255" spans="1:9">
      <c r="A255" s="15">
        <v>236</v>
      </c>
      <c r="B255" s="88" t="s">
        <v>78</v>
      </c>
      <c r="C255" s="80" t="s">
        <v>22</v>
      </c>
      <c r="D255" s="96">
        <v>3</v>
      </c>
      <c r="E255" s="89">
        <v>2500</v>
      </c>
      <c r="F255" s="82">
        <f t="shared" si="72"/>
        <v>7500</v>
      </c>
      <c r="G255" s="90">
        <v>2000</v>
      </c>
      <c r="H255" s="82">
        <f t="shared" si="73"/>
        <v>6000</v>
      </c>
      <c r="I255" s="82">
        <f t="shared" si="74"/>
        <v>13500</v>
      </c>
    </row>
    <row r="256" spans="1:9">
      <c r="A256" s="15">
        <v>237</v>
      </c>
      <c r="B256" s="88" t="s">
        <v>100</v>
      </c>
      <c r="C256" s="80" t="s">
        <v>22</v>
      </c>
      <c r="D256" s="96">
        <v>3</v>
      </c>
      <c r="E256" s="89"/>
      <c r="F256" s="82">
        <f t="shared" si="72"/>
        <v>0</v>
      </c>
      <c r="G256" s="90">
        <v>1000</v>
      </c>
      <c r="H256" s="82">
        <f t="shared" si="73"/>
        <v>3000</v>
      </c>
      <c r="I256" s="82">
        <f t="shared" si="74"/>
        <v>3000</v>
      </c>
    </row>
    <row r="257" spans="1:9">
      <c r="A257" s="15">
        <v>238</v>
      </c>
      <c r="B257" s="100" t="s">
        <v>162</v>
      </c>
      <c r="C257" s="71" t="s">
        <v>36</v>
      </c>
      <c r="D257" s="96">
        <v>1</v>
      </c>
      <c r="E257" s="82">
        <v>13000</v>
      </c>
      <c r="F257" s="82">
        <f t="shared" si="72"/>
        <v>13000</v>
      </c>
      <c r="G257" s="83"/>
      <c r="H257" s="82">
        <f t="shared" si="73"/>
        <v>0</v>
      </c>
      <c r="I257" s="82">
        <f t="shared" si="74"/>
        <v>13000</v>
      </c>
    </row>
    <row r="258" spans="1:9">
      <c r="A258" s="15">
        <v>239</v>
      </c>
      <c r="B258" s="100" t="s">
        <v>163</v>
      </c>
      <c r="C258" s="71" t="s">
        <v>36</v>
      </c>
      <c r="D258" s="96">
        <v>0.5</v>
      </c>
      <c r="E258" s="89">
        <v>12000</v>
      </c>
      <c r="F258" s="82">
        <f t="shared" si="72"/>
        <v>6000</v>
      </c>
      <c r="G258" s="83"/>
      <c r="H258" s="82">
        <f t="shared" si="73"/>
        <v>0</v>
      </c>
      <c r="I258" s="82">
        <f t="shared" si="74"/>
        <v>6000</v>
      </c>
    </row>
    <row r="259" spans="1:9">
      <c r="A259" s="15">
        <v>240</v>
      </c>
      <c r="B259" s="79" t="s">
        <v>164</v>
      </c>
      <c r="C259" s="94" t="s">
        <v>22</v>
      </c>
      <c r="D259" s="96">
        <v>2</v>
      </c>
      <c r="E259" s="82">
        <v>6060</v>
      </c>
      <c r="F259" s="82">
        <f t="shared" si="72"/>
        <v>12120</v>
      </c>
      <c r="G259" s="83"/>
      <c r="H259" s="82">
        <f t="shared" si="73"/>
        <v>0</v>
      </c>
      <c r="I259" s="82">
        <f t="shared" si="74"/>
        <v>12120</v>
      </c>
    </row>
    <row r="260" spans="1:9">
      <c r="A260" s="15">
        <v>241</v>
      </c>
      <c r="B260" s="79" t="s">
        <v>165</v>
      </c>
      <c r="C260" s="94" t="s">
        <v>22</v>
      </c>
      <c r="D260" s="96">
        <v>2</v>
      </c>
      <c r="E260" s="89">
        <v>9360</v>
      </c>
      <c r="F260" s="82">
        <f t="shared" si="72"/>
        <v>18720</v>
      </c>
      <c r="G260" s="41"/>
      <c r="H260" s="33">
        <f t="shared" si="73"/>
        <v>0</v>
      </c>
      <c r="I260" s="82">
        <f t="shared" si="74"/>
        <v>18720</v>
      </c>
    </row>
    <row r="261" spans="1:9">
      <c r="A261" s="15">
        <v>242</v>
      </c>
      <c r="B261" s="91" t="s">
        <v>104</v>
      </c>
      <c r="C261" s="32"/>
      <c r="D261" s="96"/>
      <c r="E261" s="19"/>
      <c r="F261" s="19"/>
      <c r="G261" s="52"/>
      <c r="H261" s="19"/>
      <c r="I261" s="19"/>
    </row>
    <row r="262" spans="1:9">
      <c r="A262" s="15">
        <v>243</v>
      </c>
      <c r="B262" s="31" t="s">
        <v>88</v>
      </c>
      <c r="C262" s="32" t="s">
        <v>61</v>
      </c>
      <c r="D262" s="96">
        <f>17.54</f>
        <v>17.54</v>
      </c>
      <c r="E262" s="19">
        <v>100</v>
      </c>
      <c r="F262" s="19">
        <f t="shared" si="72"/>
        <v>1754</v>
      </c>
      <c r="G262" s="52">
        <v>500</v>
      </c>
      <c r="H262" s="19">
        <f t="shared" si="73"/>
        <v>8770</v>
      </c>
      <c r="I262" s="19">
        <f t="shared" si="74"/>
        <v>10524</v>
      </c>
    </row>
    <row r="263" spans="1:9" ht="25.5">
      <c r="A263" s="15">
        <v>244</v>
      </c>
      <c r="B263" s="31" t="s">
        <v>89</v>
      </c>
      <c r="C263" s="32" t="s">
        <v>61</v>
      </c>
      <c r="D263" s="96">
        <v>17.54</v>
      </c>
      <c r="E263" s="19">
        <v>1000</v>
      </c>
      <c r="F263" s="19">
        <f t="shared" si="72"/>
        <v>17540</v>
      </c>
      <c r="G263" s="52">
        <v>3000</v>
      </c>
      <c r="H263" s="19">
        <f t="shared" si="73"/>
        <v>52620</v>
      </c>
      <c r="I263" s="19">
        <f t="shared" si="74"/>
        <v>70160</v>
      </c>
    </row>
    <row r="264" spans="1:9">
      <c r="A264" s="15">
        <v>245</v>
      </c>
      <c r="B264" s="72" t="s">
        <v>166</v>
      </c>
      <c r="C264" s="94" t="s">
        <v>22</v>
      </c>
      <c r="D264" s="94">
        <v>1</v>
      </c>
      <c r="E264" s="19"/>
      <c r="F264" s="19">
        <f t="shared" si="72"/>
        <v>0</v>
      </c>
      <c r="G264" s="52">
        <v>50000</v>
      </c>
      <c r="H264" s="19">
        <f t="shared" si="73"/>
        <v>50000</v>
      </c>
      <c r="I264" s="19">
        <f t="shared" si="74"/>
        <v>50000</v>
      </c>
    </row>
    <row r="265" spans="1:9" ht="25.5">
      <c r="A265" s="15">
        <v>246</v>
      </c>
      <c r="B265" s="101" t="s">
        <v>167</v>
      </c>
      <c r="C265" s="94" t="s">
        <v>22</v>
      </c>
      <c r="D265" s="96">
        <v>2</v>
      </c>
      <c r="E265" s="19" t="s">
        <v>38</v>
      </c>
      <c r="F265" s="19" t="s">
        <v>38</v>
      </c>
      <c r="G265" s="20"/>
      <c r="H265" s="19">
        <f t="shared" ref="H265:H269" si="78">D265*G265</f>
        <v>0</v>
      </c>
      <c r="I265" s="19" t="s">
        <v>38</v>
      </c>
    </row>
    <row r="266" spans="1:9" ht="25.5">
      <c r="A266" s="15">
        <v>247</v>
      </c>
      <c r="B266" s="101" t="s">
        <v>168</v>
      </c>
      <c r="C266" s="94" t="s">
        <v>22</v>
      </c>
      <c r="D266" s="96">
        <v>2</v>
      </c>
      <c r="E266" s="19" t="s">
        <v>38</v>
      </c>
      <c r="F266" s="19" t="s">
        <v>38</v>
      </c>
      <c r="G266" s="20"/>
      <c r="H266" s="19">
        <f t="shared" si="78"/>
        <v>0</v>
      </c>
      <c r="I266" s="19" t="s">
        <v>38</v>
      </c>
    </row>
    <row r="267" spans="1:9" ht="25.5">
      <c r="A267" s="15">
        <v>248</v>
      </c>
      <c r="B267" s="101" t="s">
        <v>169</v>
      </c>
      <c r="C267" s="94" t="s">
        <v>22</v>
      </c>
      <c r="D267" s="96">
        <v>2</v>
      </c>
      <c r="E267" s="19" t="s">
        <v>38</v>
      </c>
      <c r="F267" s="19" t="s">
        <v>38</v>
      </c>
      <c r="G267" s="20"/>
      <c r="H267" s="19">
        <f t="shared" si="78"/>
        <v>0</v>
      </c>
      <c r="I267" s="19" t="s">
        <v>38</v>
      </c>
    </row>
    <row r="268" spans="1:9" ht="25.5">
      <c r="A268" s="15">
        <v>249</v>
      </c>
      <c r="B268" s="101" t="s">
        <v>170</v>
      </c>
      <c r="C268" s="94" t="s">
        <v>22</v>
      </c>
      <c r="D268" s="96">
        <v>2</v>
      </c>
      <c r="E268" s="19" t="s">
        <v>38</v>
      </c>
      <c r="F268" s="19" t="s">
        <v>38</v>
      </c>
      <c r="G268" s="20"/>
      <c r="H268" s="19">
        <f t="shared" si="78"/>
        <v>0</v>
      </c>
      <c r="I268" s="19" t="s">
        <v>38</v>
      </c>
    </row>
    <row r="269" spans="1:9">
      <c r="A269" s="15">
        <v>250</v>
      </c>
      <c r="B269" s="101" t="s">
        <v>171</v>
      </c>
      <c r="C269" s="94" t="s">
        <v>22</v>
      </c>
      <c r="D269" s="96">
        <v>2</v>
      </c>
      <c r="E269" s="19" t="s">
        <v>38</v>
      </c>
      <c r="F269" s="19" t="s">
        <v>38</v>
      </c>
      <c r="G269" s="20"/>
      <c r="H269" s="19">
        <f t="shared" si="78"/>
        <v>0</v>
      </c>
      <c r="I269" s="19" t="s">
        <v>38</v>
      </c>
    </row>
    <row r="270" spans="1:9">
      <c r="A270" s="15">
        <v>251</v>
      </c>
      <c r="B270" s="102" t="s">
        <v>172</v>
      </c>
      <c r="C270" s="73" t="s">
        <v>22</v>
      </c>
      <c r="D270" s="96">
        <v>1</v>
      </c>
      <c r="E270" s="19"/>
      <c r="F270" s="82">
        <f t="shared" ref="F270:F274" si="79">D270*E270</f>
        <v>0</v>
      </c>
      <c r="G270" s="76">
        <v>250000</v>
      </c>
      <c r="H270" s="82">
        <f t="shared" ref="H270:H274" si="80">D270*G270</f>
        <v>250000</v>
      </c>
      <c r="I270" s="82">
        <f t="shared" ref="I270:I274" si="81">F270+H270</f>
        <v>250000</v>
      </c>
    </row>
    <row r="271" spans="1:9" ht="25.5">
      <c r="A271" s="15">
        <v>252</v>
      </c>
      <c r="B271" s="79" t="s">
        <v>91</v>
      </c>
      <c r="C271" s="80" t="s">
        <v>27</v>
      </c>
      <c r="D271" s="96">
        <v>15.8</v>
      </c>
      <c r="E271" s="82">
        <v>5300</v>
      </c>
      <c r="F271" s="82">
        <f t="shared" si="79"/>
        <v>83740</v>
      </c>
      <c r="G271" s="83"/>
      <c r="H271" s="82">
        <f t="shared" si="80"/>
        <v>0</v>
      </c>
      <c r="I271" s="82">
        <f t="shared" si="81"/>
        <v>83740</v>
      </c>
    </row>
    <row r="272" spans="1:9" ht="27" customHeight="1">
      <c r="A272" s="15">
        <v>253</v>
      </c>
      <c r="B272" s="79" t="s">
        <v>92</v>
      </c>
      <c r="C272" s="80" t="s">
        <v>27</v>
      </c>
      <c r="D272" s="96">
        <v>1.4</v>
      </c>
      <c r="E272" s="82">
        <v>4100</v>
      </c>
      <c r="F272" s="82">
        <f t="shared" si="79"/>
        <v>5740</v>
      </c>
      <c r="G272" s="83"/>
      <c r="H272" s="82">
        <f t="shared" si="80"/>
        <v>0</v>
      </c>
      <c r="I272" s="82">
        <f t="shared" si="81"/>
        <v>5740</v>
      </c>
    </row>
    <row r="273" spans="1:9">
      <c r="A273" s="15">
        <v>254</v>
      </c>
      <c r="B273" s="79" t="s">
        <v>106</v>
      </c>
      <c r="C273" s="80" t="s">
        <v>22</v>
      </c>
      <c r="D273" s="96">
        <v>2</v>
      </c>
      <c r="E273" s="19">
        <v>12010</v>
      </c>
      <c r="F273" s="82">
        <f t="shared" si="79"/>
        <v>24020</v>
      </c>
      <c r="G273" s="83"/>
      <c r="H273" s="82">
        <f t="shared" si="80"/>
        <v>0</v>
      </c>
      <c r="I273" s="82">
        <f t="shared" si="81"/>
        <v>24020</v>
      </c>
    </row>
    <row r="274" spans="1:9">
      <c r="A274" s="15">
        <v>255</v>
      </c>
      <c r="B274" s="79" t="s">
        <v>107</v>
      </c>
      <c r="C274" s="80" t="s">
        <v>22</v>
      </c>
      <c r="D274" s="96">
        <v>4</v>
      </c>
      <c r="E274" s="19">
        <v>3540</v>
      </c>
      <c r="F274" s="82">
        <f t="shared" si="79"/>
        <v>14160</v>
      </c>
      <c r="G274" s="83"/>
      <c r="H274" s="82">
        <f t="shared" si="80"/>
        <v>0</v>
      </c>
      <c r="I274" s="82">
        <f t="shared" si="81"/>
        <v>14160</v>
      </c>
    </row>
    <row r="275" spans="1:9">
      <c r="A275" s="15">
        <v>256</v>
      </c>
      <c r="B275" s="60" t="s">
        <v>66</v>
      </c>
      <c r="C275" s="64" t="s">
        <v>22</v>
      </c>
      <c r="D275" s="96">
        <v>2</v>
      </c>
      <c r="E275" s="66">
        <v>1200</v>
      </c>
      <c r="F275" s="82">
        <f t="shared" ref="F275:F288" si="82">D275*E275</f>
        <v>2400</v>
      </c>
      <c r="G275" s="83"/>
      <c r="H275" s="82">
        <f t="shared" ref="H275:H288" si="83">D275*G275</f>
        <v>0</v>
      </c>
      <c r="I275" s="82">
        <f t="shared" ref="I275:I288" si="84">F275+H275</f>
        <v>2400</v>
      </c>
    </row>
    <row r="276" spans="1:9">
      <c r="A276" s="15">
        <v>257</v>
      </c>
      <c r="B276" s="60" t="s">
        <v>67</v>
      </c>
      <c r="C276" s="64" t="s">
        <v>22</v>
      </c>
      <c r="D276" s="96">
        <v>6</v>
      </c>
      <c r="E276" s="66">
        <v>1800</v>
      </c>
      <c r="F276" s="82">
        <f t="shared" si="82"/>
        <v>10800</v>
      </c>
      <c r="G276" s="83"/>
      <c r="H276" s="82">
        <f t="shared" si="83"/>
        <v>0</v>
      </c>
      <c r="I276" s="82">
        <f t="shared" si="84"/>
        <v>10800</v>
      </c>
    </row>
    <row r="277" spans="1:9">
      <c r="A277" s="15">
        <v>258</v>
      </c>
      <c r="B277" s="79" t="s">
        <v>95</v>
      </c>
      <c r="C277" s="80" t="s">
        <v>22</v>
      </c>
      <c r="D277" s="96">
        <v>2</v>
      </c>
      <c r="E277" s="82">
        <v>10890</v>
      </c>
      <c r="F277" s="82">
        <f t="shared" si="82"/>
        <v>21780</v>
      </c>
      <c r="G277" s="83"/>
      <c r="H277" s="82">
        <f t="shared" si="83"/>
        <v>0</v>
      </c>
      <c r="I277" s="82">
        <f t="shared" si="84"/>
        <v>21780</v>
      </c>
    </row>
    <row r="278" spans="1:9">
      <c r="A278" s="15">
        <v>259</v>
      </c>
      <c r="B278" s="79" t="s">
        <v>96</v>
      </c>
      <c r="C278" s="80" t="s">
        <v>22</v>
      </c>
      <c r="D278" s="96">
        <v>26</v>
      </c>
      <c r="E278" s="82">
        <v>300</v>
      </c>
      <c r="F278" s="82">
        <f t="shared" si="82"/>
        <v>7800</v>
      </c>
      <c r="G278" s="83"/>
      <c r="H278" s="82">
        <f t="shared" si="83"/>
        <v>0</v>
      </c>
      <c r="I278" s="82">
        <f t="shared" si="84"/>
        <v>7800</v>
      </c>
    </row>
    <row r="279" spans="1:9" ht="25.5">
      <c r="A279" s="15">
        <v>260</v>
      </c>
      <c r="B279" s="79" t="s">
        <v>97</v>
      </c>
      <c r="C279" s="80" t="s">
        <v>30</v>
      </c>
      <c r="D279" s="96">
        <v>1.32</v>
      </c>
      <c r="E279" s="82">
        <v>79000</v>
      </c>
      <c r="F279" s="82">
        <f t="shared" si="82"/>
        <v>104280</v>
      </c>
      <c r="G279" s="83"/>
      <c r="H279" s="82">
        <f t="shared" si="83"/>
        <v>0</v>
      </c>
      <c r="I279" s="82">
        <f t="shared" si="84"/>
        <v>104280</v>
      </c>
    </row>
    <row r="280" spans="1:9">
      <c r="A280" s="15">
        <v>261</v>
      </c>
      <c r="B280" s="79" t="s">
        <v>98</v>
      </c>
      <c r="C280" s="80" t="s">
        <v>30</v>
      </c>
      <c r="D280" s="96">
        <v>0.08</v>
      </c>
      <c r="E280" s="82">
        <v>77000</v>
      </c>
      <c r="F280" s="82">
        <f t="shared" si="82"/>
        <v>6160</v>
      </c>
      <c r="G280" s="83"/>
      <c r="H280" s="82">
        <f t="shared" si="83"/>
        <v>0</v>
      </c>
      <c r="I280" s="82">
        <f t="shared" si="84"/>
        <v>6160</v>
      </c>
    </row>
    <row r="281" spans="1:9" ht="25.5">
      <c r="A281" s="15">
        <v>262</v>
      </c>
      <c r="B281" s="79" t="s">
        <v>99</v>
      </c>
      <c r="C281" s="80" t="s">
        <v>30</v>
      </c>
      <c r="D281" s="96">
        <v>0.05</v>
      </c>
      <c r="E281" s="82"/>
      <c r="F281" s="82">
        <f t="shared" si="82"/>
        <v>0</v>
      </c>
      <c r="G281" s="83">
        <v>50000</v>
      </c>
      <c r="H281" s="82">
        <f t="shared" si="83"/>
        <v>2500</v>
      </c>
      <c r="I281" s="82">
        <f t="shared" si="84"/>
        <v>2500</v>
      </c>
    </row>
    <row r="282" spans="1:9">
      <c r="A282" s="15">
        <v>263</v>
      </c>
      <c r="B282" s="79" t="s">
        <v>98</v>
      </c>
      <c r="C282" s="80" t="s">
        <v>30</v>
      </c>
      <c r="D282" s="96">
        <f>D281</f>
        <v>0.05</v>
      </c>
      <c r="E282" s="82">
        <v>77000</v>
      </c>
      <c r="F282" s="82">
        <f t="shared" si="82"/>
        <v>3850</v>
      </c>
      <c r="G282" s="83"/>
      <c r="H282" s="82">
        <f t="shared" si="83"/>
        <v>0</v>
      </c>
      <c r="I282" s="82">
        <f t="shared" si="84"/>
        <v>3850</v>
      </c>
    </row>
    <row r="283" spans="1:9">
      <c r="A283" s="15">
        <v>264</v>
      </c>
      <c r="B283" s="79" t="s">
        <v>74</v>
      </c>
      <c r="C283" s="80" t="s">
        <v>61</v>
      </c>
      <c r="D283" s="96">
        <v>115.8</v>
      </c>
      <c r="E283" s="87">
        <v>300</v>
      </c>
      <c r="F283" s="82">
        <f t="shared" si="82"/>
        <v>34740</v>
      </c>
      <c r="G283" s="83">
        <v>350</v>
      </c>
      <c r="H283" s="82">
        <f t="shared" si="83"/>
        <v>40530</v>
      </c>
      <c r="I283" s="82">
        <f t="shared" si="84"/>
        <v>75270</v>
      </c>
    </row>
    <row r="284" spans="1:9">
      <c r="A284" s="15">
        <v>265</v>
      </c>
      <c r="B284" s="88" t="s">
        <v>77</v>
      </c>
      <c r="C284" s="80" t="s">
        <v>22</v>
      </c>
      <c r="D284" s="96">
        <v>2</v>
      </c>
      <c r="E284" s="89"/>
      <c r="F284" s="82">
        <f t="shared" si="82"/>
        <v>0</v>
      </c>
      <c r="G284" s="90">
        <v>2500</v>
      </c>
      <c r="H284" s="82">
        <f t="shared" si="83"/>
        <v>5000</v>
      </c>
      <c r="I284" s="82">
        <f t="shared" si="84"/>
        <v>5000</v>
      </c>
    </row>
    <row r="285" spans="1:9">
      <c r="A285" s="15">
        <v>266</v>
      </c>
      <c r="B285" s="88" t="s">
        <v>78</v>
      </c>
      <c r="C285" s="80" t="s">
        <v>22</v>
      </c>
      <c r="D285" s="96">
        <v>2</v>
      </c>
      <c r="E285" s="89">
        <v>2500</v>
      </c>
      <c r="F285" s="82">
        <f t="shared" si="82"/>
        <v>5000</v>
      </c>
      <c r="G285" s="90">
        <v>2000</v>
      </c>
      <c r="H285" s="82">
        <f t="shared" si="83"/>
        <v>4000</v>
      </c>
      <c r="I285" s="82">
        <f t="shared" si="84"/>
        <v>9000</v>
      </c>
    </row>
    <row r="286" spans="1:9">
      <c r="A286" s="15">
        <v>267</v>
      </c>
      <c r="B286" s="88" t="s">
        <v>100</v>
      </c>
      <c r="C286" s="80" t="s">
        <v>22</v>
      </c>
      <c r="D286" s="96">
        <v>2</v>
      </c>
      <c r="E286" s="89"/>
      <c r="F286" s="82">
        <f t="shared" si="82"/>
        <v>0</v>
      </c>
      <c r="G286" s="90">
        <v>1000</v>
      </c>
      <c r="H286" s="82">
        <f t="shared" si="83"/>
        <v>2000</v>
      </c>
      <c r="I286" s="82">
        <f t="shared" si="84"/>
        <v>2000</v>
      </c>
    </row>
    <row r="287" spans="1:9">
      <c r="A287" s="15">
        <v>268</v>
      </c>
      <c r="B287" s="100" t="s">
        <v>173</v>
      </c>
      <c r="C287" s="71" t="s">
        <v>36</v>
      </c>
      <c r="D287" s="96">
        <v>1</v>
      </c>
      <c r="E287" s="89">
        <v>4000</v>
      </c>
      <c r="F287" s="82">
        <f t="shared" si="82"/>
        <v>4000</v>
      </c>
      <c r="G287" s="83"/>
      <c r="H287" s="82">
        <f t="shared" si="83"/>
        <v>0</v>
      </c>
      <c r="I287" s="82">
        <f t="shared" si="84"/>
        <v>4000</v>
      </c>
    </row>
    <row r="288" spans="1:9">
      <c r="A288" s="15">
        <v>269</v>
      </c>
      <c r="B288" s="79" t="s">
        <v>141</v>
      </c>
      <c r="C288" s="94" t="s">
        <v>22</v>
      </c>
      <c r="D288" s="96">
        <v>1</v>
      </c>
      <c r="E288" s="19">
        <v>30600</v>
      </c>
      <c r="F288" s="82">
        <f t="shared" si="82"/>
        <v>30600</v>
      </c>
      <c r="G288" s="83"/>
      <c r="H288" s="82">
        <f t="shared" si="83"/>
        <v>0</v>
      </c>
      <c r="I288" s="82">
        <f t="shared" si="84"/>
        <v>30600</v>
      </c>
    </row>
    <row r="289" spans="1:9">
      <c r="A289" s="15">
        <v>270</v>
      </c>
      <c r="B289" s="91" t="s">
        <v>104</v>
      </c>
      <c r="C289" s="32"/>
      <c r="D289" s="96"/>
      <c r="E289" s="19"/>
      <c r="F289" s="19">
        <f t="shared" ref="F289:F296" si="85">D289*E289</f>
        <v>0</v>
      </c>
      <c r="G289" s="52"/>
      <c r="H289" s="19">
        <f t="shared" ref="H289:H296" si="86">D289*G289</f>
        <v>0</v>
      </c>
      <c r="I289" s="19">
        <f t="shared" ref="I289:I296" si="87">F289+H289</f>
        <v>0</v>
      </c>
    </row>
    <row r="290" spans="1:9">
      <c r="A290" s="15">
        <v>271</v>
      </c>
      <c r="B290" s="31" t="s">
        <v>88</v>
      </c>
      <c r="C290" s="32" t="s">
        <v>61</v>
      </c>
      <c r="D290" s="96">
        <v>5.01</v>
      </c>
      <c r="E290" s="19">
        <v>100</v>
      </c>
      <c r="F290" s="19">
        <f t="shared" si="85"/>
        <v>501</v>
      </c>
      <c r="G290" s="52">
        <v>500</v>
      </c>
      <c r="H290" s="19">
        <f t="shared" si="86"/>
        <v>2505</v>
      </c>
      <c r="I290" s="19">
        <f t="shared" si="87"/>
        <v>3006</v>
      </c>
    </row>
    <row r="291" spans="1:9" ht="25.5">
      <c r="A291" s="15">
        <v>272</v>
      </c>
      <c r="B291" s="31" t="s">
        <v>89</v>
      </c>
      <c r="C291" s="32" t="s">
        <v>61</v>
      </c>
      <c r="D291" s="96">
        <v>5.01</v>
      </c>
      <c r="E291" s="19">
        <v>1000</v>
      </c>
      <c r="F291" s="19">
        <f t="shared" si="85"/>
        <v>5010</v>
      </c>
      <c r="G291" s="52">
        <v>3000</v>
      </c>
      <c r="H291" s="19">
        <f t="shared" si="86"/>
        <v>15030</v>
      </c>
      <c r="I291" s="19">
        <f t="shared" si="87"/>
        <v>20040</v>
      </c>
    </row>
    <row r="292" spans="1:9">
      <c r="A292" s="15">
        <v>273</v>
      </c>
      <c r="B292" s="102" t="s">
        <v>174</v>
      </c>
      <c r="C292" s="73" t="s">
        <v>22</v>
      </c>
      <c r="D292" s="96">
        <v>1</v>
      </c>
      <c r="E292" s="19"/>
      <c r="F292" s="82">
        <f t="shared" si="85"/>
        <v>0</v>
      </c>
      <c r="G292" s="76">
        <v>250000</v>
      </c>
      <c r="H292" s="82">
        <f t="shared" si="86"/>
        <v>250000</v>
      </c>
      <c r="I292" s="82">
        <f t="shared" si="87"/>
        <v>250000</v>
      </c>
    </row>
    <row r="293" spans="1:9" ht="25.5">
      <c r="A293" s="15">
        <v>274</v>
      </c>
      <c r="B293" s="79" t="s">
        <v>91</v>
      </c>
      <c r="C293" s="80" t="s">
        <v>27</v>
      </c>
      <c r="D293" s="96">
        <v>11.8</v>
      </c>
      <c r="E293" s="82">
        <v>5300</v>
      </c>
      <c r="F293" s="82">
        <f t="shared" si="85"/>
        <v>62540</v>
      </c>
      <c r="G293" s="83"/>
      <c r="H293" s="82">
        <f t="shared" si="86"/>
        <v>0</v>
      </c>
      <c r="I293" s="82">
        <f t="shared" si="87"/>
        <v>62540</v>
      </c>
    </row>
    <row r="294" spans="1:9" ht="27" customHeight="1">
      <c r="A294" s="15">
        <v>275</v>
      </c>
      <c r="B294" s="79" t="s">
        <v>92</v>
      </c>
      <c r="C294" s="80" t="s">
        <v>27</v>
      </c>
      <c r="D294" s="96">
        <v>1.4</v>
      </c>
      <c r="E294" s="82">
        <v>4100</v>
      </c>
      <c r="F294" s="82">
        <f t="shared" si="85"/>
        <v>5740</v>
      </c>
      <c r="G294" s="83"/>
      <c r="H294" s="82">
        <f t="shared" si="86"/>
        <v>0</v>
      </c>
      <c r="I294" s="82">
        <f t="shared" si="87"/>
        <v>5740</v>
      </c>
    </row>
    <row r="295" spans="1:9">
      <c r="A295" s="15">
        <v>276</v>
      </c>
      <c r="B295" s="79" t="s">
        <v>106</v>
      </c>
      <c r="C295" s="80" t="s">
        <v>22</v>
      </c>
      <c r="D295" s="96">
        <v>2</v>
      </c>
      <c r="E295" s="19">
        <v>12010</v>
      </c>
      <c r="F295" s="82">
        <f t="shared" si="85"/>
        <v>24020</v>
      </c>
      <c r="G295" s="83"/>
      <c r="H295" s="82">
        <f t="shared" si="86"/>
        <v>0</v>
      </c>
      <c r="I295" s="82">
        <f t="shared" si="87"/>
        <v>24020</v>
      </c>
    </row>
    <row r="296" spans="1:9">
      <c r="A296" s="15">
        <v>277</v>
      </c>
      <c r="B296" s="79" t="s">
        <v>107</v>
      </c>
      <c r="C296" s="80" t="s">
        <v>22</v>
      </c>
      <c r="D296" s="96">
        <v>4</v>
      </c>
      <c r="E296" s="19">
        <v>3540</v>
      </c>
      <c r="F296" s="82">
        <f t="shared" si="85"/>
        <v>14160</v>
      </c>
      <c r="G296" s="83"/>
      <c r="H296" s="82">
        <f t="shared" si="86"/>
        <v>0</v>
      </c>
      <c r="I296" s="82">
        <f t="shared" si="87"/>
        <v>14160</v>
      </c>
    </row>
    <row r="297" spans="1:9">
      <c r="A297" s="15">
        <v>278</v>
      </c>
      <c r="B297" s="60" t="s">
        <v>66</v>
      </c>
      <c r="C297" s="64" t="s">
        <v>22</v>
      </c>
      <c r="D297" s="96">
        <v>6</v>
      </c>
      <c r="E297" s="66">
        <v>1200</v>
      </c>
      <c r="F297" s="82">
        <f t="shared" ref="F297:F310" si="88">D297*E297</f>
        <v>7200</v>
      </c>
      <c r="G297" s="83"/>
      <c r="H297" s="82">
        <f t="shared" ref="H297:H310" si="89">D297*G297</f>
        <v>0</v>
      </c>
      <c r="I297" s="82">
        <f t="shared" ref="I297:I310" si="90">F297+H297</f>
        <v>7200</v>
      </c>
    </row>
    <row r="298" spans="1:9">
      <c r="A298" s="15">
        <v>279</v>
      </c>
      <c r="B298" s="60" t="s">
        <v>67</v>
      </c>
      <c r="C298" s="64" t="s">
        <v>22</v>
      </c>
      <c r="D298" s="96">
        <v>2</v>
      </c>
      <c r="E298" s="66">
        <v>1800</v>
      </c>
      <c r="F298" s="82">
        <f t="shared" si="88"/>
        <v>3600</v>
      </c>
      <c r="G298" s="83"/>
      <c r="H298" s="82">
        <f t="shared" si="89"/>
        <v>0</v>
      </c>
      <c r="I298" s="82">
        <f t="shared" si="90"/>
        <v>3600</v>
      </c>
    </row>
    <row r="299" spans="1:9">
      <c r="A299" s="15">
        <v>280</v>
      </c>
      <c r="B299" s="79" t="s">
        <v>95</v>
      </c>
      <c r="C299" s="80" t="s">
        <v>22</v>
      </c>
      <c r="D299" s="96">
        <v>2</v>
      </c>
      <c r="E299" s="82">
        <v>10890</v>
      </c>
      <c r="F299" s="82">
        <f t="shared" si="88"/>
        <v>21780</v>
      </c>
      <c r="G299" s="83"/>
      <c r="H299" s="82">
        <f t="shared" si="89"/>
        <v>0</v>
      </c>
      <c r="I299" s="82">
        <f t="shared" si="90"/>
        <v>21780</v>
      </c>
    </row>
    <row r="300" spans="1:9">
      <c r="A300" s="15">
        <v>281</v>
      </c>
      <c r="B300" s="79" t="s">
        <v>96</v>
      </c>
      <c r="C300" s="80" t="s">
        <v>22</v>
      </c>
      <c r="D300" s="96">
        <v>14</v>
      </c>
      <c r="E300" s="82">
        <v>300</v>
      </c>
      <c r="F300" s="82">
        <f t="shared" si="88"/>
        <v>4200</v>
      </c>
      <c r="G300" s="83"/>
      <c r="H300" s="82">
        <f t="shared" si="89"/>
        <v>0</v>
      </c>
      <c r="I300" s="82">
        <f t="shared" si="90"/>
        <v>4200</v>
      </c>
    </row>
    <row r="301" spans="1:9" ht="25.5">
      <c r="A301" s="15">
        <v>282</v>
      </c>
      <c r="B301" s="79" t="s">
        <v>97</v>
      </c>
      <c r="C301" s="80" t="s">
        <v>30</v>
      </c>
      <c r="D301" s="96">
        <v>1.03</v>
      </c>
      <c r="E301" s="82">
        <v>79000</v>
      </c>
      <c r="F301" s="82">
        <f t="shared" si="88"/>
        <v>81370</v>
      </c>
      <c r="G301" s="83"/>
      <c r="H301" s="82">
        <f t="shared" si="89"/>
        <v>0</v>
      </c>
      <c r="I301" s="82">
        <f t="shared" si="90"/>
        <v>81370</v>
      </c>
    </row>
    <row r="302" spans="1:9">
      <c r="A302" s="15">
        <v>283</v>
      </c>
      <c r="B302" s="79" t="s">
        <v>98</v>
      </c>
      <c r="C302" s="80" t="s">
        <v>30</v>
      </c>
      <c r="D302" s="96">
        <v>0.05</v>
      </c>
      <c r="E302" s="82">
        <v>77000</v>
      </c>
      <c r="F302" s="82">
        <f t="shared" si="88"/>
        <v>3850</v>
      </c>
      <c r="G302" s="83"/>
      <c r="H302" s="82">
        <f t="shared" si="89"/>
        <v>0</v>
      </c>
      <c r="I302" s="82">
        <f t="shared" si="90"/>
        <v>3850</v>
      </c>
    </row>
    <row r="303" spans="1:9" ht="25.5">
      <c r="A303" s="15">
        <v>284</v>
      </c>
      <c r="B303" s="79" t="s">
        <v>99</v>
      </c>
      <c r="C303" s="80" t="s">
        <v>30</v>
      </c>
      <c r="D303" s="97">
        <f>16.6*3.17/1000</f>
        <v>0.05</v>
      </c>
      <c r="E303" s="82"/>
      <c r="F303" s="82">
        <f t="shared" si="88"/>
        <v>0</v>
      </c>
      <c r="G303" s="83">
        <v>50000</v>
      </c>
      <c r="H303" s="82">
        <f t="shared" si="89"/>
        <v>2500</v>
      </c>
      <c r="I303" s="82">
        <f t="shared" si="90"/>
        <v>2500</v>
      </c>
    </row>
    <row r="304" spans="1:9">
      <c r="A304" s="15">
        <v>285</v>
      </c>
      <c r="B304" s="79" t="s">
        <v>98</v>
      </c>
      <c r="C304" s="80" t="s">
        <v>30</v>
      </c>
      <c r="D304" s="96">
        <f>D303</f>
        <v>0.05</v>
      </c>
      <c r="E304" s="82">
        <v>77000</v>
      </c>
      <c r="F304" s="82">
        <f t="shared" si="88"/>
        <v>3850</v>
      </c>
      <c r="G304" s="83"/>
      <c r="H304" s="82">
        <f t="shared" si="89"/>
        <v>0</v>
      </c>
      <c r="I304" s="82">
        <f t="shared" si="90"/>
        <v>3850</v>
      </c>
    </row>
    <row r="305" spans="1:9">
      <c r="A305" s="15">
        <v>286</v>
      </c>
      <c r="B305" s="79" t="s">
        <v>74</v>
      </c>
      <c r="C305" s="80" t="s">
        <v>61</v>
      </c>
      <c r="D305" s="96">
        <v>81</v>
      </c>
      <c r="E305" s="87">
        <v>300</v>
      </c>
      <c r="F305" s="82">
        <f t="shared" si="88"/>
        <v>24300</v>
      </c>
      <c r="G305" s="83">
        <v>350</v>
      </c>
      <c r="H305" s="82">
        <f t="shared" si="89"/>
        <v>28350</v>
      </c>
      <c r="I305" s="82">
        <f t="shared" si="90"/>
        <v>52650</v>
      </c>
    </row>
    <row r="306" spans="1:9">
      <c r="A306" s="15">
        <v>287</v>
      </c>
      <c r="B306" s="88" t="s">
        <v>77</v>
      </c>
      <c r="C306" s="80" t="s">
        <v>22</v>
      </c>
      <c r="D306" s="96">
        <v>1</v>
      </c>
      <c r="E306" s="89"/>
      <c r="F306" s="82">
        <f t="shared" si="88"/>
        <v>0</v>
      </c>
      <c r="G306" s="90">
        <v>2500</v>
      </c>
      <c r="H306" s="82">
        <f t="shared" si="89"/>
        <v>2500</v>
      </c>
      <c r="I306" s="82">
        <f t="shared" si="90"/>
        <v>2500</v>
      </c>
    </row>
    <row r="307" spans="1:9">
      <c r="A307" s="15">
        <v>288</v>
      </c>
      <c r="B307" s="88" t="s">
        <v>78</v>
      </c>
      <c r="C307" s="80" t="s">
        <v>22</v>
      </c>
      <c r="D307" s="96">
        <v>1</v>
      </c>
      <c r="E307" s="89">
        <v>2500</v>
      </c>
      <c r="F307" s="82">
        <f t="shared" si="88"/>
        <v>2500</v>
      </c>
      <c r="G307" s="90">
        <v>2000</v>
      </c>
      <c r="H307" s="82">
        <f t="shared" si="89"/>
        <v>2000</v>
      </c>
      <c r="I307" s="82">
        <f t="shared" si="90"/>
        <v>4500</v>
      </c>
    </row>
    <row r="308" spans="1:9">
      <c r="A308" s="15">
        <v>289</v>
      </c>
      <c r="B308" s="88" t="s">
        <v>100</v>
      </c>
      <c r="C308" s="80" t="s">
        <v>22</v>
      </c>
      <c r="D308" s="96">
        <v>1</v>
      </c>
      <c r="E308" s="89"/>
      <c r="F308" s="82">
        <f t="shared" si="88"/>
        <v>0</v>
      </c>
      <c r="G308" s="90">
        <v>1000</v>
      </c>
      <c r="H308" s="82">
        <f t="shared" si="89"/>
        <v>1000</v>
      </c>
      <c r="I308" s="82">
        <f t="shared" si="90"/>
        <v>1000</v>
      </c>
    </row>
    <row r="309" spans="1:9">
      <c r="A309" s="15">
        <v>290</v>
      </c>
      <c r="B309" s="100" t="s">
        <v>173</v>
      </c>
      <c r="C309" s="71" t="s">
        <v>36</v>
      </c>
      <c r="D309" s="96">
        <v>0.5</v>
      </c>
      <c r="E309" s="89">
        <v>4000</v>
      </c>
      <c r="F309" s="82">
        <f t="shared" si="88"/>
        <v>2000</v>
      </c>
      <c r="G309" s="83"/>
      <c r="H309" s="82">
        <f t="shared" si="89"/>
        <v>0</v>
      </c>
      <c r="I309" s="82">
        <f t="shared" si="90"/>
        <v>2000</v>
      </c>
    </row>
    <row r="310" spans="1:9">
      <c r="A310" s="15">
        <v>291</v>
      </c>
      <c r="B310" s="79" t="s">
        <v>141</v>
      </c>
      <c r="C310" s="94" t="s">
        <v>22</v>
      </c>
      <c r="D310" s="96">
        <v>1</v>
      </c>
      <c r="E310" s="19">
        <v>30600</v>
      </c>
      <c r="F310" s="82">
        <f t="shared" si="88"/>
        <v>30600</v>
      </c>
      <c r="G310" s="83"/>
      <c r="H310" s="82">
        <f t="shared" si="89"/>
        <v>0</v>
      </c>
      <c r="I310" s="82">
        <f t="shared" si="90"/>
        <v>30600</v>
      </c>
    </row>
    <row r="311" spans="1:9">
      <c r="A311" s="15">
        <v>292</v>
      </c>
      <c r="B311" s="91" t="s">
        <v>104</v>
      </c>
      <c r="C311" s="32"/>
      <c r="D311" s="96"/>
      <c r="E311" s="19"/>
      <c r="F311" s="19"/>
      <c r="G311" s="52"/>
      <c r="H311" s="19"/>
      <c r="I311" s="19"/>
    </row>
    <row r="312" spans="1:9">
      <c r="A312" s="15">
        <v>293</v>
      </c>
      <c r="B312" s="31" t="s">
        <v>88</v>
      </c>
      <c r="C312" s="32" t="s">
        <v>61</v>
      </c>
      <c r="D312" s="96">
        <v>5.01</v>
      </c>
      <c r="E312" s="19">
        <v>100</v>
      </c>
      <c r="F312" s="19">
        <f t="shared" ref="F312:F315" si="91">D312*E312</f>
        <v>501</v>
      </c>
      <c r="G312" s="52">
        <v>500</v>
      </c>
      <c r="H312" s="19">
        <f t="shared" ref="H312:H315" si="92">D312*G312</f>
        <v>2505</v>
      </c>
      <c r="I312" s="19">
        <f t="shared" ref="I312:I315" si="93">F312+H312</f>
        <v>3006</v>
      </c>
    </row>
    <row r="313" spans="1:9" ht="25.5">
      <c r="A313" s="15">
        <v>294</v>
      </c>
      <c r="B313" s="31" t="s">
        <v>89</v>
      </c>
      <c r="C313" s="32" t="s">
        <v>61</v>
      </c>
      <c r="D313" s="96">
        <v>5.01</v>
      </c>
      <c r="E313" s="19">
        <v>1000</v>
      </c>
      <c r="F313" s="19">
        <f t="shared" si="91"/>
        <v>5010</v>
      </c>
      <c r="G313" s="52">
        <v>3000</v>
      </c>
      <c r="H313" s="19">
        <f t="shared" si="92"/>
        <v>15030</v>
      </c>
      <c r="I313" s="19">
        <f t="shared" si="93"/>
        <v>20040</v>
      </c>
    </row>
    <row r="314" spans="1:9">
      <c r="A314" s="15">
        <v>295</v>
      </c>
      <c r="B314" s="101" t="s">
        <v>175</v>
      </c>
      <c r="C314" s="94" t="s">
        <v>22</v>
      </c>
      <c r="D314" s="96">
        <v>1</v>
      </c>
      <c r="E314" s="19"/>
      <c r="F314" s="82">
        <f t="shared" si="91"/>
        <v>0</v>
      </c>
      <c r="G314" s="83">
        <v>50000</v>
      </c>
      <c r="H314" s="82">
        <f t="shared" si="92"/>
        <v>50000</v>
      </c>
      <c r="I314" s="82">
        <f t="shared" si="93"/>
        <v>50000</v>
      </c>
    </row>
    <row r="315" spans="1:9">
      <c r="A315" s="15">
        <v>296</v>
      </c>
      <c r="B315" s="101" t="s">
        <v>176</v>
      </c>
      <c r="C315" s="94" t="s">
        <v>22</v>
      </c>
      <c r="D315" s="96">
        <v>1</v>
      </c>
      <c r="E315" s="19"/>
      <c r="F315" s="82">
        <f t="shared" si="91"/>
        <v>0</v>
      </c>
      <c r="G315" s="83">
        <v>50000</v>
      </c>
      <c r="H315" s="82">
        <f t="shared" si="92"/>
        <v>50000</v>
      </c>
      <c r="I315" s="82">
        <f t="shared" si="93"/>
        <v>50000</v>
      </c>
    </row>
    <row r="316" spans="1:9">
      <c r="A316" s="15">
        <v>297</v>
      </c>
      <c r="B316" s="101" t="s">
        <v>177</v>
      </c>
      <c r="C316" s="94" t="s">
        <v>22</v>
      </c>
      <c r="D316" s="96">
        <v>166</v>
      </c>
      <c r="E316" s="19">
        <v>16000</v>
      </c>
      <c r="F316" s="82">
        <f>D316*E316</f>
        <v>2656000</v>
      </c>
      <c r="G316" s="83">
        <v>87200</v>
      </c>
      <c r="H316" s="82">
        <f>D316*G316</f>
        <v>14475200</v>
      </c>
      <c r="I316" s="82">
        <f>F316+H316</f>
        <v>17131200</v>
      </c>
    </row>
    <row r="317" spans="1:9">
      <c r="A317" s="103"/>
      <c r="B317" s="118" t="s">
        <v>178</v>
      </c>
      <c r="C317" s="118"/>
      <c r="D317" s="118"/>
      <c r="E317" s="118"/>
      <c r="F317" s="104">
        <f>SUM(F19:F315)</f>
        <v>7636626.1200000001</v>
      </c>
      <c r="G317" s="105"/>
      <c r="H317" s="104">
        <f>SUM(H19:H315)</f>
        <v>34259393</v>
      </c>
      <c r="I317" s="104">
        <f>SUM(I19:I316)</f>
        <v>59027219.119999997</v>
      </c>
    </row>
    <row r="318" spans="1:9">
      <c r="A318" s="103"/>
      <c r="B318" s="119" t="s">
        <v>179</v>
      </c>
      <c r="C318" s="120"/>
      <c r="D318" s="120"/>
      <c r="E318" s="120"/>
      <c r="F318" s="120"/>
      <c r="G318" s="120"/>
      <c r="H318" s="121"/>
      <c r="I318" s="104">
        <f>I319-I317</f>
        <v>12985988.210000001</v>
      </c>
    </row>
    <row r="319" spans="1:9">
      <c r="A319" s="103"/>
      <c r="B319" s="119" t="s">
        <v>180</v>
      </c>
      <c r="C319" s="120"/>
      <c r="D319" s="120"/>
      <c r="E319" s="120"/>
      <c r="F319" s="120"/>
      <c r="G319" s="120"/>
      <c r="H319" s="121"/>
      <c r="I319" s="104">
        <f>I317*1.22</f>
        <v>72013207.329999998</v>
      </c>
    </row>
    <row r="323" spans="1:9">
      <c r="B323" s="24"/>
      <c r="I323" s="24"/>
    </row>
    <row r="324" spans="1:9">
      <c r="B324" s="24"/>
      <c r="I324" s="24"/>
    </row>
    <row r="325" spans="1:9">
      <c r="B325" s="24"/>
    </row>
    <row r="326" spans="1:9">
      <c r="B326" s="24"/>
    </row>
    <row r="327" spans="1:9" s="3" customFormat="1">
      <c r="A327" s="4"/>
      <c r="B327" s="4"/>
      <c r="C327" s="4"/>
      <c r="D327" s="5"/>
      <c r="E327" s="6"/>
      <c r="F327" s="4"/>
      <c r="G327" s="7"/>
      <c r="H327" s="4"/>
      <c r="I327" s="4"/>
    </row>
    <row r="328" spans="1:9" s="3" customFormat="1">
      <c r="A328" s="4"/>
      <c r="B328" s="4"/>
      <c r="C328" s="4"/>
      <c r="D328" s="5"/>
      <c r="E328" s="6"/>
      <c r="F328" s="4"/>
      <c r="G328" s="7"/>
      <c r="H328" s="4"/>
      <c r="I328" s="24"/>
    </row>
    <row r="329" spans="1:9" s="3" customFormat="1">
      <c r="A329" s="4"/>
      <c r="B329" s="4"/>
      <c r="C329" s="4"/>
      <c r="D329" s="5"/>
      <c r="E329" s="6"/>
      <c r="F329" s="4"/>
      <c r="G329" s="7"/>
      <c r="H329" s="4"/>
      <c r="I329" s="24"/>
    </row>
  </sheetData>
  <mergeCells count="21">
    <mergeCell ref="B319:H319"/>
    <mergeCell ref="A17:A18"/>
    <mergeCell ref="B17:B18"/>
    <mergeCell ref="C17:C18"/>
    <mergeCell ref="D17:D18"/>
    <mergeCell ref="A14:I14"/>
    <mergeCell ref="E17:F17"/>
    <mergeCell ref="G17:H17"/>
    <mergeCell ref="B317:E317"/>
    <mergeCell ref="B318:H318"/>
    <mergeCell ref="I17:I18"/>
    <mergeCell ref="A8:I8"/>
    <mergeCell ref="A9:I9"/>
    <mergeCell ref="A10:I10"/>
    <mergeCell ref="A11:I11"/>
    <mergeCell ref="A13:I13"/>
    <mergeCell ref="F1:I1"/>
    <mergeCell ref="F2:I2"/>
    <mergeCell ref="F3:I3"/>
    <mergeCell ref="F4:I4"/>
    <mergeCell ref="F5:I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2гп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urist2</cp:lastModifiedBy>
  <dcterms:created xsi:type="dcterms:W3CDTF">2015-06-05T18:19:00Z</dcterms:created>
  <dcterms:modified xsi:type="dcterms:W3CDTF">2026-07-16T07:32:38Z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4904C71A6E804A5AABA04938B100A1F2_12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