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 activeTab="3"/>
  </bookViews>
  <sheets>
    <sheet name="сен" sheetId="1" r:id="rId1"/>
    <sheet name="факт" sheetId="2" r:id="rId2"/>
    <sheet name="окт" sheetId="3" r:id="rId3"/>
    <sheet name="окт (2)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<sst xmlns="http://schemas.openxmlformats.org/spreadsheetml/2006/main" count="415" uniqueCount="128">
  <si>
    <t xml:space="preserve">Приложение №1
к контракту №___ от 01.09.2015 г.
</t>
  </si>
  <si>
    <t>СПЕЦИФИКАЦИЯ</t>
  </si>
  <si>
    <t>№</t>
  </si>
  <si>
    <t>Наименование товара</t>
  </si>
  <si>
    <t>Потребительские свойства</t>
  </si>
  <si>
    <t>Качество товара</t>
  </si>
  <si>
    <t>Периодичность поставки         товара</t>
  </si>
  <si>
    <t>Тара, упаковка,     фасовка товара</t>
  </si>
  <si>
    <t>Ед. изм.</t>
  </si>
  <si>
    <t>Количество</t>
  </si>
  <si>
    <t>Цена за ед., руб.</t>
  </si>
  <si>
    <t>Сумма, руб.</t>
  </si>
  <si>
    <t>п/п</t>
  </si>
  <si>
    <t>1.                      </t>
  </si>
  <si>
    <t>       2.                      </t>
  </si>
  <si>
    <t>                        3.                      </t>
  </si>
  <si>
    <t>4.                      </t>
  </si>
  <si>
    <t>        5.                      </t>
  </si>
  <si>
    <t>6.                      </t>
  </si>
  <si>
    <t>7.                      </t>
  </si>
  <si>
    <t>   8.                      </t>
  </si>
  <si>
    <t>9.                      </t>
  </si>
  <si>
    <t>10.                    </t>
  </si>
  <si>
    <t>Крупа гречневая</t>
  </si>
  <si>
    <t>Крупа гречневая,ядрица, 1 сорт.Поверхность чистая, сухая. Зараженность вредителями хлебных запасов, сорная, минеральные примеси на допускаются.</t>
  </si>
  <si>
    <t>Согласно ГОСТ 55290-2012</t>
  </si>
  <si>
    <t>Периодичность поставки товара по заявки заказчика.</t>
  </si>
  <si>
    <t>Упаковка - завода -изготовителя.</t>
  </si>
  <si>
    <t>Кг</t>
  </si>
  <si>
    <t>Масло подсолнечное</t>
  </si>
  <si>
    <t>Масло подсолнечное, рафинированное, дезодорированное, прозрачное, без осадка и запаха, фасовка в бутылках 0,9 л.</t>
  </si>
  <si>
    <t xml:space="preserve">Согласно ГОСТ Р 52465-2005. </t>
  </si>
  <si>
    <t>шт.</t>
  </si>
  <si>
    <t>Лимоны</t>
  </si>
  <si>
    <t>Свежие цитрусовые плоды, 1 сорт. Без признаков порчи и гнили.</t>
  </si>
  <si>
    <t>Согласно ГОСТ 53596-2009.</t>
  </si>
  <si>
    <t>Сыр твердых сортов (Российский)</t>
  </si>
  <si>
    <t>Однородной консистенции, с выраженным сырным, слегка кисловатым вкусом, без посторонних привкусов и запахов, жирность 50 %.</t>
  </si>
  <si>
    <t>Согласно ГОСТ 52972-2008.</t>
  </si>
  <si>
    <t>Капуста квашеная</t>
  </si>
  <si>
    <t>По указанному стандарту (общие технические условия) и технологической инструкции предприятия-изготовителя.</t>
  </si>
  <si>
    <t>Согласно ГОСТ 53972.</t>
  </si>
  <si>
    <t>Огурцы соленые</t>
  </si>
  <si>
    <t>По указанному стандарту (общие технические условия) и технологической инструкции предприятия-изготовителя. При производстве консервов на допускается использование острых (жгучих) специй (перца, горчицы, хрена), уксуса (уксусной кислоты), консервантов.</t>
  </si>
  <si>
    <t>Согласно ГОСТ Р 53396</t>
  </si>
  <si>
    <t>Помидоры соленые</t>
  </si>
  <si>
    <t>Согласно ГОСТ Р 53972-2001</t>
  </si>
  <si>
    <t>Сок плодовый, ягодный с/б 3 л</t>
  </si>
  <si>
    <t>Соки плодовые, ягодные, концентрированные, промышленной обработки.</t>
  </si>
  <si>
    <t>Согласно ГОСТ Р 52474</t>
  </si>
  <si>
    <t>банка</t>
  </si>
  <si>
    <t>Сосиски в/с</t>
  </si>
  <si>
    <t>Высший сорт, мясной продукт -изделия колбасные вареные (сосиски) охлажденные.</t>
  </si>
  <si>
    <t>Согласно  ГОСТ Р 53645-2009.</t>
  </si>
  <si>
    <t>Колбаса полукопченая высшего сорта</t>
  </si>
  <si>
    <t>По указанному стандарту или по технической документации изготовителя, в которой предусмотрены требования к качеству продукции не ниже установленых указанным стандартом.</t>
  </si>
  <si>
    <t>Согласно ГОСТ Р 53588.</t>
  </si>
  <si>
    <t>кг</t>
  </si>
  <si>
    <t>Яйцо куриное 1 категории 10 шт</t>
  </si>
  <si>
    <t>Яйцо куриное столовое, свежее, чистое, без трещин, не битое, первой категории.</t>
  </si>
  <si>
    <t>Согласно ГОСТ Р 31654-2012.</t>
  </si>
  <si>
    <t>десяток</t>
  </si>
  <si>
    <t>Мука пшеничная</t>
  </si>
  <si>
    <t>Хлебопекарная, высшего сорта.</t>
  </si>
  <si>
    <t>Согласно ГОСТ Р 52189-2003</t>
  </si>
  <si>
    <t>ИТОГО:</t>
  </si>
  <si>
    <t>Заказчик:</t>
  </si>
  <si>
    <t>Поставщик:</t>
  </si>
  <si>
    <t>__________________/О.Н.Шелест/</t>
  </si>
  <si>
    <t>___________________/Х.А.Балозян</t>
  </si>
  <si>
    <t>___________________________</t>
  </si>
  <si>
    <t>______________________________</t>
  </si>
  <si>
    <t>м.п.</t>
  </si>
  <si>
    <t xml:space="preserve">Приложение №1
к контракту № 92 от 01.09.2015 г.
</t>
  </si>
  <si>
    <t xml:space="preserve">Приложение №1
к контракту №          от 02.09.2019 г.
</t>
  </si>
  <si>
    <t>       1.                      </t>
  </si>
  <si>
    <t>Крупа пшеничная</t>
  </si>
  <si>
    <t>Крупа пшеничная , 1 сорт. Поверхность чистая, сухая.</t>
  </si>
  <si>
    <t>Согласно ГОСТ 276-60</t>
  </si>
  <si>
    <t>Периодичность поставки товара по заявке заказчика.</t>
  </si>
  <si>
    <t>Крупа манная</t>
  </si>
  <si>
    <t>Крупа манная. Полупрозрачные крупинки желтоватого цвета с острыми гранями.</t>
  </si>
  <si>
    <t xml:space="preserve">Согласно ГОСТ Р 7022-97. </t>
  </si>
  <si>
    <t>Макаронные изделия</t>
  </si>
  <si>
    <t>Макаронные изделия, изготовленные из пшеничной муки и воды.</t>
  </si>
  <si>
    <t>Согласно ГОСТ 31743-2012</t>
  </si>
  <si>
    <t xml:space="preserve">Масло подсолнечное, рафинированное, дезодорированное, прозрачное, без осадка и запаха, фасовка в бутылках </t>
  </si>
  <si>
    <t>Сахарный песок</t>
  </si>
  <si>
    <t xml:space="preserve">Сахарный песок, однородная сыпучая масса кристаллов. Цвет:белый, чистый. Вкус и запах:свойственные  сахару без  посторонних привкусов и запаха, как в сухом сахаре, так и в его водном растворе. </t>
  </si>
  <si>
    <t>Масло сливочное.</t>
  </si>
  <si>
    <t>Массовая доля жира  не менее 2,5%, не более 3,2 % Консистенция должна быть однородной. Допускается газообразование в виде отдельных глазков.</t>
  </si>
  <si>
    <t>Согласно ГОСТ Р 52969-2008.</t>
  </si>
  <si>
    <t>Рис 1-го сорта</t>
  </si>
  <si>
    <t xml:space="preserve">Рис 1сорт.Поверхность ядер риса шероховатая, цветковые пленки, плодовые и семенные оболочки полностью удалены. Зараженность вредителями, сорная, минеральные примеси не допускаются. </t>
  </si>
  <si>
    <t>Согласно ГОСТ 6293-93</t>
  </si>
  <si>
    <t>Томатная паста 25%.</t>
  </si>
  <si>
    <t>С/б 1 литр.</t>
  </si>
  <si>
    <t>Согласно ГОСТ Р 54678-2011</t>
  </si>
  <si>
    <t>шт</t>
  </si>
  <si>
    <t>Филе сельди</t>
  </si>
  <si>
    <t>Сельдь слабосоленая. Документы подтверждающие качество товара.</t>
  </si>
  <si>
    <t>Согласно ГОСТ 815-2004</t>
  </si>
  <si>
    <t>Пряники</t>
  </si>
  <si>
    <t xml:space="preserve">Мучное кондитерское изделие на основе муки, разнообразной формы с выпуклой верхней поверхностью,массовой долей общего сахара не менее 24%, массовой долей жира не более 15%.
</t>
  </si>
  <si>
    <t>Согласно ГОСТ 15810-2014</t>
  </si>
  <si>
    <t>Сухари панировочные</t>
  </si>
  <si>
    <t>Крупа перловая</t>
  </si>
  <si>
    <t xml:space="preserve">Крупа перловая, I сорт.  Целые или дробленные зашлифованные ядра твердой пшеницы, наличие в крупе неошелушенных зерновок, сорной примеси, испорченных крупинок, битых в целой крупе, не должно превышать допустимую норму. </t>
  </si>
  <si>
    <t>Согласно ГОСТ 5784-60</t>
  </si>
  <si>
    <t>Дрожжи пекарные сушеные, 100 гр</t>
  </si>
  <si>
    <t>Высшего сорта. По указаному стандарту или по технической документации изготовителя.</t>
  </si>
  <si>
    <t>Согласно ГОСТ 28483</t>
  </si>
  <si>
    <t>Икра кабачковая</t>
  </si>
  <si>
    <t>Однородная, равномерно измельченная овощная массе с видимыми включениями зелени и пряностей. Ж/б 360 гр.</t>
  </si>
  <si>
    <t>Согласно ГОСТ 2654-2017</t>
  </si>
  <si>
    <t xml:space="preserve">Приложение №1
к договору №                   /ОВЗ  от             .09 .2026 г.
</t>
  </si>
  <si>
    <t>1.</t>
  </si>
  <si>
    <t>2.</t>
  </si>
  <si>
    <t>8.</t>
  </si>
  <si>
    <t>Капуста свежая</t>
  </si>
  <si>
    <t>Согласно  ГОСТ Р 51575-2000.</t>
  </si>
  <si>
    <t>Картофель</t>
  </si>
  <si>
    <t>Лук</t>
  </si>
  <si>
    <t>Морковь</t>
  </si>
  <si>
    <t>Свекла</t>
  </si>
  <si>
    <t>Яблоко</t>
  </si>
  <si>
    <t>Мука пшеничная, высш сорт</t>
  </si>
  <si>
    <t>__________________/И.И. Карякина/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</si>
</sst>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;[Red]0.00"/>
    <numFmt numFmtId="181" formatCode="#,##0.00;[Red]#,##0.00"/>
    <numFmt numFmtId="182" formatCode="0.000;[Red]0.000"/>
  </numFmts>
  <fonts count="28">
    <font>
      <sz val="11"/>
      <color theme="1"/>
      <name val="Calibri"/>
      <charset val="204"/>
      <scheme val="minor"/>
    </font>
    <font>
      <sz val="9"/>
      <color indexed="8"/>
      <name val="Calibri"/>
      <charset val="204"/>
    </font>
    <font>
      <b/>
      <sz val="9"/>
      <color indexed="8"/>
      <name val="Calibri"/>
      <charset val="204"/>
    </font>
    <font>
      <sz val="9"/>
      <color indexed="8"/>
      <name val="Times New Roman"/>
      <charset val="204"/>
    </font>
    <font>
      <b/>
      <sz val="9"/>
      <color indexed="8"/>
      <name val="Times New Roman"/>
      <charset val="204"/>
    </font>
    <font>
      <sz val="9"/>
      <color theme="1"/>
      <name val="Times New Roman"/>
      <charset val="204"/>
    </font>
    <font>
      <sz val="9"/>
      <name val="Times New Roman"/>
      <charset val="204"/>
    </font>
    <font>
      <sz val="10"/>
      <color indexed="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86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right"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 wrapText="1"/>
    </xf>
    <xf numFmtId="180" fontId="3" fillId="2" borderId="7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180" fontId="1" fillId="0" borderId="0" xfId="0" applyNumberFormat="1" applyFont="1" applyFill="1" applyAlignment="1">
      <alignment horizontal="center" vertical="center"/>
    </xf>
    <xf numFmtId="180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3" fillId="2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80" fontId="3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181" fontId="4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center" wrapText="1"/>
    </xf>
    <xf numFmtId="180" fontId="3" fillId="0" borderId="4" xfId="0" applyNumberFormat="1" applyFont="1" applyFill="1" applyBorder="1" applyAlignment="1">
      <alignment horizontal="center" vertical="center"/>
    </xf>
    <xf numFmtId="180" fontId="0" fillId="0" borderId="0" xfId="0" applyNumberFormat="1" applyFill="1" applyAlignment="1">
      <alignment vertical="top"/>
    </xf>
    <xf numFmtId="0" fontId="3" fillId="0" borderId="7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center" wrapText="1"/>
    </xf>
    <xf numFmtId="180" fontId="5" fillId="0" borderId="7" xfId="0" applyNumberFormat="1" applyFont="1" applyFill="1" applyBorder="1" applyAlignment="1">
      <alignment horizontal="center" vertical="center"/>
    </xf>
    <xf numFmtId="180" fontId="3" fillId="0" borderId="7" xfId="0" applyNumberFormat="1" applyFont="1" applyFill="1" applyBorder="1" applyAlignment="1">
      <alignment horizontal="center"/>
    </xf>
    <xf numFmtId="0" fontId="3" fillId="0" borderId="7" xfId="0" applyFont="1" applyBorder="1" applyAlignment="1">
      <alignment wrapText="1"/>
    </xf>
    <xf numFmtId="0" fontId="1" fillId="0" borderId="0" xfId="0" applyFont="1" applyAlignment="1">
      <alignment vertical="top"/>
    </xf>
    <xf numFmtId="0" fontId="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182" fontId="3" fillId="0" borderId="7" xfId="0" applyNumberFormat="1" applyFont="1" applyFill="1" applyBorder="1" applyAlignment="1">
      <alignment horizontal="center" vertical="center"/>
    </xf>
    <xf numFmtId="180" fontId="3" fillId="3" borderId="7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center"/>
    </xf>
    <xf numFmtId="180" fontId="3" fillId="0" borderId="10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wrapText="1"/>
    </xf>
    <xf numFmtId="0" fontId="1" fillId="0" borderId="0" xfId="0" applyFont="1" applyFill="1" applyAlignment="1">
      <alignment vertical="top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top"/>
    </xf>
    <xf numFmtId="180" fontId="3" fillId="0" borderId="7" xfId="0" applyNumberFormat="1" applyFont="1" applyBorder="1" applyAlignment="1">
      <alignment horizontal="center" vertical="center"/>
    </xf>
    <xf numFmtId="180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center" wrapText="1"/>
    </xf>
    <xf numFmtId="180" fontId="3" fillId="4" borderId="7" xfId="0" applyNumberFormat="1" applyFont="1" applyFill="1" applyBorder="1" applyAlignment="1">
      <alignment horizontal="center" vertical="center"/>
    </xf>
    <xf numFmtId="180" fontId="3" fillId="4" borderId="4" xfId="0" applyNumberFormat="1" applyFont="1" applyFill="1" applyBorder="1" applyAlignment="1">
      <alignment horizontal="center" vertical="center"/>
    </xf>
    <xf numFmtId="180" fontId="3" fillId="0" borderId="7" xfId="0" applyNumberFormat="1" applyFont="1" applyBorder="1" applyAlignment="1">
      <alignment horizontal="right" vertical="top"/>
    </xf>
    <xf numFmtId="0" fontId="1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180" fontId="3" fillId="0" borderId="0" xfId="0" applyNumberFormat="1" applyFont="1" applyBorder="1" applyAlignment="1">
      <alignment vertical="top"/>
    </xf>
    <xf numFmtId="18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left" wrapText="1"/>
    </xf>
    <xf numFmtId="0" fontId="1" fillId="0" borderId="0" xfId="0" applyFont="1" applyBorder="1"/>
    <xf numFmtId="180" fontId="1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zoomScale="90" zoomScaleNormal="90" topLeftCell="A13" workbookViewId="0">
      <selection activeCell="C10" sqref="C10"/>
    </sheetView>
  </sheetViews>
  <sheetFormatPr defaultColWidth="9.14285714285714" defaultRowHeight="12"/>
  <cols>
    <col min="1" max="1" width="3.85714285714286" style="1" customWidth="1"/>
    <col min="2" max="2" width="14.4285714285714" style="1" customWidth="1"/>
    <col min="3" max="3" width="37.2857142857143" style="1" customWidth="1"/>
    <col min="4" max="4" width="11.4285714285714" style="1" customWidth="1"/>
    <col min="5" max="5" width="15.2857142857143" style="1" customWidth="1"/>
    <col min="6" max="6" width="12.4285714285714" style="1" customWidth="1"/>
    <col min="7" max="7" width="5.85714285714286" style="1" customWidth="1"/>
    <col min="8" max="8" width="7.14285714285714" style="1" customWidth="1"/>
    <col min="9" max="9" width="8" style="1" customWidth="1"/>
    <col min="10" max="10" width="11.7142857142857" style="1" customWidth="1"/>
    <col min="11" max="16384" width="9.14285714285714" style="1"/>
  </cols>
  <sheetData>
    <row r="1" ht="48.7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5"/>
      <c r="L1" s="5"/>
      <c r="M1" s="5"/>
      <c r="N1" s="5"/>
    </row>
    <row r="3" spans="1:1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2.75"/>
    <row r="5" ht="35.25" customHeight="1" spans="1:14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ht="12.75" spans="1:14">
      <c r="A6" s="11" t="s">
        <v>12</v>
      </c>
      <c r="B6" s="11"/>
      <c r="C6" s="11"/>
      <c r="D6" s="11"/>
      <c r="E6" s="11"/>
      <c r="F6" s="11"/>
      <c r="G6" s="11"/>
      <c r="H6" s="11"/>
      <c r="I6" s="11"/>
      <c r="J6" s="11"/>
    </row>
    <row r="7" ht="48.75" spans="1:14">
      <c r="A7" s="83" t="s">
        <v>13</v>
      </c>
      <c r="B7" s="84" t="s">
        <v>14</v>
      </c>
      <c r="C7" s="84" t="s">
        <v>15</v>
      </c>
      <c r="D7" s="84" t="s">
        <v>16</v>
      </c>
      <c r="E7" s="84" t="s">
        <v>17</v>
      </c>
      <c r="F7" s="84" t="s">
        <v>18</v>
      </c>
      <c r="G7" s="84" t="s">
        <v>19</v>
      </c>
      <c r="H7" s="85" t="s">
        <v>20</v>
      </c>
      <c r="I7" s="85" t="s">
        <v>21</v>
      </c>
      <c r="J7" s="85" t="s">
        <v>22</v>
      </c>
    </row>
    <row r="8" ht="53.25" customHeight="1" spans="1:14">
      <c r="A8" s="62">
        <v>1</v>
      </c>
      <c r="B8" s="35" t="s">
        <v>23</v>
      </c>
      <c r="C8" s="25" t="s">
        <v>24</v>
      </c>
      <c r="D8" s="16" t="s">
        <v>25</v>
      </c>
      <c r="E8" s="16" t="s">
        <v>26</v>
      </c>
      <c r="F8" s="16" t="s">
        <v>27</v>
      </c>
      <c r="G8" s="16" t="s">
        <v>28</v>
      </c>
      <c r="H8" s="63">
        <v>12</v>
      </c>
      <c r="I8" s="63">
        <v>59.2</v>
      </c>
      <c r="J8" s="64">
        <f t="shared" ref="J8:J19" si="0">H8*I8</f>
        <v>710.4</v>
      </c>
      <c r="K8" s="46"/>
      <c r="L8" s="46"/>
      <c r="M8" s="46"/>
    </row>
    <row r="9" ht="40.5" customHeight="1" spans="1:14">
      <c r="A9" s="34">
        <v>2</v>
      </c>
      <c r="B9" s="62" t="s">
        <v>29</v>
      </c>
      <c r="C9" s="25" t="s">
        <v>30</v>
      </c>
      <c r="D9" s="25" t="s">
        <v>31</v>
      </c>
      <c r="E9" s="16" t="s">
        <v>26</v>
      </c>
      <c r="F9" s="16" t="s">
        <v>27</v>
      </c>
      <c r="G9" s="16" t="s">
        <v>32</v>
      </c>
      <c r="H9" s="63">
        <v>40</v>
      </c>
      <c r="I9" s="63">
        <v>63.9</v>
      </c>
      <c r="J9" s="64">
        <f t="shared" si="0"/>
        <v>2556</v>
      </c>
      <c r="K9" s="46"/>
      <c r="L9" s="46"/>
      <c r="M9" s="46"/>
    </row>
    <row r="10" ht="27" customHeight="1" spans="1:14">
      <c r="A10" s="34">
        <v>3</v>
      </c>
      <c r="B10" s="25" t="s">
        <v>33</v>
      </c>
      <c r="C10" s="25" t="s">
        <v>34</v>
      </c>
      <c r="D10" s="25" t="s">
        <v>35</v>
      </c>
      <c r="E10" s="16" t="s">
        <v>26</v>
      </c>
      <c r="F10" s="16" t="s">
        <v>27</v>
      </c>
      <c r="G10" s="16" t="s">
        <v>28</v>
      </c>
      <c r="H10" s="63">
        <v>5</v>
      </c>
      <c r="I10" s="63">
        <v>129.6</v>
      </c>
      <c r="J10" s="64">
        <f t="shared" si="0"/>
        <v>648</v>
      </c>
      <c r="K10" s="46"/>
      <c r="L10" s="46"/>
      <c r="M10" s="46"/>
    </row>
    <row r="11" ht="51.75" customHeight="1" spans="1:14">
      <c r="A11" s="34">
        <v>4</v>
      </c>
      <c r="B11" s="25" t="s">
        <v>36</v>
      </c>
      <c r="C11" s="25" t="s">
        <v>37</v>
      </c>
      <c r="D11" s="65" t="s">
        <v>38</v>
      </c>
      <c r="E11" s="16" t="s">
        <v>26</v>
      </c>
      <c r="F11" s="16" t="s">
        <v>27</v>
      </c>
      <c r="G11" s="16" t="s">
        <v>28</v>
      </c>
      <c r="H11" s="63">
        <v>15</v>
      </c>
      <c r="I11" s="63">
        <v>363.1</v>
      </c>
      <c r="J11" s="64">
        <f t="shared" si="0"/>
        <v>5446.5</v>
      </c>
      <c r="K11" s="46"/>
      <c r="L11" s="46"/>
      <c r="M11" s="46"/>
    </row>
    <row r="12" ht="39" customHeight="1" spans="1:14">
      <c r="A12" s="34">
        <v>5</v>
      </c>
      <c r="B12" s="25" t="s">
        <v>39</v>
      </c>
      <c r="C12" s="25" t="s">
        <v>40</v>
      </c>
      <c r="D12" s="25" t="s">
        <v>41</v>
      </c>
      <c r="E12" s="16" t="s">
        <v>26</v>
      </c>
      <c r="F12" s="16" t="s">
        <v>27</v>
      </c>
      <c r="G12" s="16" t="s">
        <v>28</v>
      </c>
      <c r="H12" s="63">
        <v>63</v>
      </c>
      <c r="I12" s="63">
        <v>58</v>
      </c>
      <c r="J12" s="64">
        <f t="shared" si="0"/>
        <v>3654</v>
      </c>
      <c r="K12" s="46"/>
      <c r="L12" s="46"/>
      <c r="M12" s="46"/>
    </row>
    <row r="13" ht="82.5" customHeight="1" spans="1:14">
      <c r="A13" s="34">
        <v>6</v>
      </c>
      <c r="B13" s="25" t="s">
        <v>42</v>
      </c>
      <c r="C13" s="25" t="s">
        <v>43</v>
      </c>
      <c r="D13" s="25" t="s">
        <v>44</v>
      </c>
      <c r="E13" s="16" t="s">
        <v>26</v>
      </c>
      <c r="F13" s="16" t="s">
        <v>27</v>
      </c>
      <c r="G13" s="16" t="s">
        <v>28</v>
      </c>
      <c r="H13" s="63">
        <v>21.5</v>
      </c>
      <c r="I13" s="63">
        <v>71.5</v>
      </c>
      <c r="J13" s="64">
        <f t="shared" si="0"/>
        <v>1537.25</v>
      </c>
      <c r="K13" s="46"/>
      <c r="L13" s="46"/>
      <c r="M13" s="46"/>
    </row>
    <row r="14" ht="73.5" customHeight="1" spans="1:14">
      <c r="A14" s="34">
        <v>7</v>
      </c>
      <c r="B14" s="25" t="s">
        <v>45</v>
      </c>
      <c r="C14" s="25" t="s">
        <v>43</v>
      </c>
      <c r="D14" s="25" t="s">
        <v>46</v>
      </c>
      <c r="E14" s="16" t="s">
        <v>26</v>
      </c>
      <c r="F14" s="16" t="s">
        <v>27</v>
      </c>
      <c r="G14" s="16" t="s">
        <v>28</v>
      </c>
      <c r="H14" s="63">
        <v>20</v>
      </c>
      <c r="I14" s="63">
        <v>68.2</v>
      </c>
      <c r="J14" s="64">
        <f t="shared" si="0"/>
        <v>1364</v>
      </c>
      <c r="K14" s="46"/>
      <c r="L14" s="46"/>
      <c r="M14" s="46"/>
    </row>
    <row r="15" ht="37.5" customHeight="1" spans="1:14">
      <c r="A15" s="34">
        <v>8</v>
      </c>
      <c r="B15" s="25" t="s">
        <v>47</v>
      </c>
      <c r="C15" s="25" t="s">
        <v>48</v>
      </c>
      <c r="D15" s="25" t="s">
        <v>49</v>
      </c>
      <c r="E15" s="16" t="s">
        <v>26</v>
      </c>
      <c r="F15" s="16" t="s">
        <v>27</v>
      </c>
      <c r="G15" s="16" t="s">
        <v>50</v>
      </c>
      <c r="H15" s="63">
        <v>60</v>
      </c>
      <c r="I15" s="63">
        <v>60.3</v>
      </c>
      <c r="J15" s="64">
        <f t="shared" si="0"/>
        <v>3618</v>
      </c>
      <c r="K15" s="46"/>
      <c r="L15" s="46"/>
      <c r="M15" s="46"/>
    </row>
    <row r="16" ht="36" customHeight="1" spans="1:14">
      <c r="A16" s="34">
        <v>9</v>
      </c>
      <c r="B16" s="25" t="s">
        <v>51</v>
      </c>
      <c r="C16" s="25" t="s">
        <v>52</v>
      </c>
      <c r="D16" s="25" t="s">
        <v>53</v>
      </c>
      <c r="E16" s="16" t="s">
        <v>26</v>
      </c>
      <c r="F16" s="16" t="s">
        <v>27</v>
      </c>
      <c r="G16" s="16" t="s">
        <v>28</v>
      </c>
      <c r="H16" s="63">
        <v>46</v>
      </c>
      <c r="I16" s="63">
        <v>260</v>
      </c>
      <c r="J16" s="64">
        <f t="shared" si="0"/>
        <v>11960</v>
      </c>
      <c r="K16" s="46"/>
      <c r="L16" s="46"/>
      <c r="M16" s="46"/>
    </row>
    <row r="17" ht="60" spans="1:13">
      <c r="A17" s="34">
        <v>10</v>
      </c>
      <c r="B17" s="25" t="s">
        <v>54</v>
      </c>
      <c r="C17" s="25" t="s">
        <v>55</v>
      </c>
      <c r="D17" s="25" t="s">
        <v>56</v>
      </c>
      <c r="E17" s="16" t="s">
        <v>26</v>
      </c>
      <c r="F17" s="16" t="s">
        <v>27</v>
      </c>
      <c r="G17" s="66" t="s">
        <v>57</v>
      </c>
      <c r="H17" s="63">
        <v>18</v>
      </c>
      <c r="I17" s="63">
        <v>363</v>
      </c>
      <c r="J17" s="64">
        <f t="shared" si="0"/>
        <v>6534</v>
      </c>
      <c r="K17" s="46"/>
      <c r="L17" s="46"/>
      <c r="M17" s="46"/>
    </row>
    <row r="18" ht="36" spans="1:13">
      <c r="A18" s="34">
        <v>11</v>
      </c>
      <c r="B18" s="25" t="s">
        <v>58</v>
      </c>
      <c r="C18" s="25" t="s">
        <v>59</v>
      </c>
      <c r="D18" s="25" t="s">
        <v>60</v>
      </c>
      <c r="E18" s="16" t="s">
        <v>26</v>
      </c>
      <c r="F18" s="16" t="s">
        <v>27</v>
      </c>
      <c r="G18" s="66" t="s">
        <v>61</v>
      </c>
      <c r="H18" s="63">
        <v>100</v>
      </c>
      <c r="I18" s="63">
        <v>42.1</v>
      </c>
      <c r="J18" s="64">
        <f t="shared" si="0"/>
        <v>4210</v>
      </c>
      <c r="K18" s="46"/>
      <c r="L18" s="46"/>
      <c r="M18" s="46"/>
    </row>
    <row r="19" ht="36" spans="1:13">
      <c r="A19" s="34">
        <v>12</v>
      </c>
      <c r="B19" s="67" t="s">
        <v>62</v>
      </c>
      <c r="C19" s="67" t="s">
        <v>63</v>
      </c>
      <c r="D19" s="67" t="s">
        <v>64</v>
      </c>
      <c r="E19" s="68" t="s">
        <v>26</v>
      </c>
      <c r="F19" s="68" t="s">
        <v>27</v>
      </c>
      <c r="G19" s="69" t="s">
        <v>57</v>
      </c>
      <c r="H19" s="70">
        <v>30</v>
      </c>
      <c r="I19" s="70">
        <v>26.2</v>
      </c>
      <c r="J19" s="71">
        <f t="shared" si="0"/>
        <v>786</v>
      </c>
      <c r="K19" s="46"/>
      <c r="L19" s="46"/>
      <c r="M19" s="46"/>
    </row>
    <row r="20" ht="15" customHeight="1" spans="1:13">
      <c r="A20" s="72" t="s">
        <v>65</v>
      </c>
      <c r="B20" s="72"/>
      <c r="C20" s="72"/>
      <c r="D20" s="72"/>
      <c r="E20" s="72"/>
      <c r="F20" s="72"/>
      <c r="G20" s="72"/>
      <c r="H20" s="72"/>
      <c r="I20" s="72"/>
      <c r="J20" s="63">
        <f>J8+J9+J10+J11+J12+J13+J14+J15+J16+J17+J18+J19</f>
        <v>43024.15</v>
      </c>
      <c r="K20" s="46"/>
      <c r="L20" s="46"/>
      <c r="M20" s="46"/>
    </row>
    <row r="21" spans="1:13">
      <c r="A21" s="73"/>
      <c r="B21" s="74"/>
      <c r="C21" s="74"/>
      <c r="D21" s="74"/>
      <c r="E21" s="75"/>
      <c r="F21" s="75"/>
      <c r="G21" s="76"/>
      <c r="H21" s="77"/>
      <c r="I21" s="77"/>
      <c r="J21" s="78"/>
      <c r="K21" s="46"/>
      <c r="L21" s="46"/>
      <c r="M21" s="46"/>
    </row>
    <row r="22" spans="1:13">
      <c r="A22" s="79"/>
      <c r="B22" s="79" t="s">
        <v>66</v>
      </c>
      <c r="C22" s="80"/>
      <c r="D22" s="79"/>
      <c r="E22" s="79" t="s">
        <v>67</v>
      </c>
      <c r="F22" s="79"/>
      <c r="G22" s="79"/>
      <c r="H22" s="81"/>
      <c r="I22" s="81"/>
      <c r="J22" s="81"/>
    </row>
    <row r="23" spans="1:13">
      <c r="A23" s="79"/>
      <c r="B23" s="79"/>
      <c r="C23" s="79"/>
      <c r="D23" s="79"/>
      <c r="E23" s="79"/>
      <c r="F23" s="79"/>
      <c r="G23" s="79"/>
      <c r="H23" s="81"/>
      <c r="I23" s="81"/>
      <c r="J23" s="81"/>
    </row>
    <row r="24" spans="1:13">
      <c r="A24" s="30"/>
      <c r="B24" s="30" t="s">
        <v>68</v>
      </c>
      <c r="C24" s="30"/>
      <c r="D24" s="30"/>
      <c r="E24" s="30" t="s">
        <v>69</v>
      </c>
      <c r="F24" s="30"/>
      <c r="G24" s="30"/>
    </row>
    <row r="25" spans="1:13">
      <c r="A25" s="30"/>
      <c r="B25" s="30" t="s">
        <v>70</v>
      </c>
      <c r="C25" s="30"/>
      <c r="D25" s="30"/>
      <c r="E25" s="30" t="s">
        <v>71</v>
      </c>
      <c r="F25" s="30"/>
      <c r="G25" s="30"/>
    </row>
    <row r="26" spans="1:13">
      <c r="A26" s="30"/>
      <c r="B26" s="30" t="s">
        <v>72</v>
      </c>
      <c r="C26" s="30"/>
      <c r="D26" s="30"/>
      <c r="E26" s="30" t="s">
        <v>72</v>
      </c>
      <c r="F26" s="30"/>
      <c r="G26" s="30"/>
    </row>
    <row r="27" spans="1:13">
      <c r="A27" s="30"/>
      <c r="B27" s="30"/>
      <c r="C27" s="30"/>
      <c r="D27" s="30"/>
      <c r="E27" s="30"/>
      <c r="F27" s="30"/>
      <c r="G27" s="30"/>
    </row>
  </sheetData>
  <mergeCells count="12">
    <mergeCell ref="A1:J1"/>
    <mergeCell ref="A3:N3"/>
    <mergeCell ref="A20:I20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08661417322835" right="0.708661417322835" top="0.748031496062992" bottom="0.748031496062992" header="0.31496062992126" footer="0.31496062992126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opLeftCell="A13" workbookViewId="0">
      <selection activeCell="C9" sqref="C9"/>
    </sheetView>
  </sheetViews>
  <sheetFormatPr defaultColWidth="9.14285714285714" defaultRowHeight="12"/>
  <cols>
    <col min="1" max="1" width="3.85714285714286" style="1" customWidth="1"/>
    <col min="2" max="2" width="14.4285714285714" style="1" customWidth="1"/>
    <col min="3" max="3" width="37.2857142857143" style="1" customWidth="1"/>
    <col min="4" max="4" width="11.4285714285714" style="1" customWidth="1"/>
    <col min="5" max="5" width="15.2857142857143" style="1" customWidth="1"/>
    <col min="6" max="6" width="12.4285714285714" style="1" customWidth="1"/>
    <col min="7" max="7" width="5.85714285714286" style="1" customWidth="1"/>
    <col min="8" max="8" width="7.14285714285714" style="1" customWidth="1"/>
    <col min="9" max="9" width="8" style="1" customWidth="1"/>
    <col min="10" max="10" width="11.7142857142857" style="1" customWidth="1"/>
    <col min="11" max="16384" width="9.14285714285714" style="1"/>
  </cols>
  <sheetData>
    <row r="1" ht="48.75" customHeight="1" spans="1:14">
      <c r="A1" s="3" t="s">
        <v>73</v>
      </c>
      <c r="B1" s="3"/>
      <c r="C1" s="3"/>
      <c r="D1" s="3"/>
      <c r="E1" s="3"/>
      <c r="F1" s="3"/>
      <c r="G1" s="3"/>
      <c r="H1" s="3"/>
      <c r="I1" s="3"/>
      <c r="J1" s="3"/>
      <c r="K1" s="5"/>
      <c r="L1" s="5"/>
      <c r="M1" s="5"/>
      <c r="N1" s="5"/>
    </row>
    <row r="3" spans="1:1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2.75"/>
    <row r="5" ht="35.25" customHeight="1" spans="1:14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ht="12.75" spans="1:14">
      <c r="A6" s="11" t="s">
        <v>12</v>
      </c>
      <c r="B6" s="11"/>
      <c r="C6" s="11"/>
      <c r="D6" s="11"/>
      <c r="E6" s="11"/>
      <c r="F6" s="11"/>
      <c r="G6" s="11"/>
      <c r="H6" s="11"/>
      <c r="I6" s="11"/>
      <c r="J6" s="11"/>
    </row>
    <row r="7" ht="48.75" spans="1:14">
      <c r="A7" s="11" t="s">
        <v>13</v>
      </c>
      <c r="B7" s="32" t="s">
        <v>14</v>
      </c>
      <c r="C7" s="32" t="s">
        <v>15</v>
      </c>
      <c r="D7" s="32" t="s">
        <v>16</v>
      </c>
      <c r="E7" s="32" t="s">
        <v>17</v>
      </c>
      <c r="F7" s="32" t="s">
        <v>18</v>
      </c>
      <c r="G7" s="32" t="s">
        <v>19</v>
      </c>
      <c r="H7" s="61" t="s">
        <v>20</v>
      </c>
      <c r="I7" s="61" t="s">
        <v>21</v>
      </c>
      <c r="J7" s="61" t="s">
        <v>22</v>
      </c>
    </row>
    <row r="8" ht="53.25" customHeight="1" spans="1:14">
      <c r="A8" s="62">
        <v>1</v>
      </c>
      <c r="B8" s="35" t="s">
        <v>23</v>
      </c>
      <c r="C8" s="25" t="s">
        <v>24</v>
      </c>
      <c r="D8" s="16" t="s">
        <v>25</v>
      </c>
      <c r="E8" s="16" t="s">
        <v>26</v>
      </c>
      <c r="F8" s="16" t="s">
        <v>27</v>
      </c>
      <c r="G8" s="16" t="s">
        <v>28</v>
      </c>
      <c r="H8" s="63">
        <v>34.4</v>
      </c>
      <c r="I8" s="63">
        <v>59.2</v>
      </c>
      <c r="J8" s="64">
        <f t="shared" ref="J8:J18" si="0">H8*I8</f>
        <v>2036.48</v>
      </c>
      <c r="K8" s="46"/>
      <c r="L8" s="46"/>
      <c r="M8" s="46"/>
    </row>
    <row r="9" ht="40.5" customHeight="1" spans="1:14">
      <c r="A9" s="34">
        <v>2</v>
      </c>
      <c r="B9" s="62" t="s">
        <v>29</v>
      </c>
      <c r="C9" s="25" t="s">
        <v>30</v>
      </c>
      <c r="D9" s="25" t="s">
        <v>31</v>
      </c>
      <c r="E9" s="16" t="s">
        <v>26</v>
      </c>
      <c r="F9" s="16" t="s">
        <v>27</v>
      </c>
      <c r="G9" s="16" t="s">
        <v>32</v>
      </c>
      <c r="H9" s="63">
        <v>38.4</v>
      </c>
      <c r="I9" s="63">
        <v>63.9</v>
      </c>
      <c r="J9" s="64">
        <f t="shared" si="0"/>
        <v>2453.76</v>
      </c>
      <c r="K9" s="46"/>
      <c r="L9" s="46"/>
      <c r="M9" s="46"/>
    </row>
    <row r="10" ht="27" customHeight="1" spans="1:14">
      <c r="A10" s="34">
        <v>3</v>
      </c>
      <c r="B10" s="25" t="s">
        <v>33</v>
      </c>
      <c r="C10" s="25" t="s">
        <v>34</v>
      </c>
      <c r="D10" s="25" t="s">
        <v>35</v>
      </c>
      <c r="E10" s="16" t="s">
        <v>26</v>
      </c>
      <c r="F10" s="16" t="s">
        <v>27</v>
      </c>
      <c r="G10" s="16" t="s">
        <v>28</v>
      </c>
      <c r="H10" s="63">
        <v>7</v>
      </c>
      <c r="I10" s="63">
        <v>129.6</v>
      </c>
      <c r="J10" s="64">
        <f t="shared" si="0"/>
        <v>907.2</v>
      </c>
      <c r="K10" s="46"/>
      <c r="L10" s="46"/>
      <c r="M10" s="46"/>
    </row>
    <row r="11" ht="51.75" customHeight="1" spans="1:14">
      <c r="A11" s="34">
        <v>4</v>
      </c>
      <c r="B11" s="25" t="s">
        <v>36</v>
      </c>
      <c r="C11" s="25" t="s">
        <v>37</v>
      </c>
      <c r="D11" s="65" t="s">
        <v>38</v>
      </c>
      <c r="E11" s="16" t="s">
        <v>26</v>
      </c>
      <c r="F11" s="16" t="s">
        <v>27</v>
      </c>
      <c r="G11" s="16" t="s">
        <v>28</v>
      </c>
      <c r="H11" s="63">
        <v>28</v>
      </c>
      <c r="I11" s="63">
        <v>363.1</v>
      </c>
      <c r="J11" s="64">
        <f t="shared" si="0"/>
        <v>10166.8</v>
      </c>
      <c r="K11" s="46"/>
      <c r="L11" s="46"/>
      <c r="M11" s="46"/>
    </row>
    <row r="12" ht="39" customHeight="1" spans="1:14">
      <c r="A12" s="34">
        <v>5</v>
      </c>
      <c r="B12" s="25" t="s">
        <v>39</v>
      </c>
      <c r="C12" s="25" t="s">
        <v>40</v>
      </c>
      <c r="D12" s="25" t="s">
        <v>41</v>
      </c>
      <c r="E12" s="16" t="s">
        <v>26</v>
      </c>
      <c r="F12" s="16" t="s">
        <v>27</v>
      </c>
      <c r="G12" s="16" t="s">
        <v>28</v>
      </c>
      <c r="H12" s="63">
        <v>33</v>
      </c>
      <c r="I12" s="63">
        <v>58</v>
      </c>
      <c r="J12" s="64">
        <f t="shared" si="0"/>
        <v>1914</v>
      </c>
      <c r="K12" s="46"/>
      <c r="L12" s="46"/>
      <c r="M12" s="46"/>
    </row>
    <row r="13" ht="82.5" customHeight="1" spans="1:14">
      <c r="A13" s="34">
        <v>6</v>
      </c>
      <c r="B13" s="25" t="s">
        <v>42</v>
      </c>
      <c r="C13" s="25" t="s">
        <v>43</v>
      </c>
      <c r="D13" s="25" t="s">
        <v>44</v>
      </c>
      <c r="E13" s="16" t="s">
        <v>26</v>
      </c>
      <c r="F13" s="16" t="s">
        <v>27</v>
      </c>
      <c r="G13" s="16" t="s">
        <v>28</v>
      </c>
      <c r="H13" s="63">
        <v>49</v>
      </c>
      <c r="I13" s="63">
        <v>71.5</v>
      </c>
      <c r="J13" s="64">
        <f t="shared" si="0"/>
        <v>3503.5</v>
      </c>
      <c r="K13" s="46"/>
      <c r="L13" s="46"/>
      <c r="M13" s="46"/>
    </row>
    <row r="14" ht="37.5" customHeight="1" spans="1:14">
      <c r="A14" s="34">
        <v>8</v>
      </c>
      <c r="B14" s="25" t="s">
        <v>47</v>
      </c>
      <c r="C14" s="25" t="s">
        <v>48</v>
      </c>
      <c r="D14" s="25" t="s">
        <v>49</v>
      </c>
      <c r="E14" s="16" t="s">
        <v>26</v>
      </c>
      <c r="F14" s="16" t="s">
        <v>27</v>
      </c>
      <c r="G14" s="16" t="s">
        <v>50</v>
      </c>
      <c r="H14" s="63">
        <v>124</v>
      </c>
      <c r="I14" s="63">
        <v>60.3</v>
      </c>
      <c r="J14" s="64">
        <f t="shared" si="0"/>
        <v>7477.2</v>
      </c>
      <c r="K14" s="46"/>
      <c r="L14" s="46"/>
      <c r="M14" s="46"/>
    </row>
    <row r="15" ht="36" customHeight="1" spans="1:14">
      <c r="A15" s="34">
        <v>9</v>
      </c>
      <c r="B15" s="25" t="s">
        <v>51</v>
      </c>
      <c r="C15" s="25" t="s">
        <v>52</v>
      </c>
      <c r="D15" s="25" t="s">
        <v>53</v>
      </c>
      <c r="E15" s="16" t="s">
        <v>26</v>
      </c>
      <c r="F15" s="16" t="s">
        <v>27</v>
      </c>
      <c r="G15" s="16" t="s">
        <v>28</v>
      </c>
      <c r="H15" s="63">
        <v>59</v>
      </c>
      <c r="I15" s="63">
        <v>260</v>
      </c>
      <c r="J15" s="64">
        <f t="shared" si="0"/>
        <v>15340</v>
      </c>
      <c r="K15" s="46"/>
      <c r="L15" s="46"/>
      <c r="M15" s="46"/>
    </row>
    <row r="16" ht="60" spans="1:14">
      <c r="A16" s="34">
        <v>10</v>
      </c>
      <c r="B16" s="25" t="s">
        <v>54</v>
      </c>
      <c r="C16" s="25" t="s">
        <v>55</v>
      </c>
      <c r="D16" s="25" t="s">
        <v>56</v>
      </c>
      <c r="E16" s="16" t="s">
        <v>26</v>
      </c>
      <c r="F16" s="16" t="s">
        <v>27</v>
      </c>
      <c r="G16" s="66" t="s">
        <v>57</v>
      </c>
      <c r="H16" s="63">
        <v>17.8</v>
      </c>
      <c r="I16" s="63">
        <v>363</v>
      </c>
      <c r="J16" s="64">
        <f t="shared" si="0"/>
        <v>6461.4</v>
      </c>
      <c r="K16" s="46"/>
      <c r="L16" s="46"/>
      <c r="M16" s="46"/>
    </row>
    <row r="17" ht="36" spans="1:13">
      <c r="A17" s="34">
        <v>11</v>
      </c>
      <c r="B17" s="25" t="s">
        <v>58</v>
      </c>
      <c r="C17" s="25" t="s">
        <v>59</v>
      </c>
      <c r="D17" s="25" t="s">
        <v>60</v>
      </c>
      <c r="E17" s="16" t="s">
        <v>26</v>
      </c>
      <c r="F17" s="16" t="s">
        <v>27</v>
      </c>
      <c r="G17" s="66" t="s">
        <v>61</v>
      </c>
      <c r="H17" s="63">
        <v>1115</v>
      </c>
      <c r="I17" s="63">
        <v>42.1</v>
      </c>
      <c r="J17" s="64">
        <f t="shared" si="0"/>
        <v>46941.5</v>
      </c>
      <c r="K17" s="46"/>
      <c r="L17" s="46"/>
      <c r="M17" s="46"/>
    </row>
    <row r="18" ht="36" spans="1:13">
      <c r="A18" s="34">
        <v>12</v>
      </c>
      <c r="B18" s="67" t="s">
        <v>62</v>
      </c>
      <c r="C18" s="67" t="s">
        <v>63</v>
      </c>
      <c r="D18" s="67" t="s">
        <v>64</v>
      </c>
      <c r="E18" s="68" t="s">
        <v>26</v>
      </c>
      <c r="F18" s="68" t="s">
        <v>27</v>
      </c>
      <c r="G18" s="69" t="s">
        <v>57</v>
      </c>
      <c r="H18" s="70">
        <v>67</v>
      </c>
      <c r="I18" s="70">
        <v>26.2</v>
      </c>
      <c r="J18" s="71">
        <f t="shared" si="0"/>
        <v>1755.4</v>
      </c>
      <c r="K18" s="46"/>
      <c r="L18" s="46"/>
      <c r="M18" s="46"/>
    </row>
    <row r="19" spans="1:13">
      <c r="A19" s="72" t="s">
        <v>65</v>
      </c>
      <c r="B19" s="72"/>
      <c r="C19" s="72"/>
      <c r="D19" s="72"/>
      <c r="E19" s="72"/>
      <c r="F19" s="72"/>
      <c r="G19" s="72"/>
      <c r="H19" s="72"/>
      <c r="I19" s="72"/>
      <c r="J19" s="63">
        <f>J8+J9+J10+J11+J12+J13+J14+J15+J16+J17+J18</f>
        <v>98957.24</v>
      </c>
      <c r="K19" s="46"/>
      <c r="L19" s="46"/>
      <c r="M19" s="46"/>
    </row>
    <row r="20" spans="1:13">
      <c r="A20" s="73"/>
      <c r="B20" s="74"/>
      <c r="C20" s="74"/>
      <c r="D20" s="74"/>
      <c r="E20" s="75"/>
      <c r="F20" s="75"/>
      <c r="G20" s="76"/>
      <c r="H20" s="77"/>
      <c r="I20" s="77"/>
      <c r="J20" s="78"/>
      <c r="K20" s="46"/>
      <c r="L20" s="46"/>
      <c r="M20" s="46"/>
    </row>
    <row r="21" spans="1:13">
      <c r="A21" s="79"/>
      <c r="B21" s="79" t="s">
        <v>66</v>
      </c>
      <c r="C21" s="80"/>
      <c r="D21" s="79"/>
      <c r="E21" s="79" t="s">
        <v>67</v>
      </c>
      <c r="F21" s="79"/>
      <c r="G21" s="79"/>
      <c r="H21" s="81"/>
      <c r="I21" s="81"/>
      <c r="J21" s="81"/>
    </row>
    <row r="22" spans="1:13">
      <c r="A22" s="79"/>
      <c r="B22" s="79"/>
      <c r="C22" s="79"/>
      <c r="D22" s="79"/>
      <c r="E22" s="79"/>
      <c r="F22" s="79"/>
      <c r="G22" s="79"/>
      <c r="H22" s="81"/>
      <c r="I22" s="81"/>
      <c r="J22" s="81"/>
    </row>
    <row r="23" spans="1:13">
      <c r="A23" s="30"/>
      <c r="B23" s="30" t="s">
        <v>68</v>
      </c>
      <c r="C23" s="30"/>
      <c r="D23" s="30"/>
      <c r="E23" s="30" t="s">
        <v>69</v>
      </c>
      <c r="F23" s="30"/>
      <c r="G23" s="30"/>
    </row>
    <row r="24" spans="1:13">
      <c r="A24" s="30"/>
      <c r="B24" s="30" t="s">
        <v>70</v>
      </c>
      <c r="C24" s="30"/>
      <c r="D24" s="30"/>
      <c r="E24" s="30" t="s">
        <v>71</v>
      </c>
      <c r="F24" s="30"/>
      <c r="G24" s="30"/>
    </row>
    <row r="25" spans="1:13">
      <c r="A25" s="30"/>
      <c r="B25" s="30" t="s">
        <v>72</v>
      </c>
      <c r="C25" s="30"/>
      <c r="D25" s="30"/>
      <c r="E25" s="30" t="s">
        <v>72</v>
      </c>
      <c r="F25" s="30"/>
      <c r="G25" s="30"/>
    </row>
    <row r="26" spans="1:13">
      <c r="A26" s="30"/>
      <c r="B26" s="30"/>
      <c r="C26" s="30"/>
      <c r="D26" s="30"/>
      <c r="E26" s="30"/>
      <c r="F26" s="30"/>
      <c r="G26" s="30"/>
    </row>
    <row r="34" spans="5:5">
      <c r="E34" s="82"/>
    </row>
  </sheetData>
  <mergeCells count="12">
    <mergeCell ref="A1:J1"/>
    <mergeCell ref="A3:N3"/>
    <mergeCell ref="A19:I19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9" workbookViewId="0">
      <selection activeCell="B6" sqref="B6:J6"/>
    </sheetView>
  </sheetViews>
  <sheetFormatPr defaultColWidth="9.14285714285714" defaultRowHeight="12"/>
  <cols>
    <col min="1" max="1" width="5.28571428571429" style="1" customWidth="1"/>
    <col min="2" max="2" width="12.1428571428571" style="1" customWidth="1"/>
    <col min="3" max="3" width="26.4285714285714" style="1" customWidth="1"/>
    <col min="4" max="4" width="11.4285714285714" style="1" customWidth="1"/>
    <col min="5" max="5" width="15.2857142857143" style="1" customWidth="1"/>
    <col min="6" max="6" width="12.4285714285714" style="1" customWidth="1"/>
    <col min="7" max="7" width="6.57142857142857" style="1" customWidth="1"/>
    <col min="8" max="8" width="10" style="2" customWidth="1"/>
    <col min="9" max="9" width="8" style="2" customWidth="1"/>
    <col min="10" max="10" width="11.7142857142857" style="2" customWidth="1"/>
    <col min="11" max="11" width="9.14285714285714" style="2"/>
    <col min="12" max="16384" width="9.14285714285714" style="1"/>
  </cols>
  <sheetData>
    <row r="1" ht="32.45" customHeight="1" spans="1:14">
      <c r="A1" s="3" t="s">
        <v>74</v>
      </c>
      <c r="B1" s="3"/>
      <c r="C1" s="3"/>
      <c r="D1" s="3"/>
      <c r="E1" s="3"/>
      <c r="F1" s="3"/>
      <c r="G1" s="3"/>
      <c r="H1" s="3"/>
      <c r="I1" s="3"/>
      <c r="J1" s="3"/>
      <c r="K1" s="4"/>
      <c r="L1" s="5"/>
      <c r="M1" s="5"/>
      <c r="N1" s="5"/>
    </row>
    <row r="2" ht="14.2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4.6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8" t="s">
        <v>11</v>
      </c>
    </row>
    <row r="4" ht="12.75" spans="1:14">
      <c r="A4" s="9" t="s">
        <v>12</v>
      </c>
      <c r="B4" s="11"/>
      <c r="C4" s="11"/>
      <c r="D4" s="11"/>
      <c r="E4" s="11"/>
      <c r="F4" s="11"/>
      <c r="G4" s="11"/>
      <c r="H4" s="10"/>
      <c r="I4" s="10"/>
      <c r="J4" s="10"/>
    </row>
    <row r="5" ht="25.5" customHeight="1" spans="1:14">
      <c r="A5" s="25" t="s">
        <v>75</v>
      </c>
      <c r="B5" s="31" t="s">
        <v>14</v>
      </c>
      <c r="C5" s="32" t="s">
        <v>15</v>
      </c>
      <c r="D5" s="32" t="s">
        <v>16</v>
      </c>
      <c r="E5" s="32" t="s">
        <v>17</v>
      </c>
      <c r="F5" s="32" t="s">
        <v>18</v>
      </c>
      <c r="G5" s="32" t="s">
        <v>19</v>
      </c>
      <c r="H5" s="33" t="s">
        <v>20</v>
      </c>
      <c r="I5" s="33" t="s">
        <v>21</v>
      </c>
      <c r="J5" s="33" t="s">
        <v>22</v>
      </c>
    </row>
    <row r="6" ht="36.6" customHeight="1" spans="1:14">
      <c r="A6" s="34">
        <v>1</v>
      </c>
      <c r="B6" s="35" t="s">
        <v>76</v>
      </c>
      <c r="C6" s="25" t="s">
        <v>77</v>
      </c>
      <c r="D6" s="16" t="s">
        <v>78</v>
      </c>
      <c r="E6" s="16" t="s">
        <v>79</v>
      </c>
      <c r="F6" s="16" t="s">
        <v>27</v>
      </c>
      <c r="G6" s="36" t="s">
        <v>57</v>
      </c>
      <c r="H6" s="26">
        <v>32</v>
      </c>
      <c r="I6" s="26">
        <v>26.9</v>
      </c>
      <c r="J6" s="37">
        <f>H6*I6</f>
        <v>860.8</v>
      </c>
      <c r="K6" s="38">
        <f>H6-32-16</f>
        <v>-16</v>
      </c>
      <c r="L6" s="21">
        <f>H6-32</f>
        <v>0</v>
      </c>
      <c r="M6" s="22"/>
      <c r="N6"/>
    </row>
    <row r="7" ht="36.6" customHeight="1" spans="1:14">
      <c r="A7" s="34">
        <v>2</v>
      </c>
      <c r="B7" s="35" t="s">
        <v>23</v>
      </c>
      <c r="C7" s="25" t="s">
        <v>24</v>
      </c>
      <c r="D7" s="16" t="s">
        <v>25</v>
      </c>
      <c r="E7" s="16" t="s">
        <v>79</v>
      </c>
      <c r="F7" s="16" t="s">
        <v>27</v>
      </c>
      <c r="G7" s="39" t="s">
        <v>57</v>
      </c>
      <c r="H7" s="26">
        <v>42</v>
      </c>
      <c r="I7" s="26">
        <v>38.6</v>
      </c>
      <c r="J7" s="37">
        <f t="shared" ref="J7:J23" si="0">H7*I7</f>
        <v>1621.2</v>
      </c>
      <c r="K7" s="38">
        <f>H7-21-21-21</f>
        <v>-21</v>
      </c>
      <c r="L7" s="21">
        <f>H7-21-21</f>
        <v>0</v>
      </c>
      <c r="M7" s="22"/>
      <c r="N7"/>
    </row>
    <row r="8" ht="38.25" customHeight="1" spans="1:14">
      <c r="A8" s="34">
        <v>3</v>
      </c>
      <c r="B8" s="40" t="s">
        <v>62</v>
      </c>
      <c r="C8" s="40" t="s">
        <v>63</v>
      </c>
      <c r="D8" s="40" t="s">
        <v>64</v>
      </c>
      <c r="E8" s="41" t="s">
        <v>79</v>
      </c>
      <c r="F8" s="41" t="s">
        <v>27</v>
      </c>
      <c r="G8" s="42" t="s">
        <v>57</v>
      </c>
      <c r="H8" s="43">
        <v>20</v>
      </c>
      <c r="I8" s="43">
        <v>27.1</v>
      </c>
      <c r="J8" s="37">
        <f t="shared" si="0"/>
        <v>542</v>
      </c>
      <c r="K8" s="38">
        <f>H8-30-20</f>
        <v>-30</v>
      </c>
      <c r="L8" s="21">
        <f>H8-20</f>
        <v>0</v>
      </c>
      <c r="M8" s="22"/>
      <c r="N8"/>
    </row>
    <row r="9" ht="37.5" customHeight="1" spans="1:14">
      <c r="A9" s="34">
        <v>4</v>
      </c>
      <c r="B9" s="34" t="s">
        <v>80</v>
      </c>
      <c r="C9" s="25" t="s">
        <v>81</v>
      </c>
      <c r="D9" s="25" t="s">
        <v>82</v>
      </c>
      <c r="E9" s="16" t="s">
        <v>79</v>
      </c>
      <c r="F9" s="16" t="s">
        <v>27</v>
      </c>
      <c r="G9" s="36" t="s">
        <v>57</v>
      </c>
      <c r="H9" s="44">
        <v>16</v>
      </c>
      <c r="I9" s="44">
        <v>29.4</v>
      </c>
      <c r="J9" s="37">
        <f t="shared" si="0"/>
        <v>470.4</v>
      </c>
      <c r="K9" s="38">
        <f>H9-16</f>
        <v>0</v>
      </c>
      <c r="L9" s="21">
        <f>H9-16</f>
        <v>0</v>
      </c>
      <c r="M9" s="22"/>
      <c r="N9"/>
    </row>
    <row r="10" customFormat="1" ht="36" spans="1:14">
      <c r="A10" s="34">
        <v>5</v>
      </c>
      <c r="B10" s="25" t="s">
        <v>83</v>
      </c>
      <c r="C10" s="25" t="s">
        <v>84</v>
      </c>
      <c r="D10" s="45" t="s">
        <v>85</v>
      </c>
      <c r="E10" s="16" t="s">
        <v>79</v>
      </c>
      <c r="F10" s="16" t="s">
        <v>27</v>
      </c>
      <c r="G10" s="36" t="s">
        <v>57</v>
      </c>
      <c r="H10" s="26">
        <v>85</v>
      </c>
      <c r="I10" s="26">
        <v>33.8</v>
      </c>
      <c r="J10" s="37">
        <f t="shared" si="0"/>
        <v>2873</v>
      </c>
      <c r="K10" s="38">
        <f>H10-40-40-5-40</f>
        <v>-40</v>
      </c>
      <c r="L10" s="21">
        <f>H10-40-40-5</f>
        <v>0</v>
      </c>
      <c r="M10" s="22"/>
    </row>
    <row r="11" customFormat="1" ht="41.25" customHeight="1" spans="1:14">
      <c r="A11" s="34">
        <v>6</v>
      </c>
      <c r="B11" s="25" t="s">
        <v>29</v>
      </c>
      <c r="C11" s="25" t="s">
        <v>86</v>
      </c>
      <c r="D11" s="25" t="s">
        <v>31</v>
      </c>
      <c r="E11" s="16" t="s">
        <v>79</v>
      </c>
      <c r="F11" s="16" t="s">
        <v>27</v>
      </c>
      <c r="G11" s="36" t="s">
        <v>57</v>
      </c>
      <c r="H11" s="26">
        <v>30</v>
      </c>
      <c r="I11" s="26">
        <v>69.9</v>
      </c>
      <c r="J11" s="37">
        <f t="shared" si="0"/>
        <v>2097</v>
      </c>
      <c r="K11" s="38">
        <f>H11-15-15-15</f>
        <v>-15</v>
      </c>
      <c r="L11" s="21">
        <f>H11-15-15</f>
        <v>0</v>
      </c>
      <c r="M11" s="46"/>
      <c r="N11" s="1"/>
    </row>
    <row r="12" customFormat="1" ht="41.25" customHeight="1" spans="1:14">
      <c r="A12" s="34">
        <v>7</v>
      </c>
      <c r="B12" s="25" t="s">
        <v>87</v>
      </c>
      <c r="C12" s="25" t="s">
        <v>88</v>
      </c>
      <c r="D12" s="25" t="s">
        <v>44</v>
      </c>
      <c r="E12" s="16" t="s">
        <v>79</v>
      </c>
      <c r="F12" s="16" t="s">
        <v>27</v>
      </c>
      <c r="G12" s="39" t="s">
        <v>57</v>
      </c>
      <c r="H12" s="26">
        <v>100</v>
      </c>
      <c r="I12" s="26">
        <v>42</v>
      </c>
      <c r="J12" s="37">
        <f t="shared" si="0"/>
        <v>4200</v>
      </c>
      <c r="K12" s="38">
        <f>H12-50-50-50</f>
        <v>-50</v>
      </c>
      <c r="L12" s="21">
        <f>H12-50-50</f>
        <v>0</v>
      </c>
      <c r="M12" s="46"/>
      <c r="N12" s="1"/>
    </row>
    <row r="13" customFormat="1" ht="25.5" customHeight="1" spans="1:14">
      <c r="A13" s="34">
        <v>8</v>
      </c>
      <c r="B13" s="47" t="s">
        <v>89</v>
      </c>
      <c r="C13" s="47" t="s">
        <v>90</v>
      </c>
      <c r="D13" s="48" t="s">
        <v>91</v>
      </c>
      <c r="E13" s="16" t="s">
        <v>26</v>
      </c>
      <c r="F13" s="16" t="s">
        <v>27</v>
      </c>
      <c r="G13" s="36" t="s">
        <v>57</v>
      </c>
      <c r="H13" s="26">
        <v>50</v>
      </c>
      <c r="I13" s="26">
        <v>450</v>
      </c>
      <c r="J13" s="37">
        <f t="shared" si="0"/>
        <v>22500</v>
      </c>
      <c r="K13" s="38">
        <f>H13-30-20-30</f>
        <v>-30</v>
      </c>
      <c r="L13" s="21">
        <f>H13-30-20</f>
        <v>0</v>
      </c>
      <c r="M13" s="22"/>
    </row>
    <row r="14" customFormat="1" ht="37.5" customHeight="1" spans="1:14">
      <c r="A14" s="34">
        <v>9</v>
      </c>
      <c r="B14" s="25" t="s">
        <v>92</v>
      </c>
      <c r="C14" s="25" t="s">
        <v>93</v>
      </c>
      <c r="D14" s="25" t="s">
        <v>94</v>
      </c>
      <c r="E14" s="16" t="s">
        <v>79</v>
      </c>
      <c r="F14" s="16" t="s">
        <v>27</v>
      </c>
      <c r="G14" s="36" t="s">
        <v>57</v>
      </c>
      <c r="H14" s="26">
        <v>21</v>
      </c>
      <c r="I14" s="26">
        <v>43.6</v>
      </c>
      <c r="J14" s="37">
        <f t="shared" si="0"/>
        <v>915.6</v>
      </c>
      <c r="K14" s="38">
        <f>H14-21-42</f>
        <v>-42</v>
      </c>
      <c r="L14" s="21">
        <f>H14-21</f>
        <v>0</v>
      </c>
      <c r="M14" s="22"/>
    </row>
    <row r="15" customFormat="1" ht="60" spans="1:14">
      <c r="A15" s="34">
        <v>10</v>
      </c>
      <c r="B15" s="25" t="s">
        <v>36</v>
      </c>
      <c r="C15" s="25" t="s">
        <v>37</v>
      </c>
      <c r="D15" s="45" t="s">
        <v>38</v>
      </c>
      <c r="E15" s="16" t="s">
        <v>79</v>
      </c>
      <c r="F15" s="16" t="s">
        <v>27</v>
      </c>
      <c r="G15" s="36" t="s">
        <v>57</v>
      </c>
      <c r="H15" s="49">
        <v>15.405</v>
      </c>
      <c r="I15" s="50">
        <v>450</v>
      </c>
      <c r="J15" s="37">
        <f t="shared" si="0"/>
        <v>6932.25</v>
      </c>
      <c r="K15" s="38">
        <f>H15-15.405-16.02</f>
        <v>-16.02</v>
      </c>
      <c r="L15" s="21">
        <f>H15-15.405</f>
        <v>0</v>
      </c>
      <c r="M15" s="46"/>
      <c r="N15" s="1"/>
    </row>
    <row r="16" customFormat="1" ht="36.6" customHeight="1" spans="1:14">
      <c r="A16" s="34">
        <v>11</v>
      </c>
      <c r="B16" s="25" t="s">
        <v>95</v>
      </c>
      <c r="C16" s="25" t="s">
        <v>96</v>
      </c>
      <c r="D16" s="25" t="s">
        <v>97</v>
      </c>
      <c r="E16" s="16" t="s">
        <v>79</v>
      </c>
      <c r="F16" s="16" t="s">
        <v>27</v>
      </c>
      <c r="G16" s="51" t="s">
        <v>50</v>
      </c>
      <c r="H16" s="26">
        <v>18</v>
      </c>
      <c r="I16" s="26">
        <v>76.3</v>
      </c>
      <c r="J16" s="37">
        <f t="shared" si="0"/>
        <v>1373.4</v>
      </c>
      <c r="K16" s="38">
        <f>H16-18</f>
        <v>0</v>
      </c>
      <c r="L16" s="21">
        <f>H16-18</f>
        <v>0</v>
      </c>
      <c r="M16" s="22"/>
    </row>
    <row r="17" customFormat="1" ht="38.45" customHeight="1" spans="1:14">
      <c r="A17" s="34">
        <v>12</v>
      </c>
      <c r="B17" s="25" t="s">
        <v>58</v>
      </c>
      <c r="C17" s="25" t="s">
        <v>59</v>
      </c>
      <c r="D17" s="25" t="s">
        <v>60</v>
      </c>
      <c r="E17" s="16" t="s">
        <v>79</v>
      </c>
      <c r="F17" s="16" t="s">
        <v>27</v>
      </c>
      <c r="G17" s="51" t="s">
        <v>98</v>
      </c>
      <c r="H17" s="26">
        <v>1200</v>
      </c>
      <c r="I17" s="26">
        <v>5.7</v>
      </c>
      <c r="J17" s="37">
        <f t="shared" si="0"/>
        <v>6840</v>
      </c>
      <c r="K17" s="38">
        <f>H17-840-360</f>
        <v>0</v>
      </c>
      <c r="L17" s="21">
        <f>H17-840-360</f>
        <v>0</v>
      </c>
      <c r="M17" s="46"/>
      <c r="N17" s="1"/>
    </row>
    <row r="18" customFormat="1" ht="39.6" customHeight="1" spans="1:14">
      <c r="A18" s="34">
        <v>13</v>
      </c>
      <c r="B18" s="52" t="s">
        <v>99</v>
      </c>
      <c r="C18" s="52" t="s">
        <v>100</v>
      </c>
      <c r="D18" s="52" t="s">
        <v>101</v>
      </c>
      <c r="E18" s="53" t="s">
        <v>26</v>
      </c>
      <c r="F18" s="53" t="s">
        <v>27</v>
      </c>
      <c r="G18" s="54" t="s">
        <v>57</v>
      </c>
      <c r="H18" s="26">
        <v>45.5</v>
      </c>
      <c r="I18" s="55">
        <v>320</v>
      </c>
      <c r="J18" s="37">
        <f t="shared" si="0"/>
        <v>14560</v>
      </c>
      <c r="K18" s="38">
        <f>H18-45.5</f>
        <v>0</v>
      </c>
      <c r="L18" s="21">
        <f>H18-45.5</f>
        <v>0</v>
      </c>
      <c r="M18" s="46"/>
      <c r="N18" s="1"/>
    </row>
    <row r="19" ht="64.5" customHeight="1" spans="1:14">
      <c r="A19" s="34">
        <v>14</v>
      </c>
      <c r="B19" s="25" t="s">
        <v>102</v>
      </c>
      <c r="C19" s="25" t="s">
        <v>103</v>
      </c>
      <c r="D19" s="25" t="s">
        <v>104</v>
      </c>
      <c r="E19" s="16" t="s">
        <v>26</v>
      </c>
      <c r="F19" s="16" t="s">
        <v>27</v>
      </c>
      <c r="G19" s="51" t="s">
        <v>57</v>
      </c>
      <c r="H19" s="26">
        <v>30</v>
      </c>
      <c r="I19" s="26">
        <v>68.1</v>
      </c>
      <c r="J19" s="37">
        <f t="shared" si="0"/>
        <v>2043</v>
      </c>
      <c r="K19" s="38">
        <f>H19-30</f>
        <v>0</v>
      </c>
      <c r="L19" s="21">
        <f>H19-30</f>
        <v>0</v>
      </c>
      <c r="M19" s="22"/>
      <c r="N19"/>
    </row>
    <row r="20" ht="64.5" customHeight="1" spans="1:14">
      <c r="A20" s="34"/>
      <c r="B20" s="25" t="s">
        <v>105</v>
      </c>
      <c r="C20" s="25"/>
      <c r="D20" s="25"/>
      <c r="E20" s="16"/>
      <c r="F20" s="16"/>
      <c r="G20" s="51"/>
      <c r="H20" s="26"/>
      <c r="I20" s="26"/>
      <c r="J20" s="37"/>
      <c r="K20" s="38"/>
      <c r="L20" s="21"/>
      <c r="M20" s="22"/>
      <c r="N20"/>
    </row>
    <row r="21" ht="64.5" customHeight="1" spans="1:14">
      <c r="A21" s="34">
        <v>15</v>
      </c>
      <c r="B21" s="35" t="s">
        <v>106</v>
      </c>
      <c r="C21" s="25" t="s">
        <v>107</v>
      </c>
      <c r="D21" s="16" t="s">
        <v>108</v>
      </c>
      <c r="E21" s="16" t="s">
        <v>79</v>
      </c>
      <c r="F21" s="16" t="s">
        <v>27</v>
      </c>
      <c r="G21" s="36" t="s">
        <v>57</v>
      </c>
      <c r="H21" s="26">
        <v>16</v>
      </c>
      <c r="I21" s="26">
        <v>24.1</v>
      </c>
      <c r="J21" s="37">
        <f t="shared" si="0"/>
        <v>385.6</v>
      </c>
      <c r="K21" s="38">
        <f>H21-16</f>
        <v>0</v>
      </c>
      <c r="L21" s="21">
        <f t="shared" ref="L21:L23" si="1">H21-1</f>
        <v>15</v>
      </c>
      <c r="M21" s="22"/>
      <c r="N21"/>
    </row>
    <row r="22" ht="64.5" customHeight="1" spans="1:14">
      <c r="A22" s="34">
        <v>16</v>
      </c>
      <c r="B22" s="56" t="s">
        <v>109</v>
      </c>
      <c r="C22" s="56" t="s">
        <v>110</v>
      </c>
      <c r="D22" s="56" t="s">
        <v>111</v>
      </c>
      <c r="E22" s="57" t="s">
        <v>79</v>
      </c>
      <c r="F22" s="57" t="s">
        <v>27</v>
      </c>
      <c r="G22" s="58" t="s">
        <v>57</v>
      </c>
      <c r="H22" s="26">
        <v>0.5</v>
      </c>
      <c r="I22" s="26">
        <v>329</v>
      </c>
      <c r="J22" s="37">
        <f t="shared" si="0"/>
        <v>164.5</v>
      </c>
      <c r="K22" s="38">
        <f>H22-0.5</f>
        <v>0</v>
      </c>
      <c r="L22" s="21">
        <f t="shared" si="1"/>
        <v>-0.5</v>
      </c>
      <c r="M22" s="22"/>
      <c r="N22"/>
    </row>
    <row r="23" ht="64.5" customHeight="1" spans="1:14">
      <c r="A23" s="34">
        <v>17</v>
      </c>
      <c r="B23" s="47" t="s">
        <v>112</v>
      </c>
      <c r="C23" s="47" t="s">
        <v>113</v>
      </c>
      <c r="D23" s="59" t="s">
        <v>114</v>
      </c>
      <c r="E23" s="16" t="s">
        <v>26</v>
      </c>
      <c r="F23" s="16" t="s">
        <v>27</v>
      </c>
      <c r="G23" s="39" t="s">
        <v>57</v>
      </c>
      <c r="H23" s="26">
        <v>34.92</v>
      </c>
      <c r="I23" s="26">
        <v>85.83</v>
      </c>
      <c r="J23" s="37">
        <f t="shared" si="0"/>
        <v>2997.1836</v>
      </c>
      <c r="K23" s="38">
        <f>H23-34.92</f>
        <v>0</v>
      </c>
      <c r="L23" s="21">
        <f t="shared" si="1"/>
        <v>33.92</v>
      </c>
      <c r="M23" s="22"/>
      <c r="N23"/>
    </row>
    <row r="24" ht="17.25" customHeight="1" spans="1:14">
      <c r="A24" s="34"/>
      <c r="B24" s="25" t="s">
        <v>65</v>
      </c>
      <c r="C24" s="25"/>
      <c r="D24" s="25"/>
      <c r="E24" s="16"/>
      <c r="F24" s="16"/>
      <c r="G24" s="16"/>
      <c r="H24" s="26"/>
      <c r="I24" s="27" t="s">
        <v>65</v>
      </c>
      <c r="J24" s="28">
        <f>SUM(J6:J23)</f>
        <v>71375.9336</v>
      </c>
      <c r="K24" s="60"/>
      <c r="L24" s="46"/>
      <c r="M24" s="46"/>
    </row>
    <row r="25" ht="18.75" customHeight="1" spans="1:14">
      <c r="A25" s="30"/>
      <c r="B25" s="30" t="s">
        <v>68</v>
      </c>
      <c r="C25" s="30"/>
      <c r="D25" s="30"/>
      <c r="E25" s="30" t="s">
        <v>69</v>
      </c>
      <c r="F25" s="30"/>
      <c r="G25" s="30"/>
    </row>
    <row r="26" spans="1:14">
      <c r="A26" s="30"/>
      <c r="B26" s="30" t="s">
        <v>70</v>
      </c>
      <c r="C26" s="30"/>
      <c r="D26" s="30"/>
      <c r="E26" s="30" t="s">
        <v>71</v>
      </c>
      <c r="F26" s="30"/>
      <c r="G26" s="30"/>
    </row>
    <row r="27" spans="1:14">
      <c r="A27" s="30"/>
      <c r="B27" s="30" t="s">
        <v>72</v>
      </c>
      <c r="C27" s="30"/>
      <c r="D27" s="30"/>
      <c r="E27" s="30" t="s">
        <v>72</v>
      </c>
      <c r="F27" s="30"/>
      <c r="G27" s="30"/>
    </row>
  </sheetData>
  <mergeCells count="11">
    <mergeCell ref="A1:J1"/>
    <mergeCell ref="A2:N2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08661417322835" right="0.708661417322835" top="0.15748031496063" bottom="0" header="0.31496062992126" footer="0.31496062992126"/>
  <pageSetup paperSize="9" orientation="landscape" horizontalDpi="180" verticalDpi="18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zoomScale="85" zoomScaleNormal="85" workbookViewId="0">
      <selection activeCell="A1" sqref="A1:J1"/>
    </sheetView>
  </sheetViews>
  <sheetFormatPr defaultColWidth="9.14285714285714" defaultRowHeight="12"/>
  <cols>
    <col min="1" max="1" width="5.28571428571429" style="1" customWidth="1"/>
    <col min="2" max="2" width="14.5714285714286" style="2" customWidth="1"/>
    <col min="3" max="3" width="27.8571428571429" style="1" customWidth="1"/>
    <col min="4" max="4" width="13.5714285714286" style="1" customWidth="1"/>
    <col min="5" max="5" width="19.2857142857143" style="1" customWidth="1"/>
    <col min="6" max="6" width="14.8571428571429" style="1" customWidth="1"/>
    <col min="7" max="7" width="6.57142857142857" style="1" customWidth="1"/>
    <col min="8" max="8" width="10" style="2" customWidth="1"/>
    <col min="9" max="9" width="8" style="2" customWidth="1"/>
    <col min="10" max="10" width="10.1428571428571" style="2" customWidth="1"/>
    <col min="11" max="11" width="9.14285714285714" style="2"/>
    <col min="12" max="16384" width="9.14285714285714" style="1"/>
  </cols>
  <sheetData>
    <row r="1" ht="36.75" customHeight="1" spans="1:14">
      <c r="A1" s="3" t="s">
        <v>115</v>
      </c>
      <c r="B1" s="3"/>
      <c r="C1" s="3"/>
      <c r="D1" s="3"/>
      <c r="E1" s="3"/>
      <c r="F1" s="3"/>
      <c r="G1" s="3"/>
      <c r="H1" s="3"/>
      <c r="I1" s="3"/>
      <c r="J1" s="3"/>
      <c r="K1" s="4"/>
      <c r="L1" s="5"/>
      <c r="M1" s="5"/>
      <c r="N1" s="5"/>
    </row>
    <row r="2" ht="14.2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8.75" customHeight="1" spans="1:1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8" t="s">
        <v>11</v>
      </c>
    </row>
    <row r="4" ht="18.75" customHeight="1" spans="1:14">
      <c r="A4" s="9" t="s">
        <v>12</v>
      </c>
      <c r="B4" s="10"/>
      <c r="C4" s="11"/>
      <c r="D4" s="11"/>
      <c r="E4" s="11"/>
      <c r="F4" s="11"/>
      <c r="G4" s="11"/>
      <c r="H4" s="10"/>
      <c r="I4" s="10"/>
      <c r="J4" s="10"/>
    </row>
    <row r="5" ht="18.75" customHeight="1" spans="1:14">
      <c r="A5" s="12" t="s">
        <v>116</v>
      </c>
      <c r="B5" s="13" t="s">
        <v>117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5" t="s">
        <v>118</v>
      </c>
      <c r="I5" s="15" t="s">
        <v>21</v>
      </c>
      <c r="J5" s="15" t="s">
        <v>22</v>
      </c>
    </row>
    <row r="6" customFormat="1" ht="50" customHeight="1" spans="1:14">
      <c r="A6" s="16">
        <v>1</v>
      </c>
      <c r="B6" s="17" t="s">
        <v>119</v>
      </c>
      <c r="C6" s="17" t="s">
        <v>40</v>
      </c>
      <c r="D6" s="17" t="s">
        <v>120</v>
      </c>
      <c r="E6" s="17" t="s">
        <v>26</v>
      </c>
      <c r="F6" s="17" t="s">
        <v>27</v>
      </c>
      <c r="G6" s="17" t="s">
        <v>57</v>
      </c>
      <c r="H6" s="18">
        <v>250</v>
      </c>
      <c r="I6" s="18">
        <v>68</v>
      </c>
      <c r="J6" s="19">
        <f>H6*I6</f>
        <v>17000</v>
      </c>
      <c r="K6" s="20"/>
      <c r="L6" s="21"/>
      <c r="M6" s="22"/>
    </row>
    <row r="7" customFormat="1" ht="50" customHeight="1" spans="1:14">
      <c r="A7" s="16">
        <v>2</v>
      </c>
      <c r="B7" s="17" t="s">
        <v>121</v>
      </c>
      <c r="C7" s="17" t="s">
        <v>40</v>
      </c>
      <c r="D7" s="17" t="s">
        <v>120</v>
      </c>
      <c r="E7" s="17" t="s">
        <v>26</v>
      </c>
      <c r="F7" s="17" t="s">
        <v>27</v>
      </c>
      <c r="G7" s="17" t="s">
        <v>57</v>
      </c>
      <c r="H7" s="18">
        <v>400</v>
      </c>
      <c r="I7" s="18">
        <v>54</v>
      </c>
      <c r="J7" s="19">
        <f>H7*I7</f>
        <v>21600</v>
      </c>
      <c r="K7" s="20"/>
      <c r="L7" s="21"/>
      <c r="M7" s="22"/>
    </row>
    <row r="8" customFormat="1" ht="50" customHeight="1" spans="1:14">
      <c r="A8" s="16">
        <v>3</v>
      </c>
      <c r="B8" s="17" t="s">
        <v>122</v>
      </c>
      <c r="C8" s="17" t="s">
        <v>40</v>
      </c>
      <c r="D8" s="17" t="s">
        <v>120</v>
      </c>
      <c r="E8" s="17" t="s">
        <v>26</v>
      </c>
      <c r="F8" s="17" t="s">
        <v>27</v>
      </c>
      <c r="G8" s="17" t="s">
        <v>57</v>
      </c>
      <c r="H8" s="18">
        <v>100</v>
      </c>
      <c r="I8" s="18">
        <v>50</v>
      </c>
      <c r="J8" s="19">
        <f>H8*I8</f>
        <v>5000</v>
      </c>
      <c r="K8" s="20"/>
      <c r="L8" s="21"/>
      <c r="M8" s="22"/>
    </row>
    <row r="9" customFormat="1" ht="50" customHeight="1" spans="1:14">
      <c r="A9" s="16">
        <v>4</v>
      </c>
      <c r="B9" s="17" t="s">
        <v>123</v>
      </c>
      <c r="C9" s="17" t="s">
        <v>40</v>
      </c>
      <c r="D9" s="17" t="s">
        <v>120</v>
      </c>
      <c r="E9" s="17" t="s">
        <v>26</v>
      </c>
      <c r="F9" s="17" t="s">
        <v>27</v>
      </c>
      <c r="G9" s="17" t="s">
        <v>57</v>
      </c>
      <c r="H9" s="18">
        <v>95</v>
      </c>
      <c r="I9" s="18">
        <v>50</v>
      </c>
      <c r="J9" s="19">
        <f>H9*I9</f>
        <v>4750</v>
      </c>
      <c r="K9" s="20"/>
      <c r="L9" s="21"/>
      <c r="M9" s="22"/>
    </row>
    <row r="10" customFormat="1" ht="50" customHeight="1" spans="1:14">
      <c r="A10" s="16">
        <v>5</v>
      </c>
      <c r="B10" s="17" t="s">
        <v>124</v>
      </c>
      <c r="C10" s="17" t="s">
        <v>40</v>
      </c>
      <c r="D10" s="17" t="s">
        <v>120</v>
      </c>
      <c r="E10" s="17" t="s">
        <v>26</v>
      </c>
      <c r="F10" s="17" t="s">
        <v>27</v>
      </c>
      <c r="G10" s="17" t="s">
        <v>57</v>
      </c>
      <c r="H10" s="18">
        <v>95</v>
      </c>
      <c r="I10" s="18">
        <v>45</v>
      </c>
      <c r="J10" s="19">
        <f>H10*I10</f>
        <v>4275</v>
      </c>
      <c r="K10" s="20"/>
      <c r="L10" s="21"/>
      <c r="M10" s="22"/>
    </row>
    <row r="11" customFormat="1" ht="50" customHeight="1" spans="1:14">
      <c r="A11" s="16">
        <v>6</v>
      </c>
      <c r="B11" s="17" t="s">
        <v>125</v>
      </c>
      <c r="C11" s="17" t="s">
        <v>40</v>
      </c>
      <c r="D11" s="17" t="s">
        <v>120</v>
      </c>
      <c r="E11" s="17" t="s">
        <v>26</v>
      </c>
      <c r="F11" s="17" t="s">
        <v>27</v>
      </c>
      <c r="G11" s="17" t="s">
        <v>57</v>
      </c>
      <c r="H11" s="18">
        <v>200</v>
      </c>
      <c r="I11" s="18">
        <v>110</v>
      </c>
      <c r="J11" s="19">
        <f>H11*I11</f>
        <v>22000</v>
      </c>
      <c r="K11" s="20"/>
      <c r="L11" s="21"/>
      <c r="M11" s="22"/>
    </row>
    <row r="12" customFormat="1" ht="50" customHeight="1" spans="1:14">
      <c r="A12" s="16">
        <v>7</v>
      </c>
      <c r="B12" s="17" t="s">
        <v>126</v>
      </c>
      <c r="C12" s="17" t="s">
        <v>40</v>
      </c>
      <c r="D12" s="17" t="s">
        <v>120</v>
      </c>
      <c r="E12" s="17" t="s">
        <v>26</v>
      </c>
      <c r="F12" s="17" t="s">
        <v>27</v>
      </c>
      <c r="G12" s="23" t="s">
        <v>57</v>
      </c>
      <c r="H12" s="18">
        <v>30</v>
      </c>
      <c r="I12" s="18">
        <v>53</v>
      </c>
      <c r="J12" s="19">
        <f>H12*I12</f>
        <v>1590</v>
      </c>
      <c r="K12" s="20"/>
      <c r="L12" s="21"/>
      <c r="M12" s="22"/>
    </row>
    <row r="13" customFormat="1" ht="50" customHeight="1" spans="1:14">
      <c r="A13" s="16">
        <v>8</v>
      </c>
      <c r="B13" s="17" t="s">
        <v>87</v>
      </c>
      <c r="C13" s="17" t="s">
        <v>40</v>
      </c>
      <c r="D13" s="17" t="s">
        <v>120</v>
      </c>
      <c r="E13" s="17" t="s">
        <v>26</v>
      </c>
      <c r="F13" s="17" t="s">
        <v>27</v>
      </c>
      <c r="G13" s="23" t="s">
        <v>57</v>
      </c>
      <c r="H13" s="18">
        <v>50</v>
      </c>
      <c r="I13" s="18">
        <v>89</v>
      </c>
      <c r="J13" s="19">
        <f>H13*I13</f>
        <v>4450</v>
      </c>
      <c r="K13" s="20"/>
      <c r="L13" s="21"/>
      <c r="M13" s="22"/>
    </row>
    <row r="14" ht="50" customHeight="1" spans="1:14">
      <c r="A14" s="16"/>
      <c r="B14" s="24" t="s">
        <v>65</v>
      </c>
      <c r="C14" s="25"/>
      <c r="D14" s="25"/>
      <c r="E14" s="16"/>
      <c r="F14" s="16"/>
      <c r="G14" s="16"/>
      <c r="H14" s="26"/>
      <c r="I14" s="27" t="s">
        <v>65</v>
      </c>
      <c r="J14" s="28">
        <f>SUM(J6:J13)</f>
        <v>80665</v>
      </c>
    </row>
    <row r="15" ht="50" customHeight="1" spans="1:14">
      <c r="A15" s="16"/>
      <c r="B15" s="29" t="s">
        <v>127</v>
      </c>
      <c r="C15" s="30"/>
      <c r="D15" s="30"/>
      <c r="E15" s="30" t="s">
        <v>69</v>
      </c>
      <c r="F15" s="30"/>
      <c r="G15" s="30"/>
    </row>
    <row r="16" ht="50" customHeight="1" spans="1:14">
      <c r="A16" s="16"/>
      <c r="B16" s="29" t="s">
        <v>70</v>
      </c>
      <c r="C16" s="30"/>
      <c r="D16" s="30"/>
      <c r="E16" s="30" t="s">
        <v>71</v>
      </c>
      <c r="F16" s="30"/>
      <c r="G16" s="30"/>
    </row>
    <row r="17" spans="1:7">
      <c r="A17" s="16"/>
      <c r="B17" s="29" t="s">
        <v>72</v>
      </c>
      <c r="C17" s="30"/>
      <c r="D17" s="30"/>
      <c r="E17" s="30" t="s">
        <v>72</v>
      </c>
      <c r="F17" s="30"/>
      <c r="G17" s="30"/>
    </row>
  </sheetData>
  <sortState ref="A6:N39">
    <sortCondition ref="B6:B39"/>
  </sortState>
  <mergeCells count="11">
    <mergeCell ref="A1:J1"/>
    <mergeCell ref="A2:N2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08661417322835" right="0.708661417322835" top="0.15748031496063" bottom="0" header="0.31496062992126" footer="0.31496062992126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сен</vt:lpstr>
      <vt:lpstr>факт</vt:lpstr>
      <vt:lpstr>окт</vt:lpstr>
      <vt:lpstr>окт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Юлия</cp:lastModifiedBy>
  <dcterms:created xsi:type="dcterms:W3CDTF">2006-09-28T05:33:00Z</dcterms:created>
  <dcterms:modified xsi:type="dcterms:W3CDTF">2026-08-26T14:30:50Z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672F199799A940FFA18B18CF6B946B07_13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