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9CA8BAD9-C3D1-43C1-BDD2-745A9A38CD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НМЦД" sheetId="1" r:id="rId1"/>
    <sheet name="ИПЦ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" i="1" l="1"/>
  <c r="I5" i="1" l="1"/>
  <c r="K5" i="1" l="1"/>
  <c r="D22" i="2" l="1"/>
  <c r="C22" i="2"/>
  <c r="D21" i="2"/>
  <c r="D20" i="2"/>
  <c r="D19" i="2"/>
  <c r="C19" i="2"/>
  <c r="L5" i="1"/>
  <c r="M5" i="1" l="1"/>
  <c r="M6" i="1" s="1"/>
</calcChain>
</file>

<file path=xl/sharedStrings.xml><?xml version="1.0" encoding="utf-8"?>
<sst xmlns="http://schemas.openxmlformats.org/spreadsheetml/2006/main" count="63" uniqueCount="63">
  <si>
    <t>Обоснование начальной (максимальной) цены договора</t>
  </si>
  <si>
    <t>№</t>
  </si>
  <si>
    <t>Ед.изм.</t>
  </si>
  <si>
    <t>Кол-во</t>
  </si>
  <si>
    <t>Начальная (максимальная) цена Договора, рублей</t>
  </si>
  <si>
    <t>Ценовая информация в отношении товара/услуги/работы, цена за ед.изм. (в руб.)</t>
  </si>
  <si>
    <t>Наименование товара/услуги (работы)/(МНН)</t>
  </si>
  <si>
    <t>Приложение 4</t>
  </si>
  <si>
    <t>Сумма, руб.</t>
  </si>
  <si>
    <t xml:space="preserve"> 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</si>
  <si>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</si>
  <si>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</si>
  <si>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</si>
  <si>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</si>
  <si>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</si>
  <si>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 и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области».</t>
  </si>
  <si>
    <t>НМЦКi = Цi × Vi, где:</t>
  </si>
  <si>
    <t>Цены из коммерческих предложеий поставщиков не участвуют в расчете по причине превышения коэффициента вариации цен, а также с целью соблюдения действующего законодательства о защите конкуренции и предупреждения  завышения и занижения  цен на товар.</t>
  </si>
  <si>
    <t>Средняя арифметическая цена за единицу товара, руб.</t>
  </si>
  <si>
    <t>Среднее квадратичное отклонение, руб.</t>
  </si>
  <si>
    <t>Коэффициент вариации цен V (%)*</t>
  </si>
  <si>
    <t xml:space="preserve">Наименьшее ценовое предложение                (руб.)  </t>
  </si>
  <si>
    <t xml:space="preserve">Источник №1  </t>
  </si>
  <si>
    <t>Источник №2</t>
  </si>
  <si>
    <t>Источник №3</t>
  </si>
  <si>
    <t>Расчет коэффициента
для пересчета цен прошлых периодов к текущему уровню цен в соответствии с пунктом 3.18 Методических рекомендаций, утвержденных приказом Минэкономразвития России от 02.10.2013 №567</t>
  </si>
  <si>
    <t>Индексы потребительских цен на товары и услуги по России 
(в % к предыдущему месяцу),</t>
  </si>
  <si>
    <t>Период</t>
  </si>
  <si>
    <t>Индекс потребительских цен на месяц в процентах к предыдущему месяцу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</si>
  <si>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</si>
  <si>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</si>
  <si>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</si>
  <si>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</si>
  <si>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</si>
  <si>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</si>
  <si>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</si>
  <si>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</si>
  <si>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</si>
  <si>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</si>
  <si>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</si>
  <si>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</si>
  <si>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Реквизиты контракта, цены которого подлежат пересчету</t>
  </si>
  <si>
    <t>Цена контракта, руб.</t>
  </si>
  <si>
    <r>
      <t>К</t>
    </r>
    <r>
      <rPr>
        <b/>
        <vertAlign val="superscript"/>
        <sz val="9"/>
        <rFont val="Times New Roman"/>
        <family val="1"/>
        <charset val="204"/>
      </rPr>
      <t xml:space="preserve">пп </t>
    </r>
    <r>
      <rPr>
        <b/>
        <sz val="9"/>
        <rFont val="Times New Roman"/>
        <family val="1"/>
        <charset val="204"/>
      </rPr>
      <t>(%)</t>
    </r>
  </si>
  <si>
    <r>
      <t>Цена контракта с учетом К</t>
    </r>
    <r>
      <rPr>
        <b/>
        <vertAlign val="superscript"/>
        <sz val="9"/>
        <rFont val="Times New Roman"/>
        <family val="1"/>
        <charset val="204"/>
      </rPr>
      <t xml:space="preserve">пп </t>
    </r>
  </si>
  <si>
    <t>Справочно: расчет коэффициента производится по следующей формуле</t>
  </si>
  <si>
    <t>𝒌^пп  (𝟏𝟎𝟎+∑2_𝒕ф^𝒕▒〖〖(ИПЦ〗_𝒕−𝟏𝟎𝟎)〗)/𝟏𝟎𝟎</t>
  </si>
  <si>
    <t>𝑘^пп - коэффициент для пересчета цен прошлых периодов к текущему уровню цен;</t>
  </si>
  <si>
    <t>tф - срок формирования ценовой информации, используемой для расчета;</t>
  </si>
  <si>
    <t>t - месяц проведения расчетов НМЦК;</t>
  </si>
  <si>
    <t xml:space="preserve">〖ИПЦ〗_t-индекс потребительских цен на месяц в процентах к предыдущему месяцу, </t>
  </si>
  <si>
    <t xml:space="preserve">соответствующий месяцу в интервале от tф  до t включительно, установленный </t>
  </si>
  <si>
    <t>Федеральной службой государственной статистики (официальный сайт в сети "Интернет" www.gks.ru).</t>
  </si>
  <si>
    <t>шт</t>
  </si>
  <si>
    <t>№ 0345300130724000034/ВМБ от 15.03.24</t>
  </si>
  <si>
    <t>№ 394 от 26.06.24</t>
  </si>
  <si>
    <t>Источник №4</t>
  </si>
  <si>
    <t>исх. 3756
от 24.07.2026
вх. 1951
от 24.07.2026</t>
  </si>
  <si>
    <t>исх. 3757
от 24.07.2026
вх. 1950
от 24.07.2026</t>
  </si>
  <si>
    <t>https://zakupki.gov.ru/epz/contract/contractCard/payment-info-and-target-of-order.html?reestrNumber=1616703414226000112&amp;contractInfoId=109744750</t>
  </si>
  <si>
    <t>https://zakupki.gov.ru/epz/contractfz223/card/contract-info.html?reestrNumber=56658463168250006920000</t>
  </si>
  <si>
    <t>Принтер для маркировки гистологических кассет</t>
  </si>
  <si>
    <t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направлены запросы ценовой информации поставщикам; 2) размещен запрос о предоставлении ценовой информации в Региональной информационной системе ЗКП-2026-010500 от 07.08.2026; 3) осуществлен поиск в реестре контрактов и реестре договоров ЕИС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</si>
</sst>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\ _₽_-;\-* #,##0\ _₽_-;_-* &quot;-&quot;\ _₽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u/>
      <sz val="10"/>
      <color theme="1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theme="1"/>
      <name val="Arial"/>
      <family val="2"/>
    </font>
    <font>
      <u/>
      <sz val="12"/>
      <color theme="10"/>
      <name val="Times New Roman"/>
      <family val="1"/>
      <charset val="204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3">
    <xf numFmtId="0" fontId="0" fillId="0" borderId="0"/>
    <xf numFmtId="0" fontId="4" fillId="0" borderId="0"/>
    <xf numFmtId="165" fontId="10" fillId="0" borderId="0" applyFont="0" applyFill="0" applyBorder="0" applyAlignment="0" applyProtection="0"/>
    <xf numFmtId="0" fontId="11" fillId="0" borderId="0"/>
    <xf numFmtId="0" fontId="14" fillId="0" borderId="0"/>
    <xf numFmtId="0" fontId="16" fillId="0" borderId="0"/>
    <xf numFmtId="166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4" borderId="0" applyFill="0">
      <alignment horizontal="center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0" fillId="0" borderId="0" applyFont="0" applyFill="0" applyBorder="0" applyAlignment="0" applyProtection="0"/>
    <xf numFmtId="0" fontId="20" fillId="0" borderId="0"/>
    <xf numFmtId="0" fontId="19" fillId="0" borderId="0"/>
    <xf numFmtId="0" fontId="15" fillId="0" borderId="0"/>
    <xf numFmtId="44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42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9" fillId="0" borderId="0" applyNumberFormat="0" applyFill="0" applyBorder="0" applyAlignment="0" applyProtection="0"/>
  </cellStyleXfs>
  <cellXfs count="68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5" fillId="0" borderId="0" xfId="0" applyFont="1"/>
    <xf numFmtId="164" fontId="6" fillId="2" borderId="4" xfId="0" applyNumberFormat="1" applyFont="1" applyFill="1" applyBorder="1" applyAlignment="1">
      <alignment horizontal="center"/>
    </xf>
    <xf numFmtId="4" fontId="5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2" fontId="12" fillId="5" borderId="1" xfId="0" applyNumberFormat="1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4" fontId="12" fillId="3" borderId="1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/>
    </xf>
    <xf numFmtId="4" fontId="23" fillId="3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5" fillId="3" borderId="1" xfId="0" applyFont="1" applyFill="1" applyBorder="1" applyAlignment="1">
      <alignment horizontal="left" vertical="center" wrapText="1"/>
    </xf>
    <xf numFmtId="1" fontId="25" fillId="3" borderId="1" xfId="31" applyNumberFormat="1" applyFont="1" applyFill="1" applyBorder="1" applyAlignment="1">
      <alignment horizontal="center" vertical="center"/>
    </xf>
    <xf numFmtId="0" fontId="0" fillId="0" borderId="1" xfId="0" applyBorder="1"/>
    <xf numFmtId="2" fontId="26" fillId="3" borderId="1" xfId="51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7" fillId="0" borderId="1" xfId="31" applyFont="1" applyBorder="1" applyAlignment="1">
      <alignment vertical="center" wrapText="1"/>
    </xf>
    <xf numFmtId="0" fontId="27" fillId="0" borderId="0" xfId="31" applyFont="1" applyBorder="1" applyAlignment="1">
      <alignment vertical="center" wrapText="1"/>
    </xf>
    <xf numFmtId="2" fontId="0" fillId="0" borderId="1" xfId="0" applyNumberFormat="1" applyBorder="1" applyAlignment="1">
      <alignment horizontal="center"/>
    </xf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6" fillId="0" borderId="6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4" fillId="0" borderId="1" xfId="0" applyFont="1" applyBorder="1" applyAlignment="1">
      <alignment horizontal="center" vertical="top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9" fillId="0" borderId="2" xfId="52" applyBorder="1" applyAlignment="1">
      <alignment horizontal="center" vertical="center" wrapText="1"/>
    </xf>
  </cellXfs>
  <cellStyles count="53">
    <cellStyle name="Comma" xfId="40" xr:uid="{5DA7273D-31F1-4600-9727-5E2FB50CEE5F}"/>
    <cellStyle name="Comma [0]" xfId="34" xr:uid="{624C7E29-F6E0-48AD-8F36-4EB42849BCB0}"/>
    <cellStyle name="Currency" xfId="38" xr:uid="{6513AFC6-F383-42D3-91FC-932B73367AFE}"/>
    <cellStyle name="Currency [0]" xfId="43" xr:uid="{89C3CB1C-49EC-438C-AD80-E46A982D85EF}"/>
    <cellStyle name="Normal" xfId="35" xr:uid="{11AE67FE-02DE-451C-A92A-73AF27D3D9A3}"/>
    <cellStyle name="Percent" xfId="45" xr:uid="{198057D4-36DC-4587-88FA-FB7D2AC01FBF}"/>
    <cellStyle name="Гиперссылка" xfId="52" builtinId="8"/>
    <cellStyle name="Гиперссылка 2" xfId="7" xr:uid="{F6B972B5-6465-4947-8529-36160B5470AD}"/>
    <cellStyle name="Гиперссылка 3" xfId="41" xr:uid="{C7FBF811-DEF0-4121-BD12-091C5B49DDB0}"/>
    <cellStyle name="Денежный 2" xfId="2" xr:uid="{00000000-0005-0000-0000-000000000000}"/>
    <cellStyle name="Обычный" xfId="0" builtinId="0"/>
    <cellStyle name="Обычный 10" xfId="37" xr:uid="{2D327098-1CB2-43E6-9A9C-127CEA39AD9E}"/>
    <cellStyle name="Обычный 2" xfId="1" xr:uid="{00000000-0005-0000-0000-000002000000}"/>
    <cellStyle name="Обычный 2 2" xfId="5" xr:uid="{8F8053BC-27F5-4FCF-A3AB-14C8B6C63B2B}"/>
    <cellStyle name="Обычный 2 2 2" xfId="33" xr:uid="{E1BFFE6D-C9B7-40D4-BDE3-FBC4A0A0A121}"/>
    <cellStyle name="Обычный 2 2 3" xfId="32" xr:uid="{A45BE1F6-F050-4127-8506-7EC5F69FFD16}"/>
    <cellStyle name="Обычный 2 3" xfId="42" xr:uid="{E5F2F267-BF67-4D07-90E4-42B1C29CAC2F}"/>
    <cellStyle name="Обычный 2 4" xfId="39" xr:uid="{DCDFA925-ECC6-497E-A159-3C3F6B10579F}"/>
    <cellStyle name="Обычный 2 5" xfId="50" xr:uid="{966F451F-3C5A-4C37-A9DA-FC5252A5CAA1}"/>
    <cellStyle name="Обычный 3" xfId="3" xr:uid="{00000000-0005-0000-0000-000003000000}"/>
    <cellStyle name="Обычный 3 2" xfId="11" xr:uid="{4BCA446C-3804-4811-81AF-6511C87116A1}"/>
    <cellStyle name="Обычный 3 2 2" xfId="23" xr:uid="{51CE14D8-D508-4EC3-925F-9E0013BBBA7C}"/>
    <cellStyle name="Обычный 3 3" xfId="10" xr:uid="{0A85319A-31BF-4CE5-8CB4-65AECBAF52DC}"/>
    <cellStyle name="Обычный 3 3 2" xfId="46" xr:uid="{B729AB4F-F804-49FF-9FE4-77C471D2D6A8}"/>
    <cellStyle name="Обычный 3 4" xfId="22" xr:uid="{5D5FEA87-1736-4760-9729-802186B9B7DF}"/>
    <cellStyle name="Обычный 4" xfId="8" xr:uid="{5DA3E691-FE91-4339-AA94-036D0EA50782}"/>
    <cellStyle name="Обычный 4 2" xfId="44" xr:uid="{2B2024C6-2D0E-4D61-A156-D054119D1D2A}"/>
    <cellStyle name="Обычный 5" xfId="9" xr:uid="{FE8E8D3A-A8A2-405B-BB7F-CC221A099985}"/>
    <cellStyle name="Обычный 5 2" xfId="13" xr:uid="{2005EC16-083E-49AD-936D-87077B79E0DB}"/>
    <cellStyle name="Обычный 5 2 2" xfId="14" xr:uid="{F77053A4-5F21-4E64-9BFD-00C3EA85CA39}"/>
    <cellStyle name="Обычный 5 2 2 2" xfId="26" xr:uid="{ED74B448-A52D-4309-9D2B-A2A41A38620F}"/>
    <cellStyle name="Обычный 5 2 3" xfId="15" xr:uid="{6B3A4E96-A852-4F79-A7A2-FAE0F038A4DF}"/>
    <cellStyle name="Обычный 5 2 3 2" xfId="17" xr:uid="{46154BFF-C0FF-43EF-959F-24EDD45D6993}"/>
    <cellStyle name="Обычный 5 2 3 2 2" xfId="18" xr:uid="{4A2AADC0-34E8-4206-9509-CD1B6E5851E9}"/>
    <cellStyle name="Обычный 5 2 3 2 2 2" xfId="31" xr:uid="{F3754E0A-6DF5-4BC3-925F-29686B8B48E3}"/>
    <cellStyle name="Обычный 5 2 3 2 2 2 2" xfId="51" xr:uid="{2A619BB5-0B0C-4B59-9CE2-A752F4E95B7C}"/>
    <cellStyle name="Обычный 5 2 3 2 2 3" xfId="21" xr:uid="{55CD3501-9866-42C5-9242-954C54AD32BF}"/>
    <cellStyle name="Обычный 5 2 3 2 3" xfId="28" xr:uid="{9A16602D-48BF-49BB-8494-BDEA0AD94CA2}"/>
    <cellStyle name="Обычный 5 2 3 3" xfId="27" xr:uid="{8549065D-49A7-46C0-A5AF-8C68375B2F42}"/>
    <cellStyle name="Обычный 5 2 4" xfId="16" xr:uid="{42EB4BD7-B338-4593-9FFC-3B540272DDDA}"/>
    <cellStyle name="Обычный 5 2 4 2" xfId="29" xr:uid="{E3D1EC2A-5270-4CFB-8315-A6C92CD3E0CF}"/>
    <cellStyle name="Обычный 5 2 5" xfId="25" xr:uid="{6BE5AD57-E638-4FD6-AD2D-D2C47CD88F07}"/>
    <cellStyle name="Обычный 5 2 5 2" xfId="19" xr:uid="{D9170A99-6233-4DB0-8F4D-56283C3C5AEE}"/>
    <cellStyle name="Обычный 5 3" xfId="24" xr:uid="{3236BFB2-760A-4974-9FEB-10A3A4BDFB8F}"/>
    <cellStyle name="Обычный 6" xfId="12" xr:uid="{89560A18-EC2E-40F9-9846-36C835CAC764}"/>
    <cellStyle name="Обычный 6 2" xfId="30" xr:uid="{F09ACF26-9053-4BE6-B749-B44D7F1C53D5}"/>
    <cellStyle name="Обычный 6 3" xfId="47" xr:uid="{FAF27C5B-E2C3-45F7-AF92-9668F3511BC9}"/>
    <cellStyle name="Обычный 7" xfId="4" xr:uid="{F8C989AE-7FD8-4703-B3E3-E1CF8DFDF7C2}"/>
    <cellStyle name="Обычный 7 2" xfId="48" xr:uid="{5EF084AF-2E38-421B-B877-52D584E068B1}"/>
    <cellStyle name="Обычный 8" xfId="49" xr:uid="{CAB49CB1-33B3-4219-B4E9-33D135E76A46}"/>
    <cellStyle name="Обычный 9" xfId="36" xr:uid="{6B37A8DA-41D6-459F-A2FA-BBC88A768483}"/>
    <cellStyle name="Стиль 1" xfId="20" xr:uid="{E7F79909-14D7-4984-B928-DFA1A80AD7F5}"/>
    <cellStyle name="Финансовый 2" xfId="6" xr:uid="{E3546A59-A49D-45CF-A527-A0D555FF88F7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52916</xdr:colOff>
      <xdr:row>3</xdr:row>
      <xdr:rowOff>264584</xdr:rowOff>
    </xdr:from>
    <xdr:to>
      <xdr:col>9</xdr:col>
      <xdr:colOff>802789</xdr:colOff>
      <xdr:row>3</xdr:row>
      <xdr:rowOff>497417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CC383E5-7E00-488B-9502-85FF2C7B1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916" y="1312334"/>
          <a:ext cx="749873" cy="232833"/>
        </a:xfrm>
        <a:prstGeom prst="rect">
          <a:avLst/>
        </a:prstGeom>
      </xdr:spPr>
    </xdr:pic>
    <xdr:clientData/>
  </xdr:twoCellAnchor>
  <xdr:twoCellAnchor editAs="oneCell">
    <xdr:from>
      <xdr:col>10</xdr:col>
      <xdr:colOff>148167</xdr:colOff>
      <xdr:row>3</xdr:row>
      <xdr:rowOff>243417</xdr:rowOff>
    </xdr:from>
    <xdr:to>
      <xdr:col>10</xdr:col>
      <xdr:colOff>770013</xdr:colOff>
      <xdr:row>3</xdr:row>
      <xdr:rowOff>584823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0FFDE62-7378-4C63-8014-EF03E561F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90250" y="1291167"/>
          <a:ext cx="621846" cy="341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akupki.gov.ru/epz/contractfz223/card/contract-info.html?reestrNumber=56658463168250006920000" TargetMode="External"/><Relationship Id="rId1" Type="http://schemas.openxmlformats.org/officeDocument/2006/relationships/hyperlink" Target="https://zakupki.gov.ru/epz/contract/contractCard/payment-info-and-target-of-order.html?reestrNumber=1616703414226000112&amp;contractInfoId=109744750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"/>
  <sheetViews>
    <sheetView tabSelected="1" zoomScale="90" zoomScaleNormal="90" workbookViewId="0">
      <selection activeCell="B7" sqref="B7:M7"/>
    </sheetView>
  </sheetViews>
  <sheetFormatPr defaultRowHeight="12.75"/>
  <cols>
    <col min="1" max="1" width="5.42578125" style="1" customWidth="1"/>
    <col min="2" max="2" width="31.7109375" style="1" customWidth="1"/>
    <col min="3" max="3" width="7.28515625" style="1" customWidth="1"/>
    <col min="4" max="4" width="7.42578125" style="1" customWidth="1"/>
    <col min="5" max="8" width="13.7109375" style="2" customWidth="1"/>
    <col min="9" max="9" width="12.28515625" style="2" customWidth="1"/>
    <col min="10" max="10" width="14.42578125" style="1" customWidth="1"/>
    <col min="11" max="12" width="12.7109375" style="1" customWidth="1"/>
    <col min="13" max="13" width="17.28515625" style="1" customWidth="1"/>
    <col min="14" max="14" width="9.140625" style="1"/>
    <col min="15" max="15" width="24.85546875" style="1" customWidth="1"/>
    <col min="16" max="16" width="15.42578125" style="1" customWidth="1"/>
    <col min="17" max="16384" width="9.140625" style="1"/>
  </cols>
  <sheetData>
    <row r="1" spans="1:13" ht="29.25" customHeight="1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7" t="s">
        <v>7</v>
      </c>
      <c r="L1" s="37"/>
      <c r="M1" s="38"/>
    </row>
    <row r="2" spans="1:13" ht="31.5" customHeight="1">
      <c r="A2" s="39" t="s">
        <v>1</v>
      </c>
      <c r="B2" s="39" t="s">
        <v>6</v>
      </c>
      <c r="C2" s="39" t="s">
        <v>2</v>
      </c>
      <c r="D2" s="39" t="s">
        <v>3</v>
      </c>
      <c r="E2" s="48" t="s">
        <v>5</v>
      </c>
      <c r="F2" s="48"/>
      <c r="G2" s="48"/>
      <c r="H2" s="48"/>
      <c r="I2" s="45" t="s">
        <v>18</v>
      </c>
      <c r="J2" s="39" t="s">
        <v>19</v>
      </c>
      <c r="K2" s="39" t="s">
        <v>20</v>
      </c>
      <c r="L2" s="39" t="s">
        <v>21</v>
      </c>
      <c r="M2" s="39" t="s">
        <v>8</v>
      </c>
    </row>
    <row r="3" spans="1:13" ht="21.75" customHeight="1">
      <c r="A3" s="40"/>
      <c r="B3" s="40"/>
      <c r="C3" s="40"/>
      <c r="D3" s="40"/>
      <c r="E3" s="28" t="s">
        <v>22</v>
      </c>
      <c r="F3" s="31" t="s">
        <v>23</v>
      </c>
      <c r="G3" s="28" t="s">
        <v>24</v>
      </c>
      <c r="H3" s="31" t="s">
        <v>56</v>
      </c>
      <c r="I3" s="46"/>
      <c r="J3" s="40"/>
      <c r="K3" s="40"/>
      <c r="L3" s="40"/>
      <c r="M3" s="40"/>
    </row>
    <row r="4" spans="1:13" ht="60" customHeight="1">
      <c r="A4" s="41"/>
      <c r="B4" s="41"/>
      <c r="C4" s="41"/>
      <c r="D4" s="41"/>
      <c r="E4" s="29" t="s">
        <v>57</v>
      </c>
      <c r="F4" s="30" t="s">
        <v>58</v>
      </c>
      <c r="G4" s="67" t="s">
        <v>59</v>
      </c>
      <c r="H4" s="67" t="s">
        <v>60</v>
      </c>
      <c r="I4" s="47"/>
      <c r="J4" s="40"/>
      <c r="K4" s="44"/>
      <c r="L4" s="44"/>
      <c r="M4" s="40"/>
    </row>
    <row r="5" spans="1:13" ht="23.25" customHeight="1">
      <c r="A5" s="7">
        <v>1</v>
      </c>
      <c r="B5" s="14" t="s">
        <v>61</v>
      </c>
      <c r="C5" s="5" t="s">
        <v>53</v>
      </c>
      <c r="D5" s="32">
        <v>1</v>
      </c>
      <c r="E5" s="33">
        <v>3037800</v>
      </c>
      <c r="F5" s="33">
        <v>3400000</v>
      </c>
      <c r="G5" s="33">
        <v>3485352</v>
      </c>
      <c r="H5" s="33">
        <v>2988000</v>
      </c>
      <c r="I5" s="10">
        <f>ROUND((AVERAGE(E5:H5)),2)</f>
        <v>3227788</v>
      </c>
      <c r="J5" s="34">
        <f>SQRT(((SUM((POWER(E5-I5,2)),(POWER(G5-I5,2)),(POWER(F5-I5,2)),(POWER(H5-I5,2)))/(COLUMNS(E5:I5)-1))))</f>
        <v>217709.61860239433</v>
      </c>
      <c r="K5" s="6">
        <f>J5/I5*100</f>
        <v>6.7448549471772727</v>
      </c>
      <c r="L5" s="12">
        <f>ROUND((MIN(E5:H5)),2)</f>
        <v>2988000</v>
      </c>
      <c r="M5" s="5">
        <f>ROUND((L5*D5),2)</f>
        <v>2988000</v>
      </c>
    </row>
    <row r="6" spans="1:13">
      <c r="A6" s="42" t="s">
        <v>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11"/>
      <c r="M6" s="4">
        <f>SUM(M5:M5)</f>
        <v>2988000</v>
      </c>
    </row>
    <row r="7" spans="1:13" ht="38.25" customHeight="1">
      <c r="A7" s="3"/>
      <c r="B7" s="51" t="s">
        <v>62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8" spans="1:13" ht="28.5" customHeight="1">
      <c r="A8" s="3"/>
      <c r="B8" s="50" t="s">
        <v>9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3" ht="36.75" customHeight="1">
      <c r="B9" s="50" t="s">
        <v>15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</row>
    <row r="10" spans="1:13" ht="18" customHeight="1">
      <c r="B10" s="1" t="s">
        <v>10</v>
      </c>
    </row>
    <row r="11" spans="1:13">
      <c r="B11" s="1" t="s">
        <v>16</v>
      </c>
    </row>
    <row r="12" spans="1:13">
      <c r="B12" s="1" t="s">
        <v>11</v>
      </c>
    </row>
    <row r="13" spans="1:13" ht="39.75" customHeight="1">
      <c r="B13" s="50" t="s">
        <v>12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spans="1:13">
      <c r="B14" s="1" t="s">
        <v>13</v>
      </c>
    </row>
    <row r="15" spans="1:13">
      <c r="B15" s="1" t="s">
        <v>14</v>
      </c>
    </row>
    <row r="16" spans="1:13" ht="25.5" customHeight="1">
      <c r="A16" s="9"/>
      <c r="B16" s="8"/>
      <c r="C16" s="49" t="s">
        <v>17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</row>
  </sheetData>
  <mergeCells count="18">
    <mergeCell ref="C16:M16"/>
    <mergeCell ref="B9:M9"/>
    <mergeCell ref="B13:M13"/>
    <mergeCell ref="B7:M7"/>
    <mergeCell ref="B8:M8"/>
    <mergeCell ref="A1:J1"/>
    <mergeCell ref="K1:M1"/>
    <mergeCell ref="D2:D4"/>
    <mergeCell ref="C2:C4"/>
    <mergeCell ref="A6:K6"/>
    <mergeCell ref="J2:J4"/>
    <mergeCell ref="K2:K4"/>
    <mergeCell ref="M2:M4"/>
    <mergeCell ref="A2:A4"/>
    <mergeCell ref="B2:B4"/>
    <mergeCell ref="I2:I4"/>
    <mergeCell ref="L2:L4"/>
    <mergeCell ref="E2:H2"/>
  </mergeCells>
  <phoneticPr fontId="22" type="noConversion"/>
  <conditionalFormatting sqref="K5">
    <cfRule type="cellIs" dxfId="0" priority="2" stopIfTrue="1" operator="greaterThan">
      <formula>33</formula>
    </cfRule>
  </conditionalFormatting>
  <hyperlinks>
    <hyperlink ref="G4" r:id="rId1" xr:uid="{41ED27D9-73E1-4A1A-8B7F-E4302248C9E7}"/>
    <hyperlink ref="H4" r:id="rId2" xr:uid="{CEDD84EC-3803-4280-B3AA-5DD12BAEC834}"/>
  </hyperlinks>
  <pageMargins left="0.31496062992125984" right="0.31496062992125984" top="0.74803149606299213" bottom="0.74803149606299213" header="0.31496062992125984" footer="0.31496062992125984"/>
  <pageSetup paperSize="9" scale="66" fitToHeight="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885B9-D5A9-4AD0-8566-D52EFC344726}">
  <dimension ref="A1:F34"/>
  <sheetViews>
    <sheetView workbookViewId="0">
      <selection activeCell="I18" sqref="I18"/>
    </sheetView>
  </sheetViews>
  <sheetFormatPr defaultRowHeight="15"/>
  <cols>
    <col min="1" max="1" width="26" style="13" customWidth="1"/>
    <col min="2" max="2" width="17" style="13" customWidth="1"/>
    <col min="3" max="3" width="20.28515625" style="13" customWidth="1"/>
    <col min="4" max="4" width="17.28515625" style="13" customWidth="1"/>
    <col min="5" max="5" width="9.140625" style="13"/>
    <col min="6" max="6" width="16.7109375" style="13" customWidth="1"/>
    <col min="7" max="16384" width="9.140625" style="13"/>
  </cols>
  <sheetData>
    <row r="1" spans="1:4">
      <c r="A1" s="54" t="s">
        <v>25</v>
      </c>
      <c r="B1" s="54"/>
      <c r="C1" s="54"/>
      <c r="D1" s="54"/>
    </row>
    <row r="2" spans="1:4">
      <c r="A2" s="54" t="s">
        <v>26</v>
      </c>
      <c r="B2" s="55"/>
      <c r="C2" s="55"/>
      <c r="D2" s="55"/>
    </row>
    <row r="3" spans="1:4">
      <c r="A3" s="56" t="s">
        <v>27</v>
      </c>
      <c r="B3" s="57" t="s">
        <v>28</v>
      </c>
      <c r="C3" s="58"/>
      <c r="D3" s="59"/>
    </row>
    <row r="4" spans="1:4" ht="15.75">
      <c r="A4" s="56"/>
      <c r="B4" s="15">
        <v>2022</v>
      </c>
      <c r="C4" s="15">
        <v>2023</v>
      </c>
      <c r="D4" s="15">
        <v>2024</v>
      </c>
    </row>
    <row r="5" spans="1:4" ht="15.75">
      <c r="A5" s="16" t="s">
        <v>29</v>
      </c>
      <c r="B5" s="17">
        <v>101.07</v>
      </c>
      <c r="C5" s="17">
        <v>100.78</v>
      </c>
      <c r="D5" s="17">
        <v>100.89</v>
      </c>
    </row>
    <row r="6" spans="1:4" ht="15.75">
      <c r="A6" s="16" t="s">
        <v>30</v>
      </c>
      <c r="B6" s="17">
        <v>101.18</v>
      </c>
      <c r="C6" s="17">
        <v>100.37</v>
      </c>
      <c r="D6" s="17">
        <v>100.53</v>
      </c>
    </row>
    <row r="7" spans="1:4" ht="15.75">
      <c r="A7" s="16" t="s">
        <v>31</v>
      </c>
      <c r="B7" s="17">
        <v>108.9</v>
      </c>
      <c r="C7" s="17">
        <v>100.14</v>
      </c>
      <c r="D7" s="17">
        <v>100.22</v>
      </c>
    </row>
    <row r="8" spans="1:4" ht="15.75">
      <c r="A8" s="16" t="s">
        <v>32</v>
      </c>
      <c r="B8" s="17">
        <v>101.73</v>
      </c>
      <c r="C8" s="17">
        <v>100.22</v>
      </c>
      <c r="D8" s="17">
        <v>100.45</v>
      </c>
    </row>
    <row r="9" spans="1:4" ht="15.75">
      <c r="A9" s="16" t="s">
        <v>33</v>
      </c>
      <c r="B9" s="17">
        <v>100.26</v>
      </c>
      <c r="C9" s="17">
        <v>100</v>
      </c>
      <c r="D9" s="17">
        <v>100.44</v>
      </c>
    </row>
    <row r="10" spans="1:4" ht="15.75">
      <c r="A10" s="16" t="s">
        <v>34</v>
      </c>
      <c r="B10" s="17">
        <v>99.23</v>
      </c>
      <c r="C10" s="17">
        <v>100.2</v>
      </c>
      <c r="D10" s="17">
        <v>100.47</v>
      </c>
    </row>
    <row r="11" spans="1:4" ht="15.75">
      <c r="A11" s="16" t="s">
        <v>35</v>
      </c>
      <c r="B11" s="17">
        <v>99</v>
      </c>
      <c r="C11" s="17">
        <v>100.69</v>
      </c>
      <c r="D11" s="17">
        <v>100.46</v>
      </c>
    </row>
    <row r="12" spans="1:4" ht="15.75">
      <c r="A12" s="16" t="s">
        <v>36</v>
      </c>
      <c r="B12" s="17">
        <v>99.28</v>
      </c>
      <c r="C12" s="17">
        <v>100.52</v>
      </c>
      <c r="D12" s="17">
        <v>100.27</v>
      </c>
    </row>
    <row r="13" spans="1:4" ht="15.75">
      <c r="A13" s="16" t="s">
        <v>37</v>
      </c>
      <c r="B13" s="17">
        <v>99.88</v>
      </c>
      <c r="C13" s="17">
        <v>100.97</v>
      </c>
      <c r="D13" s="17">
        <v>100.47</v>
      </c>
    </row>
    <row r="14" spans="1:4" ht="15.75">
      <c r="A14" s="16" t="s">
        <v>38</v>
      </c>
      <c r="B14" s="17">
        <v>100.16</v>
      </c>
      <c r="C14" s="17">
        <v>100.96</v>
      </c>
      <c r="D14" s="17">
        <v>100.97</v>
      </c>
    </row>
    <row r="15" spans="1:4" ht="15.75">
      <c r="A15" s="16" t="s">
        <v>39</v>
      </c>
      <c r="B15" s="17">
        <v>100.24</v>
      </c>
      <c r="C15" s="17">
        <v>101.06</v>
      </c>
      <c r="D15" s="17"/>
    </row>
    <row r="16" spans="1:4" ht="15.75">
      <c r="A16" s="16" t="s">
        <v>40</v>
      </c>
      <c r="B16" s="17">
        <v>100.33</v>
      </c>
      <c r="C16" s="17">
        <v>100.98</v>
      </c>
      <c r="D16" s="17"/>
    </row>
    <row r="17" spans="1:6">
      <c r="A17" s="18"/>
      <c r="B17" s="18"/>
      <c r="C17" s="18"/>
      <c r="D17" s="18"/>
    </row>
    <row r="18" spans="1:6" ht="41.25" customHeight="1">
      <c r="A18" s="19" t="s">
        <v>41</v>
      </c>
      <c r="B18" s="19" t="s">
        <v>42</v>
      </c>
      <c r="C18" s="19" t="s">
        <v>43</v>
      </c>
      <c r="D18" s="19" t="s">
        <v>44</v>
      </c>
      <c r="F18" s="20"/>
    </row>
    <row r="19" spans="1:6" ht="46.5" customHeight="1">
      <c r="A19" s="61" t="s">
        <v>54</v>
      </c>
      <c r="B19" s="10">
        <v>3000</v>
      </c>
      <c r="C19" s="64">
        <f>(100+(D14-100)+(D8-100)+(D9-100)+(D10-100)+(D11-100)+(D12-100)+(D13-100))/100</f>
        <v>1.0352999999999999</v>
      </c>
      <c r="D19" s="21">
        <f>B19*C19</f>
        <v>3105.8999999999996</v>
      </c>
    </row>
    <row r="20" spans="1:6" ht="18" customHeight="1">
      <c r="A20" s="62"/>
      <c r="B20" s="10">
        <v>9000</v>
      </c>
      <c r="C20" s="65"/>
      <c r="D20" s="21">
        <f>B20*C19</f>
        <v>9317.6999999999989</v>
      </c>
    </row>
    <row r="21" spans="1:6">
      <c r="A21" s="63"/>
      <c r="B21" s="10">
        <v>10000</v>
      </c>
      <c r="C21" s="66"/>
      <c r="D21" s="21">
        <f>B21*C19</f>
        <v>10352.999999999998</v>
      </c>
    </row>
    <row r="22" spans="1:6" s="22" customFormat="1">
      <c r="A22" s="24" t="s">
        <v>55</v>
      </c>
      <c r="B22" s="10">
        <v>7543.78</v>
      </c>
      <c r="C22" s="25">
        <f>(100+(D11-100)+(D12-100)+(D13-100)+(D14-100))/100</f>
        <v>1.0216999999999998</v>
      </c>
      <c r="D22" s="21">
        <f>B22*C22</f>
        <v>7707.4800259999984</v>
      </c>
    </row>
    <row r="23" spans="1:6" s="22" customFormat="1">
      <c r="A23" s="26"/>
      <c r="B23" s="10"/>
      <c r="C23" s="27"/>
      <c r="D23" s="21"/>
    </row>
    <row r="24" spans="1:6" s="22" customFormat="1">
      <c r="A24" s="24"/>
      <c r="B24" s="10"/>
      <c r="C24" s="25"/>
      <c r="D24" s="21"/>
    </row>
    <row r="25" spans="1:6">
      <c r="B25" s="23"/>
    </row>
    <row r="26" spans="1:6">
      <c r="A26" s="60" t="s">
        <v>45</v>
      </c>
      <c r="B26" s="60"/>
      <c r="C26" s="60"/>
      <c r="D26" s="60"/>
    </row>
    <row r="28" spans="1:6">
      <c r="A28" s="13" t="s">
        <v>46</v>
      </c>
    </row>
    <row r="29" spans="1:6">
      <c r="A29" s="13" t="s">
        <v>47</v>
      </c>
    </row>
    <row r="30" spans="1:6">
      <c r="A30" s="13" t="s">
        <v>48</v>
      </c>
    </row>
    <row r="31" spans="1:6">
      <c r="A31" s="13" t="s">
        <v>49</v>
      </c>
    </row>
    <row r="32" spans="1:6">
      <c r="A32" s="53" t="s">
        <v>50</v>
      </c>
      <c r="B32" s="53"/>
      <c r="C32" s="53"/>
      <c r="D32" s="53"/>
    </row>
    <row r="33" spans="1:4">
      <c r="A33" s="52" t="s">
        <v>51</v>
      </c>
      <c r="B33" s="52"/>
      <c r="C33" s="52"/>
      <c r="D33" s="52"/>
    </row>
    <row r="34" spans="1:4">
      <c r="A34" s="53" t="s">
        <v>52</v>
      </c>
      <c r="B34" s="53"/>
      <c r="C34" s="53"/>
      <c r="D34" s="53"/>
    </row>
  </sheetData>
  <mergeCells count="10">
    <mergeCell ref="A33:D33"/>
    <mergeCell ref="A34:D34"/>
    <mergeCell ref="A1:D1"/>
    <mergeCell ref="A2:D2"/>
    <mergeCell ref="A3:A4"/>
    <mergeCell ref="B3:D3"/>
    <mergeCell ref="A26:D26"/>
    <mergeCell ref="A32:D32"/>
    <mergeCell ref="A19:A21"/>
    <mergeCell ref="C19:C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НМЦД</vt:lpstr>
      <vt:lpstr>ИПЦ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2026-08-27T09:39:26Z</dcterms:modified>
</cp:coreProperties>
</file>