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10.3.1.3\Share\Зайцев А.А\!!!!!!2026 ГОД АО\ЭМ Гидрошпонка (Вампилова) 3\"/>
    </mc:Choice>
  </mc:AlternateContent>
  <bookViews>
    <workbookView xWindow="0" yWindow="0" windowWidth="28800" windowHeight="11610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4" i="1" l="1"/>
  <c r="I24" i="1"/>
  <c r="H24" i="1"/>
  <c r="M24" i="1" s="1"/>
  <c r="J23" i="1"/>
  <c r="K23" i="1" s="1"/>
  <c r="L23" i="1" s="1"/>
  <c r="I23" i="1"/>
  <c r="H23" i="1"/>
  <c r="M23" i="1" s="1"/>
  <c r="J22" i="1"/>
  <c r="K22" i="1" s="1"/>
  <c r="L22" i="1" s="1"/>
  <c r="I22" i="1"/>
  <c r="H22" i="1"/>
  <c r="M22" i="1" s="1"/>
  <c r="J21" i="1"/>
  <c r="K21" i="1" s="1"/>
  <c r="L21" i="1" s="1"/>
  <c r="I21" i="1"/>
  <c r="H21" i="1"/>
  <c r="M21" i="1" s="1"/>
  <c r="J20" i="1"/>
  <c r="I20" i="1"/>
  <c r="H20" i="1"/>
  <c r="M20" i="1" s="1"/>
  <c r="J19" i="1"/>
  <c r="I19" i="1"/>
  <c r="H19" i="1"/>
  <c r="M19" i="1" s="1"/>
  <c r="J18" i="1"/>
  <c r="I18" i="1"/>
  <c r="H18" i="1"/>
  <c r="M18" i="1" s="1"/>
  <c r="K19" i="1" l="1"/>
  <c r="L19" i="1" s="1"/>
  <c r="K18" i="1"/>
  <c r="L18" i="1" s="1"/>
  <c r="K24" i="1"/>
  <c r="L24" i="1" s="1"/>
  <c r="K20" i="1"/>
  <c r="L20" i="1" s="1"/>
  <c r="J17" i="1"/>
  <c r="I17" i="1"/>
  <c r="H17" i="1"/>
  <c r="M17" i="1" s="1"/>
  <c r="C14" i="1" s="1"/>
  <c r="K17" i="1" l="1"/>
  <c r="L17" i="1" s="1"/>
</calcChain>
</file>

<file path=xl/sharedStrings.xml><?xml version="1.0" encoding="utf-8"?>
<sst xmlns="http://schemas.openxmlformats.org/spreadsheetml/2006/main" count="47" uniqueCount="41">
  <si>
    <t>УТВЕРЖДАЮ:</t>
  </si>
  <si>
    <t>« Служба эксплуатации мостов » г. Иркутска</t>
  </si>
  <si>
    <t>Обоснование начальной (максимальной) цены договора</t>
  </si>
  <si>
    <t>Начальная (максимальная) цена договора</t>
  </si>
  <si>
    <t>КП № 1</t>
  </si>
  <si>
    <t>КП № 2</t>
  </si>
  <si>
    <t>КП № 3</t>
  </si>
  <si>
    <t>№ п/п</t>
  </si>
  <si>
    <t>Наименование товара, работ, услуг</t>
  </si>
  <si>
    <t>Объем</t>
  </si>
  <si>
    <t>Источник № 1</t>
  </si>
  <si>
    <t>Источник № 2</t>
  </si>
  <si>
    <t>Источник № 3</t>
  </si>
  <si>
    <t>Средн. арифм.</t>
  </si>
  <si>
    <t>Кол-во знач.</t>
  </si>
  <si>
    <t>Сред.квадр.откл. σ=</t>
  </si>
  <si>
    <t>Коэфф вариации V=</t>
  </si>
  <si>
    <t>Совокупность значений</t>
  </si>
  <si>
    <t>Рыночная стоимость</t>
  </si>
  <si>
    <t>Ед.изм.</t>
  </si>
  <si>
    <t>Кол-во</t>
  </si>
  <si>
    <t>Цена за ед.изм.</t>
  </si>
  <si>
    <t xml:space="preserve">Использована общедоступная информации о ценах товаров, работ, услуг, полученная у поставщиков (подрядчиков, исполнителей), осуществляющих поставки идентичных товаров, работ, услуг, планируемых к закупкам. </t>
  </si>
  <si>
    <t xml:space="preserve">Приложение №3
к уведомлению о проведении
закупки с использованием электронного магазина
</t>
  </si>
  <si>
    <t>_______________</t>
  </si>
  <si>
    <t>Начальник отдела закупок</t>
  </si>
  <si>
    <t>А.А. Зайцев</t>
  </si>
  <si>
    <t>Заказчик: Акционерное общество</t>
  </si>
  <si>
    <t>Битумно-полимерная мастика холодного применения</t>
  </si>
  <si>
    <t>м2</t>
  </si>
  <si>
    <t>Полиуретановый герметик однокомпонентный</t>
  </si>
  <si>
    <t>м3</t>
  </si>
  <si>
    <t>п.м.</t>
  </si>
  <si>
    <t>Пенополистирол ПСБ-С-25 толщиной 30 мм или эквивалент</t>
  </si>
  <si>
    <t>Гидрошпонка Аквастоп ДО-320/50-6/30 (ПВХ-П)или эквивалент</t>
  </si>
  <si>
    <t>Шнур Вилатерм 50 или эквивалент</t>
  </si>
  <si>
    <t>Гидроизоляция Плантер-стандарт или эквивалент</t>
  </si>
  <si>
    <t>Используемый метод определения НМЦД: метод сопоставимых рыночных цен (анализ рынка) в соответствии с п.4.2 главы 4 Положения о закупке товаров, работ, услуг для нужд АО "СЭМ" г. Иркутска</t>
  </si>
  <si>
    <t>кг</t>
  </si>
  <si>
    <t xml:space="preserve">Гидроизоляционный ковер 1 м шириной </t>
  </si>
  <si>
    <t>Техноэласт ЭПП Технониколь или эквивалент, 4 мм, ширина-1м, длина-10м.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</si>
</sst>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р_."/>
  </numFmts>
  <fonts count="10" x14ac:knownFonts="1">
    <font>
      <sz val="11"/>
      <name val="Calibri"/>
    </font>
    <font>
      <sz val="11"/>
      <color theme="1"/>
      <name val="Calibri"/>
      <scheme val="minor"/>
    </font>
    <font>
      <sz val="11"/>
      <color theme="1"/>
      <name val="Times New Roman"/>
    </font>
    <font>
      <b/>
      <sz val="10"/>
      <color theme="1"/>
      <name val="Times New Roman"/>
    </font>
    <font>
      <sz val="11"/>
      <color rgb="FF000000"/>
      <name val="Times New Roman"/>
    </font>
    <font>
      <sz val="14"/>
      <color theme="1"/>
      <name val="Times New Roman"/>
    </font>
    <font>
      <sz val="11"/>
      <color theme="0"/>
      <name val="Times New Roman"/>
    </font>
    <font>
      <sz val="11"/>
      <name val="Times New Roman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Font="0" applyFill="0" applyBorder="0"/>
  </cellStyleXfs>
  <cellXfs count="39">
    <xf numFmtId="0" fontId="1" fillId="0" borderId="0" xfId="0" applyNumberFormat="1" applyFont="1"/>
    <xf numFmtId="0" fontId="1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right" indent="15"/>
    </xf>
    <xf numFmtId="0" fontId="4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left" vertical="center" wrapText="1"/>
    </xf>
    <xf numFmtId="164" fontId="6" fillId="0" borderId="0" xfId="0" applyNumberFormat="1" applyFont="1" applyAlignment="1">
      <alignment horizontal="center" vertical="center" wrapText="1"/>
    </xf>
    <xf numFmtId="0" fontId="2" fillId="0" borderId="0" xfId="0" applyNumberFormat="1" applyFont="1" applyAlignment="1">
      <alignment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 wrapText="1"/>
    </xf>
    <xf numFmtId="0" fontId="2" fillId="0" borderId="0" xfId="0" applyNumberFormat="1" applyFont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right" vertical="center" wrapText="1"/>
    </xf>
    <xf numFmtId="0" fontId="3" fillId="0" borderId="0" xfId="0" applyNumberFormat="1" applyFont="1" applyAlignment="1">
      <alignment horizontal="right" vertical="center" wrapText="1"/>
    </xf>
    <xf numFmtId="0" fontId="7" fillId="0" borderId="0" xfId="0" applyNumberFormat="1" applyFont="1" applyAlignment="1">
      <alignment horizontal="left" vertical="center" wrapText="1"/>
    </xf>
    <xf numFmtId="0" fontId="4" fillId="0" borderId="0" xfId="0" applyNumberFormat="1" applyFont="1" applyAlignment="1">
      <alignment horizontal="left" wrapText="1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9" fillId="0" borderId="0" xfId="0" applyNumberFormat="1" applyFont="1" applyAlignment="1">
      <alignment horizontal="left" vertical="center" wrapText="1"/>
    </xf>
    <xf numFmtId="0" fontId="4" fillId="0" borderId="0" xfId="0" applyNumberFormat="1" applyFont="1" applyAlignment="1">
      <alignment horizontal="left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12" xfId="0" applyNumberFormat="1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11" xfId="0" applyNumberFormat="1" applyFont="1" applyBorder="1" applyAlignment="1">
      <alignment horizontal="center" vertical="center" wrapText="1"/>
    </xf>
    <xf numFmtId="0" fontId="2" fillId="0" borderId="10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12"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tabSelected="1" topLeftCell="A4" zoomScale="90" zoomScaleNormal="90" workbookViewId="0">
      <selection activeCell="D23" sqref="D23"/>
    </sheetView>
  </sheetViews>
  <sheetFormatPr defaultColWidth="9.140625" defaultRowHeight="15" x14ac:dyDescent="0.25"/>
  <cols>
    <col min="1" max="1" width="6.140625" style="1" bestFit="1" customWidth="1"/>
    <col min="2" max="2" width="29.28515625" style="1" customWidth="1"/>
    <col min="3" max="3" width="7.85546875" style="1" bestFit="1" customWidth="1"/>
    <col min="4" max="4" width="7.7109375" style="1" bestFit="1" customWidth="1"/>
    <col min="5" max="5" width="16.5703125" style="2" customWidth="1"/>
    <col min="6" max="6" width="23.28515625" style="2" customWidth="1"/>
    <col min="7" max="7" width="24.28515625" style="2" customWidth="1"/>
    <col min="8" max="8" width="13.7109375" style="2" customWidth="1"/>
    <col min="9" max="9" width="9.42578125" style="1" customWidth="1"/>
    <col min="10" max="10" width="12.5703125" style="1" customWidth="1"/>
    <col min="11" max="11" width="12.85546875" style="1" customWidth="1"/>
    <col min="12" max="12" width="20.28515625" style="1" customWidth="1"/>
    <col min="13" max="13" width="18.140625" style="2" customWidth="1"/>
    <col min="14" max="14" width="9.140625" style="1" bestFit="1" customWidth="1"/>
    <col min="15" max="15" width="9.7109375" style="1" bestFit="1" customWidth="1"/>
    <col min="16" max="18" width="10.7109375" style="1" bestFit="1" customWidth="1"/>
    <col min="19" max="19" width="9.140625" style="1" bestFit="1" customWidth="1"/>
    <col min="20" max="16384" width="9.140625" style="1"/>
  </cols>
  <sheetData>
    <row r="1" spans="1:13" ht="64.5" customHeight="1" x14ac:dyDescent="0.25">
      <c r="A1" s="3"/>
      <c r="B1" s="3"/>
      <c r="C1" s="3"/>
      <c r="D1" s="3"/>
      <c r="E1" s="4"/>
      <c r="F1" s="4"/>
      <c r="G1" s="4"/>
      <c r="H1" s="4"/>
      <c r="I1" s="3"/>
      <c r="J1" s="3"/>
      <c r="K1" s="23" t="s">
        <v>23</v>
      </c>
      <c r="L1" s="23"/>
      <c r="M1" s="23"/>
    </row>
    <row r="2" spans="1:13" x14ac:dyDescent="0.25">
      <c r="A2" s="3"/>
      <c r="B2" s="3"/>
      <c r="C2" s="3"/>
      <c r="D2" s="3"/>
      <c r="E2" s="4"/>
      <c r="F2" s="4"/>
      <c r="G2" s="4"/>
      <c r="H2" s="4"/>
      <c r="I2" s="3"/>
      <c r="J2" s="3"/>
      <c r="K2" s="3"/>
      <c r="L2" s="3"/>
      <c r="M2" s="5"/>
    </row>
    <row r="3" spans="1:13" ht="46.9" customHeight="1" x14ac:dyDescent="0.25">
      <c r="A3" s="3"/>
      <c r="B3" s="3"/>
      <c r="C3" s="3"/>
      <c r="D3" s="3"/>
      <c r="E3" s="4"/>
      <c r="F3" s="4"/>
      <c r="G3" s="4"/>
      <c r="H3" s="24"/>
      <c r="I3" s="24"/>
      <c r="J3" s="24"/>
      <c r="K3" s="24"/>
      <c r="L3" s="24"/>
      <c r="M3" s="24"/>
    </row>
    <row r="4" spans="1:13" x14ac:dyDescent="0.25">
      <c r="A4" s="3"/>
      <c r="B4" s="3"/>
      <c r="C4" s="3"/>
      <c r="D4" s="3"/>
      <c r="E4" s="4"/>
      <c r="F4" s="4"/>
      <c r="G4" s="4"/>
      <c r="H4" s="24"/>
      <c r="I4" s="24"/>
      <c r="J4" s="24"/>
      <c r="K4" s="24"/>
      <c r="L4" s="24"/>
      <c r="M4" s="24"/>
    </row>
    <row r="5" spans="1:13" x14ac:dyDescent="0.25">
      <c r="A5" s="3"/>
      <c r="B5" s="3"/>
      <c r="C5" s="3"/>
      <c r="D5" s="3"/>
      <c r="E5" s="4"/>
      <c r="F5" s="4"/>
      <c r="G5" s="4"/>
      <c r="H5" s="4"/>
      <c r="I5" s="3"/>
      <c r="J5" s="3"/>
      <c r="K5" s="3"/>
      <c r="L5" s="3"/>
      <c r="M5" s="4"/>
    </row>
    <row r="6" spans="1:13" x14ac:dyDescent="0.25">
      <c r="A6" s="3"/>
      <c r="B6" s="3"/>
      <c r="C6" s="3"/>
      <c r="D6" s="3"/>
      <c r="E6" s="4"/>
      <c r="F6" s="4"/>
      <c r="G6" s="4"/>
      <c r="H6" s="4"/>
      <c r="I6" s="3"/>
      <c r="J6" s="3"/>
      <c r="K6" s="3"/>
      <c r="L6" s="3"/>
      <c r="M6" s="6" t="s">
        <v>0</v>
      </c>
    </row>
    <row r="7" spans="1:13" x14ac:dyDescent="0.25">
      <c r="A7" s="3"/>
      <c r="B7" s="3"/>
      <c r="C7" s="3"/>
      <c r="D7" s="3"/>
      <c r="E7" s="4"/>
      <c r="F7" s="4"/>
      <c r="G7" s="4"/>
      <c r="H7" s="4"/>
      <c r="I7" s="3"/>
      <c r="J7" s="3"/>
      <c r="K7" s="3"/>
      <c r="L7" s="3"/>
      <c r="M7" s="7" t="s">
        <v>27</v>
      </c>
    </row>
    <row r="8" spans="1:13" x14ac:dyDescent="0.25">
      <c r="A8" s="3"/>
      <c r="B8" s="3"/>
      <c r="C8" s="3"/>
      <c r="D8" s="3"/>
      <c r="E8" s="4"/>
      <c r="F8" s="4"/>
      <c r="G8" s="4"/>
      <c r="H8" s="4"/>
      <c r="I8" s="3"/>
      <c r="J8" s="3"/>
      <c r="K8" s="3"/>
      <c r="L8" s="3"/>
      <c r="M8" s="7" t="s">
        <v>1</v>
      </c>
    </row>
    <row r="9" spans="1:13" x14ac:dyDescent="0.25">
      <c r="A9" s="3"/>
      <c r="B9" s="3"/>
      <c r="C9" s="3"/>
      <c r="D9" s="3"/>
      <c r="E9" s="4"/>
      <c r="F9" s="4"/>
      <c r="G9" s="4"/>
      <c r="H9" s="4"/>
      <c r="I9" s="3"/>
      <c r="J9" s="18" t="s">
        <v>25</v>
      </c>
      <c r="K9" s="18"/>
      <c r="L9" s="3" t="s">
        <v>24</v>
      </c>
      <c r="M9" s="4" t="s">
        <v>26</v>
      </c>
    </row>
    <row r="10" spans="1:13" ht="18.75" x14ac:dyDescent="0.25">
      <c r="A10" s="3"/>
      <c r="B10" s="3"/>
      <c r="C10" s="3"/>
      <c r="D10" s="3"/>
      <c r="E10" s="4"/>
      <c r="F10" s="4"/>
      <c r="G10" s="4"/>
      <c r="H10" s="4"/>
      <c r="I10" s="3"/>
      <c r="J10" s="3"/>
      <c r="K10" s="3"/>
      <c r="L10" s="3"/>
      <c r="M10" s="8"/>
    </row>
    <row r="11" spans="1:13" ht="18.75" x14ac:dyDescent="0.25">
      <c r="A11" s="3"/>
      <c r="B11" s="18" t="s">
        <v>2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8"/>
    </row>
    <row r="12" spans="1:13" x14ac:dyDescent="0.25">
      <c r="A12" s="3"/>
      <c r="B12" s="3"/>
      <c r="C12" s="3"/>
      <c r="D12" s="3"/>
      <c r="E12" s="4"/>
      <c r="F12" s="4"/>
      <c r="G12" s="4"/>
      <c r="H12" s="4"/>
      <c r="I12" s="3"/>
      <c r="J12" s="3"/>
      <c r="K12" s="3"/>
      <c r="L12" s="3"/>
      <c r="M12" s="4"/>
    </row>
    <row r="13" spans="1:13" x14ac:dyDescent="0.25">
      <c r="A13" s="3"/>
      <c r="B13" s="3"/>
      <c r="C13" s="3"/>
      <c r="D13" s="3"/>
      <c r="E13" s="4"/>
      <c r="F13" s="4"/>
      <c r="G13" s="4"/>
      <c r="H13" s="4"/>
      <c r="I13" s="3"/>
      <c r="J13" s="3"/>
      <c r="K13" s="3"/>
      <c r="L13" s="3"/>
      <c r="M13" s="4"/>
    </row>
    <row r="14" spans="1:13" x14ac:dyDescent="0.25">
      <c r="A14" s="21" t="s">
        <v>3</v>
      </c>
      <c r="B14" s="22"/>
      <c r="C14" s="19">
        <f>SUM(M17:M24)</f>
        <v>358340.23799999995</v>
      </c>
      <c r="D14" s="20"/>
      <c r="E14" s="10" t="s">
        <v>4</v>
      </c>
      <c r="F14" s="10" t="s">
        <v>5</v>
      </c>
      <c r="G14" s="10" t="s">
        <v>6</v>
      </c>
      <c r="H14" s="10"/>
      <c r="I14" s="9"/>
      <c r="J14" s="9"/>
      <c r="K14" s="9"/>
      <c r="L14" s="9"/>
      <c r="M14" s="10"/>
    </row>
    <row r="15" spans="1:13" x14ac:dyDescent="0.25">
      <c r="A15" s="21" t="s">
        <v>7</v>
      </c>
      <c r="B15" s="21" t="s">
        <v>8</v>
      </c>
      <c r="C15" s="21" t="s">
        <v>9</v>
      </c>
      <c r="D15" s="31"/>
      <c r="E15" s="10" t="s">
        <v>10</v>
      </c>
      <c r="F15" s="10" t="s">
        <v>11</v>
      </c>
      <c r="G15" s="10" t="s">
        <v>12</v>
      </c>
      <c r="H15" s="33" t="s">
        <v>13</v>
      </c>
      <c r="I15" s="21" t="s">
        <v>14</v>
      </c>
      <c r="J15" s="21" t="s">
        <v>15</v>
      </c>
      <c r="K15" s="21" t="s">
        <v>16</v>
      </c>
      <c r="L15" s="21" t="s">
        <v>17</v>
      </c>
      <c r="M15" s="33" t="s">
        <v>18</v>
      </c>
    </row>
    <row r="16" spans="1:13" x14ac:dyDescent="0.25">
      <c r="A16" s="36"/>
      <c r="B16" s="32"/>
      <c r="C16" s="9" t="s">
        <v>19</v>
      </c>
      <c r="D16" s="9" t="s">
        <v>20</v>
      </c>
      <c r="E16" s="10" t="s">
        <v>21</v>
      </c>
      <c r="F16" s="10" t="s">
        <v>21</v>
      </c>
      <c r="G16" s="10" t="s">
        <v>21</v>
      </c>
      <c r="H16" s="35"/>
      <c r="I16" s="28"/>
      <c r="J16" s="27"/>
      <c r="K16" s="38"/>
      <c r="L16" s="37"/>
      <c r="M16" s="34"/>
    </row>
    <row r="17" spans="1:15" ht="30" x14ac:dyDescent="0.25">
      <c r="A17" s="15">
        <v>1</v>
      </c>
      <c r="B17" s="17" t="s">
        <v>28</v>
      </c>
      <c r="C17" s="14" t="s">
        <v>38</v>
      </c>
      <c r="D17" s="15">
        <v>226</v>
      </c>
      <c r="E17" s="16">
        <v>735.1</v>
      </c>
      <c r="F17" s="16">
        <v>850.36</v>
      </c>
      <c r="G17" s="16">
        <v>763</v>
      </c>
      <c r="H17" s="16">
        <f>AVERAGE(E17:G17)</f>
        <v>782.82</v>
      </c>
      <c r="I17" s="15">
        <f>COUNT(E17:G17)</f>
        <v>3</v>
      </c>
      <c r="J17" s="15">
        <f>_xlfn.STDEV.S(E17:G17)</f>
        <v>60.131865096635735</v>
      </c>
      <c r="K17" s="15">
        <f>J17/H17*100</f>
        <v>7.6814421063125273</v>
      </c>
      <c r="L17" s="15" t="str">
        <f>IF(K17&lt;33, "ОДНОРОДНЫЕ", "НЕОДНОРОДНЫЕ")</f>
        <v>ОДНОРОДНЫЕ</v>
      </c>
      <c r="M17" s="16">
        <f>D17*H17</f>
        <v>176917.32</v>
      </c>
    </row>
    <row r="18" spans="1:15" ht="30" x14ac:dyDescent="0.25">
      <c r="A18" s="15">
        <v>2</v>
      </c>
      <c r="B18" s="11" t="s">
        <v>30</v>
      </c>
      <c r="C18" s="14" t="s">
        <v>31</v>
      </c>
      <c r="D18" s="15">
        <v>0.2</v>
      </c>
      <c r="E18" s="16">
        <v>725</v>
      </c>
      <c r="F18" s="16">
        <v>620.15</v>
      </c>
      <c r="G18" s="16">
        <v>854.32</v>
      </c>
      <c r="H18" s="16">
        <f t="shared" ref="H18:H24" si="0">AVERAGE(E18:G18)</f>
        <v>733.15666666666675</v>
      </c>
      <c r="I18" s="15">
        <f t="shared" ref="I18:I24" si="1">COUNT(E18:G18)</f>
        <v>3</v>
      </c>
      <c r="J18" s="15">
        <f t="shared" ref="J18:J24" si="2">_xlfn.STDEV.S(E18:G18)</f>
        <v>117.297892706276</v>
      </c>
      <c r="K18" s="15">
        <f t="shared" ref="K18:K24" si="3">J18/H18*100</f>
        <v>15.999021496943715</v>
      </c>
      <c r="L18" s="15" t="str">
        <f t="shared" ref="L18:L24" si="4">IF(K18&lt;33, "ОДНОРОДНЫЕ", "НЕОДНОРОДНЫЕ")</f>
        <v>ОДНОРОДНЫЕ</v>
      </c>
      <c r="M18" s="16">
        <f t="shared" ref="M18:M24" si="5">D18*H18</f>
        <v>146.63133333333334</v>
      </c>
    </row>
    <row r="19" spans="1:15" ht="45" x14ac:dyDescent="0.25">
      <c r="A19" s="15">
        <v>3</v>
      </c>
      <c r="B19" s="17" t="s">
        <v>33</v>
      </c>
      <c r="C19" s="14" t="s">
        <v>31</v>
      </c>
      <c r="D19" s="15">
        <v>1.4</v>
      </c>
      <c r="E19" s="16">
        <v>5960.2</v>
      </c>
      <c r="F19" s="16">
        <v>4630</v>
      </c>
      <c r="G19" s="16">
        <v>5210.8</v>
      </c>
      <c r="H19" s="16">
        <f t="shared" si="0"/>
        <v>5267</v>
      </c>
      <c r="I19" s="15">
        <f t="shared" si="1"/>
        <v>3</v>
      </c>
      <c r="J19" s="15">
        <f t="shared" si="2"/>
        <v>666.87842970064912</v>
      </c>
      <c r="K19" s="15">
        <f t="shared" si="3"/>
        <v>12.661447307777657</v>
      </c>
      <c r="L19" s="15" t="str">
        <f t="shared" si="4"/>
        <v>ОДНОРОДНЫЕ</v>
      </c>
      <c r="M19" s="16">
        <f t="shared" si="5"/>
        <v>7373.7999999999993</v>
      </c>
    </row>
    <row r="20" spans="1:15" ht="45" x14ac:dyDescent="0.25">
      <c r="A20" s="15">
        <v>4</v>
      </c>
      <c r="B20" s="17" t="s">
        <v>34</v>
      </c>
      <c r="C20" s="14" t="s">
        <v>32</v>
      </c>
      <c r="D20" s="15">
        <v>72</v>
      </c>
      <c r="E20" s="16">
        <v>1839</v>
      </c>
      <c r="F20" s="16">
        <v>1952.05</v>
      </c>
      <c r="G20" s="16">
        <v>1996.38</v>
      </c>
      <c r="H20" s="16">
        <f t="shared" si="0"/>
        <v>1929.1433333333334</v>
      </c>
      <c r="I20" s="15">
        <f t="shared" si="1"/>
        <v>3</v>
      </c>
      <c r="J20" s="15">
        <f t="shared" si="2"/>
        <v>81.152034067750506</v>
      </c>
      <c r="K20" s="15">
        <f t="shared" si="3"/>
        <v>4.2066357986749123</v>
      </c>
      <c r="L20" s="15" t="str">
        <f t="shared" si="4"/>
        <v>ОДНОРОДНЫЕ</v>
      </c>
      <c r="M20" s="16">
        <f t="shared" si="5"/>
        <v>138898.32</v>
      </c>
    </row>
    <row r="21" spans="1:15" ht="30" x14ac:dyDescent="0.25">
      <c r="A21" s="15">
        <v>5</v>
      </c>
      <c r="B21" s="17" t="s">
        <v>35</v>
      </c>
      <c r="C21" s="14" t="s">
        <v>32</v>
      </c>
      <c r="D21" s="15">
        <v>142</v>
      </c>
      <c r="E21" s="16">
        <v>62</v>
      </c>
      <c r="F21" s="16">
        <v>79</v>
      </c>
      <c r="G21" s="16">
        <v>81</v>
      </c>
      <c r="H21" s="16">
        <f t="shared" si="0"/>
        <v>74</v>
      </c>
      <c r="I21" s="15">
        <f t="shared" si="1"/>
        <v>3</v>
      </c>
      <c r="J21" s="15">
        <f t="shared" si="2"/>
        <v>10.440306508910551</v>
      </c>
      <c r="K21" s="15">
        <f t="shared" si="3"/>
        <v>14.10852230933858</v>
      </c>
      <c r="L21" s="15" t="str">
        <f t="shared" si="4"/>
        <v>ОДНОРОДНЫЕ</v>
      </c>
      <c r="M21" s="16">
        <f t="shared" si="5"/>
        <v>10508</v>
      </c>
    </row>
    <row r="22" spans="1:15" ht="30" x14ac:dyDescent="0.25">
      <c r="A22" s="15">
        <v>6</v>
      </c>
      <c r="B22" s="17" t="s">
        <v>36</v>
      </c>
      <c r="C22" s="14" t="s">
        <v>29</v>
      </c>
      <c r="D22" s="15">
        <v>35</v>
      </c>
      <c r="E22" s="16">
        <v>169</v>
      </c>
      <c r="F22" s="16">
        <v>291</v>
      </c>
      <c r="G22" s="16">
        <v>254.2</v>
      </c>
      <c r="H22" s="16">
        <f t="shared" si="0"/>
        <v>238.06666666666669</v>
      </c>
      <c r="I22" s="15">
        <f t="shared" si="1"/>
        <v>3</v>
      </c>
      <c r="J22" s="15">
        <f t="shared" si="2"/>
        <v>62.579655906159459</v>
      </c>
      <c r="K22" s="15">
        <f t="shared" si="3"/>
        <v>26.28660987377182</v>
      </c>
      <c r="L22" s="15" t="str">
        <f t="shared" si="4"/>
        <v>ОДНОРОДНЫЕ</v>
      </c>
      <c r="M22" s="16">
        <f t="shared" si="5"/>
        <v>8332.3333333333339</v>
      </c>
    </row>
    <row r="23" spans="1:15" ht="45" x14ac:dyDescent="0.25">
      <c r="A23" s="15">
        <v>7</v>
      </c>
      <c r="B23" s="17" t="s">
        <v>40</v>
      </c>
      <c r="C23" s="14" t="s">
        <v>32</v>
      </c>
      <c r="D23" s="15">
        <v>35</v>
      </c>
      <c r="E23" s="16">
        <v>212</v>
      </c>
      <c r="F23" s="16">
        <v>263</v>
      </c>
      <c r="G23" s="16">
        <v>260.5</v>
      </c>
      <c r="H23" s="16">
        <f t="shared" si="0"/>
        <v>245.16666666666666</v>
      </c>
      <c r="I23" s="15">
        <f t="shared" si="1"/>
        <v>3</v>
      </c>
      <c r="J23" s="15">
        <f t="shared" si="2"/>
        <v>28.750362316557563</v>
      </c>
      <c r="K23" s="15">
        <f t="shared" si="3"/>
        <v>11.726864303150604</v>
      </c>
      <c r="L23" s="15" t="str">
        <f t="shared" si="4"/>
        <v>ОДНОРОДНЫЕ</v>
      </c>
      <c r="M23" s="16">
        <f t="shared" si="5"/>
        <v>8580.8333333333321</v>
      </c>
    </row>
    <row r="24" spans="1:15" ht="30" x14ac:dyDescent="0.25">
      <c r="A24" s="15">
        <v>8</v>
      </c>
      <c r="B24" s="17" t="s">
        <v>39</v>
      </c>
      <c r="C24" s="14" t="s">
        <v>32</v>
      </c>
      <c r="D24" s="15">
        <v>30</v>
      </c>
      <c r="E24" s="16">
        <v>216.8</v>
      </c>
      <c r="F24" s="16">
        <v>252.36</v>
      </c>
      <c r="G24" s="16">
        <v>289.14</v>
      </c>
      <c r="H24" s="16">
        <f t="shared" si="0"/>
        <v>252.76666666666665</v>
      </c>
      <c r="I24" s="15">
        <f t="shared" si="1"/>
        <v>3</v>
      </c>
      <c r="J24" s="15">
        <f t="shared" si="2"/>
        <v>36.171714547880718</v>
      </c>
      <c r="K24" s="15">
        <f t="shared" si="3"/>
        <v>14.31031829666915</v>
      </c>
      <c r="L24" s="15" t="str">
        <f t="shared" si="4"/>
        <v>ОДНОРОДНЫЕ</v>
      </c>
      <c r="M24" s="16">
        <f t="shared" si="5"/>
        <v>7583</v>
      </c>
    </row>
    <row r="25" spans="1:15" x14ac:dyDescent="0.25">
      <c r="A25" s="3"/>
      <c r="B25" s="3"/>
      <c r="C25" s="3"/>
      <c r="D25" s="3"/>
      <c r="E25" s="4"/>
      <c r="F25" s="4"/>
      <c r="G25" s="4"/>
      <c r="H25" s="12"/>
      <c r="I25" s="3"/>
      <c r="J25" s="3"/>
      <c r="K25" s="3"/>
      <c r="L25" s="3"/>
      <c r="M25" s="4"/>
    </row>
    <row r="26" spans="1:15" s="3" customFormat="1" x14ac:dyDescent="0.25">
      <c r="A26" s="29" t="s">
        <v>37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</row>
    <row r="27" spans="1:15" s="3" customFormat="1" x14ac:dyDescent="0.25">
      <c r="A27" s="26" t="s">
        <v>22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</row>
    <row r="28" spans="1:15" s="3" customFormat="1" x14ac:dyDescent="0.25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</row>
    <row r="29" spans="1:15" s="3" customFormat="1" x14ac:dyDescent="0.25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13"/>
      <c r="O29" s="13"/>
    </row>
  </sheetData>
  <mergeCells count="20">
    <mergeCell ref="A29:M29"/>
    <mergeCell ref="A28:M28"/>
    <mergeCell ref="J15:J16"/>
    <mergeCell ref="I15:I16"/>
    <mergeCell ref="A27:M27"/>
    <mergeCell ref="A26:M26"/>
    <mergeCell ref="C15:D15"/>
    <mergeCell ref="B15:B16"/>
    <mergeCell ref="M15:M16"/>
    <mergeCell ref="H15:H16"/>
    <mergeCell ref="A15:A16"/>
    <mergeCell ref="L15:L16"/>
    <mergeCell ref="K15:K16"/>
    <mergeCell ref="J9:K9"/>
    <mergeCell ref="B11:L11"/>
    <mergeCell ref="C14:D14"/>
    <mergeCell ref="A14:B14"/>
    <mergeCell ref="K1:M1"/>
    <mergeCell ref="H3:M3"/>
    <mergeCell ref="H4:M4"/>
  </mergeCells>
  <conditionalFormatting sqref="L17">
    <cfRule type="containsText" dxfId="11" priority="18" operator="containsText" text="НЕОДНОРОДНЫЕ">
      <formula>NOT(ISERROR(SEARCH("НЕОДНОРОДНЫЕ",L17)))</formula>
    </cfRule>
  </conditionalFormatting>
  <conditionalFormatting sqref="L17">
    <cfRule type="containsText" dxfId="10" priority="17" operator="containsText" text="ОДНОРОДНЫЕ">
      <formula>NOT(ISERROR(SEARCH("ОДНОРОДНЫЕ",L17)))</formula>
    </cfRule>
  </conditionalFormatting>
  <conditionalFormatting sqref="L17">
    <cfRule type="containsText" dxfId="9" priority="16" operator="containsText" text="НЕ">
      <formula>NOT(ISERROR(SEARCH("НЕ",L17)))</formula>
    </cfRule>
  </conditionalFormatting>
  <conditionalFormatting sqref="L17">
    <cfRule type="containsText" dxfId="8" priority="15" operator="containsText" text="НЕОДНОРОДНЫЕ">
      <formula>NOT(ISERROR(SEARCH("НЕОДНОРОДНЫЕ",L17)))</formula>
    </cfRule>
  </conditionalFormatting>
  <conditionalFormatting sqref="L17">
    <cfRule type="containsText" dxfId="7" priority="14" operator="containsText" text="ОДНОРОДНЫЕ">
      <formula>NOT(ISERROR(SEARCH("ОДНОРОДНЫЕ",L17)))</formula>
    </cfRule>
  </conditionalFormatting>
  <conditionalFormatting sqref="L17">
    <cfRule type="containsText" dxfId="6" priority="13" operator="containsText" text="НЕОДНОРОДНЫЕ">
      <formula>NOT(ISERROR(SEARCH("НЕОДНОРОДНЫЕ",L17)))</formula>
    </cfRule>
  </conditionalFormatting>
  <conditionalFormatting sqref="L18:L24">
    <cfRule type="containsText" dxfId="5" priority="6" operator="containsText" text="НЕОДНОРОДНЫЕ">
      <formula>NOT(ISERROR(SEARCH("НЕОДНОРОДНЫЕ",L18)))</formula>
    </cfRule>
  </conditionalFormatting>
  <conditionalFormatting sqref="L18:L24">
    <cfRule type="containsText" dxfId="4" priority="5" operator="containsText" text="ОДНОРОДНЫЕ">
      <formula>NOT(ISERROR(SEARCH("ОДНОРОДНЫЕ",L18)))</formula>
    </cfRule>
  </conditionalFormatting>
  <conditionalFormatting sqref="L18:L24">
    <cfRule type="containsText" dxfId="3" priority="4" operator="containsText" text="НЕ">
      <formula>NOT(ISERROR(SEARCH("НЕ",L18)))</formula>
    </cfRule>
  </conditionalFormatting>
  <conditionalFormatting sqref="L18:L24">
    <cfRule type="containsText" dxfId="2" priority="3" operator="containsText" text="НЕОДНОРОДНЫЕ">
      <formula>NOT(ISERROR(SEARCH("НЕОДНОРОДНЫЕ",L18)))</formula>
    </cfRule>
  </conditionalFormatting>
  <conditionalFormatting sqref="L18:L24">
    <cfRule type="containsText" dxfId="1" priority="2" operator="containsText" text="ОДНОРОДНЫЕ">
      <formula>NOT(ISERROR(SEARCH("ОДНОРОДНЫЕ",L18)))</formula>
    </cfRule>
  </conditionalFormatting>
  <conditionalFormatting sqref="L18:L24">
    <cfRule type="containsText" dxfId="0" priority="1" operator="containsText" text="НЕОДНОРОДНЫЕ">
      <formula>NOT(ISERROR(SEARCH("НЕОДНОРОДНЫЕ",L18)))</formula>
    </cfRule>
  </conditionalFormatting>
  <pageMargins left="0.31496062874794006" right="0.19685038924217224" top="0.35433068871498108" bottom="0.35433068871498108" header="0.11811023205518723" footer="0.11811023205518723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582" right="0.70000004768371582" top="0.75" bottom="0.75" header="0.30000001192092896" footer="0.30000001192092896"/>
  <pageSetup paperSize="9"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582" right="0.70000004768371582" top="0.75" bottom="0.75" header="0.30000001192092896" footer="0.30000001192092896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Козлов Михаил Александрович</cp:lastModifiedBy>
  <dcterms:created xsi:type="dcterms:W3CDTF">2006-09-28T05:33:49Z</dcterms:created>
  <dcterms:modified xsi:type="dcterms:W3CDTF">2026-09-07T00:53:06Z</dcterms:modified>
</cp:coreProperties>
</file>