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ОТЧЕТЫ по транспортировке 2014-2020\"/>
    </mc:Choice>
  </mc:AlternateContent>
  <bookViews>
    <workbookView xWindow="0" yWindow="0" windowWidth="21570" windowHeight="10215"/>
  </bookViews>
  <sheets>
    <sheet name="Смета по ФСНБ 421+557прРИМ" sheetId="7" r:id="rId1"/>
    <sheet name="Source" sheetId="1" state="hidden" r:id="rId2"/>
    <sheet name="SourceObSm" sheetId="2" state="hidden" r:id="rId3"/>
    <sheet name="SmtRes" sheetId="3" state="hidden" r:id="rId4"/>
    <sheet name="EtalonRes" sheetId="4" state="hidden" r:id="rId5"/>
    <sheet name="SrcPoprs" sheetId="5" state="hidden" r:id="rId6"/>
    <sheet name="SrcKA" sheetId="6" state="hidden" r:id="rId7"/>
  </sheets>
  <definedNames>
    <definedName name="_xlnm.Print_Titles" localSheetId="0">'Смета по ФСНБ 421+557прРИМ'!$42:$42</definedName>
    <definedName name="_xlnm.Print_Area" localSheetId="0">'Смета по ФСНБ 421+557прРИМ'!$A$1:$L$771</definedName>
  </definedNames>
  <calcPr calcId="162913" iterate="1"/>
</workbook>
</file>

<file path=xl/calcChain.xml><?xml version="1.0" encoding="utf-8"?>
<calcChain xmlns="http://schemas.openxmlformats.org/spreadsheetml/2006/main">
  <c r="H769" i="7" l="1"/>
  <c r="H766" i="7"/>
  <c r="C769" i="7"/>
  <c r="C766" i="7"/>
  <c r="K34" i="7"/>
  <c r="K33" i="7"/>
  <c r="C36" i="7"/>
  <c r="C35" i="7"/>
  <c r="C34" i="7"/>
  <c r="C33" i="7"/>
  <c r="C30" i="7"/>
  <c r="G762" i="7"/>
  <c r="G761" i="7"/>
  <c r="L760" i="7"/>
  <c r="L759" i="7"/>
  <c r="L756" i="7"/>
  <c r="L755" i="7"/>
  <c r="L753" i="7" s="1"/>
  <c r="L749" i="7"/>
  <c r="L748" i="7"/>
  <c r="L744" i="7"/>
  <c r="L732" i="7"/>
  <c r="L731" i="7"/>
  <c r="L730" i="7"/>
  <c r="L729" i="7"/>
  <c r="L728" i="7"/>
  <c r="L727" i="7"/>
  <c r="L724" i="7"/>
  <c r="L723" i="7"/>
  <c r="L721" i="7"/>
  <c r="L718" i="7"/>
  <c r="L713" i="7"/>
  <c r="L712" i="7"/>
  <c r="L711" i="7"/>
  <c r="L706" i="7"/>
  <c r="L705" i="7"/>
  <c r="L703" i="7" s="1"/>
  <c r="L698" i="7"/>
  <c r="L697" i="7"/>
  <c r="L693" i="7"/>
  <c r="L678" i="7"/>
  <c r="L677" i="7"/>
  <c r="L673" i="7"/>
  <c r="G658" i="7"/>
  <c r="G657" i="7"/>
  <c r="L656" i="7"/>
  <c r="L655" i="7"/>
  <c r="L652" i="7"/>
  <c r="L651" i="7"/>
  <c r="L649" i="7"/>
  <c r="L648" i="7"/>
  <c r="L642" i="7"/>
  <c r="L641" i="7"/>
  <c r="L637" i="7"/>
  <c r="BA627" i="7"/>
  <c r="AZ627" i="7"/>
  <c r="AE627" i="7"/>
  <c r="AD627" i="7"/>
  <c r="G626" i="7"/>
  <c r="E626" i="7"/>
  <c r="G625" i="7"/>
  <c r="E625" i="7"/>
  <c r="BA623" i="7"/>
  <c r="AZ623" i="7"/>
  <c r="AE623" i="7"/>
  <c r="AD623" i="7"/>
  <c r="L623" i="7"/>
  <c r="I623" i="7"/>
  <c r="H623" i="7"/>
  <c r="E623" i="7"/>
  <c r="G623" i="7"/>
  <c r="D623" i="7"/>
  <c r="C623" i="7"/>
  <c r="B623" i="7"/>
  <c r="BA622" i="7"/>
  <c r="AZ622" i="7"/>
  <c r="AE622" i="7"/>
  <c r="AD622" i="7"/>
  <c r="L622" i="7"/>
  <c r="AN622" i="7" s="1"/>
  <c r="I622" i="7"/>
  <c r="H622" i="7"/>
  <c r="E622" i="7"/>
  <c r="G622" i="7"/>
  <c r="D622" i="7"/>
  <c r="C622" i="7"/>
  <c r="B622" i="7"/>
  <c r="L619" i="7"/>
  <c r="I619" i="7"/>
  <c r="H619" i="7"/>
  <c r="G619" i="7"/>
  <c r="L618" i="7"/>
  <c r="I618" i="7"/>
  <c r="H618" i="7"/>
  <c r="G618" i="7"/>
  <c r="L617" i="7"/>
  <c r="I617" i="7"/>
  <c r="H617" i="7"/>
  <c r="G617" i="7"/>
  <c r="L616" i="7"/>
  <c r="I616" i="7"/>
  <c r="H616" i="7"/>
  <c r="G616" i="7"/>
  <c r="L615" i="7"/>
  <c r="J615" i="7"/>
  <c r="G615" i="7"/>
  <c r="L614" i="7"/>
  <c r="I614" i="7"/>
  <c r="H614" i="7"/>
  <c r="G614" i="7"/>
  <c r="G608" i="7"/>
  <c r="L612" i="7"/>
  <c r="I612" i="7"/>
  <c r="H612" i="7"/>
  <c r="G612" i="7"/>
  <c r="L611" i="7"/>
  <c r="L608" i="7" s="1"/>
  <c r="AT627" i="7" s="1"/>
  <c r="J611" i="7"/>
  <c r="E611" i="7"/>
  <c r="L610" i="7"/>
  <c r="J610" i="7"/>
  <c r="G610" i="7"/>
  <c r="L609" i="7"/>
  <c r="I609" i="7"/>
  <c r="H609" i="7"/>
  <c r="G609" i="7"/>
  <c r="L606" i="7"/>
  <c r="L605" i="7" s="1"/>
  <c r="AR627" i="7" s="1"/>
  <c r="J606" i="7"/>
  <c r="G606" i="7"/>
  <c r="G605" i="7"/>
  <c r="E604" i="7"/>
  <c r="G604" i="7"/>
  <c r="D604" i="7"/>
  <c r="C604" i="7"/>
  <c r="AT603" i="7"/>
  <c r="AR603" i="7"/>
  <c r="AO603" i="7"/>
  <c r="BA603" i="7"/>
  <c r="AZ603" i="7"/>
  <c r="AE603" i="7"/>
  <c r="AD603" i="7"/>
  <c r="L602" i="7"/>
  <c r="AW603" i="7" s="1"/>
  <c r="I602" i="7"/>
  <c r="H602" i="7"/>
  <c r="E602" i="7"/>
  <c r="G602" i="7"/>
  <c r="D602" i="7"/>
  <c r="C602" i="7"/>
  <c r="B602" i="7"/>
  <c r="BA601" i="7"/>
  <c r="AZ601" i="7"/>
  <c r="AE601" i="7"/>
  <c r="AD601" i="7"/>
  <c r="G600" i="7"/>
  <c r="E600" i="7"/>
  <c r="G599" i="7"/>
  <c r="E599" i="7"/>
  <c r="BA597" i="7"/>
  <c r="AZ597" i="7"/>
  <c r="AE597" i="7"/>
  <c r="AD597" i="7"/>
  <c r="L597" i="7"/>
  <c r="AW597" i="7" s="1"/>
  <c r="I597" i="7"/>
  <c r="H597" i="7"/>
  <c r="E597" i="7"/>
  <c r="G597" i="7"/>
  <c r="D597" i="7"/>
  <c r="C597" i="7"/>
  <c r="B597" i="7"/>
  <c r="L593" i="7"/>
  <c r="I593" i="7"/>
  <c r="H593" i="7"/>
  <c r="G593" i="7"/>
  <c r="L592" i="7"/>
  <c r="I592" i="7"/>
  <c r="H592" i="7"/>
  <c r="J592" i="7" s="1"/>
  <c r="G592" i="7"/>
  <c r="L591" i="7"/>
  <c r="I591" i="7"/>
  <c r="H591" i="7"/>
  <c r="G591" i="7"/>
  <c r="L590" i="7"/>
  <c r="I590" i="7"/>
  <c r="H590" i="7"/>
  <c r="G590" i="7"/>
  <c r="L589" i="7"/>
  <c r="I589" i="7"/>
  <c r="H589" i="7"/>
  <c r="G589" i="7"/>
  <c r="L588" i="7"/>
  <c r="I588" i="7"/>
  <c r="H588" i="7"/>
  <c r="G588" i="7"/>
  <c r="L587" i="7"/>
  <c r="I587" i="7"/>
  <c r="H587" i="7"/>
  <c r="G587" i="7"/>
  <c r="L586" i="7"/>
  <c r="I586" i="7"/>
  <c r="H586" i="7"/>
  <c r="J586" i="7" s="1"/>
  <c r="G586" i="7"/>
  <c r="L585" i="7"/>
  <c r="J585" i="7"/>
  <c r="G585" i="7"/>
  <c r="L584" i="7"/>
  <c r="I584" i="7"/>
  <c r="H584" i="7"/>
  <c r="G584" i="7"/>
  <c r="G573" i="7"/>
  <c r="L582" i="7"/>
  <c r="J582" i="7"/>
  <c r="E582" i="7"/>
  <c r="L581" i="7"/>
  <c r="J581" i="7"/>
  <c r="G581" i="7"/>
  <c r="L580" i="7"/>
  <c r="I580" i="7"/>
  <c r="H580" i="7"/>
  <c r="G580" i="7"/>
  <c r="L579" i="7"/>
  <c r="J579" i="7"/>
  <c r="E579" i="7"/>
  <c r="L578" i="7"/>
  <c r="J578" i="7"/>
  <c r="G578" i="7"/>
  <c r="L577" i="7"/>
  <c r="J577" i="7"/>
  <c r="E577" i="7"/>
  <c r="L576" i="7"/>
  <c r="I576" i="7"/>
  <c r="H576" i="7"/>
  <c r="G576" i="7"/>
  <c r="L575" i="7"/>
  <c r="J575" i="7"/>
  <c r="E575" i="7"/>
  <c r="L574" i="7"/>
  <c r="J574" i="7"/>
  <c r="G574" i="7"/>
  <c r="L571" i="7"/>
  <c r="L570" i="7" s="1"/>
  <c r="AR601" i="7" s="1"/>
  <c r="J571" i="7"/>
  <c r="G571" i="7"/>
  <c r="G570" i="7"/>
  <c r="C569" i="7"/>
  <c r="E568" i="7"/>
  <c r="G568" i="7"/>
  <c r="D568" i="7"/>
  <c r="C568" i="7"/>
  <c r="AT567" i="7"/>
  <c r="AR567" i="7"/>
  <c r="AO567" i="7"/>
  <c r="BA567" i="7"/>
  <c r="AZ567" i="7"/>
  <c r="AE567" i="7"/>
  <c r="AD567" i="7"/>
  <c r="L566" i="7"/>
  <c r="I566" i="7"/>
  <c r="H566" i="7"/>
  <c r="E566" i="7"/>
  <c r="G566" i="7"/>
  <c r="D566" i="7"/>
  <c r="C566" i="7"/>
  <c r="B566" i="7"/>
  <c r="AT565" i="7"/>
  <c r="AR565" i="7"/>
  <c r="AO565" i="7"/>
  <c r="BA565" i="7"/>
  <c r="AZ565" i="7"/>
  <c r="AE565" i="7"/>
  <c r="AD565" i="7"/>
  <c r="L564" i="7"/>
  <c r="J564" i="7"/>
  <c r="E564" i="7"/>
  <c r="G564" i="7"/>
  <c r="D564" i="7"/>
  <c r="C564" i="7"/>
  <c r="B564" i="7"/>
  <c r="BA563" i="7"/>
  <c r="L562" i="7" s="1"/>
  <c r="AZ563" i="7"/>
  <c r="L561" i="7" s="1"/>
  <c r="AE563" i="7"/>
  <c r="AD563" i="7"/>
  <c r="G562" i="7"/>
  <c r="E562" i="7"/>
  <c r="G561" i="7"/>
  <c r="E561" i="7"/>
  <c r="G558" i="7"/>
  <c r="E558" i="7"/>
  <c r="D558" i="7"/>
  <c r="C558" i="7"/>
  <c r="B558" i="7"/>
  <c r="L557" i="7"/>
  <c r="J557" i="7"/>
  <c r="G557" i="7"/>
  <c r="L556" i="7"/>
  <c r="J556" i="7"/>
  <c r="G556" i="7"/>
  <c r="G551" i="7"/>
  <c r="L554" i="7"/>
  <c r="J554" i="7"/>
  <c r="G554" i="7"/>
  <c r="L553" i="7"/>
  <c r="L551" i="7" s="1"/>
  <c r="AT563" i="7" s="1"/>
  <c r="J553" i="7"/>
  <c r="E553" i="7"/>
  <c r="L552" i="7"/>
  <c r="J552" i="7"/>
  <c r="G552" i="7"/>
  <c r="L549" i="7"/>
  <c r="L548" i="7" s="1"/>
  <c r="J549" i="7"/>
  <c r="G549" i="7"/>
  <c r="G548" i="7"/>
  <c r="C547" i="7"/>
  <c r="E546" i="7"/>
  <c r="G546" i="7"/>
  <c r="D546" i="7"/>
  <c r="C546" i="7"/>
  <c r="BA545" i="7"/>
  <c r="AZ545" i="7"/>
  <c r="AE545" i="7"/>
  <c r="AD545" i="7"/>
  <c r="G544" i="7"/>
  <c r="E544" i="7"/>
  <c r="G543" i="7"/>
  <c r="E543" i="7"/>
  <c r="BA541" i="7"/>
  <c r="AZ541" i="7"/>
  <c r="AE541" i="7"/>
  <c r="AD541" i="7"/>
  <c r="L541" i="7"/>
  <c r="AW541" i="7" s="1"/>
  <c r="I541" i="7"/>
  <c r="H541" i="7"/>
  <c r="E541" i="7"/>
  <c r="G541" i="7"/>
  <c r="D541" i="7"/>
  <c r="C541" i="7"/>
  <c r="B541" i="7"/>
  <c r="L538" i="7"/>
  <c r="L537" i="7" s="1"/>
  <c r="AW545" i="7" s="1"/>
  <c r="J538" i="7"/>
  <c r="G538" i="7"/>
  <c r="G534" i="7"/>
  <c r="L536" i="7"/>
  <c r="L534" i="7" s="1"/>
  <c r="J536" i="7"/>
  <c r="E536" i="7"/>
  <c r="L535" i="7"/>
  <c r="I535" i="7"/>
  <c r="H535" i="7"/>
  <c r="G535" i="7"/>
  <c r="L532" i="7"/>
  <c r="L531" i="7" s="1"/>
  <c r="J532" i="7"/>
  <c r="G532" i="7"/>
  <c r="G531" i="7"/>
  <c r="E530" i="7"/>
  <c r="G530" i="7"/>
  <c r="D530" i="7"/>
  <c r="C530" i="7"/>
  <c r="AT529" i="7"/>
  <c r="AR529" i="7"/>
  <c r="AO529" i="7"/>
  <c r="BA529" i="7"/>
  <c r="AZ529" i="7"/>
  <c r="AE529" i="7"/>
  <c r="AD529" i="7"/>
  <c r="L528" i="7"/>
  <c r="I528" i="7"/>
  <c r="H528" i="7"/>
  <c r="E528" i="7"/>
  <c r="G528" i="7"/>
  <c r="D528" i="7"/>
  <c r="C528" i="7"/>
  <c r="B528" i="7"/>
  <c r="BA527" i="7"/>
  <c r="L526" i="7" s="1"/>
  <c r="AZ527" i="7"/>
  <c r="L525" i="7" s="1"/>
  <c r="AE527" i="7"/>
  <c r="AD527" i="7"/>
  <c r="G526" i="7"/>
  <c r="E526" i="7"/>
  <c r="G525" i="7"/>
  <c r="E525" i="7"/>
  <c r="L521" i="7"/>
  <c r="I521" i="7"/>
  <c r="H521" i="7"/>
  <c r="G521" i="7"/>
  <c r="L520" i="7"/>
  <c r="I520" i="7"/>
  <c r="H520" i="7"/>
  <c r="J520" i="7" s="1"/>
  <c r="G520" i="7"/>
  <c r="L519" i="7"/>
  <c r="I519" i="7"/>
  <c r="H519" i="7"/>
  <c r="G519" i="7"/>
  <c r="L518" i="7"/>
  <c r="I518" i="7"/>
  <c r="H518" i="7"/>
  <c r="G518" i="7"/>
  <c r="L517" i="7"/>
  <c r="I517" i="7"/>
  <c r="H517" i="7"/>
  <c r="G517" i="7"/>
  <c r="L516" i="7"/>
  <c r="I516" i="7"/>
  <c r="H516" i="7"/>
  <c r="G516" i="7"/>
  <c r="L515" i="7"/>
  <c r="J515" i="7"/>
  <c r="G515" i="7"/>
  <c r="L514" i="7"/>
  <c r="J514" i="7"/>
  <c r="G514" i="7"/>
  <c r="G506" i="7"/>
  <c r="L512" i="7"/>
  <c r="I512" i="7"/>
  <c r="H512" i="7"/>
  <c r="G512" i="7"/>
  <c r="L511" i="7"/>
  <c r="J511" i="7"/>
  <c r="E511" i="7"/>
  <c r="L510" i="7"/>
  <c r="J510" i="7"/>
  <c r="G510" i="7"/>
  <c r="L509" i="7"/>
  <c r="J509" i="7"/>
  <c r="G509" i="7"/>
  <c r="L508" i="7"/>
  <c r="J508" i="7"/>
  <c r="E508" i="7"/>
  <c r="L507" i="7"/>
  <c r="I507" i="7"/>
  <c r="H507" i="7"/>
  <c r="G507" i="7"/>
  <c r="L504" i="7"/>
  <c r="L503" i="7" s="1"/>
  <c r="J504" i="7"/>
  <c r="G504" i="7"/>
  <c r="G503" i="7"/>
  <c r="C502" i="7"/>
  <c r="E501" i="7"/>
  <c r="G501" i="7"/>
  <c r="D501" i="7"/>
  <c r="C501" i="7"/>
  <c r="G497" i="7"/>
  <c r="G496" i="7"/>
  <c r="L495" i="7"/>
  <c r="L494" i="7"/>
  <c r="L491" i="7"/>
  <c r="L490" i="7"/>
  <c r="L488" i="7"/>
  <c r="L487" i="7"/>
  <c r="L481" i="7"/>
  <c r="L480" i="7"/>
  <c r="L476" i="7"/>
  <c r="AW466" i="7"/>
  <c r="BA466" i="7"/>
  <c r="L465" i="7" s="1"/>
  <c r="AZ466" i="7"/>
  <c r="L464" i="7" s="1"/>
  <c r="AE466" i="7"/>
  <c r="AD466" i="7"/>
  <c r="G465" i="7"/>
  <c r="E465" i="7"/>
  <c r="G464" i="7"/>
  <c r="E464" i="7"/>
  <c r="G457" i="7"/>
  <c r="L461" i="7"/>
  <c r="J461" i="7"/>
  <c r="E461" i="7"/>
  <c r="L460" i="7"/>
  <c r="J460" i="7"/>
  <c r="G460" i="7"/>
  <c r="L459" i="7"/>
  <c r="J459" i="7"/>
  <c r="E459" i="7"/>
  <c r="L458" i="7"/>
  <c r="I458" i="7"/>
  <c r="H458" i="7"/>
  <c r="G458" i="7"/>
  <c r="L455" i="7"/>
  <c r="L454" i="7" s="1"/>
  <c r="J455" i="7"/>
  <c r="G455" i="7"/>
  <c r="G454" i="7"/>
  <c r="E453" i="7"/>
  <c r="G453" i="7"/>
  <c r="D453" i="7"/>
  <c r="C453" i="7"/>
  <c r="BA452" i="7"/>
  <c r="L451" i="7" s="1"/>
  <c r="AZ452" i="7"/>
  <c r="L450" i="7" s="1"/>
  <c r="AE452" i="7"/>
  <c r="AD452" i="7"/>
  <c r="G451" i="7"/>
  <c r="E451" i="7"/>
  <c r="G450" i="7"/>
  <c r="E450" i="7"/>
  <c r="L446" i="7"/>
  <c r="J446" i="7"/>
  <c r="G446" i="7"/>
  <c r="L445" i="7"/>
  <c r="I445" i="7"/>
  <c r="H445" i="7"/>
  <c r="G445" i="7"/>
  <c r="G441" i="7"/>
  <c r="L443" i="7"/>
  <c r="L441" i="7" s="1"/>
  <c r="AT452" i="7" s="1"/>
  <c r="J443" i="7"/>
  <c r="E443" i="7"/>
  <c r="L442" i="7"/>
  <c r="I442" i="7"/>
  <c r="H442" i="7"/>
  <c r="G442" i="7"/>
  <c r="L439" i="7"/>
  <c r="J439" i="7"/>
  <c r="G439" i="7"/>
  <c r="L438" i="7"/>
  <c r="J438" i="7"/>
  <c r="G438" i="7"/>
  <c r="G437" i="7"/>
  <c r="E436" i="7"/>
  <c r="G436" i="7"/>
  <c r="D436" i="7"/>
  <c r="C436" i="7"/>
  <c r="BA435" i="7"/>
  <c r="L434" i="7" s="1"/>
  <c r="AZ435" i="7"/>
  <c r="L433" i="7" s="1"/>
  <c r="AE435" i="7"/>
  <c r="AD435" i="7"/>
  <c r="G434" i="7"/>
  <c r="E434" i="7"/>
  <c r="G433" i="7"/>
  <c r="E433" i="7"/>
  <c r="L429" i="7"/>
  <c r="J429" i="7"/>
  <c r="G429" i="7"/>
  <c r="L428" i="7"/>
  <c r="I428" i="7"/>
  <c r="H428" i="7"/>
  <c r="G428" i="7"/>
  <c r="G424" i="7"/>
  <c r="L426" i="7"/>
  <c r="L424" i="7" s="1"/>
  <c r="J426" i="7"/>
  <c r="E426" i="7"/>
  <c r="L425" i="7"/>
  <c r="I425" i="7"/>
  <c r="H425" i="7"/>
  <c r="G425" i="7"/>
  <c r="L422" i="7"/>
  <c r="J422" i="7"/>
  <c r="G422" i="7"/>
  <c r="L421" i="7"/>
  <c r="J421" i="7"/>
  <c r="G421" i="7"/>
  <c r="G420" i="7"/>
  <c r="E419" i="7"/>
  <c r="G419" i="7"/>
  <c r="D419" i="7"/>
  <c r="C419" i="7"/>
  <c r="AW418" i="7"/>
  <c r="BA418" i="7"/>
  <c r="L417" i="7" s="1"/>
  <c r="AZ418" i="7"/>
  <c r="L416" i="7" s="1"/>
  <c r="AE418" i="7"/>
  <c r="AD418" i="7"/>
  <c r="G417" i="7"/>
  <c r="E417" i="7"/>
  <c r="G416" i="7"/>
  <c r="E416" i="7"/>
  <c r="G411" i="7"/>
  <c r="L413" i="7"/>
  <c r="L411" i="7" s="1"/>
  <c r="J413" i="7"/>
  <c r="E413" i="7"/>
  <c r="L412" i="7"/>
  <c r="J412" i="7"/>
  <c r="G412" i="7"/>
  <c r="L409" i="7"/>
  <c r="L408" i="7" s="1"/>
  <c r="J409" i="7"/>
  <c r="G409" i="7"/>
  <c r="G408" i="7"/>
  <c r="C407" i="7"/>
  <c r="E406" i="7"/>
  <c r="G406" i="7"/>
  <c r="D406" i="7"/>
  <c r="C406" i="7"/>
  <c r="BA405" i="7"/>
  <c r="AZ405" i="7"/>
  <c r="AE405" i="7"/>
  <c r="AD405" i="7"/>
  <c r="G404" i="7"/>
  <c r="E404" i="7"/>
  <c r="G403" i="7"/>
  <c r="E403" i="7"/>
  <c r="BA401" i="7"/>
  <c r="AZ401" i="7"/>
  <c r="AE401" i="7"/>
  <c r="AD401" i="7"/>
  <c r="L401" i="7"/>
  <c r="AW401" i="7" s="1"/>
  <c r="I401" i="7"/>
  <c r="H401" i="7"/>
  <c r="E401" i="7"/>
  <c r="G401" i="7"/>
  <c r="D401" i="7"/>
  <c r="C401" i="7"/>
  <c r="B401" i="7"/>
  <c r="G399" i="7"/>
  <c r="E399" i="7"/>
  <c r="D399" i="7"/>
  <c r="C399" i="7"/>
  <c r="B399" i="7"/>
  <c r="L398" i="7"/>
  <c r="L397" i="7" s="1"/>
  <c r="AW405" i="7" s="1"/>
  <c r="I398" i="7"/>
  <c r="H398" i="7"/>
  <c r="J398" i="7" s="1"/>
  <c r="G398" i="7"/>
  <c r="G392" i="7"/>
  <c r="L396" i="7"/>
  <c r="J396" i="7"/>
  <c r="E396" i="7"/>
  <c r="L395" i="7"/>
  <c r="J395" i="7"/>
  <c r="G395" i="7"/>
  <c r="L394" i="7"/>
  <c r="J394" i="7"/>
  <c r="E394" i="7"/>
  <c r="L393" i="7"/>
  <c r="J393" i="7"/>
  <c r="G393" i="7"/>
  <c r="L390" i="7"/>
  <c r="L389" i="7" s="1"/>
  <c r="AR405" i="7" s="1"/>
  <c r="J390" i="7"/>
  <c r="G390" i="7"/>
  <c r="G389" i="7"/>
  <c r="E388" i="7"/>
  <c r="G388" i="7"/>
  <c r="D388" i="7"/>
  <c r="C388" i="7"/>
  <c r="BA387" i="7"/>
  <c r="AZ387" i="7"/>
  <c r="AE387" i="7"/>
  <c r="AD387" i="7"/>
  <c r="G386" i="7"/>
  <c r="E386" i="7"/>
  <c r="G385" i="7"/>
  <c r="E385" i="7"/>
  <c r="BA383" i="7"/>
  <c r="AZ383" i="7"/>
  <c r="AE383" i="7"/>
  <c r="AD383" i="7"/>
  <c r="L383" i="7"/>
  <c r="AW383" i="7" s="1"/>
  <c r="I383" i="7"/>
  <c r="H383" i="7"/>
  <c r="E383" i="7"/>
  <c r="G383" i="7"/>
  <c r="D383" i="7"/>
  <c r="C383" i="7"/>
  <c r="B383" i="7"/>
  <c r="L380" i="7"/>
  <c r="I380" i="7"/>
  <c r="H380" i="7"/>
  <c r="J380" i="7" s="1"/>
  <c r="G380" i="7"/>
  <c r="L379" i="7"/>
  <c r="I379" i="7"/>
  <c r="H379" i="7"/>
  <c r="G379" i="7"/>
  <c r="G372" i="7"/>
  <c r="L377" i="7"/>
  <c r="J377" i="7"/>
  <c r="E377" i="7"/>
  <c r="L376" i="7"/>
  <c r="J376" i="7"/>
  <c r="G376" i="7"/>
  <c r="L375" i="7"/>
  <c r="I375" i="7"/>
  <c r="H375" i="7"/>
  <c r="G375" i="7"/>
  <c r="L374" i="7"/>
  <c r="J374" i="7"/>
  <c r="E374" i="7"/>
  <c r="L373" i="7"/>
  <c r="I373" i="7"/>
  <c r="H373" i="7"/>
  <c r="G373" i="7"/>
  <c r="L370" i="7"/>
  <c r="L369" i="7" s="1"/>
  <c r="J370" i="7"/>
  <c r="G370" i="7"/>
  <c r="G369" i="7"/>
  <c r="C368" i="7"/>
  <c r="E367" i="7"/>
  <c r="G367" i="7"/>
  <c r="D367" i="7"/>
  <c r="C367" i="7"/>
  <c r="AT366" i="7"/>
  <c r="AR366" i="7"/>
  <c r="AO366" i="7"/>
  <c r="BA366" i="7"/>
  <c r="AZ366" i="7"/>
  <c r="AE366" i="7"/>
  <c r="AD366" i="7"/>
  <c r="L365" i="7"/>
  <c r="I365" i="7"/>
  <c r="H365" i="7"/>
  <c r="E365" i="7"/>
  <c r="G365" i="7"/>
  <c r="D365" i="7"/>
  <c r="C365" i="7"/>
  <c r="B365" i="7"/>
  <c r="AT364" i="7"/>
  <c r="AR364" i="7"/>
  <c r="AO364" i="7"/>
  <c r="BA364" i="7"/>
  <c r="AZ364" i="7"/>
  <c r="AE364" i="7"/>
  <c r="AD364" i="7"/>
  <c r="C363" i="7"/>
  <c r="L362" i="7"/>
  <c r="I362" i="7"/>
  <c r="H362" i="7"/>
  <c r="E362" i="7"/>
  <c r="G362" i="7"/>
  <c r="D362" i="7"/>
  <c r="C362" i="7"/>
  <c r="B362" i="7"/>
  <c r="AW361" i="7"/>
  <c r="BA361" i="7"/>
  <c r="L360" i="7" s="1"/>
  <c r="AZ361" i="7"/>
  <c r="L359" i="7" s="1"/>
  <c r="AE361" i="7"/>
  <c r="AD361" i="7"/>
  <c r="G360" i="7"/>
  <c r="E360" i="7"/>
  <c r="G359" i="7"/>
  <c r="E359" i="7"/>
  <c r="G352" i="7"/>
  <c r="L355" i="7"/>
  <c r="J355" i="7"/>
  <c r="G355" i="7"/>
  <c r="L354" i="7"/>
  <c r="L352" i="7" s="1"/>
  <c r="J354" i="7"/>
  <c r="E354" i="7"/>
  <c r="L353" i="7"/>
  <c r="I353" i="7"/>
  <c r="H353" i="7"/>
  <c r="G353" i="7"/>
  <c r="L350" i="7"/>
  <c r="L349" i="7" s="1"/>
  <c r="J350" i="7"/>
  <c r="G350" i="7"/>
  <c r="G349" i="7"/>
  <c r="C348" i="7"/>
  <c r="E347" i="7"/>
  <c r="G347" i="7"/>
  <c r="D347" i="7"/>
  <c r="C347" i="7"/>
  <c r="AT346" i="7"/>
  <c r="AR346" i="7"/>
  <c r="AO346" i="7"/>
  <c r="BA346" i="7"/>
  <c r="AZ346" i="7"/>
  <c r="AE346" i="7"/>
  <c r="AD346" i="7"/>
  <c r="C345" i="7"/>
  <c r="L344" i="7"/>
  <c r="AW346" i="7" s="1"/>
  <c r="I344" i="7"/>
  <c r="H344" i="7"/>
  <c r="J344" i="7" s="1"/>
  <c r="E344" i="7"/>
  <c r="G344" i="7"/>
  <c r="D344" i="7"/>
  <c r="C344" i="7"/>
  <c r="B344" i="7"/>
  <c r="AW343" i="7"/>
  <c r="BA343" i="7"/>
  <c r="AZ343" i="7"/>
  <c r="AE343" i="7"/>
  <c r="AD343" i="7"/>
  <c r="G342" i="7"/>
  <c r="E342" i="7"/>
  <c r="G341" i="7"/>
  <c r="E341" i="7"/>
  <c r="BA339" i="7"/>
  <c r="AZ339" i="7"/>
  <c r="AE339" i="7"/>
  <c r="AD339" i="7"/>
  <c r="L339" i="7"/>
  <c r="AW339" i="7" s="1"/>
  <c r="E339" i="7"/>
  <c r="G339" i="7"/>
  <c r="D339" i="7"/>
  <c r="C339" i="7"/>
  <c r="B339" i="7"/>
  <c r="G334" i="7"/>
  <c r="L337" i="7"/>
  <c r="I337" i="7"/>
  <c r="H337" i="7"/>
  <c r="G337" i="7"/>
  <c r="L336" i="7"/>
  <c r="L334" i="7" s="1"/>
  <c r="AT343" i="7" s="1"/>
  <c r="J336" i="7"/>
  <c r="E336" i="7"/>
  <c r="L335" i="7"/>
  <c r="I335" i="7"/>
  <c r="H335" i="7"/>
  <c r="G335" i="7"/>
  <c r="L332" i="7"/>
  <c r="L331" i="7" s="1"/>
  <c r="AR343" i="7" s="1"/>
  <c r="J332" i="7"/>
  <c r="G332" i="7"/>
  <c r="G331" i="7"/>
  <c r="E330" i="7"/>
  <c r="G330" i="7"/>
  <c r="D330" i="7"/>
  <c r="C330" i="7"/>
  <c r="AT329" i="7"/>
  <c r="AR329" i="7"/>
  <c r="AO329" i="7"/>
  <c r="BA329" i="7"/>
  <c r="AZ329" i="7"/>
  <c r="AE329" i="7"/>
  <c r="AD329" i="7"/>
  <c r="C328" i="7"/>
  <c r="L327" i="7"/>
  <c r="K329" i="7" s="1"/>
  <c r="I327" i="7"/>
  <c r="H327" i="7"/>
  <c r="E327" i="7"/>
  <c r="G327" i="7"/>
  <c r="D327" i="7"/>
  <c r="C327" i="7"/>
  <c r="B327" i="7"/>
  <c r="AW326" i="7"/>
  <c r="BA326" i="7"/>
  <c r="AZ326" i="7"/>
  <c r="AE326" i="7"/>
  <c r="AD326" i="7"/>
  <c r="G325" i="7"/>
  <c r="E325" i="7"/>
  <c r="G324" i="7"/>
  <c r="E324" i="7"/>
  <c r="BA322" i="7"/>
  <c r="AZ322" i="7"/>
  <c r="AE322" i="7"/>
  <c r="AD322" i="7"/>
  <c r="L322" i="7"/>
  <c r="AW322" i="7" s="1"/>
  <c r="E322" i="7"/>
  <c r="G322" i="7"/>
  <c r="D322" i="7"/>
  <c r="C322" i="7"/>
  <c r="B322" i="7"/>
  <c r="G317" i="7"/>
  <c r="L320" i="7"/>
  <c r="I320" i="7"/>
  <c r="H320" i="7"/>
  <c r="G320" i="7"/>
  <c r="L319" i="7"/>
  <c r="L317" i="7" s="1"/>
  <c r="J319" i="7"/>
  <c r="E319" i="7"/>
  <c r="L318" i="7"/>
  <c r="I318" i="7"/>
  <c r="H318" i="7"/>
  <c r="G318" i="7"/>
  <c r="L315" i="7"/>
  <c r="L314" i="7" s="1"/>
  <c r="J315" i="7"/>
  <c r="G315" i="7"/>
  <c r="G314" i="7"/>
  <c r="E313" i="7"/>
  <c r="G313" i="7"/>
  <c r="D313" i="7"/>
  <c r="C313" i="7"/>
  <c r="AT312" i="7"/>
  <c r="AR312" i="7"/>
  <c r="AO312" i="7"/>
  <c r="BA312" i="7"/>
  <c r="AZ312" i="7"/>
  <c r="AE312" i="7"/>
  <c r="AD312" i="7"/>
  <c r="L311" i="7"/>
  <c r="AW312" i="7" s="1"/>
  <c r="I311" i="7"/>
  <c r="H311" i="7"/>
  <c r="E311" i="7"/>
  <c r="G311" i="7"/>
  <c r="D311" i="7"/>
  <c r="C311" i="7"/>
  <c r="B311" i="7"/>
  <c r="BA310" i="7"/>
  <c r="L309" i="7" s="1"/>
  <c r="AZ310" i="7"/>
  <c r="L308" i="7" s="1"/>
  <c r="AE310" i="7"/>
  <c r="AD310" i="7"/>
  <c r="G309" i="7"/>
  <c r="E309" i="7"/>
  <c r="G308" i="7"/>
  <c r="E308" i="7"/>
  <c r="G303" i="7"/>
  <c r="E303" i="7"/>
  <c r="D303" i="7"/>
  <c r="C303" i="7"/>
  <c r="B303" i="7"/>
  <c r="L302" i="7"/>
  <c r="I302" i="7"/>
  <c r="H302" i="7"/>
  <c r="G302" i="7"/>
  <c r="L301" i="7"/>
  <c r="I301" i="7"/>
  <c r="H301" i="7"/>
  <c r="G301" i="7"/>
  <c r="G295" i="7"/>
  <c r="L299" i="7"/>
  <c r="I299" i="7"/>
  <c r="H299" i="7"/>
  <c r="G299" i="7"/>
  <c r="L298" i="7"/>
  <c r="I298" i="7"/>
  <c r="H298" i="7"/>
  <c r="G298" i="7"/>
  <c r="L297" i="7"/>
  <c r="L295" i="7" s="1"/>
  <c r="AT310" i="7" s="1"/>
  <c r="J297" i="7"/>
  <c r="E297" i="7"/>
  <c r="L296" i="7"/>
  <c r="J296" i="7"/>
  <c r="G296" i="7"/>
  <c r="L293" i="7"/>
  <c r="J293" i="7"/>
  <c r="G293" i="7"/>
  <c r="L292" i="7"/>
  <c r="J292" i="7"/>
  <c r="G292" i="7"/>
  <c r="G291" i="7"/>
  <c r="C290" i="7"/>
  <c r="E289" i="7"/>
  <c r="G289" i="7"/>
  <c r="D289" i="7"/>
  <c r="C289" i="7"/>
  <c r="AT288" i="7"/>
  <c r="AR288" i="7"/>
  <c r="AO288" i="7"/>
  <c r="BA288" i="7"/>
  <c r="AZ288" i="7"/>
  <c r="AE288" i="7"/>
  <c r="AD288" i="7"/>
  <c r="L287" i="7"/>
  <c r="I287" i="7"/>
  <c r="H287" i="7"/>
  <c r="E287" i="7"/>
  <c r="G287" i="7"/>
  <c r="D287" i="7"/>
  <c r="C287" i="7"/>
  <c r="B287" i="7"/>
  <c r="BA286" i="7"/>
  <c r="L285" i="7" s="1"/>
  <c r="AZ286" i="7"/>
  <c r="L284" i="7" s="1"/>
  <c r="AE286" i="7"/>
  <c r="AD286" i="7"/>
  <c r="G285" i="7"/>
  <c r="E285" i="7"/>
  <c r="G284" i="7"/>
  <c r="E284" i="7"/>
  <c r="L280" i="7"/>
  <c r="L279" i="7" s="1"/>
  <c r="AW286" i="7" s="1"/>
  <c r="J280" i="7"/>
  <c r="G280" i="7"/>
  <c r="G276" i="7"/>
  <c r="L278" i="7"/>
  <c r="L276" i="7" s="1"/>
  <c r="J278" i="7"/>
  <c r="E278" i="7"/>
  <c r="L277" i="7"/>
  <c r="I277" i="7"/>
  <c r="H277" i="7"/>
  <c r="G277" i="7"/>
  <c r="L274" i="7"/>
  <c r="L273" i="7" s="1"/>
  <c r="AR286" i="7" s="1"/>
  <c r="J274" i="7"/>
  <c r="G274" i="7"/>
  <c r="G273" i="7"/>
  <c r="E272" i="7"/>
  <c r="G272" i="7"/>
  <c r="D272" i="7"/>
  <c r="C272" i="7"/>
  <c r="AT271" i="7"/>
  <c r="AR271" i="7"/>
  <c r="AO271" i="7"/>
  <c r="BA271" i="7"/>
  <c r="AZ271" i="7"/>
  <c r="AE271" i="7"/>
  <c r="AD271" i="7"/>
  <c r="L270" i="7"/>
  <c r="K271" i="7" s="1"/>
  <c r="I270" i="7"/>
  <c r="H270" i="7"/>
  <c r="E270" i="7"/>
  <c r="G270" i="7"/>
  <c r="D270" i="7"/>
  <c r="C270" i="7"/>
  <c r="B270" i="7"/>
  <c r="BA269" i="7"/>
  <c r="L268" i="7" s="1"/>
  <c r="AZ269" i="7"/>
  <c r="L267" i="7" s="1"/>
  <c r="AE269" i="7"/>
  <c r="AD269" i="7"/>
  <c r="G268" i="7"/>
  <c r="E268" i="7"/>
  <c r="G267" i="7"/>
  <c r="E267" i="7"/>
  <c r="L263" i="7"/>
  <c r="I263" i="7"/>
  <c r="H263" i="7"/>
  <c r="J263" i="7" s="1"/>
  <c r="G263" i="7"/>
  <c r="L262" i="7"/>
  <c r="J262" i="7"/>
  <c r="G262" i="7"/>
  <c r="L261" i="7"/>
  <c r="I261" i="7"/>
  <c r="H261" i="7"/>
  <c r="G261" i="7"/>
  <c r="L260" i="7"/>
  <c r="I260" i="7"/>
  <c r="H260" i="7"/>
  <c r="G260" i="7"/>
  <c r="L259" i="7"/>
  <c r="I259" i="7"/>
  <c r="H259" i="7"/>
  <c r="G259" i="7"/>
  <c r="L258" i="7"/>
  <c r="I258" i="7"/>
  <c r="H258" i="7"/>
  <c r="G258" i="7"/>
  <c r="L257" i="7"/>
  <c r="J257" i="7"/>
  <c r="G257" i="7"/>
  <c r="L256" i="7"/>
  <c r="J256" i="7"/>
  <c r="G256" i="7"/>
  <c r="L255" i="7"/>
  <c r="I255" i="7"/>
  <c r="H255" i="7"/>
  <c r="G255" i="7"/>
  <c r="L254" i="7"/>
  <c r="J254" i="7"/>
  <c r="G254" i="7"/>
  <c r="G248" i="7"/>
  <c r="L252" i="7"/>
  <c r="J252" i="7"/>
  <c r="G252" i="7"/>
  <c r="L251" i="7"/>
  <c r="I251" i="7"/>
  <c r="H251" i="7"/>
  <c r="G251" i="7"/>
  <c r="L250" i="7"/>
  <c r="L248" i="7" s="1"/>
  <c r="J250" i="7"/>
  <c r="E250" i="7"/>
  <c r="L249" i="7"/>
  <c r="J249" i="7"/>
  <c r="G249" i="7"/>
  <c r="L246" i="7"/>
  <c r="L245" i="7" s="1"/>
  <c r="J246" i="7"/>
  <c r="G246" i="7"/>
  <c r="G245" i="7"/>
  <c r="E244" i="7"/>
  <c r="G244" i="7"/>
  <c r="D244" i="7"/>
  <c r="C244" i="7"/>
  <c r="AT243" i="7"/>
  <c r="AR243" i="7"/>
  <c r="AO243" i="7"/>
  <c r="BA243" i="7"/>
  <c r="AZ243" i="7"/>
  <c r="AE243" i="7"/>
  <c r="AD243" i="7"/>
  <c r="L242" i="7"/>
  <c r="AW243" i="7" s="1"/>
  <c r="I242" i="7"/>
  <c r="H242" i="7"/>
  <c r="E242" i="7"/>
  <c r="G242" i="7"/>
  <c r="D242" i="7"/>
  <c r="C242" i="7"/>
  <c r="B242" i="7"/>
  <c r="BA241" i="7"/>
  <c r="L240" i="7" s="1"/>
  <c r="AZ241" i="7"/>
  <c r="L239" i="7" s="1"/>
  <c r="AE241" i="7"/>
  <c r="AD241" i="7"/>
  <c r="G240" i="7"/>
  <c r="E240" i="7"/>
  <c r="G239" i="7"/>
  <c r="E239" i="7"/>
  <c r="G235" i="7"/>
  <c r="E235" i="7"/>
  <c r="D235" i="7"/>
  <c r="C235" i="7"/>
  <c r="B235" i="7"/>
  <c r="L234" i="7"/>
  <c r="I234" i="7"/>
  <c r="H234" i="7"/>
  <c r="G234" i="7"/>
  <c r="L233" i="7"/>
  <c r="I233" i="7"/>
  <c r="H233" i="7"/>
  <c r="G233" i="7"/>
  <c r="L232" i="7"/>
  <c r="J232" i="7"/>
  <c r="G232" i="7"/>
  <c r="G225" i="7"/>
  <c r="L230" i="7"/>
  <c r="J230" i="7"/>
  <c r="G230" i="7"/>
  <c r="L229" i="7"/>
  <c r="I229" i="7"/>
  <c r="H229" i="7"/>
  <c r="J229" i="7" s="1"/>
  <c r="G229" i="7"/>
  <c r="L228" i="7"/>
  <c r="I228" i="7"/>
  <c r="H228" i="7"/>
  <c r="G228" i="7"/>
  <c r="L227" i="7"/>
  <c r="L225" i="7" s="1"/>
  <c r="AT241" i="7" s="1"/>
  <c r="J227" i="7"/>
  <c r="E227" i="7"/>
  <c r="L226" i="7"/>
  <c r="J226" i="7"/>
  <c r="G226" i="7"/>
  <c r="L223" i="7"/>
  <c r="J223" i="7"/>
  <c r="G223" i="7"/>
  <c r="L222" i="7"/>
  <c r="J222" i="7"/>
  <c r="G222" i="7"/>
  <c r="G221" i="7"/>
  <c r="C220" i="7"/>
  <c r="E219" i="7"/>
  <c r="G219" i="7"/>
  <c r="D219" i="7"/>
  <c r="C219" i="7"/>
  <c r="AT218" i="7"/>
  <c r="AR218" i="7"/>
  <c r="AO218" i="7"/>
  <c r="BA218" i="7"/>
  <c r="AZ218" i="7"/>
  <c r="AE218" i="7"/>
  <c r="AD218" i="7"/>
  <c r="L217" i="7"/>
  <c r="AW218" i="7" s="1"/>
  <c r="I217" i="7"/>
  <c r="H217" i="7"/>
  <c r="E217" i="7"/>
  <c r="G217" i="7"/>
  <c r="D217" i="7"/>
  <c r="C217" i="7"/>
  <c r="B217" i="7"/>
  <c r="BA216" i="7"/>
  <c r="L215" i="7" s="1"/>
  <c r="AZ216" i="7"/>
  <c r="L214" i="7" s="1"/>
  <c r="AE216" i="7"/>
  <c r="AD216" i="7"/>
  <c r="G215" i="7"/>
  <c r="E215" i="7"/>
  <c r="G214" i="7"/>
  <c r="E214" i="7"/>
  <c r="G211" i="7"/>
  <c r="E211" i="7"/>
  <c r="D211" i="7"/>
  <c r="C211" i="7"/>
  <c r="B211" i="7"/>
  <c r="L210" i="7"/>
  <c r="I210" i="7"/>
  <c r="H210" i="7"/>
  <c r="G210" i="7"/>
  <c r="L209" i="7"/>
  <c r="I209" i="7"/>
  <c r="H209" i="7"/>
  <c r="G209" i="7"/>
  <c r="L205" i="7"/>
  <c r="AT216" i="7" s="1"/>
  <c r="G205" i="7"/>
  <c r="L207" i="7"/>
  <c r="I207" i="7"/>
  <c r="H207" i="7"/>
  <c r="G207" i="7"/>
  <c r="L206" i="7"/>
  <c r="I206" i="7"/>
  <c r="H206" i="7"/>
  <c r="G206" i="7"/>
  <c r="L203" i="7"/>
  <c r="L202" i="7" s="1"/>
  <c r="AR216" i="7" s="1"/>
  <c r="J203" i="7"/>
  <c r="G203" i="7"/>
  <c r="G202" i="7"/>
  <c r="E201" i="7"/>
  <c r="G201" i="7"/>
  <c r="D201" i="7"/>
  <c r="C201" i="7"/>
  <c r="BA200" i="7"/>
  <c r="AZ200" i="7"/>
  <c r="AE200" i="7"/>
  <c r="AD200" i="7"/>
  <c r="G199" i="7"/>
  <c r="E199" i="7"/>
  <c r="G198" i="7"/>
  <c r="E198" i="7"/>
  <c r="BA196" i="7"/>
  <c r="AZ196" i="7"/>
  <c r="AE196" i="7"/>
  <c r="AD196" i="7"/>
  <c r="L196" i="7"/>
  <c r="AW196" i="7" s="1"/>
  <c r="I196" i="7"/>
  <c r="H196" i="7"/>
  <c r="E196" i="7"/>
  <c r="G196" i="7"/>
  <c r="D196" i="7"/>
  <c r="C196" i="7"/>
  <c r="B196" i="7"/>
  <c r="G194" i="7"/>
  <c r="E194" i="7"/>
  <c r="D194" i="7"/>
  <c r="C194" i="7"/>
  <c r="B194" i="7"/>
  <c r="L193" i="7"/>
  <c r="I193" i="7"/>
  <c r="H193" i="7"/>
  <c r="G193" i="7"/>
  <c r="L192" i="7"/>
  <c r="I192" i="7"/>
  <c r="H192" i="7"/>
  <c r="G192" i="7"/>
  <c r="L188" i="7"/>
  <c r="AT200" i="7" s="1"/>
  <c r="G188" i="7"/>
  <c r="L190" i="7"/>
  <c r="I190" i="7"/>
  <c r="H190" i="7"/>
  <c r="G190" i="7"/>
  <c r="L189" i="7"/>
  <c r="I189" i="7"/>
  <c r="H189" i="7"/>
  <c r="G189" i="7"/>
  <c r="L186" i="7"/>
  <c r="L185" i="7" s="1"/>
  <c r="AR200" i="7" s="1"/>
  <c r="J186" i="7"/>
  <c r="G186" i="7"/>
  <c r="G185" i="7"/>
  <c r="E184" i="7"/>
  <c r="G184" i="7"/>
  <c r="D184" i="7"/>
  <c r="C184" i="7"/>
  <c r="BA183" i="7"/>
  <c r="AZ183" i="7"/>
  <c r="AE183" i="7"/>
  <c r="AD183" i="7"/>
  <c r="G182" i="7"/>
  <c r="E182" i="7"/>
  <c r="G181" i="7"/>
  <c r="E181" i="7"/>
  <c r="BA179" i="7"/>
  <c r="AZ179" i="7"/>
  <c r="AE179" i="7"/>
  <c r="AD179" i="7"/>
  <c r="L179" i="7"/>
  <c r="J179" i="7"/>
  <c r="E179" i="7"/>
  <c r="G179" i="7"/>
  <c r="D179" i="7"/>
  <c r="C179" i="7"/>
  <c r="B179" i="7"/>
  <c r="G177" i="7"/>
  <c r="E177" i="7"/>
  <c r="D177" i="7"/>
  <c r="C177" i="7"/>
  <c r="B177" i="7"/>
  <c r="L176" i="7"/>
  <c r="I176" i="7"/>
  <c r="H176" i="7"/>
  <c r="G176" i="7"/>
  <c r="L175" i="7"/>
  <c r="I175" i="7"/>
  <c r="H175" i="7"/>
  <c r="G175" i="7"/>
  <c r="L174" i="7"/>
  <c r="I174" i="7"/>
  <c r="H174" i="7"/>
  <c r="G174" i="7"/>
  <c r="L173" i="7"/>
  <c r="I173" i="7"/>
  <c r="H173" i="7"/>
  <c r="G173" i="7"/>
  <c r="L172" i="7"/>
  <c r="I172" i="7"/>
  <c r="H172" i="7"/>
  <c r="G172" i="7"/>
  <c r="L171" i="7"/>
  <c r="I171" i="7"/>
  <c r="H171" i="7"/>
  <c r="G171" i="7"/>
  <c r="L170" i="7"/>
  <c r="J170" i="7"/>
  <c r="G170" i="7"/>
  <c r="L169" i="7"/>
  <c r="J169" i="7"/>
  <c r="G169" i="7"/>
  <c r="G161" i="7"/>
  <c r="L167" i="7"/>
  <c r="I167" i="7"/>
  <c r="H167" i="7"/>
  <c r="J167" i="7" s="1"/>
  <c r="G167" i="7"/>
  <c r="L166" i="7"/>
  <c r="J166" i="7"/>
  <c r="E166" i="7"/>
  <c r="L165" i="7"/>
  <c r="J165" i="7"/>
  <c r="G165" i="7"/>
  <c r="L164" i="7"/>
  <c r="J164" i="7"/>
  <c r="G164" i="7"/>
  <c r="L163" i="7"/>
  <c r="J163" i="7"/>
  <c r="E163" i="7"/>
  <c r="L162" i="7"/>
  <c r="I162" i="7"/>
  <c r="H162" i="7"/>
  <c r="G162" i="7"/>
  <c r="L159" i="7"/>
  <c r="L158" i="7" s="1"/>
  <c r="J159" i="7"/>
  <c r="G159" i="7"/>
  <c r="G158" i="7"/>
  <c r="C157" i="7"/>
  <c r="E156" i="7"/>
  <c r="G156" i="7"/>
  <c r="D156" i="7"/>
  <c r="C156" i="7"/>
  <c r="AT155" i="7"/>
  <c r="AR155" i="7"/>
  <c r="AO155" i="7"/>
  <c r="BA155" i="7"/>
  <c r="AZ155" i="7"/>
  <c r="AE155" i="7"/>
  <c r="AD155" i="7"/>
  <c r="L154" i="7"/>
  <c r="AW155" i="7" s="1"/>
  <c r="I154" i="7"/>
  <c r="H154" i="7"/>
  <c r="E154" i="7"/>
  <c r="G154" i="7"/>
  <c r="D154" i="7"/>
  <c r="C154" i="7"/>
  <c r="B154" i="7"/>
  <c r="AT153" i="7"/>
  <c r="AR153" i="7"/>
  <c r="AO153" i="7"/>
  <c r="BA153" i="7"/>
  <c r="AZ153" i="7"/>
  <c r="AE153" i="7"/>
  <c r="AD153" i="7"/>
  <c r="L152" i="7"/>
  <c r="AW153" i="7" s="1"/>
  <c r="J152" i="7"/>
  <c r="E152" i="7"/>
  <c r="G152" i="7"/>
  <c r="D152" i="7"/>
  <c r="C152" i="7"/>
  <c r="B152" i="7"/>
  <c r="AT151" i="7"/>
  <c r="AR151" i="7"/>
  <c r="AO151" i="7"/>
  <c r="BA151" i="7"/>
  <c r="AZ151" i="7"/>
  <c r="AE151" i="7"/>
  <c r="AD151" i="7"/>
  <c r="L150" i="7"/>
  <c r="I150" i="7"/>
  <c r="H150" i="7"/>
  <c r="E150" i="7"/>
  <c r="G150" i="7"/>
  <c r="D150" i="7"/>
  <c r="C150" i="7"/>
  <c r="B150" i="7"/>
  <c r="BA149" i="7"/>
  <c r="AZ149" i="7"/>
  <c r="L147" i="7" s="1"/>
  <c r="AE149" i="7"/>
  <c r="AD149" i="7"/>
  <c r="G148" i="7"/>
  <c r="E148" i="7"/>
  <c r="G147" i="7"/>
  <c r="E147" i="7"/>
  <c r="G144" i="7"/>
  <c r="E144" i="7"/>
  <c r="D144" i="7"/>
  <c r="C144" i="7"/>
  <c r="B144" i="7"/>
  <c r="L143" i="7"/>
  <c r="AW149" i="7" s="1"/>
  <c r="L140" i="7"/>
  <c r="AT149" i="7" s="1"/>
  <c r="G140" i="7"/>
  <c r="L142" i="7"/>
  <c r="I142" i="7"/>
  <c r="H142" i="7"/>
  <c r="G142" i="7"/>
  <c r="L141" i="7"/>
  <c r="I141" i="7"/>
  <c r="H141" i="7"/>
  <c r="G141" i="7"/>
  <c r="L138" i="7"/>
  <c r="L137" i="7" s="1"/>
  <c r="J138" i="7"/>
  <c r="G138" i="7"/>
  <c r="G137" i="7"/>
  <c r="C136" i="7"/>
  <c r="E135" i="7"/>
  <c r="G135" i="7"/>
  <c r="D135" i="7"/>
  <c r="C135" i="7"/>
  <c r="G131" i="7"/>
  <c r="G130" i="7"/>
  <c r="L129" i="7"/>
  <c r="L128" i="7"/>
  <c r="L125" i="7"/>
  <c r="L124" i="7"/>
  <c r="L122" i="7"/>
  <c r="L121" i="7"/>
  <c r="L115" i="7"/>
  <c r="L114" i="7"/>
  <c r="L110" i="7"/>
  <c r="AW100" i="7"/>
  <c r="AT100" i="7"/>
  <c r="AO100" i="7"/>
  <c r="BA100" i="7"/>
  <c r="L99" i="7" s="1"/>
  <c r="AZ100" i="7"/>
  <c r="L98" i="7" s="1"/>
  <c r="AE100" i="7"/>
  <c r="AD100" i="7"/>
  <c r="G99" i="7"/>
  <c r="E99" i="7"/>
  <c r="G98" i="7"/>
  <c r="E98" i="7"/>
  <c r="L95" i="7"/>
  <c r="L94" i="7" s="1"/>
  <c r="J95" i="7"/>
  <c r="G95" i="7"/>
  <c r="G94" i="7"/>
  <c r="C93" i="7"/>
  <c r="E92" i="7"/>
  <c r="G92" i="7"/>
  <c r="D92" i="7"/>
  <c r="C92" i="7"/>
  <c r="AW91" i="7"/>
  <c r="AR91" i="7"/>
  <c r="BA91" i="7"/>
  <c r="L90" i="7" s="1"/>
  <c r="AZ91" i="7"/>
  <c r="L89" i="7" s="1"/>
  <c r="AE91" i="7"/>
  <c r="AD91" i="7"/>
  <c r="G90" i="7"/>
  <c r="E90" i="7"/>
  <c r="G89" i="7"/>
  <c r="E89" i="7"/>
  <c r="G84" i="7"/>
  <c r="L86" i="7"/>
  <c r="L84" i="7" s="1"/>
  <c r="J86" i="7"/>
  <c r="E86" i="7"/>
  <c r="L85" i="7"/>
  <c r="I85" i="7"/>
  <c r="H85" i="7"/>
  <c r="G85" i="7"/>
  <c r="C82" i="7"/>
  <c r="E81" i="7"/>
  <c r="G81" i="7"/>
  <c r="D81" i="7"/>
  <c r="C81" i="7"/>
  <c r="AT80" i="7"/>
  <c r="AR80" i="7"/>
  <c r="AO80" i="7"/>
  <c r="BA80" i="7"/>
  <c r="AZ80" i="7"/>
  <c r="AE80" i="7"/>
  <c r="AD80" i="7"/>
  <c r="L79" i="7"/>
  <c r="I79" i="7"/>
  <c r="H79" i="7"/>
  <c r="E79" i="7"/>
  <c r="G79" i="7"/>
  <c r="D79" i="7"/>
  <c r="C79" i="7"/>
  <c r="B79" i="7"/>
  <c r="AW78" i="7"/>
  <c r="BA78" i="7"/>
  <c r="L77" i="7" s="1"/>
  <c r="AZ78" i="7"/>
  <c r="L76" i="7" s="1"/>
  <c r="AE78" i="7"/>
  <c r="AD78" i="7"/>
  <c r="G77" i="7"/>
  <c r="E77" i="7"/>
  <c r="G76" i="7"/>
  <c r="E76" i="7"/>
  <c r="G70" i="7"/>
  <c r="L72" i="7"/>
  <c r="L70" i="7" s="1"/>
  <c r="AT78" i="7" s="1"/>
  <c r="J72" i="7"/>
  <c r="E72" i="7"/>
  <c r="L71" i="7"/>
  <c r="J71" i="7"/>
  <c r="G71" i="7"/>
  <c r="L68" i="7"/>
  <c r="L67" i="7" s="1"/>
  <c r="J68" i="7"/>
  <c r="G68" i="7"/>
  <c r="G67" i="7"/>
  <c r="C66" i="7"/>
  <c r="E65" i="7"/>
  <c r="G65" i="7"/>
  <c r="D65" i="7"/>
  <c r="C65" i="7"/>
  <c r="AW64" i="7"/>
  <c r="AT64" i="7"/>
  <c r="AO64" i="7"/>
  <c r="BA64" i="7"/>
  <c r="AZ64" i="7"/>
  <c r="L62" i="7" s="1"/>
  <c r="AE64" i="7"/>
  <c r="AD64" i="7"/>
  <c r="G63" i="7"/>
  <c r="E63" i="7"/>
  <c r="G62" i="7"/>
  <c r="E62" i="7"/>
  <c r="L59" i="7"/>
  <c r="L58" i="7" s="1"/>
  <c r="J59" i="7"/>
  <c r="G59" i="7"/>
  <c r="G58" i="7"/>
  <c r="C57" i="7"/>
  <c r="E56" i="7"/>
  <c r="G56" i="7"/>
  <c r="D56" i="7"/>
  <c r="C56" i="7"/>
  <c r="AW55" i="7"/>
  <c r="AR55" i="7"/>
  <c r="BA55" i="7"/>
  <c r="AZ55" i="7"/>
  <c r="L53" i="7" s="1"/>
  <c r="AE55" i="7"/>
  <c r="AD55" i="7"/>
  <c r="G54" i="7"/>
  <c r="E54" i="7"/>
  <c r="G53" i="7"/>
  <c r="E53" i="7"/>
  <c r="G48" i="7"/>
  <c r="L50" i="7"/>
  <c r="L48" i="7" s="1"/>
  <c r="AT55" i="7" s="1"/>
  <c r="J50" i="7"/>
  <c r="E50" i="7"/>
  <c r="L49" i="7"/>
  <c r="I49" i="7"/>
  <c r="H49" i="7"/>
  <c r="G49" i="7"/>
  <c r="C46" i="7"/>
  <c r="E45" i="7"/>
  <c r="G45" i="7"/>
  <c r="D45" i="7"/>
  <c r="C45" i="7"/>
  <c r="A22" i="7"/>
  <c r="CN18" i="7"/>
  <c r="A18" i="7"/>
  <c r="CO3" i="7"/>
  <c r="F3" i="7"/>
  <c r="CO1" i="7"/>
  <c r="F1" i="7"/>
  <c r="J597" i="7" l="1"/>
  <c r="J207" i="7"/>
  <c r="J228" i="7"/>
  <c r="J320" i="7"/>
  <c r="G536" i="7"/>
  <c r="J619" i="7"/>
  <c r="AW329" i="7"/>
  <c r="J365" i="7"/>
  <c r="J373" i="7"/>
  <c r="J507" i="7"/>
  <c r="L199" i="7"/>
  <c r="L625" i="7"/>
  <c r="G297" i="7"/>
  <c r="AN329" i="7"/>
  <c r="J383" i="7"/>
  <c r="J142" i="7"/>
  <c r="J171" i="7"/>
  <c r="J176" i="7"/>
  <c r="J190" i="7"/>
  <c r="J337" i="7"/>
  <c r="L646" i="7"/>
  <c r="G579" i="7"/>
  <c r="J49" i="7"/>
  <c r="J193" i="7"/>
  <c r="J260" i="7"/>
  <c r="L119" i="7"/>
  <c r="L725" i="7"/>
  <c r="L197" i="7"/>
  <c r="G163" i="7"/>
  <c r="J189" i="7"/>
  <c r="J242" i="7"/>
  <c r="L719" i="7"/>
  <c r="L181" i="7"/>
  <c r="J209" i="7"/>
  <c r="L485" i="7"/>
  <c r="G582" i="7"/>
  <c r="J588" i="7"/>
  <c r="J593" i="7"/>
  <c r="G511" i="7"/>
  <c r="L300" i="7"/>
  <c r="AW310" i="7" s="1"/>
  <c r="J174" i="7"/>
  <c r="J302" i="7"/>
  <c r="J580" i="7"/>
  <c r="L182" i="7"/>
  <c r="J298" i="7"/>
  <c r="J233" i="7"/>
  <c r="G50" i="7"/>
  <c r="J150" i="7"/>
  <c r="J210" i="7"/>
  <c r="L341" i="7"/>
  <c r="G354" i="7"/>
  <c r="J379" i="7"/>
  <c r="L506" i="7"/>
  <c r="L505" i="7" s="1"/>
  <c r="J623" i="7"/>
  <c r="L437" i="7"/>
  <c r="AR452" i="7" s="1"/>
  <c r="L449" i="7" s="1"/>
  <c r="G443" i="7"/>
  <c r="G508" i="7"/>
  <c r="AN322" i="7"/>
  <c r="I329" i="7"/>
  <c r="L385" i="7"/>
  <c r="G426" i="7"/>
  <c r="J516" i="7"/>
  <c r="G611" i="7"/>
  <c r="G459" i="7"/>
  <c r="L386" i="7"/>
  <c r="G461" i="7"/>
  <c r="G577" i="7"/>
  <c r="J458" i="7"/>
  <c r="G336" i="7"/>
  <c r="J259" i="7"/>
  <c r="L392" i="7"/>
  <c r="AT405" i="7" s="1"/>
  <c r="L402" i="7" s="1"/>
  <c r="J206" i="7"/>
  <c r="J362" i="7"/>
  <c r="J445" i="7"/>
  <c r="J612" i="7"/>
  <c r="L340" i="7"/>
  <c r="J162" i="7"/>
  <c r="L291" i="7"/>
  <c r="AR310" i="7" s="1"/>
  <c r="L307" i="7" s="1"/>
  <c r="AW622" i="7"/>
  <c r="J614" i="7"/>
  <c r="L613" i="7"/>
  <c r="AW627" i="7" s="1"/>
  <c r="J79" i="7"/>
  <c r="L247" i="7"/>
  <c r="AO269" i="7" s="1"/>
  <c r="L444" i="7"/>
  <c r="AW452" i="7" s="1"/>
  <c r="J584" i="7"/>
  <c r="AN597" i="7"/>
  <c r="K312" i="7"/>
  <c r="I312" i="7" s="1"/>
  <c r="J287" i="7"/>
  <c r="L599" i="7"/>
  <c r="L427" i="7"/>
  <c r="AW435" i="7" s="1"/>
  <c r="L543" i="7"/>
  <c r="J175" i="7"/>
  <c r="J85" i="7"/>
  <c r="L208" i="7"/>
  <c r="AW216" i="7" s="1"/>
  <c r="J251" i="7"/>
  <c r="L544" i="7"/>
  <c r="J154" i="7"/>
  <c r="AN312" i="7"/>
  <c r="G166" i="7"/>
  <c r="J258" i="7"/>
  <c r="G374" i="7"/>
  <c r="J518" i="7"/>
  <c r="AN541" i="7"/>
  <c r="J590" i="7"/>
  <c r="J141" i="7"/>
  <c r="G250" i="7"/>
  <c r="J192" i="7"/>
  <c r="J277" i="7"/>
  <c r="J327" i="7"/>
  <c r="L403" i="7"/>
  <c r="J512" i="7"/>
  <c r="J576" i="7"/>
  <c r="L404" i="7"/>
  <c r="G553" i="7"/>
  <c r="L372" i="7"/>
  <c r="L371" i="7" s="1"/>
  <c r="AO387" i="7" s="1"/>
  <c r="J622" i="7"/>
  <c r="L410" i="7"/>
  <c r="K418" i="7" s="1"/>
  <c r="I418" i="7" s="1"/>
  <c r="AT418" i="7"/>
  <c r="L213" i="7"/>
  <c r="L191" i="7"/>
  <c r="AW200" i="7" s="1"/>
  <c r="J217" i="7"/>
  <c r="J602" i="7"/>
  <c r="L624" i="7"/>
  <c r="L139" i="7"/>
  <c r="L145" i="7" s="1"/>
  <c r="K153" i="7"/>
  <c r="I153" i="7" s="1"/>
  <c r="L204" i="7"/>
  <c r="AO216" i="7" s="1"/>
  <c r="L224" i="7"/>
  <c r="AO241" i="7" s="1"/>
  <c r="AN243" i="7"/>
  <c r="L333" i="7"/>
  <c r="AO343" i="7" s="1"/>
  <c r="K346" i="7"/>
  <c r="I346" i="7" s="1"/>
  <c r="G377" i="7"/>
  <c r="G396" i="7"/>
  <c r="G227" i="7"/>
  <c r="L324" i="7"/>
  <c r="J353" i="7"/>
  <c r="L457" i="7"/>
  <c r="AT466" i="7" s="1"/>
  <c r="J519" i="7"/>
  <c r="L600" i="7"/>
  <c r="J616" i="7"/>
  <c r="L573" i="7"/>
  <c r="L572" i="7" s="1"/>
  <c r="AO601" i="7" s="1"/>
  <c r="J172" i="7"/>
  <c r="J299" i="7"/>
  <c r="J566" i="7"/>
  <c r="J618" i="7"/>
  <c r="J609" i="7"/>
  <c r="L701" i="7"/>
  <c r="AN346" i="7"/>
  <c r="L69" i="7"/>
  <c r="L74" i="7" s="1"/>
  <c r="L420" i="7"/>
  <c r="AR435" i="7" s="1"/>
  <c r="L607" i="7"/>
  <c r="AO627" i="7" s="1"/>
  <c r="L253" i="7"/>
  <c r="AW269" i="7" s="1"/>
  <c r="J428" i="7"/>
  <c r="I271" i="7"/>
  <c r="G278" i="7"/>
  <c r="G413" i="7"/>
  <c r="L550" i="7"/>
  <c r="AO563" i="7" s="1"/>
  <c r="G72" i="7"/>
  <c r="L161" i="7"/>
  <c r="AT183" i="7" s="1"/>
  <c r="J255" i="7"/>
  <c r="AN271" i="7"/>
  <c r="J311" i="7"/>
  <c r="AN383" i="7"/>
  <c r="J521" i="7"/>
  <c r="G575" i="7"/>
  <c r="J591" i="7"/>
  <c r="L626" i="7"/>
  <c r="J270" i="7"/>
  <c r="L342" i="7"/>
  <c r="L187" i="7"/>
  <c r="J318" i="7"/>
  <c r="J528" i="7"/>
  <c r="J535" i="7"/>
  <c r="J541" i="7"/>
  <c r="L644" i="7"/>
  <c r="J234" i="7"/>
  <c r="L231" i="7"/>
  <c r="AW241" i="7" s="1"/>
  <c r="L325" i="7"/>
  <c r="L378" i="7"/>
  <c r="AW387" i="7" s="1"/>
  <c r="L555" i="7"/>
  <c r="AW563" i="7" s="1"/>
  <c r="L700" i="7"/>
  <c r="L168" i="7"/>
  <c r="AW183" i="7" s="1"/>
  <c r="L681" i="7"/>
  <c r="J196" i="7"/>
  <c r="J261" i="7"/>
  <c r="J517" i="7"/>
  <c r="J587" i="7"/>
  <c r="K155" i="7"/>
  <c r="I155" i="7" s="1"/>
  <c r="L583" i="7"/>
  <c r="AW601" i="7" s="1"/>
  <c r="J617" i="7"/>
  <c r="L221" i="7"/>
  <c r="AR241" i="7" s="1"/>
  <c r="L238" i="7" s="1"/>
  <c r="J301" i="7"/>
  <c r="G319" i="7"/>
  <c r="J335" i="7"/>
  <c r="J375" i="7"/>
  <c r="G394" i="7"/>
  <c r="J425" i="7"/>
  <c r="J442" i="7"/>
  <c r="AR326" i="7"/>
  <c r="AR183" i="7"/>
  <c r="AT286" i="7"/>
  <c r="L283" i="7" s="1"/>
  <c r="L275" i="7"/>
  <c r="AR269" i="7"/>
  <c r="AT361" i="7"/>
  <c r="L351" i="7"/>
  <c r="K361" i="7" s="1"/>
  <c r="I361" i="7" s="1"/>
  <c r="AR387" i="7"/>
  <c r="AR527" i="7"/>
  <c r="J173" i="7"/>
  <c r="L316" i="7"/>
  <c r="AO326" i="7" s="1"/>
  <c r="AT326" i="7"/>
  <c r="L692" i="7" s="1"/>
  <c r="J401" i="7"/>
  <c r="AW366" i="7"/>
  <c r="K366" i="7"/>
  <c r="I366" i="7" s="1"/>
  <c r="AN366" i="7"/>
  <c r="L83" i="7"/>
  <c r="AT91" i="7"/>
  <c r="L88" i="7" s="1"/>
  <c r="AW565" i="7"/>
  <c r="AN565" i="7"/>
  <c r="K565" i="7"/>
  <c r="I565" i="7" s="1"/>
  <c r="AW80" i="7"/>
  <c r="K80" i="7"/>
  <c r="I80" i="7" s="1"/>
  <c r="AN80" i="7"/>
  <c r="L60" i="7"/>
  <c r="AR64" i="7"/>
  <c r="L61" i="7" s="1"/>
  <c r="AR149" i="7"/>
  <c r="AW151" i="7"/>
  <c r="AN151" i="7"/>
  <c r="K151" i="7"/>
  <c r="I151" i="7" s="1"/>
  <c r="AN155" i="7"/>
  <c r="K218" i="7"/>
  <c r="I218" i="7" s="1"/>
  <c r="AW364" i="7"/>
  <c r="K364" i="7"/>
  <c r="I364" i="7" s="1"/>
  <c r="AN364" i="7"/>
  <c r="L513" i="7"/>
  <c r="AW527" i="7" s="1"/>
  <c r="AR563" i="7"/>
  <c r="L560" i="7" s="1"/>
  <c r="L645" i="7"/>
  <c r="AN153" i="7"/>
  <c r="AN339" i="7"/>
  <c r="AR418" i="7"/>
  <c r="L423" i="7"/>
  <c r="AO435" i="7" s="1"/>
  <c r="AT435" i="7"/>
  <c r="AR466" i="7"/>
  <c r="AW623" i="7"/>
  <c r="AN623" i="7"/>
  <c r="AN218" i="7"/>
  <c r="AR361" i="7"/>
  <c r="AR545" i="7"/>
  <c r="L52" i="7"/>
  <c r="L118" i="7"/>
  <c r="L63" i="7"/>
  <c r="AN64" i="7" s="1"/>
  <c r="AW529" i="7"/>
  <c r="AN529" i="7"/>
  <c r="K529" i="7"/>
  <c r="I529" i="7" s="1"/>
  <c r="AT269" i="7"/>
  <c r="AW567" i="7"/>
  <c r="AN567" i="7"/>
  <c r="K567" i="7"/>
  <c r="I567" i="7" s="1"/>
  <c r="L47" i="7"/>
  <c r="G86" i="7"/>
  <c r="L294" i="7"/>
  <c r="AO310" i="7" s="1"/>
  <c r="AR100" i="7"/>
  <c r="L97" i="7" s="1"/>
  <c r="AN100" i="7"/>
  <c r="K100" i="7"/>
  <c r="I100" i="7" s="1"/>
  <c r="L96" i="7"/>
  <c r="L483" i="7"/>
  <c r="AW179" i="7"/>
  <c r="AN179" i="7"/>
  <c r="AW288" i="7"/>
  <c r="AN288" i="7"/>
  <c r="K288" i="7"/>
  <c r="I288" i="7" s="1"/>
  <c r="L148" i="7"/>
  <c r="L484" i="7"/>
  <c r="AT545" i="7"/>
  <c r="L533" i="7"/>
  <c r="AO545" i="7" s="1"/>
  <c r="L751" i="7"/>
  <c r="AR78" i="7"/>
  <c r="L75" i="7" s="1"/>
  <c r="L752" i="7"/>
  <c r="L198" i="7"/>
  <c r="K243" i="7"/>
  <c r="I243" i="7" s="1"/>
  <c r="L440" i="7"/>
  <c r="AO452" i="7" s="1"/>
  <c r="J589" i="7"/>
  <c r="L54" i="7"/>
  <c r="AW271" i="7"/>
  <c r="K603" i="7"/>
  <c r="I603" i="7" s="1"/>
  <c r="L680" i="7"/>
  <c r="AN603" i="7"/>
  <c r="L117" i="7"/>
  <c r="AN401" i="7"/>
  <c r="AN196" i="7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1" i="3"/>
  <c r="Y1" i="3"/>
  <c r="CY1" i="3"/>
  <c r="CZ1" i="3"/>
  <c r="DB1" i="3" s="1"/>
  <c r="DA1" i="3"/>
  <c r="DC1" i="3"/>
  <c r="A2" i="3"/>
  <c r="Y2" i="3"/>
  <c r="CY2" i="3"/>
  <c r="CZ2" i="3"/>
  <c r="DB2" i="3" s="1"/>
  <c r="DA2" i="3"/>
  <c r="DC2" i="3"/>
  <c r="A3" i="3"/>
  <c r="Y3" i="3"/>
  <c r="CY3" i="3"/>
  <c r="CZ3" i="3"/>
  <c r="DB3" i="3" s="1"/>
  <c r="DA3" i="3"/>
  <c r="DC3" i="3"/>
  <c r="A4" i="3"/>
  <c r="Y4" i="3"/>
  <c r="CY4" i="3"/>
  <c r="CZ4" i="3"/>
  <c r="DA4" i="3"/>
  <c r="DB4" i="3"/>
  <c r="DC4" i="3"/>
  <c r="A5" i="3"/>
  <c r="Y5" i="3"/>
  <c r="CY5" i="3"/>
  <c r="CZ5" i="3"/>
  <c r="DB5" i="3" s="1"/>
  <c r="DA5" i="3"/>
  <c r="DC5" i="3"/>
  <c r="A6" i="3"/>
  <c r="Y6" i="3"/>
  <c r="CY6" i="3"/>
  <c r="CZ6" i="3"/>
  <c r="DA6" i="3"/>
  <c r="DB6" i="3"/>
  <c r="DC6" i="3"/>
  <c r="A7" i="3"/>
  <c r="Y7" i="3"/>
  <c r="CY7" i="3"/>
  <c r="CZ7" i="3"/>
  <c r="DA7" i="3"/>
  <c r="DB7" i="3"/>
  <c r="DC7" i="3"/>
  <c r="A8" i="3"/>
  <c r="Y8" i="3"/>
  <c r="CY8" i="3"/>
  <c r="CZ8" i="3"/>
  <c r="DB8" i="3" s="1"/>
  <c r="DA8" i="3"/>
  <c r="DC8" i="3"/>
  <c r="A9" i="3"/>
  <c r="Y9" i="3"/>
  <c r="CY9" i="3"/>
  <c r="CZ9" i="3"/>
  <c r="DA9" i="3"/>
  <c r="DB9" i="3"/>
  <c r="DC9" i="3"/>
  <c r="A10" i="3"/>
  <c r="Y10" i="3"/>
  <c r="CY10" i="3"/>
  <c r="CZ10" i="3"/>
  <c r="DB10" i="3" s="1"/>
  <c r="DA10" i="3"/>
  <c r="DC10" i="3"/>
  <c r="A11" i="3"/>
  <c r="Y11" i="3"/>
  <c r="CY11" i="3"/>
  <c r="CZ11" i="3"/>
  <c r="DA11" i="3"/>
  <c r="DB11" i="3"/>
  <c r="DC11" i="3"/>
  <c r="A12" i="3"/>
  <c r="Y12" i="3"/>
  <c r="CY12" i="3"/>
  <c r="CZ12" i="3"/>
  <c r="DA12" i="3"/>
  <c r="DB12" i="3"/>
  <c r="DC12" i="3"/>
  <c r="A13" i="3"/>
  <c r="Y13" i="3"/>
  <c r="CY13" i="3"/>
  <c r="CZ13" i="3"/>
  <c r="DB13" i="3" s="1"/>
  <c r="DA13" i="3"/>
  <c r="DC13" i="3"/>
  <c r="A14" i="3"/>
  <c r="Y14" i="3"/>
  <c r="CY14" i="3"/>
  <c r="CZ14" i="3"/>
  <c r="DA14" i="3"/>
  <c r="DB14" i="3"/>
  <c r="DC14" i="3"/>
  <c r="A15" i="3"/>
  <c r="Y15" i="3"/>
  <c r="CY15" i="3"/>
  <c r="CZ15" i="3"/>
  <c r="DB15" i="3" s="1"/>
  <c r="DA15" i="3"/>
  <c r="DC15" i="3"/>
  <c r="A16" i="3"/>
  <c r="Y16" i="3"/>
  <c r="CY16" i="3"/>
  <c r="CZ16" i="3"/>
  <c r="DA16" i="3"/>
  <c r="DB16" i="3"/>
  <c r="DC16" i="3"/>
  <c r="A17" i="3"/>
  <c r="Y17" i="3"/>
  <c r="CY17" i="3"/>
  <c r="CZ17" i="3"/>
  <c r="DB17" i="3" s="1"/>
  <c r="DA17" i="3"/>
  <c r="DC17" i="3"/>
  <c r="A18" i="3"/>
  <c r="Y18" i="3"/>
  <c r="CY18" i="3"/>
  <c r="CZ18" i="3"/>
  <c r="DA18" i="3"/>
  <c r="DB18" i="3"/>
  <c r="DC18" i="3"/>
  <c r="A19" i="3"/>
  <c r="Y19" i="3"/>
  <c r="CY19" i="3"/>
  <c r="CZ19" i="3"/>
  <c r="DA19" i="3"/>
  <c r="DB19" i="3"/>
  <c r="DC19" i="3"/>
  <c r="A20" i="3"/>
  <c r="Y20" i="3"/>
  <c r="CY20" i="3"/>
  <c r="CZ20" i="3"/>
  <c r="DB20" i="3" s="1"/>
  <c r="DA20" i="3"/>
  <c r="DC20" i="3"/>
  <c r="A21" i="3"/>
  <c r="Y21" i="3"/>
  <c r="CY21" i="3"/>
  <c r="CZ21" i="3"/>
  <c r="DA21" i="3"/>
  <c r="DB21" i="3"/>
  <c r="DC21" i="3"/>
  <c r="A22" i="3"/>
  <c r="Y22" i="3"/>
  <c r="CY22" i="3"/>
  <c r="CZ22" i="3"/>
  <c r="DA22" i="3"/>
  <c r="DB22" i="3"/>
  <c r="DC22" i="3"/>
  <c r="A23" i="3"/>
  <c r="Y23" i="3"/>
  <c r="CY23" i="3"/>
  <c r="CZ23" i="3"/>
  <c r="DB23" i="3" s="1"/>
  <c r="DA23" i="3"/>
  <c r="DC23" i="3"/>
  <c r="A24" i="3"/>
  <c r="Y24" i="3"/>
  <c r="CY24" i="3"/>
  <c r="CZ24" i="3"/>
  <c r="DA24" i="3"/>
  <c r="DB24" i="3"/>
  <c r="DC24" i="3"/>
  <c r="A25" i="3"/>
  <c r="Y25" i="3"/>
  <c r="CY25" i="3"/>
  <c r="CZ25" i="3"/>
  <c r="DA25" i="3"/>
  <c r="DB25" i="3"/>
  <c r="DC25" i="3"/>
  <c r="A26" i="3"/>
  <c r="Y26" i="3"/>
  <c r="CY26" i="3"/>
  <c r="CZ26" i="3"/>
  <c r="DB26" i="3" s="1"/>
  <c r="DA26" i="3"/>
  <c r="DC26" i="3"/>
  <c r="A27" i="3"/>
  <c r="Y27" i="3"/>
  <c r="CY27" i="3"/>
  <c r="CZ27" i="3"/>
  <c r="DB27" i="3" s="1"/>
  <c r="DA27" i="3"/>
  <c r="DC27" i="3"/>
  <c r="A28" i="3"/>
  <c r="Y28" i="3"/>
  <c r="CY28" i="3"/>
  <c r="CZ28" i="3"/>
  <c r="DA28" i="3"/>
  <c r="DB28" i="3"/>
  <c r="DC28" i="3"/>
  <c r="A29" i="3"/>
  <c r="Y29" i="3"/>
  <c r="CY29" i="3"/>
  <c r="CZ29" i="3"/>
  <c r="DA29" i="3"/>
  <c r="DB29" i="3"/>
  <c r="DC29" i="3"/>
  <c r="A30" i="3"/>
  <c r="Y30" i="3"/>
  <c r="CX30" i="3" s="1"/>
  <c r="DH30" i="3" s="1"/>
  <c r="CU30" i="3"/>
  <c r="CV30" i="3"/>
  <c r="CY30" i="3"/>
  <c r="CZ30" i="3"/>
  <c r="DB30" i="3" s="1"/>
  <c r="DA30" i="3"/>
  <c r="DC30" i="3"/>
  <c r="A31" i="3"/>
  <c r="Y31" i="3"/>
  <c r="CX31" i="3" s="1"/>
  <c r="CW31" i="3"/>
  <c r="CY31" i="3"/>
  <c r="CZ31" i="3"/>
  <c r="DA31" i="3"/>
  <c r="DB31" i="3"/>
  <c r="DC31" i="3"/>
  <c r="DG31" i="3"/>
  <c r="DJ31" i="3" s="1"/>
  <c r="DH31" i="3"/>
  <c r="A32" i="3"/>
  <c r="Y32" i="3"/>
  <c r="CW32" i="3"/>
  <c r="CX32" i="3"/>
  <c r="DI32" i="3" s="1"/>
  <c r="CY32" i="3"/>
  <c r="CZ32" i="3"/>
  <c r="DA32" i="3"/>
  <c r="DB32" i="3"/>
  <c r="DC32" i="3"/>
  <c r="A33" i="3"/>
  <c r="Y33" i="3"/>
  <c r="CX33" i="3"/>
  <c r="DF33" i="3" s="1"/>
  <c r="DJ33" i="3" s="1"/>
  <c r="CY33" i="3"/>
  <c r="CZ33" i="3"/>
  <c r="DA33" i="3"/>
  <c r="DB33" i="3"/>
  <c r="DC33" i="3"/>
  <c r="DG33" i="3"/>
  <c r="DH33" i="3"/>
  <c r="DI33" i="3"/>
  <c r="A34" i="3"/>
  <c r="Y34" i="3"/>
  <c r="CX34" i="3" s="1"/>
  <c r="DG34" i="3" s="1"/>
  <c r="CY34" i="3"/>
  <c r="CZ34" i="3"/>
  <c r="DA34" i="3"/>
  <c r="DB34" i="3"/>
  <c r="DC34" i="3"/>
  <c r="A35" i="3"/>
  <c r="Y35" i="3"/>
  <c r="CX35" i="3" s="1"/>
  <c r="CY35" i="3"/>
  <c r="CZ35" i="3"/>
  <c r="DA35" i="3"/>
  <c r="DB35" i="3"/>
  <c r="DC35" i="3"/>
  <c r="A36" i="3"/>
  <c r="Y36" i="3"/>
  <c r="CV36" i="3" s="1"/>
  <c r="U79" i="1" s="1"/>
  <c r="CU36" i="3"/>
  <c r="CX36" i="3"/>
  <c r="DF36" i="3" s="1"/>
  <c r="CY36" i="3"/>
  <c r="CZ36" i="3"/>
  <c r="DA36" i="3"/>
  <c r="DB36" i="3"/>
  <c r="DC36" i="3"/>
  <c r="A37" i="3"/>
  <c r="Y37" i="3"/>
  <c r="CW37" i="3"/>
  <c r="CX37" i="3"/>
  <c r="DG37" i="3" s="1"/>
  <c r="DJ37" i="3" s="1"/>
  <c r="CY37" i="3"/>
  <c r="CZ37" i="3"/>
  <c r="DB37" i="3" s="1"/>
  <c r="DA37" i="3"/>
  <c r="DC37" i="3"/>
  <c r="DF37" i="3"/>
  <c r="DH37" i="3"/>
  <c r="DI37" i="3"/>
  <c r="A38" i="3"/>
  <c r="Y38" i="3"/>
  <c r="CW38" i="3"/>
  <c r="CX38" i="3"/>
  <c r="DF38" i="3" s="1"/>
  <c r="CY38" i="3"/>
  <c r="CZ38" i="3"/>
  <c r="DB38" i="3" s="1"/>
  <c r="DA38" i="3"/>
  <c r="DC38" i="3"/>
  <c r="DG38" i="3"/>
  <c r="DH38" i="3"/>
  <c r="DI38" i="3"/>
  <c r="DJ38" i="3"/>
  <c r="A39" i="3"/>
  <c r="Y39" i="3"/>
  <c r="CX39" i="3" s="1"/>
  <c r="DH39" i="3" s="1"/>
  <c r="CY39" i="3"/>
  <c r="CZ39" i="3"/>
  <c r="DA39" i="3"/>
  <c r="DB39" i="3"/>
  <c r="DC39" i="3"/>
  <c r="A40" i="3"/>
  <c r="Y40" i="3"/>
  <c r="CX40" i="3"/>
  <c r="DG40" i="3" s="1"/>
  <c r="CY40" i="3"/>
  <c r="CZ40" i="3"/>
  <c r="DA40" i="3"/>
  <c r="DB40" i="3"/>
  <c r="DC40" i="3"/>
  <c r="DF40" i="3"/>
  <c r="DJ40" i="3" s="1"/>
  <c r="DH40" i="3"/>
  <c r="DI40" i="3"/>
  <c r="A41" i="3"/>
  <c r="Y41" i="3"/>
  <c r="CX41" i="3"/>
  <c r="DH41" i="3" s="1"/>
  <c r="CY41" i="3"/>
  <c r="CZ41" i="3"/>
  <c r="DA41" i="3"/>
  <c r="DB41" i="3"/>
  <c r="DC41" i="3"/>
  <c r="A42" i="3"/>
  <c r="Y42" i="3"/>
  <c r="CV42" i="3" s="1"/>
  <c r="CU42" i="3"/>
  <c r="CX42" i="3"/>
  <c r="DF42" i="3" s="1"/>
  <c r="CY42" i="3"/>
  <c r="CZ42" i="3"/>
  <c r="DB42" i="3" s="1"/>
  <c r="DA42" i="3"/>
  <c r="DC42" i="3"/>
  <c r="A43" i="3"/>
  <c r="Y43" i="3"/>
  <c r="CW43" i="3"/>
  <c r="CX43" i="3"/>
  <c r="CY43" i="3"/>
  <c r="CZ43" i="3"/>
  <c r="DB43" i="3" s="1"/>
  <c r="DA43" i="3"/>
  <c r="DC43" i="3"/>
  <c r="DF43" i="3"/>
  <c r="DG43" i="3"/>
  <c r="DJ43" i="3" s="1"/>
  <c r="DH43" i="3"/>
  <c r="DI43" i="3"/>
  <c r="A44" i="3"/>
  <c r="Y44" i="3"/>
  <c r="CX44" i="3" s="1"/>
  <c r="CW44" i="3"/>
  <c r="CY44" i="3"/>
  <c r="CZ44" i="3"/>
  <c r="DB44" i="3" s="1"/>
  <c r="DA44" i="3"/>
  <c r="DC44" i="3"/>
  <c r="A45" i="3"/>
  <c r="Y45" i="3"/>
  <c r="CX45" i="3"/>
  <c r="DG45" i="3" s="1"/>
  <c r="CY45" i="3"/>
  <c r="CZ45" i="3"/>
  <c r="DB45" i="3" s="1"/>
  <c r="DA45" i="3"/>
  <c r="DC45" i="3"/>
  <c r="DF45" i="3"/>
  <c r="DJ45" i="3" s="1"/>
  <c r="DH45" i="3"/>
  <c r="DI45" i="3"/>
  <c r="A46" i="3"/>
  <c r="Y46" i="3"/>
  <c r="CX46" i="3"/>
  <c r="DF46" i="3" s="1"/>
  <c r="DJ46" i="3" s="1"/>
  <c r="CY46" i="3"/>
  <c r="CZ46" i="3"/>
  <c r="DA46" i="3"/>
  <c r="DB46" i="3"/>
  <c r="DC46" i="3"/>
  <c r="A47" i="3"/>
  <c r="Y47" i="3"/>
  <c r="CX47" i="3"/>
  <c r="DG47" i="3" s="1"/>
  <c r="CY47" i="3"/>
  <c r="CZ47" i="3"/>
  <c r="DB47" i="3" s="1"/>
  <c r="DA47" i="3"/>
  <c r="DC47" i="3"/>
  <c r="A48" i="3"/>
  <c r="Y48" i="3"/>
  <c r="CU48" i="3"/>
  <c r="CV48" i="3"/>
  <c r="CX48" i="3"/>
  <c r="DI48" i="3" s="1"/>
  <c r="DJ48" i="3" s="1"/>
  <c r="CY48" i="3"/>
  <c r="CZ48" i="3"/>
  <c r="DA48" i="3"/>
  <c r="DB48" i="3"/>
  <c r="DC48" i="3"/>
  <c r="DF48" i="3"/>
  <c r="DG48" i="3"/>
  <c r="DH48" i="3"/>
  <c r="A49" i="3"/>
  <c r="Y49" i="3"/>
  <c r="CX49" i="3" s="1"/>
  <c r="DF49" i="3" s="1"/>
  <c r="CW49" i="3"/>
  <c r="CY49" i="3"/>
  <c r="CZ49" i="3"/>
  <c r="DA49" i="3"/>
  <c r="DB49" i="3"/>
  <c r="DC49" i="3"/>
  <c r="A50" i="3"/>
  <c r="Y50" i="3"/>
  <c r="CX50" i="3" s="1"/>
  <c r="DG50" i="3" s="1"/>
  <c r="CY50" i="3"/>
  <c r="CZ50" i="3"/>
  <c r="DA50" i="3"/>
  <c r="DB50" i="3"/>
  <c r="DC50" i="3"/>
  <c r="DF50" i="3"/>
  <c r="DJ50" i="3" s="1"/>
  <c r="DI50" i="3"/>
  <c r="A51" i="3"/>
  <c r="Y51" i="3"/>
  <c r="CX51" i="3" s="1"/>
  <c r="CY51" i="3"/>
  <c r="CZ51" i="3"/>
  <c r="DB51" i="3" s="1"/>
  <c r="DA51" i="3"/>
  <c r="DC51" i="3"/>
  <c r="A52" i="3"/>
  <c r="Y52" i="3"/>
  <c r="CY52" i="3"/>
  <c r="CZ52" i="3"/>
  <c r="DA52" i="3"/>
  <c r="DB52" i="3"/>
  <c r="DC52" i="3"/>
  <c r="A53" i="3"/>
  <c r="Y53" i="3"/>
  <c r="CY53" i="3"/>
  <c r="CZ53" i="3"/>
  <c r="DA53" i="3"/>
  <c r="DB53" i="3"/>
  <c r="DC53" i="3"/>
  <c r="A54" i="3"/>
  <c r="Y54" i="3"/>
  <c r="CY54" i="3"/>
  <c r="CZ54" i="3"/>
  <c r="DB54" i="3" s="1"/>
  <c r="DA54" i="3"/>
  <c r="DC54" i="3"/>
  <c r="A55" i="3"/>
  <c r="Y55" i="3"/>
  <c r="CY55" i="3"/>
  <c r="CZ55" i="3"/>
  <c r="DB55" i="3" s="1"/>
  <c r="DA55" i="3"/>
  <c r="DC55" i="3"/>
  <c r="A56" i="3"/>
  <c r="Y56" i="3"/>
  <c r="CY56" i="3"/>
  <c r="CZ56" i="3"/>
  <c r="DA56" i="3"/>
  <c r="DB56" i="3"/>
  <c r="DC56" i="3"/>
  <c r="A57" i="3"/>
  <c r="Y57" i="3"/>
  <c r="CW57" i="3" s="1"/>
  <c r="CY57" i="3"/>
  <c r="CZ57" i="3"/>
  <c r="DB57" i="3" s="1"/>
  <c r="DA57" i="3"/>
  <c r="DC57" i="3"/>
  <c r="A58" i="3"/>
  <c r="Y58" i="3"/>
  <c r="CY58" i="3"/>
  <c r="CZ58" i="3"/>
  <c r="DB58" i="3" s="1"/>
  <c r="DA58" i="3"/>
  <c r="DC58" i="3"/>
  <c r="A59" i="3"/>
  <c r="Y59" i="3"/>
  <c r="CY59" i="3"/>
  <c r="CZ59" i="3"/>
  <c r="DA59" i="3"/>
  <c r="DB59" i="3"/>
  <c r="DC59" i="3"/>
  <c r="A60" i="3"/>
  <c r="Y60" i="3"/>
  <c r="CY60" i="3"/>
  <c r="CZ60" i="3"/>
  <c r="DB60" i="3" s="1"/>
  <c r="DA60" i="3"/>
  <c r="DC60" i="3"/>
  <c r="A61" i="3"/>
  <c r="Y61" i="3"/>
  <c r="CY61" i="3"/>
  <c r="CZ61" i="3"/>
  <c r="DA61" i="3"/>
  <c r="DB61" i="3"/>
  <c r="DC61" i="3"/>
  <c r="A62" i="3"/>
  <c r="Y62" i="3"/>
  <c r="CU62" i="3"/>
  <c r="CV62" i="3"/>
  <c r="CX62" i="3"/>
  <c r="DI62" i="3" s="1"/>
  <c r="DJ62" i="3" s="1"/>
  <c r="CY62" i="3"/>
  <c r="CZ62" i="3"/>
  <c r="DB62" i="3" s="1"/>
  <c r="DA62" i="3"/>
  <c r="DC62" i="3"/>
  <c r="DF62" i="3"/>
  <c r="DG62" i="3"/>
  <c r="DH62" i="3"/>
  <c r="A63" i="3"/>
  <c r="Y63" i="3"/>
  <c r="CX63" i="3" s="1"/>
  <c r="CY63" i="3"/>
  <c r="CZ63" i="3"/>
  <c r="DB63" i="3" s="1"/>
  <c r="DA63" i="3"/>
  <c r="DC63" i="3"/>
  <c r="A64" i="3"/>
  <c r="Y64" i="3"/>
  <c r="CW64" i="3"/>
  <c r="CX64" i="3"/>
  <c r="DI64" i="3" s="1"/>
  <c r="CY64" i="3"/>
  <c r="CZ64" i="3"/>
  <c r="DA64" i="3"/>
  <c r="DB64" i="3"/>
  <c r="DC64" i="3"/>
  <c r="DG64" i="3"/>
  <c r="A65" i="3"/>
  <c r="Y65" i="3"/>
  <c r="CW65" i="3"/>
  <c r="CX65" i="3"/>
  <c r="DG65" i="3" s="1"/>
  <c r="DJ65" i="3" s="1"/>
  <c r="CY65" i="3"/>
  <c r="CZ65" i="3"/>
  <c r="DB65" i="3" s="1"/>
  <c r="DA65" i="3"/>
  <c r="DC65" i="3"/>
  <c r="DF65" i="3"/>
  <c r="DH65" i="3"/>
  <c r="DI65" i="3"/>
  <c r="A66" i="3"/>
  <c r="Y66" i="3"/>
  <c r="CX66" i="3" s="1"/>
  <c r="CW66" i="3"/>
  <c r="CY66" i="3"/>
  <c r="CZ66" i="3"/>
  <c r="DA66" i="3"/>
  <c r="DB66" i="3"/>
  <c r="DC66" i="3"/>
  <c r="A67" i="3"/>
  <c r="Y67" i="3"/>
  <c r="CX67" i="3"/>
  <c r="CY67" i="3"/>
  <c r="CZ67" i="3"/>
  <c r="DA67" i="3"/>
  <c r="DB67" i="3"/>
  <c r="DC67" i="3"/>
  <c r="DF67" i="3"/>
  <c r="DJ67" i="3" s="1"/>
  <c r="DG67" i="3"/>
  <c r="A68" i="3"/>
  <c r="Y68" i="3"/>
  <c r="CX68" i="3" s="1"/>
  <c r="CY68" i="3"/>
  <c r="CZ68" i="3"/>
  <c r="DB68" i="3" s="1"/>
  <c r="DA68" i="3"/>
  <c r="DC68" i="3"/>
  <c r="A69" i="3"/>
  <c r="Y69" i="3"/>
  <c r="CX69" i="3"/>
  <c r="DH69" i="3" s="1"/>
  <c r="CY69" i="3"/>
  <c r="CZ69" i="3"/>
  <c r="DA69" i="3"/>
  <c r="DB69" i="3"/>
  <c r="DC69" i="3"/>
  <c r="DG69" i="3"/>
  <c r="A70" i="3"/>
  <c r="Y70" i="3"/>
  <c r="CX70" i="3"/>
  <c r="DI70" i="3" s="1"/>
  <c r="CY70" i="3"/>
  <c r="CZ70" i="3"/>
  <c r="DA70" i="3"/>
  <c r="DB70" i="3"/>
  <c r="DC70" i="3"/>
  <c r="A71" i="3"/>
  <c r="Y71" i="3"/>
  <c r="CX71" i="3"/>
  <c r="DF71" i="3" s="1"/>
  <c r="DJ71" i="3" s="1"/>
  <c r="CY71" i="3"/>
  <c r="CZ71" i="3"/>
  <c r="DB71" i="3" s="1"/>
  <c r="DA71" i="3"/>
  <c r="DC71" i="3"/>
  <c r="A72" i="3"/>
  <c r="Y72" i="3"/>
  <c r="CX72" i="3"/>
  <c r="DG72" i="3" s="1"/>
  <c r="CY72" i="3"/>
  <c r="CZ72" i="3"/>
  <c r="DB72" i="3" s="1"/>
  <c r="DA72" i="3"/>
  <c r="DC72" i="3"/>
  <c r="DI72" i="3"/>
  <c r="A73" i="3"/>
  <c r="Y73" i="3"/>
  <c r="CX73" i="3"/>
  <c r="DG73" i="3" s="1"/>
  <c r="CY73" i="3"/>
  <c r="CZ73" i="3"/>
  <c r="DB73" i="3" s="1"/>
  <c r="DA73" i="3"/>
  <c r="DC73" i="3"/>
  <c r="A74" i="3"/>
  <c r="Y74" i="3"/>
  <c r="CX74" i="3"/>
  <c r="DI74" i="3" s="1"/>
  <c r="CY74" i="3"/>
  <c r="CZ74" i="3"/>
  <c r="DA74" i="3"/>
  <c r="DB74" i="3"/>
  <c r="DC74" i="3"/>
  <c r="DF74" i="3"/>
  <c r="DG74" i="3"/>
  <c r="DH74" i="3"/>
  <c r="DJ74" i="3"/>
  <c r="A75" i="3"/>
  <c r="Y75" i="3"/>
  <c r="CX75" i="3"/>
  <c r="DF75" i="3" s="1"/>
  <c r="DJ75" i="3" s="1"/>
  <c r="CY75" i="3"/>
  <c r="CZ75" i="3"/>
  <c r="DB75" i="3" s="1"/>
  <c r="DA75" i="3"/>
  <c r="DC75" i="3"/>
  <c r="A76" i="3"/>
  <c r="Y76" i="3"/>
  <c r="CX76" i="3"/>
  <c r="DH76" i="3" s="1"/>
  <c r="CY76" i="3"/>
  <c r="CZ76" i="3"/>
  <c r="DB76" i="3" s="1"/>
  <c r="DA76" i="3"/>
  <c r="DC76" i="3"/>
  <c r="DF76" i="3"/>
  <c r="DJ76" i="3" s="1"/>
  <c r="DG76" i="3"/>
  <c r="DI76" i="3"/>
  <c r="A77" i="3"/>
  <c r="Y77" i="3"/>
  <c r="CX77" i="3"/>
  <c r="DF77" i="3" s="1"/>
  <c r="CY77" i="3"/>
  <c r="CZ77" i="3"/>
  <c r="DB77" i="3" s="1"/>
  <c r="DA77" i="3"/>
  <c r="DC77" i="3"/>
  <c r="DH77" i="3"/>
  <c r="DI77" i="3"/>
  <c r="DJ77" i="3"/>
  <c r="A78" i="3"/>
  <c r="Y78" i="3"/>
  <c r="CU78" i="3"/>
  <c r="CV78" i="3"/>
  <c r="CX78" i="3"/>
  <c r="DF78" i="3" s="1"/>
  <c r="CY78" i="3"/>
  <c r="CZ78" i="3"/>
  <c r="DB78" i="3" s="1"/>
  <c r="DA78" i="3"/>
  <c r="DC78" i="3"/>
  <c r="A79" i="3"/>
  <c r="Y79" i="3"/>
  <c r="CX79" i="3" s="1"/>
  <c r="CY79" i="3"/>
  <c r="CZ79" i="3"/>
  <c r="DB79" i="3" s="1"/>
  <c r="DA79" i="3"/>
  <c r="DC79" i="3"/>
  <c r="A80" i="3"/>
  <c r="Y80" i="3"/>
  <c r="CW80" i="3"/>
  <c r="CX80" i="3"/>
  <c r="DF80" i="3" s="1"/>
  <c r="CY80" i="3"/>
  <c r="CZ80" i="3"/>
  <c r="DB80" i="3" s="1"/>
  <c r="DA80" i="3"/>
  <c r="DC80" i="3"/>
  <c r="A81" i="3"/>
  <c r="Y81" i="3"/>
  <c r="CX81" i="3" s="1"/>
  <c r="DG81" i="3" s="1"/>
  <c r="CY81" i="3"/>
  <c r="CZ81" i="3"/>
  <c r="DB81" i="3" s="1"/>
  <c r="DA81" i="3"/>
  <c r="DC81" i="3"/>
  <c r="DF81" i="3"/>
  <c r="DJ81" i="3" s="1"/>
  <c r="DH81" i="3"/>
  <c r="DI81" i="3"/>
  <c r="A82" i="3"/>
  <c r="Y82" i="3"/>
  <c r="CX82" i="3" s="1"/>
  <c r="CY82" i="3"/>
  <c r="CZ82" i="3"/>
  <c r="DB82" i="3" s="1"/>
  <c r="DA82" i="3"/>
  <c r="DC82" i="3"/>
  <c r="A83" i="3"/>
  <c r="Y83" i="3"/>
  <c r="CY83" i="3"/>
  <c r="CZ83" i="3"/>
  <c r="DA83" i="3"/>
  <c r="DB83" i="3"/>
  <c r="DC83" i="3"/>
  <c r="A84" i="3"/>
  <c r="Y84" i="3"/>
  <c r="CY84" i="3"/>
  <c r="CZ84" i="3"/>
  <c r="DA84" i="3"/>
  <c r="DB84" i="3"/>
  <c r="DC84" i="3"/>
  <c r="A85" i="3"/>
  <c r="Y85" i="3"/>
  <c r="CY85" i="3"/>
  <c r="CZ85" i="3"/>
  <c r="DA85" i="3"/>
  <c r="DB85" i="3"/>
  <c r="DC85" i="3"/>
  <c r="A86" i="3"/>
  <c r="Y86" i="3"/>
  <c r="CY86" i="3"/>
  <c r="CZ86" i="3"/>
  <c r="DA86" i="3"/>
  <c r="DB86" i="3"/>
  <c r="DC86" i="3"/>
  <c r="A87" i="3"/>
  <c r="Y87" i="3"/>
  <c r="CY87" i="3"/>
  <c r="CZ87" i="3"/>
  <c r="DB87" i="3" s="1"/>
  <c r="DA87" i="3"/>
  <c r="DC87" i="3"/>
  <c r="A88" i="3"/>
  <c r="Y88" i="3"/>
  <c r="CY88" i="3"/>
  <c r="CZ88" i="3"/>
  <c r="DA88" i="3"/>
  <c r="DB88" i="3"/>
  <c r="DC88" i="3"/>
  <c r="A89" i="3"/>
  <c r="Y89" i="3"/>
  <c r="CY89" i="3"/>
  <c r="CZ89" i="3"/>
  <c r="DA89" i="3"/>
  <c r="DB89" i="3"/>
  <c r="DC89" i="3"/>
  <c r="A90" i="3"/>
  <c r="Y90" i="3"/>
  <c r="CU90" i="3"/>
  <c r="CV90" i="3"/>
  <c r="CX90" i="3"/>
  <c r="DF90" i="3" s="1"/>
  <c r="CY90" i="3"/>
  <c r="CZ90" i="3"/>
  <c r="DB90" i="3" s="1"/>
  <c r="DA90" i="3"/>
  <c r="DC90" i="3"/>
  <c r="A91" i="3"/>
  <c r="Y91" i="3"/>
  <c r="CX91" i="3"/>
  <c r="DG91" i="3" s="1"/>
  <c r="CY91" i="3"/>
  <c r="CZ91" i="3"/>
  <c r="DB91" i="3" s="1"/>
  <c r="DA91" i="3"/>
  <c r="DC91" i="3"/>
  <c r="DI91" i="3"/>
  <c r="DJ91" i="3"/>
  <c r="A92" i="3"/>
  <c r="Y92" i="3"/>
  <c r="CW92" i="3"/>
  <c r="CX92" i="3"/>
  <c r="DF92" i="3" s="1"/>
  <c r="CY92" i="3"/>
  <c r="CZ92" i="3"/>
  <c r="DB92" i="3" s="1"/>
  <c r="DA92" i="3"/>
  <c r="DC92" i="3"/>
  <c r="DG92" i="3"/>
  <c r="DJ92" i="3" s="1"/>
  <c r="DH92" i="3"/>
  <c r="DI92" i="3"/>
  <c r="A93" i="3"/>
  <c r="Y93" i="3"/>
  <c r="CX93" i="3" s="1"/>
  <c r="DH93" i="3" s="1"/>
  <c r="CW93" i="3"/>
  <c r="CY93" i="3"/>
  <c r="CZ93" i="3"/>
  <c r="DB93" i="3" s="1"/>
  <c r="DA93" i="3"/>
  <c r="DC93" i="3"/>
  <c r="DF93" i="3"/>
  <c r="DG93" i="3"/>
  <c r="DI93" i="3"/>
  <c r="DJ93" i="3"/>
  <c r="A94" i="3"/>
  <c r="Y94" i="3"/>
  <c r="CX94" i="3"/>
  <c r="DI94" i="3" s="1"/>
  <c r="CY94" i="3"/>
  <c r="CZ94" i="3"/>
  <c r="DB94" i="3" s="1"/>
  <c r="DA94" i="3"/>
  <c r="DC94" i="3"/>
  <c r="A95" i="3"/>
  <c r="Y95" i="3"/>
  <c r="CV95" i="3" s="1"/>
  <c r="CU95" i="3"/>
  <c r="CX95" i="3"/>
  <c r="CY95" i="3"/>
  <c r="CZ95" i="3"/>
  <c r="DA95" i="3"/>
  <c r="DB95" i="3"/>
  <c r="DC95" i="3"/>
  <c r="A96" i="3"/>
  <c r="Y96" i="3"/>
  <c r="CX96" i="3"/>
  <c r="DF96" i="3" s="1"/>
  <c r="CY96" i="3"/>
  <c r="CZ96" i="3"/>
  <c r="DA96" i="3"/>
  <c r="DB96" i="3"/>
  <c r="DC96" i="3"/>
  <c r="A97" i="3"/>
  <c r="Y97" i="3"/>
  <c r="CW97" i="3"/>
  <c r="CX97" i="3"/>
  <c r="DI97" i="3" s="1"/>
  <c r="CY97" i="3"/>
  <c r="CZ97" i="3"/>
  <c r="DA97" i="3"/>
  <c r="DB97" i="3"/>
  <c r="DC97" i="3"/>
  <c r="A98" i="3"/>
  <c r="Y98" i="3"/>
  <c r="CW98" i="3" s="1"/>
  <c r="CX98" i="3"/>
  <c r="CY98" i="3"/>
  <c r="CZ98" i="3"/>
  <c r="DB98" i="3" s="1"/>
  <c r="DA98" i="3"/>
  <c r="DC98" i="3"/>
  <c r="DF98" i="3"/>
  <c r="DI98" i="3"/>
  <c r="A99" i="3"/>
  <c r="Y99" i="3"/>
  <c r="CX99" i="3"/>
  <c r="DF99" i="3" s="1"/>
  <c r="DJ99" i="3" s="1"/>
  <c r="CY99" i="3"/>
  <c r="CZ99" i="3"/>
  <c r="DA99" i="3"/>
  <c r="DB99" i="3"/>
  <c r="DC99" i="3"/>
  <c r="A100" i="3"/>
  <c r="Y100" i="3"/>
  <c r="CY100" i="3"/>
  <c r="CZ100" i="3"/>
  <c r="DA100" i="3"/>
  <c r="DB100" i="3"/>
  <c r="DC100" i="3"/>
  <c r="A101" i="3"/>
  <c r="Y101" i="3"/>
  <c r="CY101" i="3"/>
  <c r="CZ101" i="3"/>
  <c r="DA101" i="3"/>
  <c r="DB101" i="3"/>
  <c r="DC101" i="3"/>
  <c r="A102" i="3"/>
  <c r="Y102" i="3"/>
  <c r="CY102" i="3"/>
  <c r="CZ102" i="3"/>
  <c r="DA102" i="3"/>
  <c r="DB102" i="3"/>
  <c r="DC102" i="3"/>
  <c r="A103" i="3"/>
  <c r="Y103" i="3"/>
  <c r="CY103" i="3"/>
  <c r="CZ103" i="3"/>
  <c r="DA103" i="3"/>
  <c r="DB103" i="3"/>
  <c r="DC103" i="3"/>
  <c r="A104" i="3"/>
  <c r="Y104" i="3"/>
  <c r="CY104" i="3"/>
  <c r="CZ104" i="3"/>
  <c r="DB104" i="3" s="1"/>
  <c r="DA104" i="3"/>
  <c r="DC104" i="3"/>
  <c r="A105" i="3"/>
  <c r="Y105" i="3"/>
  <c r="CY105" i="3"/>
  <c r="CZ105" i="3"/>
  <c r="DB105" i="3" s="1"/>
  <c r="DA105" i="3"/>
  <c r="DC105" i="3"/>
  <c r="A106" i="3"/>
  <c r="Y106" i="3"/>
  <c r="CY106" i="3"/>
  <c r="CZ106" i="3"/>
  <c r="DA106" i="3"/>
  <c r="DB106" i="3"/>
  <c r="DC106" i="3"/>
  <c r="A107" i="3"/>
  <c r="Y107" i="3"/>
  <c r="CY107" i="3"/>
  <c r="CZ107" i="3"/>
  <c r="DB107" i="3" s="1"/>
  <c r="DA107" i="3"/>
  <c r="DC107" i="3"/>
  <c r="A108" i="3"/>
  <c r="Y108" i="3"/>
  <c r="CW108" i="3" s="1"/>
  <c r="CY108" i="3"/>
  <c r="CZ108" i="3"/>
  <c r="DA108" i="3"/>
  <c r="DB108" i="3"/>
  <c r="DC108" i="3"/>
  <c r="A109" i="3"/>
  <c r="Y109" i="3"/>
  <c r="CY109" i="3"/>
  <c r="CZ109" i="3"/>
  <c r="DB109" i="3" s="1"/>
  <c r="DA109" i="3"/>
  <c r="DC109" i="3"/>
  <c r="A110" i="3"/>
  <c r="Y110" i="3"/>
  <c r="CY110" i="3"/>
  <c r="CZ110" i="3"/>
  <c r="DA110" i="3"/>
  <c r="DB110" i="3"/>
  <c r="DC110" i="3"/>
  <c r="A111" i="3"/>
  <c r="Y111" i="3"/>
  <c r="CY111" i="3"/>
  <c r="CZ111" i="3"/>
  <c r="DA111" i="3"/>
  <c r="DB111" i="3"/>
  <c r="DC111" i="3"/>
  <c r="A112" i="3"/>
  <c r="Y112" i="3"/>
  <c r="CY112" i="3"/>
  <c r="CZ112" i="3"/>
  <c r="DB112" i="3" s="1"/>
  <c r="DA112" i="3"/>
  <c r="DC112" i="3"/>
  <c r="A113" i="3"/>
  <c r="Y113" i="3"/>
  <c r="CU113" i="3"/>
  <c r="CV113" i="3"/>
  <c r="CX113" i="3"/>
  <c r="DI113" i="3" s="1"/>
  <c r="DJ113" i="3" s="1"/>
  <c r="CY113" i="3"/>
  <c r="CZ113" i="3"/>
  <c r="DA113" i="3"/>
  <c r="DB113" i="3"/>
  <c r="DC113" i="3"/>
  <c r="A114" i="3"/>
  <c r="Y114" i="3"/>
  <c r="CX114" i="3" s="1"/>
  <c r="CY114" i="3"/>
  <c r="CZ114" i="3"/>
  <c r="DA114" i="3"/>
  <c r="DB114" i="3"/>
  <c r="DC114" i="3"/>
  <c r="A115" i="3"/>
  <c r="Y115" i="3"/>
  <c r="CW115" i="3" s="1"/>
  <c r="CY115" i="3"/>
  <c r="CZ115" i="3"/>
  <c r="DA115" i="3"/>
  <c r="DB115" i="3"/>
  <c r="DC115" i="3"/>
  <c r="A116" i="3"/>
  <c r="Y116" i="3"/>
  <c r="CX116" i="3" s="1"/>
  <c r="CW116" i="3"/>
  <c r="CY116" i="3"/>
  <c r="CZ116" i="3"/>
  <c r="DA116" i="3"/>
  <c r="DB116" i="3"/>
  <c r="DC116" i="3"/>
  <c r="DG116" i="3"/>
  <c r="DI116" i="3"/>
  <c r="A117" i="3"/>
  <c r="Y117" i="3"/>
  <c r="CX117" i="3"/>
  <c r="CY117" i="3"/>
  <c r="CZ117" i="3"/>
  <c r="DA117" i="3"/>
  <c r="DB117" i="3"/>
  <c r="DC117" i="3"/>
  <c r="DF117" i="3"/>
  <c r="DJ117" i="3" s="1"/>
  <c r="DI117" i="3"/>
  <c r="A118" i="3"/>
  <c r="Y118" i="3"/>
  <c r="CX118" i="3" s="1"/>
  <c r="CY118" i="3"/>
  <c r="CZ118" i="3"/>
  <c r="DA118" i="3"/>
  <c r="DB118" i="3"/>
  <c r="DC118" i="3"/>
  <c r="A119" i="3"/>
  <c r="Y119" i="3"/>
  <c r="CY119" i="3"/>
  <c r="CZ119" i="3"/>
  <c r="DA119" i="3"/>
  <c r="DB119" i="3"/>
  <c r="DC119" i="3"/>
  <c r="A120" i="3"/>
  <c r="Y120" i="3"/>
  <c r="CY120" i="3"/>
  <c r="CZ120" i="3"/>
  <c r="DA120" i="3"/>
  <c r="DB120" i="3"/>
  <c r="DC120" i="3"/>
  <c r="A121" i="3"/>
  <c r="Y121" i="3"/>
  <c r="CY121" i="3"/>
  <c r="CZ121" i="3"/>
  <c r="DA121" i="3"/>
  <c r="DB121" i="3"/>
  <c r="DC121" i="3"/>
  <c r="A122" i="3"/>
  <c r="Y122" i="3"/>
  <c r="CU122" i="3"/>
  <c r="CV122" i="3"/>
  <c r="CX122" i="3"/>
  <c r="DH122" i="3" s="1"/>
  <c r="CY122" i="3"/>
  <c r="CZ122" i="3"/>
  <c r="DA122" i="3"/>
  <c r="DB122" i="3"/>
  <c r="DC122" i="3"/>
  <c r="DF122" i="3"/>
  <c r="DG122" i="3"/>
  <c r="A123" i="3"/>
  <c r="Y123" i="3"/>
  <c r="CU123" i="3"/>
  <c r="CV123" i="3"/>
  <c r="CX123" i="3"/>
  <c r="DF123" i="3" s="1"/>
  <c r="CY123" i="3"/>
  <c r="CZ123" i="3"/>
  <c r="DA123" i="3"/>
  <c r="DB123" i="3"/>
  <c r="DC123" i="3"/>
  <c r="DG123" i="3"/>
  <c r="DH123" i="3"/>
  <c r="DI123" i="3"/>
  <c r="DJ123" i="3"/>
  <c r="A124" i="3"/>
  <c r="Y124" i="3"/>
  <c r="CX124" i="3" s="1"/>
  <c r="CY124" i="3"/>
  <c r="CZ124" i="3"/>
  <c r="DB124" i="3" s="1"/>
  <c r="DA124" i="3"/>
  <c r="DC124" i="3"/>
  <c r="A125" i="3"/>
  <c r="Y125" i="3"/>
  <c r="CW125" i="3" s="1"/>
  <c r="CX125" i="3"/>
  <c r="CY125" i="3"/>
  <c r="CZ125" i="3"/>
  <c r="DB125" i="3" s="1"/>
  <c r="DA125" i="3"/>
  <c r="DC125" i="3"/>
  <c r="DF125" i="3"/>
  <c r="DG125" i="3"/>
  <c r="DJ125" i="3" s="1"/>
  <c r="DH125" i="3"/>
  <c r="DI125" i="3"/>
  <c r="A126" i="3"/>
  <c r="Y126" i="3"/>
  <c r="CX126" i="3"/>
  <c r="DF126" i="3" s="1"/>
  <c r="CY126" i="3"/>
  <c r="CZ126" i="3"/>
  <c r="DA126" i="3"/>
  <c r="DB126" i="3"/>
  <c r="DC126" i="3"/>
  <c r="DJ126" i="3"/>
  <c r="A127" i="3"/>
  <c r="Y127" i="3"/>
  <c r="CX127" i="3"/>
  <c r="CY127" i="3"/>
  <c r="CZ127" i="3"/>
  <c r="DA127" i="3"/>
  <c r="DB127" i="3"/>
  <c r="DC127" i="3"/>
  <c r="DH127" i="3"/>
  <c r="A128" i="3"/>
  <c r="Y128" i="3"/>
  <c r="CX128" i="3" s="1"/>
  <c r="DG128" i="3" s="1"/>
  <c r="CU128" i="3"/>
  <c r="CV128" i="3"/>
  <c r="CY128" i="3"/>
  <c r="CZ128" i="3"/>
  <c r="DA128" i="3"/>
  <c r="DB128" i="3"/>
  <c r="DC128" i="3"/>
  <c r="DF128" i="3"/>
  <c r="DI128" i="3"/>
  <c r="DJ128" i="3"/>
  <c r="A129" i="3"/>
  <c r="Y129" i="3"/>
  <c r="CU129" i="3"/>
  <c r="CY129" i="3"/>
  <c r="CZ129" i="3"/>
  <c r="DB129" i="3" s="1"/>
  <c r="DA129" i="3"/>
  <c r="DC129" i="3"/>
  <c r="A130" i="3"/>
  <c r="Y130" i="3"/>
  <c r="CX130" i="3" s="1"/>
  <c r="CY130" i="3"/>
  <c r="CZ130" i="3"/>
  <c r="DA130" i="3"/>
  <c r="DB130" i="3"/>
  <c r="DC130" i="3"/>
  <c r="A131" i="3"/>
  <c r="Y131" i="3"/>
  <c r="CW131" i="3"/>
  <c r="CX131" i="3"/>
  <c r="DF131" i="3" s="1"/>
  <c r="CY131" i="3"/>
  <c r="CZ131" i="3"/>
  <c r="DA131" i="3"/>
  <c r="DB131" i="3"/>
  <c r="DC131" i="3"/>
  <c r="A132" i="3"/>
  <c r="Y132" i="3"/>
  <c r="CX132" i="3"/>
  <c r="CY132" i="3"/>
  <c r="CZ132" i="3"/>
  <c r="DA132" i="3"/>
  <c r="DB132" i="3"/>
  <c r="DC132" i="3"/>
  <c r="DF132" i="3"/>
  <c r="DG132" i="3"/>
  <c r="DH132" i="3"/>
  <c r="DI132" i="3"/>
  <c r="DJ132" i="3"/>
  <c r="A133" i="3"/>
  <c r="Y133" i="3"/>
  <c r="CX133" i="3"/>
  <c r="DH133" i="3" s="1"/>
  <c r="CY133" i="3"/>
  <c r="CZ133" i="3"/>
  <c r="DA133" i="3"/>
  <c r="DB133" i="3"/>
  <c r="DC133" i="3"/>
  <c r="DI133" i="3"/>
  <c r="A134" i="3"/>
  <c r="Y134" i="3"/>
  <c r="CV134" i="3" s="1"/>
  <c r="U111" i="1" s="1"/>
  <c r="CU134" i="3"/>
  <c r="CY134" i="3"/>
  <c r="CZ134" i="3"/>
  <c r="DA134" i="3"/>
  <c r="DB134" i="3"/>
  <c r="DC134" i="3"/>
  <c r="A135" i="3"/>
  <c r="Y135" i="3"/>
  <c r="CX135" i="3"/>
  <c r="DF135" i="3" s="1"/>
  <c r="CY135" i="3"/>
  <c r="CZ135" i="3"/>
  <c r="DA135" i="3"/>
  <c r="DB135" i="3"/>
  <c r="DC135" i="3"/>
  <c r="DG135" i="3"/>
  <c r="DH135" i="3"/>
  <c r="DI135" i="3"/>
  <c r="DJ135" i="3" s="1"/>
  <c r="A136" i="3"/>
  <c r="Y136" i="3"/>
  <c r="CX136" i="3" s="1"/>
  <c r="CW136" i="3"/>
  <c r="CY136" i="3"/>
  <c r="CZ136" i="3"/>
  <c r="DB136" i="3" s="1"/>
  <c r="DA136" i="3"/>
  <c r="DC136" i="3"/>
  <c r="A137" i="3"/>
  <c r="Y137" i="3"/>
  <c r="CW137" i="3"/>
  <c r="CX137" i="3"/>
  <c r="DF137" i="3" s="1"/>
  <c r="CY137" i="3"/>
  <c r="CZ137" i="3"/>
  <c r="DB137" i="3" s="1"/>
  <c r="DA137" i="3"/>
  <c r="DC137" i="3"/>
  <c r="A138" i="3"/>
  <c r="Y138" i="3"/>
  <c r="CX138" i="3" s="1"/>
  <c r="CU138" i="3"/>
  <c r="CV138" i="3"/>
  <c r="CY138" i="3"/>
  <c r="CZ138" i="3"/>
  <c r="DA138" i="3"/>
  <c r="DB138" i="3"/>
  <c r="DC138" i="3"/>
  <c r="A139" i="3"/>
  <c r="Y139" i="3"/>
  <c r="CX139" i="3"/>
  <c r="DI139" i="3" s="1"/>
  <c r="CY139" i="3"/>
  <c r="CZ139" i="3"/>
  <c r="DA139" i="3"/>
  <c r="DB139" i="3"/>
  <c r="DC139" i="3"/>
  <c r="A140" i="3"/>
  <c r="Y140" i="3"/>
  <c r="CU140" i="3"/>
  <c r="CV140" i="3"/>
  <c r="CX140" i="3"/>
  <c r="CY140" i="3"/>
  <c r="CZ140" i="3"/>
  <c r="DB140" i="3" s="1"/>
  <c r="DA140" i="3"/>
  <c r="DC140" i="3"/>
  <c r="A141" i="3"/>
  <c r="Y141" i="3"/>
  <c r="CX141" i="3"/>
  <c r="CY141" i="3"/>
  <c r="CZ141" i="3"/>
  <c r="DB141" i="3" s="1"/>
  <c r="DA141" i="3"/>
  <c r="DC141" i="3"/>
  <c r="DF141" i="3"/>
  <c r="DG141" i="3"/>
  <c r="DH141" i="3"/>
  <c r="DI141" i="3"/>
  <c r="DJ141" i="3" s="1"/>
  <c r="A142" i="3"/>
  <c r="Y142" i="3"/>
  <c r="CX142" i="3" s="1"/>
  <c r="DF142" i="3" s="1"/>
  <c r="CW142" i="3"/>
  <c r="CY142" i="3"/>
  <c r="CZ142" i="3"/>
  <c r="DA142" i="3"/>
  <c r="DB142" i="3"/>
  <c r="DC142" i="3"/>
  <c r="A143" i="3"/>
  <c r="Y143" i="3"/>
  <c r="CW143" i="3"/>
  <c r="CX143" i="3"/>
  <c r="CY143" i="3"/>
  <c r="CZ143" i="3"/>
  <c r="DA143" i="3"/>
  <c r="DB143" i="3"/>
  <c r="DC143" i="3"/>
  <c r="DI143" i="3"/>
  <c r="A144" i="3"/>
  <c r="Y144" i="3"/>
  <c r="CX144" i="3"/>
  <c r="DF144" i="3" s="1"/>
  <c r="DJ144" i="3" s="1"/>
  <c r="CY144" i="3"/>
  <c r="CZ144" i="3"/>
  <c r="DA144" i="3"/>
  <c r="DB144" i="3"/>
  <c r="DC144" i="3"/>
  <c r="A145" i="3"/>
  <c r="Y145" i="3"/>
  <c r="CX145" i="3" s="1"/>
  <c r="CY145" i="3"/>
  <c r="CZ145" i="3"/>
  <c r="DA145" i="3"/>
  <c r="DB145" i="3"/>
  <c r="DC145" i="3"/>
  <c r="DF145" i="3"/>
  <c r="DJ145" i="3" s="1"/>
  <c r="DG145" i="3"/>
  <c r="DH145" i="3"/>
  <c r="DI145" i="3"/>
  <c r="A146" i="3"/>
  <c r="Y146" i="3"/>
  <c r="CX146" i="3" s="1"/>
  <c r="CU146" i="3"/>
  <c r="CV146" i="3"/>
  <c r="CY146" i="3"/>
  <c r="CZ146" i="3"/>
  <c r="DA146" i="3"/>
  <c r="DB146" i="3"/>
  <c r="DC146" i="3"/>
  <c r="A147" i="3"/>
  <c r="Y147" i="3"/>
  <c r="CX147" i="3"/>
  <c r="DF147" i="3" s="1"/>
  <c r="CY147" i="3"/>
  <c r="CZ147" i="3"/>
  <c r="DA147" i="3"/>
  <c r="DB147" i="3"/>
  <c r="DC147" i="3"/>
  <c r="A148" i="3"/>
  <c r="Y148" i="3"/>
  <c r="CW148" i="3"/>
  <c r="CX148" i="3"/>
  <c r="DF148" i="3" s="1"/>
  <c r="CY148" i="3"/>
  <c r="CZ148" i="3"/>
  <c r="DA148" i="3"/>
  <c r="DB148" i="3"/>
  <c r="DC148" i="3"/>
  <c r="A149" i="3"/>
  <c r="Y149" i="3"/>
  <c r="CW149" i="3"/>
  <c r="CX149" i="3"/>
  <c r="DF149" i="3" s="1"/>
  <c r="CY149" i="3"/>
  <c r="CZ149" i="3"/>
  <c r="DB149" i="3" s="1"/>
  <c r="DA149" i="3"/>
  <c r="DC149" i="3"/>
  <c r="DG149" i="3"/>
  <c r="DJ149" i="3" s="1"/>
  <c r="DH149" i="3"/>
  <c r="DI149" i="3"/>
  <c r="A150" i="3"/>
  <c r="Y150" i="3"/>
  <c r="CW150" i="3" s="1"/>
  <c r="CY150" i="3"/>
  <c r="CZ150" i="3"/>
  <c r="DB150" i="3" s="1"/>
  <c r="DA150" i="3"/>
  <c r="DC150" i="3"/>
  <c r="A151" i="3"/>
  <c r="Y151" i="3"/>
  <c r="CW151" i="3" s="1"/>
  <c r="CX151" i="3"/>
  <c r="DG151" i="3" s="1"/>
  <c r="CY151" i="3"/>
  <c r="CZ151" i="3"/>
  <c r="DB151" i="3" s="1"/>
  <c r="DA151" i="3"/>
  <c r="DC151" i="3"/>
  <c r="DF151" i="3"/>
  <c r="DI151" i="3"/>
  <c r="A152" i="3"/>
  <c r="Y152" i="3"/>
  <c r="CX152" i="3"/>
  <c r="DF152" i="3" s="1"/>
  <c r="CY152" i="3"/>
  <c r="CZ152" i="3"/>
  <c r="DB152" i="3" s="1"/>
  <c r="DA152" i="3"/>
  <c r="DC152" i="3"/>
  <c r="DG152" i="3"/>
  <c r="DH152" i="3"/>
  <c r="DI152" i="3"/>
  <c r="DJ152" i="3"/>
  <c r="A153" i="3"/>
  <c r="Y153" i="3"/>
  <c r="CX153" i="3"/>
  <c r="DF153" i="3" s="1"/>
  <c r="DJ153" i="3" s="1"/>
  <c r="CY153" i="3"/>
  <c r="CZ153" i="3"/>
  <c r="DA153" i="3"/>
  <c r="DB153" i="3"/>
  <c r="DC153" i="3"/>
  <c r="A154" i="3"/>
  <c r="Y154" i="3"/>
  <c r="CX154" i="3"/>
  <c r="DH154" i="3" s="1"/>
  <c r="CY154" i="3"/>
  <c r="CZ154" i="3"/>
  <c r="DA154" i="3"/>
  <c r="DB154" i="3"/>
  <c r="DC154" i="3"/>
  <c r="DF154" i="3"/>
  <c r="DJ154" i="3" s="1"/>
  <c r="DG154" i="3"/>
  <c r="DI154" i="3"/>
  <c r="A155" i="3"/>
  <c r="Y155" i="3"/>
  <c r="CX155" i="3"/>
  <c r="DI155" i="3" s="1"/>
  <c r="CY155" i="3"/>
  <c r="CZ155" i="3"/>
  <c r="DB155" i="3" s="1"/>
  <c r="DA155" i="3"/>
  <c r="DC155" i="3"/>
  <c r="A156" i="3"/>
  <c r="Y156" i="3"/>
  <c r="CX156" i="3"/>
  <c r="DI156" i="3" s="1"/>
  <c r="CY156" i="3"/>
  <c r="CZ156" i="3"/>
  <c r="DB156" i="3" s="1"/>
  <c r="DA156" i="3"/>
  <c r="DC156" i="3"/>
  <c r="DF156" i="3"/>
  <c r="DJ156" i="3" s="1"/>
  <c r="A157" i="3"/>
  <c r="Y157" i="3"/>
  <c r="CX157" i="3"/>
  <c r="DF157" i="3" s="1"/>
  <c r="DJ157" i="3" s="1"/>
  <c r="CY157" i="3"/>
  <c r="CZ157" i="3"/>
  <c r="DA157" i="3"/>
  <c r="DB157" i="3"/>
  <c r="DC157" i="3"/>
  <c r="DG157" i="3"/>
  <c r="DH157" i="3"/>
  <c r="DI157" i="3"/>
  <c r="A158" i="3"/>
  <c r="Y158" i="3"/>
  <c r="CU158" i="3"/>
  <c r="CV158" i="3"/>
  <c r="CX158" i="3"/>
  <c r="DH158" i="3" s="1"/>
  <c r="CY158" i="3"/>
  <c r="CZ158" i="3"/>
  <c r="DB158" i="3" s="1"/>
  <c r="DA158" i="3"/>
  <c r="DC158" i="3"/>
  <c r="A159" i="3"/>
  <c r="Y159" i="3"/>
  <c r="CW159" i="3"/>
  <c r="CX159" i="3"/>
  <c r="CY159" i="3"/>
  <c r="CZ159" i="3"/>
  <c r="DB159" i="3" s="1"/>
  <c r="DA159" i="3"/>
  <c r="DC159" i="3"/>
  <c r="DF159" i="3"/>
  <c r="A160" i="3"/>
  <c r="Y160" i="3"/>
  <c r="CW160" i="3" s="1"/>
  <c r="CY160" i="3"/>
  <c r="CZ160" i="3"/>
  <c r="DA160" i="3"/>
  <c r="DB160" i="3"/>
  <c r="DC160" i="3"/>
  <c r="A161" i="3"/>
  <c r="Y161" i="3"/>
  <c r="CX161" i="3"/>
  <c r="DH161" i="3" s="1"/>
  <c r="CY161" i="3"/>
  <c r="CZ161" i="3"/>
  <c r="DA161" i="3"/>
  <c r="DB161" i="3"/>
  <c r="DC161" i="3"/>
  <c r="A162" i="3"/>
  <c r="Y162" i="3"/>
  <c r="CX162" i="3" s="1"/>
  <c r="CY162" i="3"/>
  <c r="CZ162" i="3"/>
  <c r="DA162" i="3"/>
  <c r="DB162" i="3"/>
  <c r="DC162" i="3"/>
  <c r="A163" i="3"/>
  <c r="Y163" i="3"/>
  <c r="CU163" i="3"/>
  <c r="CV163" i="3"/>
  <c r="CX163" i="3"/>
  <c r="DF163" i="3" s="1"/>
  <c r="CY163" i="3"/>
  <c r="CZ163" i="3"/>
  <c r="DA163" i="3"/>
  <c r="DB163" i="3"/>
  <c r="DC163" i="3"/>
  <c r="A164" i="3"/>
  <c r="Y164" i="3"/>
  <c r="CU164" i="3"/>
  <c r="CY164" i="3"/>
  <c r="CZ164" i="3"/>
  <c r="DB164" i="3" s="1"/>
  <c r="DA164" i="3"/>
  <c r="DC164" i="3"/>
  <c r="A165" i="3"/>
  <c r="Y165" i="3"/>
  <c r="CX165" i="3" s="1"/>
  <c r="CU165" i="3"/>
  <c r="CV165" i="3"/>
  <c r="CY165" i="3"/>
  <c r="CZ165" i="3"/>
  <c r="DB165" i="3" s="1"/>
  <c r="DA165" i="3"/>
  <c r="DC165" i="3"/>
  <c r="A166" i="3"/>
  <c r="Y166" i="3"/>
  <c r="CU166" i="3"/>
  <c r="CV166" i="3"/>
  <c r="CX166" i="3"/>
  <c r="DI166" i="3" s="1"/>
  <c r="DJ166" i="3" s="1"/>
  <c r="CY166" i="3"/>
  <c r="CZ166" i="3"/>
  <c r="DA166" i="3"/>
  <c r="DB166" i="3"/>
  <c r="DC166" i="3"/>
  <c r="A167" i="3"/>
  <c r="Y167" i="3"/>
  <c r="CU167" i="3"/>
  <c r="CV167" i="3"/>
  <c r="CX167" i="3"/>
  <c r="CY167" i="3"/>
  <c r="CZ167" i="3"/>
  <c r="DB167" i="3" s="1"/>
  <c r="DA167" i="3"/>
  <c r="DC167" i="3"/>
  <c r="DF167" i="3"/>
  <c r="DG167" i="3"/>
  <c r="DH167" i="3"/>
  <c r="DI167" i="3"/>
  <c r="DJ167" i="3" s="1"/>
  <c r="A168" i="3"/>
  <c r="Y168" i="3"/>
  <c r="CX168" i="3"/>
  <c r="DI168" i="3" s="1"/>
  <c r="DJ168" i="3" s="1"/>
  <c r="CY168" i="3"/>
  <c r="CZ168" i="3"/>
  <c r="DB168" i="3" s="1"/>
  <c r="DA168" i="3"/>
  <c r="DC168" i="3"/>
  <c r="DF168" i="3"/>
  <c r="DG168" i="3"/>
  <c r="DH168" i="3"/>
  <c r="A169" i="3"/>
  <c r="Y169" i="3"/>
  <c r="CW169" i="3"/>
  <c r="CX169" i="3"/>
  <c r="DG169" i="3" s="1"/>
  <c r="CY169" i="3"/>
  <c r="CZ169" i="3"/>
  <c r="DA169" i="3"/>
  <c r="DB169" i="3"/>
  <c r="DC169" i="3"/>
  <c r="A170" i="3"/>
  <c r="Y170" i="3"/>
  <c r="CW170" i="3"/>
  <c r="CX170" i="3"/>
  <c r="DF170" i="3" s="1"/>
  <c r="CY170" i="3"/>
  <c r="CZ170" i="3"/>
  <c r="DB170" i="3" s="1"/>
  <c r="DA170" i="3"/>
  <c r="DC170" i="3"/>
  <c r="A171" i="3"/>
  <c r="Y171" i="3"/>
  <c r="CW171" i="3" s="1"/>
  <c r="CX171" i="3"/>
  <c r="CY171" i="3"/>
  <c r="CZ171" i="3"/>
  <c r="DB171" i="3" s="1"/>
  <c r="DA171" i="3"/>
  <c r="DC171" i="3"/>
  <c r="DF171" i="3"/>
  <c r="DG171" i="3"/>
  <c r="DH171" i="3"/>
  <c r="DI171" i="3"/>
  <c r="DJ171" i="3"/>
  <c r="A172" i="3"/>
  <c r="Y172" i="3"/>
  <c r="CX172" i="3"/>
  <c r="DF172" i="3" s="1"/>
  <c r="DJ172" i="3" s="1"/>
  <c r="CY172" i="3"/>
  <c r="CZ172" i="3"/>
  <c r="DA172" i="3"/>
  <c r="DB172" i="3"/>
  <c r="DC172" i="3"/>
  <c r="A173" i="3"/>
  <c r="Y173" i="3"/>
  <c r="CX173" i="3"/>
  <c r="DF173" i="3" s="1"/>
  <c r="CY173" i="3"/>
  <c r="CZ173" i="3"/>
  <c r="DA173" i="3"/>
  <c r="DB173" i="3"/>
  <c r="DC173" i="3"/>
  <c r="DH173" i="3"/>
  <c r="DI173" i="3"/>
  <c r="DJ173" i="3"/>
  <c r="A174" i="3"/>
  <c r="Y174" i="3"/>
  <c r="CX174" i="3" s="1"/>
  <c r="DG174" i="3" s="1"/>
  <c r="CY174" i="3"/>
  <c r="CZ174" i="3"/>
  <c r="DA174" i="3"/>
  <c r="DB174" i="3"/>
  <c r="DC174" i="3"/>
  <c r="A175" i="3"/>
  <c r="Y175" i="3"/>
  <c r="CX175" i="3"/>
  <c r="DG175" i="3" s="1"/>
  <c r="CY175" i="3"/>
  <c r="CZ175" i="3"/>
  <c r="DB175" i="3" s="1"/>
  <c r="DA175" i="3"/>
  <c r="DC175" i="3"/>
  <c r="A176" i="3"/>
  <c r="Y176" i="3"/>
  <c r="CX176" i="3" s="1"/>
  <c r="CY176" i="3"/>
  <c r="CZ176" i="3"/>
  <c r="DA176" i="3"/>
  <c r="DB176" i="3"/>
  <c r="DC176" i="3"/>
  <c r="A177" i="3"/>
  <c r="Y177" i="3"/>
  <c r="CV177" i="3" s="1"/>
  <c r="CU177" i="3"/>
  <c r="CX177" i="3"/>
  <c r="DH177" i="3" s="1"/>
  <c r="CY177" i="3"/>
  <c r="CZ177" i="3"/>
  <c r="DA177" i="3"/>
  <c r="DB177" i="3"/>
  <c r="DC177" i="3"/>
  <c r="A178" i="3"/>
  <c r="Y178" i="3"/>
  <c r="CW178" i="3"/>
  <c r="CX178" i="3"/>
  <c r="DF178" i="3" s="1"/>
  <c r="CY178" i="3"/>
  <c r="CZ178" i="3"/>
  <c r="DA178" i="3"/>
  <c r="DB178" i="3"/>
  <c r="DC178" i="3"/>
  <c r="DG178" i="3"/>
  <c r="A179" i="3"/>
  <c r="Y179" i="3"/>
  <c r="CX179" i="3" s="1"/>
  <c r="DG179" i="3" s="1"/>
  <c r="CW179" i="3"/>
  <c r="CY179" i="3"/>
  <c r="CZ179" i="3"/>
  <c r="DA179" i="3"/>
  <c r="DB179" i="3"/>
  <c r="DC179" i="3"/>
  <c r="DF179" i="3"/>
  <c r="DH179" i="3"/>
  <c r="DI179" i="3"/>
  <c r="DJ179" i="3"/>
  <c r="A180" i="3"/>
  <c r="Y180" i="3"/>
  <c r="CW180" i="3" s="1"/>
  <c r="CY180" i="3"/>
  <c r="CZ180" i="3"/>
  <c r="DA180" i="3"/>
  <c r="DB180" i="3"/>
  <c r="DC180" i="3"/>
  <c r="A181" i="3"/>
  <c r="Y181" i="3"/>
  <c r="CX181" i="3" s="1"/>
  <c r="DI181" i="3" s="1"/>
  <c r="CY181" i="3"/>
  <c r="CZ181" i="3"/>
  <c r="DB181" i="3" s="1"/>
  <c r="DA181" i="3"/>
  <c r="DC181" i="3"/>
  <c r="DF181" i="3"/>
  <c r="DJ181" i="3" s="1"/>
  <c r="DG181" i="3"/>
  <c r="DH181" i="3"/>
  <c r="A182" i="3"/>
  <c r="Y182" i="3"/>
  <c r="CX182" i="3"/>
  <c r="DH182" i="3" s="1"/>
  <c r="CY182" i="3"/>
  <c r="CZ182" i="3"/>
  <c r="DB182" i="3" s="1"/>
  <c r="DA182" i="3"/>
  <c r="DC182" i="3"/>
  <c r="DI182" i="3"/>
  <c r="A183" i="3"/>
  <c r="Y183" i="3"/>
  <c r="CX183" i="3"/>
  <c r="DH183" i="3" s="1"/>
  <c r="CY183" i="3"/>
  <c r="CZ183" i="3"/>
  <c r="DB183" i="3" s="1"/>
  <c r="DA183" i="3"/>
  <c r="DC183" i="3"/>
  <c r="DF183" i="3"/>
  <c r="DJ183" i="3" s="1"/>
  <c r="A184" i="3"/>
  <c r="Y184" i="3"/>
  <c r="CX184" i="3" s="1"/>
  <c r="CU184" i="3"/>
  <c r="CV184" i="3"/>
  <c r="CY184" i="3"/>
  <c r="CZ184" i="3"/>
  <c r="DB184" i="3" s="1"/>
  <c r="DA184" i="3"/>
  <c r="DC184" i="3"/>
  <c r="DF184" i="3"/>
  <c r="DG184" i="3"/>
  <c r="DH184" i="3"/>
  <c r="DI184" i="3"/>
  <c r="DJ184" i="3"/>
  <c r="A185" i="3"/>
  <c r="Y185" i="3"/>
  <c r="CW185" i="3" s="1"/>
  <c r="CX185" i="3"/>
  <c r="DG185" i="3" s="1"/>
  <c r="CY185" i="3"/>
  <c r="CZ185" i="3"/>
  <c r="DA185" i="3"/>
  <c r="DB185" i="3"/>
  <c r="DC185" i="3"/>
  <c r="A186" i="3"/>
  <c r="Y186" i="3"/>
  <c r="CW186" i="3" s="1"/>
  <c r="CY186" i="3"/>
  <c r="CZ186" i="3"/>
  <c r="DA186" i="3"/>
  <c r="DB186" i="3"/>
  <c r="DC186" i="3"/>
  <c r="A187" i="3"/>
  <c r="Y187" i="3"/>
  <c r="CX187" i="3" s="1"/>
  <c r="DF187" i="3" s="1"/>
  <c r="DJ187" i="3" s="1"/>
  <c r="CY187" i="3"/>
  <c r="CZ187" i="3"/>
  <c r="DA187" i="3"/>
  <c r="DB187" i="3"/>
  <c r="DC187" i="3"/>
  <c r="A188" i="3"/>
  <c r="Y188" i="3"/>
  <c r="CX188" i="3" s="1"/>
  <c r="CY188" i="3"/>
  <c r="CZ188" i="3"/>
  <c r="DB188" i="3" s="1"/>
  <c r="DA188" i="3"/>
  <c r="DC188" i="3"/>
  <c r="A189" i="3"/>
  <c r="Y189" i="3"/>
  <c r="CX189" i="3"/>
  <c r="DH189" i="3" s="1"/>
  <c r="CY189" i="3"/>
  <c r="CZ189" i="3"/>
  <c r="DA189" i="3"/>
  <c r="DB189" i="3"/>
  <c r="DC189" i="3"/>
  <c r="DG189" i="3"/>
  <c r="DI189" i="3"/>
  <c r="A190" i="3"/>
  <c r="Y190" i="3"/>
  <c r="CX190" i="3" s="1"/>
  <c r="DF190" i="3" s="1"/>
  <c r="CU190" i="3"/>
  <c r="CY190" i="3"/>
  <c r="CZ190" i="3"/>
  <c r="DA190" i="3"/>
  <c r="DB190" i="3"/>
  <c r="DC190" i="3"/>
  <c r="A191" i="3"/>
  <c r="Y191" i="3"/>
  <c r="CW191" i="3" s="1"/>
  <c r="CX191" i="3"/>
  <c r="CY191" i="3"/>
  <c r="CZ191" i="3"/>
  <c r="DA191" i="3"/>
  <c r="DB191" i="3"/>
  <c r="DC191" i="3"/>
  <c r="DI191" i="3"/>
  <c r="A192" i="3"/>
  <c r="Y192" i="3"/>
  <c r="CX192" i="3"/>
  <c r="DG192" i="3" s="1"/>
  <c r="CY192" i="3"/>
  <c r="CZ192" i="3"/>
  <c r="DA192" i="3"/>
  <c r="DB192" i="3"/>
  <c r="DC192" i="3"/>
  <c r="A193" i="3"/>
  <c r="Y193" i="3"/>
  <c r="CX193" i="3"/>
  <c r="DF193" i="3" s="1"/>
  <c r="DJ193" i="3" s="1"/>
  <c r="CY193" i="3"/>
  <c r="CZ193" i="3"/>
  <c r="DB193" i="3" s="1"/>
  <c r="DA193" i="3"/>
  <c r="DC193" i="3"/>
  <c r="A194" i="3"/>
  <c r="Y194" i="3"/>
  <c r="CY194" i="3"/>
  <c r="CZ194" i="3"/>
  <c r="DA194" i="3"/>
  <c r="DB194" i="3"/>
  <c r="DC194" i="3"/>
  <c r="A195" i="3"/>
  <c r="Y195" i="3"/>
  <c r="CY195" i="3"/>
  <c r="CZ195" i="3"/>
  <c r="DA195" i="3"/>
  <c r="DB195" i="3"/>
  <c r="DC195" i="3"/>
  <c r="A196" i="3"/>
  <c r="Y196" i="3"/>
  <c r="CY196" i="3"/>
  <c r="CZ196" i="3"/>
  <c r="DA196" i="3"/>
  <c r="DB196" i="3"/>
  <c r="DC196" i="3"/>
  <c r="A197" i="3"/>
  <c r="Y197" i="3"/>
  <c r="CY197" i="3"/>
  <c r="CZ197" i="3"/>
  <c r="DA197" i="3"/>
  <c r="DB197" i="3"/>
  <c r="DC197" i="3"/>
  <c r="A198" i="3"/>
  <c r="Y198" i="3"/>
  <c r="CX198" i="3" s="1"/>
  <c r="CY198" i="3"/>
  <c r="CZ198" i="3"/>
  <c r="DB198" i="3" s="1"/>
  <c r="DA198" i="3"/>
  <c r="DC198" i="3"/>
  <c r="A199" i="3"/>
  <c r="Y199" i="3"/>
  <c r="CY199" i="3"/>
  <c r="CZ199" i="3"/>
  <c r="DA199" i="3"/>
  <c r="DB199" i="3"/>
  <c r="DC199" i="3"/>
  <c r="A200" i="3"/>
  <c r="Y200" i="3"/>
  <c r="CY200" i="3"/>
  <c r="CZ200" i="3"/>
  <c r="DB200" i="3" s="1"/>
  <c r="DA200" i="3"/>
  <c r="DC200" i="3"/>
  <c r="A201" i="3"/>
  <c r="Y201" i="3"/>
  <c r="CY201" i="3"/>
  <c r="CZ201" i="3"/>
  <c r="DB201" i="3" s="1"/>
  <c r="DA201" i="3"/>
  <c r="DC201" i="3"/>
  <c r="A202" i="3"/>
  <c r="Y202" i="3"/>
  <c r="CY202" i="3"/>
  <c r="CZ202" i="3"/>
  <c r="DA202" i="3"/>
  <c r="DB202" i="3"/>
  <c r="DC202" i="3"/>
  <c r="A203" i="3"/>
  <c r="Y203" i="3"/>
  <c r="CY203" i="3"/>
  <c r="CZ203" i="3"/>
  <c r="DA203" i="3"/>
  <c r="DB203" i="3"/>
  <c r="DC203" i="3"/>
  <c r="A204" i="3"/>
  <c r="Y204" i="3"/>
  <c r="CX204" i="3" s="1"/>
  <c r="CY204" i="3"/>
  <c r="CZ204" i="3"/>
  <c r="DA204" i="3"/>
  <c r="DB204" i="3"/>
  <c r="DC204" i="3"/>
  <c r="A205" i="3"/>
  <c r="Y205" i="3"/>
  <c r="CY205" i="3"/>
  <c r="CZ205" i="3"/>
  <c r="DA205" i="3"/>
  <c r="DB205" i="3"/>
  <c r="DC205" i="3"/>
  <c r="A206" i="3"/>
  <c r="Y206" i="3"/>
  <c r="CY206" i="3"/>
  <c r="CZ206" i="3"/>
  <c r="DA206" i="3"/>
  <c r="DB206" i="3"/>
  <c r="DC206" i="3"/>
  <c r="A207" i="3"/>
  <c r="Y207" i="3"/>
  <c r="CX207" i="3" s="1"/>
  <c r="CY207" i="3"/>
  <c r="CZ207" i="3"/>
  <c r="DB207" i="3" s="1"/>
  <c r="DA207" i="3"/>
  <c r="DC207" i="3"/>
  <c r="A208" i="3"/>
  <c r="Y208" i="3"/>
  <c r="CU208" i="3"/>
  <c r="CV208" i="3"/>
  <c r="CX208" i="3"/>
  <c r="DF208" i="3" s="1"/>
  <c r="CY208" i="3"/>
  <c r="CZ208" i="3"/>
  <c r="DA208" i="3"/>
  <c r="DB208" i="3"/>
  <c r="DC208" i="3"/>
  <c r="A209" i="3"/>
  <c r="Y209" i="3"/>
  <c r="CX209" i="3"/>
  <c r="DI209" i="3" s="1"/>
  <c r="CY209" i="3"/>
  <c r="CZ209" i="3"/>
  <c r="DB209" i="3" s="1"/>
  <c r="DA209" i="3"/>
  <c r="DC209" i="3"/>
  <c r="DF209" i="3"/>
  <c r="DJ209" i="3"/>
  <c r="A210" i="3"/>
  <c r="Y210" i="3"/>
  <c r="CW210" i="3"/>
  <c r="CX210" i="3"/>
  <c r="CY210" i="3"/>
  <c r="CZ210" i="3"/>
  <c r="DB210" i="3" s="1"/>
  <c r="DA210" i="3"/>
  <c r="DC210" i="3"/>
  <c r="DF210" i="3"/>
  <c r="DG210" i="3"/>
  <c r="DH210" i="3"/>
  <c r="DI210" i="3"/>
  <c r="DJ210" i="3"/>
  <c r="A211" i="3"/>
  <c r="Y211" i="3"/>
  <c r="CX211" i="3"/>
  <c r="DF211" i="3" s="1"/>
  <c r="CY211" i="3"/>
  <c r="CZ211" i="3"/>
  <c r="DA211" i="3"/>
  <c r="DB211" i="3"/>
  <c r="DC211" i="3"/>
  <c r="A212" i="3"/>
  <c r="Y212" i="3"/>
  <c r="CX212" i="3"/>
  <c r="DI212" i="3" s="1"/>
  <c r="CY212" i="3"/>
  <c r="CZ212" i="3"/>
  <c r="DA212" i="3"/>
  <c r="DB212" i="3"/>
  <c r="DC212" i="3"/>
  <c r="DG212" i="3"/>
  <c r="A213" i="3"/>
  <c r="Y213" i="3"/>
  <c r="CV213" i="3" s="1"/>
  <c r="U201" i="1" s="1"/>
  <c r="CY213" i="3"/>
  <c r="CZ213" i="3"/>
  <c r="DB213" i="3" s="1"/>
  <c r="DA213" i="3"/>
  <c r="DC213" i="3"/>
  <c r="A214" i="3"/>
  <c r="Y214" i="3"/>
  <c r="CY214" i="3"/>
  <c r="CZ214" i="3"/>
  <c r="DA214" i="3"/>
  <c r="DB214" i="3"/>
  <c r="DC214" i="3"/>
  <c r="A215" i="3"/>
  <c r="Y215" i="3"/>
  <c r="CY215" i="3"/>
  <c r="CZ215" i="3"/>
  <c r="DA215" i="3"/>
  <c r="DB215" i="3"/>
  <c r="DC215" i="3"/>
  <c r="A216" i="3"/>
  <c r="Y216" i="3"/>
  <c r="CW216" i="3" s="1"/>
  <c r="CY216" i="3"/>
  <c r="CZ216" i="3"/>
  <c r="DB216" i="3" s="1"/>
  <c r="DA216" i="3"/>
  <c r="DC216" i="3"/>
  <c r="A217" i="3"/>
  <c r="Y217" i="3"/>
  <c r="CX217" i="3" s="1"/>
  <c r="CY217" i="3"/>
  <c r="CZ217" i="3"/>
  <c r="DA217" i="3"/>
  <c r="DB217" i="3"/>
  <c r="DC217" i="3"/>
  <c r="A218" i="3"/>
  <c r="Y218" i="3"/>
  <c r="CY218" i="3"/>
  <c r="CZ218" i="3"/>
  <c r="DA218" i="3"/>
  <c r="DB218" i="3"/>
  <c r="DC218" i="3"/>
  <c r="A219" i="3"/>
  <c r="Y219" i="3"/>
  <c r="CX219" i="3" s="1"/>
  <c r="CY219" i="3"/>
  <c r="CZ219" i="3"/>
  <c r="DA219" i="3"/>
  <c r="DB219" i="3"/>
  <c r="DC219" i="3"/>
  <c r="A220" i="3"/>
  <c r="Y220" i="3"/>
  <c r="CY220" i="3"/>
  <c r="CZ220" i="3"/>
  <c r="DA220" i="3"/>
  <c r="DB220" i="3"/>
  <c r="DC220" i="3"/>
  <c r="A221" i="3"/>
  <c r="Y221" i="3"/>
  <c r="CY221" i="3"/>
  <c r="CZ221" i="3"/>
  <c r="DA221" i="3"/>
  <c r="DB221" i="3"/>
  <c r="DC221" i="3"/>
  <c r="A222" i="3"/>
  <c r="Y222" i="3"/>
  <c r="CY222" i="3"/>
  <c r="CZ222" i="3"/>
  <c r="DA222" i="3"/>
  <c r="DB222" i="3"/>
  <c r="DC222" i="3"/>
  <c r="A223" i="3"/>
  <c r="Y223" i="3"/>
  <c r="CY223" i="3"/>
  <c r="CZ223" i="3"/>
  <c r="DB223" i="3" s="1"/>
  <c r="DA223" i="3"/>
  <c r="DC223" i="3"/>
  <c r="A224" i="3"/>
  <c r="Y224" i="3"/>
  <c r="CY224" i="3"/>
  <c r="CZ224" i="3"/>
  <c r="DA224" i="3"/>
  <c r="DB224" i="3"/>
  <c r="DC224" i="3"/>
  <c r="A225" i="3"/>
  <c r="Y225" i="3"/>
  <c r="CY225" i="3"/>
  <c r="CZ225" i="3"/>
  <c r="DA225" i="3"/>
  <c r="DB225" i="3"/>
  <c r="DC225" i="3"/>
  <c r="A226" i="3"/>
  <c r="Y226" i="3"/>
  <c r="CY226" i="3"/>
  <c r="CZ226" i="3"/>
  <c r="DA226" i="3"/>
  <c r="DB226" i="3"/>
  <c r="DC226" i="3"/>
  <c r="A227" i="3"/>
  <c r="Y227" i="3"/>
  <c r="CY227" i="3"/>
  <c r="CZ227" i="3"/>
  <c r="DA227" i="3"/>
  <c r="DB227" i="3"/>
  <c r="DC227" i="3"/>
  <c r="A228" i="3"/>
  <c r="Y228" i="3"/>
  <c r="CY228" i="3"/>
  <c r="CZ228" i="3"/>
  <c r="DB228" i="3" s="1"/>
  <c r="DA228" i="3"/>
  <c r="DC228" i="3"/>
  <c r="A229" i="3"/>
  <c r="Y229" i="3"/>
  <c r="CY229" i="3"/>
  <c r="CZ229" i="3"/>
  <c r="DA229" i="3"/>
  <c r="DB229" i="3"/>
  <c r="DC229" i="3"/>
  <c r="A230" i="3"/>
  <c r="Y230" i="3"/>
  <c r="CY230" i="3"/>
  <c r="CZ230" i="3"/>
  <c r="DB230" i="3" s="1"/>
  <c r="DA230" i="3"/>
  <c r="DC230" i="3"/>
  <c r="A231" i="3"/>
  <c r="Y231" i="3"/>
  <c r="CY231" i="3"/>
  <c r="CZ231" i="3"/>
  <c r="DA231" i="3"/>
  <c r="DB231" i="3"/>
  <c r="DC231" i="3"/>
  <c r="A232" i="3"/>
  <c r="Y232" i="3"/>
  <c r="CY232" i="3"/>
  <c r="CZ232" i="3"/>
  <c r="DA232" i="3"/>
  <c r="DB232" i="3"/>
  <c r="DC232" i="3"/>
  <c r="A233" i="3"/>
  <c r="Y233" i="3"/>
  <c r="CY233" i="3"/>
  <c r="CZ233" i="3"/>
  <c r="DA233" i="3"/>
  <c r="DB233" i="3"/>
  <c r="DC233" i="3"/>
  <c r="A234" i="3"/>
  <c r="Y234" i="3"/>
  <c r="CY234" i="3"/>
  <c r="CZ234" i="3"/>
  <c r="DB234" i="3" s="1"/>
  <c r="DA234" i="3"/>
  <c r="DC234" i="3"/>
  <c r="A235" i="3"/>
  <c r="Y235" i="3"/>
  <c r="CY235" i="3"/>
  <c r="CZ235" i="3"/>
  <c r="DB235" i="3" s="1"/>
  <c r="DA235" i="3"/>
  <c r="DC235" i="3"/>
  <c r="A236" i="3"/>
  <c r="Y236" i="3"/>
  <c r="CY236" i="3"/>
  <c r="CZ236" i="3"/>
  <c r="DB236" i="3" s="1"/>
  <c r="DA236" i="3"/>
  <c r="DC236" i="3"/>
  <c r="A237" i="3"/>
  <c r="Y237" i="3"/>
  <c r="CU237" i="3"/>
  <c r="CV237" i="3"/>
  <c r="CX237" i="3"/>
  <c r="DF237" i="3" s="1"/>
  <c r="CY237" i="3"/>
  <c r="CZ237" i="3"/>
  <c r="DB237" i="3" s="1"/>
  <c r="DA237" i="3"/>
  <c r="DC237" i="3"/>
  <c r="A238" i="3"/>
  <c r="Y238" i="3"/>
  <c r="CX238" i="3"/>
  <c r="DH238" i="3" s="1"/>
  <c r="CY238" i="3"/>
  <c r="CZ238" i="3"/>
  <c r="DA238" i="3"/>
  <c r="DB238" i="3"/>
  <c r="DC238" i="3"/>
  <c r="DF238" i="3"/>
  <c r="DG238" i="3"/>
  <c r="DI238" i="3"/>
  <c r="DJ238" i="3"/>
  <c r="A239" i="3"/>
  <c r="Y239" i="3"/>
  <c r="CW239" i="3"/>
  <c r="CX239" i="3"/>
  <c r="DI239" i="3" s="1"/>
  <c r="CY239" i="3"/>
  <c r="CZ239" i="3"/>
  <c r="DA239" i="3"/>
  <c r="DB239" i="3"/>
  <c r="DC239" i="3"/>
  <c r="A240" i="3"/>
  <c r="Y240" i="3"/>
  <c r="CW240" i="3"/>
  <c r="CX240" i="3"/>
  <c r="DF240" i="3" s="1"/>
  <c r="CY240" i="3"/>
  <c r="CZ240" i="3"/>
  <c r="DB240" i="3" s="1"/>
  <c r="DA240" i="3"/>
  <c r="DC240" i="3"/>
  <c r="A241" i="3"/>
  <c r="Y241" i="3"/>
  <c r="CX241" i="3" s="1"/>
  <c r="CW241" i="3"/>
  <c r="CY241" i="3"/>
  <c r="CZ241" i="3"/>
  <c r="DA241" i="3"/>
  <c r="DB241" i="3"/>
  <c r="DC241" i="3"/>
  <c r="A242" i="3"/>
  <c r="Y242" i="3"/>
  <c r="CX242" i="3"/>
  <c r="DH242" i="3" s="1"/>
  <c r="CY242" i="3"/>
  <c r="CZ242" i="3"/>
  <c r="DA242" i="3"/>
  <c r="DB242" i="3"/>
  <c r="DC242" i="3"/>
  <c r="A243" i="3"/>
  <c r="Y243" i="3"/>
  <c r="CX243" i="3"/>
  <c r="DF243" i="3" s="1"/>
  <c r="DJ243" i="3" s="1"/>
  <c r="CY243" i="3"/>
  <c r="CZ243" i="3"/>
  <c r="DA243" i="3"/>
  <c r="DB243" i="3"/>
  <c r="DC243" i="3"/>
  <c r="A244" i="3"/>
  <c r="Y244" i="3"/>
  <c r="CX244" i="3" s="1"/>
  <c r="CY244" i="3"/>
  <c r="CZ244" i="3"/>
  <c r="DA244" i="3"/>
  <c r="DB244" i="3"/>
  <c r="DC244" i="3"/>
  <c r="A245" i="3"/>
  <c r="Y245" i="3"/>
  <c r="CX245" i="3"/>
  <c r="DI245" i="3" s="1"/>
  <c r="CY245" i="3"/>
  <c r="CZ245" i="3"/>
  <c r="DB245" i="3" s="1"/>
  <c r="DA245" i="3"/>
  <c r="DC245" i="3"/>
  <c r="A246" i="3"/>
  <c r="Y246" i="3"/>
  <c r="CX246" i="3"/>
  <c r="DG246" i="3" s="1"/>
  <c r="CY246" i="3"/>
  <c r="CZ246" i="3"/>
  <c r="DB246" i="3" s="1"/>
  <c r="DA246" i="3"/>
  <c r="DC246" i="3"/>
  <c r="DF246" i="3"/>
  <c r="DI246" i="3"/>
  <c r="DJ246" i="3"/>
  <c r="A247" i="3"/>
  <c r="Y247" i="3"/>
  <c r="CX247" i="3" s="1"/>
  <c r="CY247" i="3"/>
  <c r="CZ247" i="3"/>
  <c r="DB247" i="3" s="1"/>
  <c r="DA247" i="3"/>
  <c r="DC247" i="3"/>
  <c r="A248" i="3"/>
  <c r="Y248" i="3"/>
  <c r="CX248" i="3"/>
  <c r="DF248" i="3" s="1"/>
  <c r="DJ248" i="3" s="1"/>
  <c r="CY248" i="3"/>
  <c r="CZ248" i="3"/>
  <c r="DA248" i="3"/>
  <c r="DB248" i="3"/>
  <c r="DC248" i="3"/>
  <c r="A249" i="3"/>
  <c r="Y249" i="3"/>
  <c r="CX249" i="3"/>
  <c r="DF249" i="3" s="1"/>
  <c r="DJ249" i="3" s="1"/>
  <c r="CY249" i="3"/>
  <c r="CZ249" i="3"/>
  <c r="DA249" i="3"/>
  <c r="DB249" i="3"/>
  <c r="DC249" i="3"/>
  <c r="DG249" i="3"/>
  <c r="DH249" i="3"/>
  <c r="DI249" i="3"/>
  <c r="D12" i="1"/>
  <c r="E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G18" i="1"/>
  <c r="EH18" i="1"/>
  <c r="EI18" i="1"/>
  <c r="EJ18" i="1"/>
  <c r="EK18" i="1"/>
  <c r="EL18" i="1"/>
  <c r="EM18" i="1"/>
  <c r="EN18" i="1"/>
  <c r="EO18" i="1"/>
  <c r="EP18" i="1"/>
  <c r="EQ18" i="1"/>
  <c r="ER18" i="1"/>
  <c r="ES18" i="1"/>
  <c r="ET18" i="1"/>
  <c r="EU18" i="1"/>
  <c r="EV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E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D24" i="1"/>
  <c r="E26" i="1"/>
  <c r="Z26" i="1"/>
  <c r="AA26" i="1"/>
  <c r="AM26" i="1"/>
  <c r="AN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C28" i="1"/>
  <c r="D28" i="1"/>
  <c r="I28" i="1"/>
  <c r="K28" i="1"/>
  <c r="U28" i="1"/>
  <c r="AC28" i="1"/>
  <c r="AE28" i="1"/>
  <c r="AD28" i="1" s="1"/>
  <c r="AF28" i="1"/>
  <c r="AG28" i="1"/>
  <c r="CU28" i="1" s="1"/>
  <c r="T28" i="1" s="1"/>
  <c r="AH28" i="1"/>
  <c r="AI28" i="1"/>
  <c r="AJ28" i="1"/>
  <c r="CX28" i="1" s="1"/>
  <c r="W28" i="1" s="1"/>
  <c r="CQ28" i="1"/>
  <c r="CR28" i="1"/>
  <c r="CS28" i="1"/>
  <c r="CT28" i="1"/>
  <c r="CV28" i="1"/>
  <c r="CW28" i="1"/>
  <c r="GL28" i="1"/>
  <c r="GO28" i="1"/>
  <c r="GP28" i="1"/>
  <c r="GV28" i="1"/>
  <c r="HC28" i="1" s="1"/>
  <c r="GX28" i="1" s="1"/>
  <c r="C29" i="1"/>
  <c r="D29" i="1"/>
  <c r="I29" i="1"/>
  <c r="K29" i="1"/>
  <c r="V29" i="1"/>
  <c r="AC29" i="1"/>
  <c r="AD29" i="1"/>
  <c r="AE29" i="1"/>
  <c r="AF29" i="1"/>
  <c r="AG29" i="1"/>
  <c r="CU29" i="1" s="1"/>
  <c r="AH29" i="1"/>
  <c r="AI29" i="1"/>
  <c r="AJ29" i="1"/>
  <c r="CX29" i="1" s="1"/>
  <c r="CQ29" i="1"/>
  <c r="CR29" i="1"/>
  <c r="CS29" i="1"/>
  <c r="CT29" i="1"/>
  <c r="CV29" i="1"/>
  <c r="CW29" i="1"/>
  <c r="GL29" i="1"/>
  <c r="GO29" i="1"/>
  <c r="GP29" i="1"/>
  <c r="GV29" i="1"/>
  <c r="HC29" i="1"/>
  <c r="C30" i="1"/>
  <c r="D30" i="1"/>
  <c r="I30" i="1"/>
  <c r="CU4" i="3" s="1"/>
  <c r="K30" i="1"/>
  <c r="AC30" i="1"/>
  <c r="AE30" i="1"/>
  <c r="AD30" i="1" s="1"/>
  <c r="AF30" i="1"/>
  <c r="AG30" i="1"/>
  <c r="CU30" i="1" s="1"/>
  <c r="T30" i="1" s="1"/>
  <c r="AH30" i="1"/>
  <c r="AI30" i="1"/>
  <c r="AJ30" i="1"/>
  <c r="CX30" i="1" s="1"/>
  <c r="CQ30" i="1"/>
  <c r="CR30" i="1"/>
  <c r="CS30" i="1"/>
  <c r="CT30" i="1"/>
  <c r="CV30" i="1"/>
  <c r="CW30" i="1"/>
  <c r="GL30" i="1"/>
  <c r="GO30" i="1"/>
  <c r="GP30" i="1"/>
  <c r="GV30" i="1"/>
  <c r="HC30" i="1"/>
  <c r="GX30" i="1" s="1"/>
  <c r="I31" i="1"/>
  <c r="P31" i="1"/>
  <c r="R31" i="1"/>
  <c r="S31" i="1"/>
  <c r="AC31" i="1"/>
  <c r="AD31" i="1"/>
  <c r="AE31" i="1"/>
  <c r="AF31" i="1"/>
  <c r="AB31" i="1" s="1"/>
  <c r="AG31" i="1"/>
  <c r="CU31" i="1" s="1"/>
  <c r="AH31" i="1"/>
  <c r="AI31" i="1"/>
  <c r="AJ31" i="1"/>
  <c r="CX31" i="1" s="1"/>
  <c r="CQ31" i="1"/>
  <c r="CR31" i="1"/>
  <c r="CS31" i="1"/>
  <c r="CT31" i="1"/>
  <c r="CV31" i="1"/>
  <c r="CW31" i="1"/>
  <c r="V31" i="1" s="1"/>
  <c r="GL31" i="1"/>
  <c r="GO31" i="1"/>
  <c r="GP31" i="1"/>
  <c r="GV31" i="1"/>
  <c r="HC31" i="1" s="1"/>
  <c r="GX31" i="1" s="1"/>
  <c r="S32" i="1"/>
  <c r="W32" i="1"/>
  <c r="AC32" i="1"/>
  <c r="AE32" i="1"/>
  <c r="AD32" i="1" s="1"/>
  <c r="AF32" i="1"/>
  <c r="AG32" i="1"/>
  <c r="CU32" i="1" s="1"/>
  <c r="T32" i="1" s="1"/>
  <c r="AH32" i="1"/>
  <c r="CV32" i="1" s="1"/>
  <c r="U32" i="1" s="1"/>
  <c r="AI32" i="1"/>
  <c r="CW32" i="1" s="1"/>
  <c r="V32" i="1" s="1"/>
  <c r="AJ32" i="1"/>
  <c r="CX32" i="1" s="1"/>
  <c r="CQ32" i="1"/>
  <c r="P32" i="1" s="1"/>
  <c r="CP32" i="1" s="1"/>
  <c r="O32" i="1" s="1"/>
  <c r="CR32" i="1"/>
  <c r="Q32" i="1" s="1"/>
  <c r="CS32" i="1"/>
  <c r="R32" i="1" s="1"/>
  <c r="CT32" i="1"/>
  <c r="CY32" i="1"/>
  <c r="X32" i="1" s="1"/>
  <c r="CZ32" i="1"/>
  <c r="Y32" i="1" s="1"/>
  <c r="GL32" i="1"/>
  <c r="GO32" i="1"/>
  <c r="GP32" i="1"/>
  <c r="GV32" i="1"/>
  <c r="HC32" i="1" s="1"/>
  <c r="GX32" i="1" s="1"/>
  <c r="C33" i="1"/>
  <c r="D33" i="1"/>
  <c r="I33" i="1"/>
  <c r="K33" i="1"/>
  <c r="U33" i="1"/>
  <c r="AC33" i="1"/>
  <c r="AE33" i="1"/>
  <c r="AD33" i="1" s="1"/>
  <c r="AB33" i="1" s="1"/>
  <c r="AF33" i="1"/>
  <c r="AG33" i="1"/>
  <c r="AH33" i="1"/>
  <c r="AI33" i="1"/>
  <c r="AJ33" i="1"/>
  <c r="CX33" i="1" s="1"/>
  <c r="CQ33" i="1"/>
  <c r="CR33" i="1"/>
  <c r="CS33" i="1"/>
  <c r="CT33" i="1"/>
  <c r="CU33" i="1"/>
  <c r="CV33" i="1"/>
  <c r="CW33" i="1"/>
  <c r="GL33" i="1"/>
  <c r="GO33" i="1"/>
  <c r="GP33" i="1"/>
  <c r="GV33" i="1"/>
  <c r="HC33" i="1"/>
  <c r="C34" i="1"/>
  <c r="D34" i="1"/>
  <c r="I34" i="1"/>
  <c r="K34" i="1"/>
  <c r="V34" i="1"/>
  <c r="AC34" i="1"/>
  <c r="AD34" i="1"/>
  <c r="AE34" i="1"/>
  <c r="AF34" i="1"/>
  <c r="AG34" i="1"/>
  <c r="CU34" i="1" s="1"/>
  <c r="T34" i="1" s="1"/>
  <c r="AH34" i="1"/>
  <c r="AI34" i="1"/>
  <c r="AJ34" i="1"/>
  <c r="CX34" i="1" s="1"/>
  <c r="CQ34" i="1"/>
  <c r="CR34" i="1"/>
  <c r="CS34" i="1"/>
  <c r="CT34" i="1"/>
  <c r="CV34" i="1"/>
  <c r="CW34" i="1"/>
  <c r="GL34" i="1"/>
  <c r="GO34" i="1"/>
  <c r="GP34" i="1"/>
  <c r="GV34" i="1"/>
  <c r="HC34" i="1" s="1"/>
  <c r="GX34" i="1" s="1"/>
  <c r="B36" i="1"/>
  <c r="B26" i="1" s="1"/>
  <c r="C36" i="1"/>
  <c r="C26" i="1" s="1"/>
  <c r="D36" i="1"/>
  <c r="D26" i="1" s="1"/>
  <c r="F36" i="1"/>
  <c r="F26" i="1" s="1"/>
  <c r="G36" i="1"/>
  <c r="G26" i="1" s="1"/>
  <c r="AO36" i="1"/>
  <c r="BX36" i="1"/>
  <c r="BX26" i="1" s="1"/>
  <c r="BY36" i="1"/>
  <c r="CK36" i="1"/>
  <c r="CL36" i="1"/>
  <c r="CM36" i="1"/>
  <c r="D66" i="1"/>
  <c r="B68" i="1"/>
  <c r="E68" i="1"/>
  <c r="Z68" i="1"/>
  <c r="AA68" i="1"/>
  <c r="AM68" i="1"/>
  <c r="AN68" i="1"/>
  <c r="BB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BU68" i="1"/>
  <c r="BV68" i="1"/>
  <c r="BW68" i="1"/>
  <c r="CK68" i="1"/>
  <c r="CN68" i="1"/>
  <c r="CO68" i="1"/>
  <c r="CP68" i="1"/>
  <c r="CQ68" i="1"/>
  <c r="CR68" i="1"/>
  <c r="CS68" i="1"/>
  <c r="CT68" i="1"/>
  <c r="CU68" i="1"/>
  <c r="CV68" i="1"/>
  <c r="CW68" i="1"/>
  <c r="CX68" i="1"/>
  <c r="CY68" i="1"/>
  <c r="CZ68" i="1"/>
  <c r="DA68" i="1"/>
  <c r="DB68" i="1"/>
  <c r="DC68" i="1"/>
  <c r="DD68" i="1"/>
  <c r="DE68" i="1"/>
  <c r="DF68" i="1"/>
  <c r="DG68" i="1"/>
  <c r="DH68" i="1"/>
  <c r="DI68" i="1"/>
  <c r="DJ68" i="1"/>
  <c r="DK68" i="1"/>
  <c r="DL68" i="1"/>
  <c r="DM68" i="1"/>
  <c r="DN68" i="1"/>
  <c r="DO68" i="1"/>
  <c r="DP68" i="1"/>
  <c r="DQ68" i="1"/>
  <c r="DR68" i="1"/>
  <c r="DS68" i="1"/>
  <c r="DT68" i="1"/>
  <c r="DU68" i="1"/>
  <c r="DV68" i="1"/>
  <c r="DW68" i="1"/>
  <c r="DX68" i="1"/>
  <c r="DY68" i="1"/>
  <c r="DZ68" i="1"/>
  <c r="EA68" i="1"/>
  <c r="EB68" i="1"/>
  <c r="EC68" i="1"/>
  <c r="ED68" i="1"/>
  <c r="EE68" i="1"/>
  <c r="EF68" i="1"/>
  <c r="EG68" i="1"/>
  <c r="EH68" i="1"/>
  <c r="EI68" i="1"/>
  <c r="EJ68" i="1"/>
  <c r="EK68" i="1"/>
  <c r="EL68" i="1"/>
  <c r="EM68" i="1"/>
  <c r="EN68" i="1"/>
  <c r="EO68" i="1"/>
  <c r="EP68" i="1"/>
  <c r="EQ68" i="1"/>
  <c r="ER68" i="1"/>
  <c r="ES68" i="1"/>
  <c r="ET68" i="1"/>
  <c r="EU68" i="1"/>
  <c r="EV68" i="1"/>
  <c r="EW68" i="1"/>
  <c r="EX68" i="1"/>
  <c r="EY68" i="1"/>
  <c r="EZ68" i="1"/>
  <c r="FA68" i="1"/>
  <c r="FB68" i="1"/>
  <c r="FC68" i="1"/>
  <c r="FD68" i="1"/>
  <c r="FE68" i="1"/>
  <c r="FF68" i="1"/>
  <c r="FG68" i="1"/>
  <c r="FH68" i="1"/>
  <c r="FI68" i="1"/>
  <c r="FJ68" i="1"/>
  <c r="FK68" i="1"/>
  <c r="FL68" i="1"/>
  <c r="FM68" i="1"/>
  <c r="FN68" i="1"/>
  <c r="FO68" i="1"/>
  <c r="FP68" i="1"/>
  <c r="FQ68" i="1"/>
  <c r="FR68" i="1"/>
  <c r="FS68" i="1"/>
  <c r="FT68" i="1"/>
  <c r="FU68" i="1"/>
  <c r="FV68" i="1"/>
  <c r="FW68" i="1"/>
  <c r="FX68" i="1"/>
  <c r="FY68" i="1"/>
  <c r="FZ68" i="1"/>
  <c r="GA68" i="1"/>
  <c r="GB68" i="1"/>
  <c r="GC68" i="1"/>
  <c r="GD68" i="1"/>
  <c r="GE68" i="1"/>
  <c r="GF68" i="1"/>
  <c r="GG68" i="1"/>
  <c r="GH68" i="1"/>
  <c r="GI68" i="1"/>
  <c r="GJ68" i="1"/>
  <c r="GK68" i="1"/>
  <c r="GL68" i="1"/>
  <c r="GM68" i="1"/>
  <c r="GN68" i="1"/>
  <c r="GO68" i="1"/>
  <c r="GP68" i="1"/>
  <c r="GQ68" i="1"/>
  <c r="GR68" i="1"/>
  <c r="GS68" i="1"/>
  <c r="GT68" i="1"/>
  <c r="GU68" i="1"/>
  <c r="GV68" i="1"/>
  <c r="GW68" i="1"/>
  <c r="GX68" i="1"/>
  <c r="C70" i="1"/>
  <c r="D70" i="1"/>
  <c r="I70" i="1"/>
  <c r="K70" i="1"/>
  <c r="AC70" i="1"/>
  <c r="AD70" i="1"/>
  <c r="AE70" i="1"/>
  <c r="AF70" i="1"/>
  <c r="AG70" i="1"/>
  <c r="AH70" i="1"/>
  <c r="AI70" i="1"/>
  <c r="AJ70" i="1"/>
  <c r="CQ70" i="1"/>
  <c r="CR70" i="1"/>
  <c r="CS70" i="1"/>
  <c r="CT70" i="1"/>
  <c r="CU70" i="1"/>
  <c r="T70" i="1" s="1"/>
  <c r="CV70" i="1"/>
  <c r="CW70" i="1"/>
  <c r="CX70" i="1"/>
  <c r="W70" i="1" s="1"/>
  <c r="GL70" i="1"/>
  <c r="GO70" i="1"/>
  <c r="GP70" i="1"/>
  <c r="GV70" i="1"/>
  <c r="GX70" i="1"/>
  <c r="HC70" i="1"/>
  <c r="W71" i="1"/>
  <c r="Y71" i="1"/>
  <c r="AC71" i="1"/>
  <c r="AB71" i="1" s="1"/>
  <c r="AD71" i="1"/>
  <c r="AE71" i="1"/>
  <c r="AF71" i="1"/>
  <c r="AG71" i="1"/>
  <c r="AH71" i="1"/>
  <c r="AI71" i="1"/>
  <c r="AJ71" i="1"/>
  <c r="CQ71" i="1"/>
  <c r="P71" i="1" s="1"/>
  <c r="CR71" i="1"/>
  <c r="Q71" i="1" s="1"/>
  <c r="CS71" i="1"/>
  <c r="R71" i="1" s="1"/>
  <c r="CT71" i="1"/>
  <c r="S71" i="1" s="1"/>
  <c r="CU71" i="1"/>
  <c r="T71" i="1" s="1"/>
  <c r="CV71" i="1"/>
  <c r="U71" i="1" s="1"/>
  <c r="CW71" i="1"/>
  <c r="V71" i="1" s="1"/>
  <c r="CX71" i="1"/>
  <c r="CY71" i="1"/>
  <c r="X71" i="1" s="1"/>
  <c r="CZ71" i="1"/>
  <c r="GL71" i="1"/>
  <c r="GO71" i="1"/>
  <c r="GP71" i="1"/>
  <c r="GV71" i="1"/>
  <c r="HC71" i="1" s="1"/>
  <c r="GX71" i="1" s="1"/>
  <c r="X72" i="1"/>
  <c r="AC72" i="1"/>
  <c r="AD72" i="1"/>
  <c r="AE72" i="1"/>
  <c r="AF72" i="1"/>
  <c r="AG72" i="1"/>
  <c r="CU72" i="1" s="1"/>
  <c r="T72" i="1" s="1"/>
  <c r="AH72" i="1"/>
  <c r="CV72" i="1" s="1"/>
  <c r="U72" i="1" s="1"/>
  <c r="AI72" i="1"/>
  <c r="CW72" i="1" s="1"/>
  <c r="V72" i="1" s="1"/>
  <c r="AJ72" i="1"/>
  <c r="CQ72" i="1"/>
  <c r="P72" i="1" s="1"/>
  <c r="CP72" i="1" s="1"/>
  <c r="O72" i="1" s="1"/>
  <c r="GM72" i="1" s="1"/>
  <c r="GN72" i="1" s="1"/>
  <c r="CR72" i="1"/>
  <c r="Q72" i="1" s="1"/>
  <c r="CS72" i="1"/>
  <c r="R72" i="1" s="1"/>
  <c r="CT72" i="1"/>
  <c r="S72" i="1" s="1"/>
  <c r="CX72" i="1"/>
  <c r="W72" i="1" s="1"/>
  <c r="CY72" i="1"/>
  <c r="CZ72" i="1"/>
  <c r="Y72" i="1" s="1"/>
  <c r="GL72" i="1"/>
  <c r="GO72" i="1"/>
  <c r="GP72" i="1"/>
  <c r="GV72" i="1"/>
  <c r="HC72" i="1"/>
  <c r="GX72" i="1" s="1"/>
  <c r="Q73" i="1"/>
  <c r="X73" i="1"/>
  <c r="Y73" i="1"/>
  <c r="AC73" i="1"/>
  <c r="AE73" i="1"/>
  <c r="AD73" i="1" s="1"/>
  <c r="AF73" i="1"/>
  <c r="AG73" i="1"/>
  <c r="CU73" i="1" s="1"/>
  <c r="T73" i="1" s="1"/>
  <c r="AH73" i="1"/>
  <c r="CV73" i="1" s="1"/>
  <c r="U73" i="1" s="1"/>
  <c r="AI73" i="1"/>
  <c r="CW73" i="1" s="1"/>
  <c r="V73" i="1" s="1"/>
  <c r="AJ73" i="1"/>
  <c r="CX73" i="1" s="1"/>
  <c r="W73" i="1" s="1"/>
  <c r="CP73" i="1"/>
  <c r="O73" i="1" s="1"/>
  <c r="CQ73" i="1"/>
  <c r="P73" i="1" s="1"/>
  <c r="CR73" i="1"/>
  <c r="CS73" i="1"/>
  <c r="R73" i="1" s="1"/>
  <c r="CT73" i="1"/>
  <c r="S73" i="1" s="1"/>
  <c r="CY73" i="1"/>
  <c r="CZ73" i="1"/>
  <c r="GL73" i="1"/>
  <c r="GM73" i="1"/>
  <c r="GN73" i="1" s="1"/>
  <c r="GO73" i="1"/>
  <c r="GP73" i="1"/>
  <c r="GV73" i="1"/>
  <c r="HC73" i="1"/>
  <c r="GX73" i="1" s="1"/>
  <c r="P74" i="1"/>
  <c r="CP74" i="1" s="1"/>
  <c r="O74" i="1" s="1"/>
  <c r="GM74" i="1" s="1"/>
  <c r="GN74" i="1" s="1"/>
  <c r="AC74" i="1"/>
  <c r="AD74" i="1"/>
  <c r="AE74" i="1"/>
  <c r="AF74" i="1"/>
  <c r="AG74" i="1"/>
  <c r="CU74" i="1" s="1"/>
  <c r="T74" i="1" s="1"/>
  <c r="AH74" i="1"/>
  <c r="CV74" i="1" s="1"/>
  <c r="U74" i="1" s="1"/>
  <c r="AI74" i="1"/>
  <c r="CW74" i="1" s="1"/>
  <c r="V74" i="1" s="1"/>
  <c r="AJ74" i="1"/>
  <c r="CX74" i="1" s="1"/>
  <c r="W74" i="1" s="1"/>
  <c r="CQ74" i="1"/>
  <c r="CR74" i="1"/>
  <c r="Q74" i="1" s="1"/>
  <c r="CS74" i="1"/>
  <c r="R74" i="1" s="1"/>
  <c r="CT74" i="1"/>
  <c r="S74" i="1" s="1"/>
  <c r="CY74" i="1"/>
  <c r="X74" i="1" s="1"/>
  <c r="CZ74" i="1"/>
  <c r="Y74" i="1" s="1"/>
  <c r="GL74" i="1"/>
  <c r="GO74" i="1"/>
  <c r="GP74" i="1"/>
  <c r="GV74" i="1"/>
  <c r="HC74" i="1" s="1"/>
  <c r="GX74" i="1"/>
  <c r="C75" i="1"/>
  <c r="D75" i="1"/>
  <c r="I75" i="1"/>
  <c r="K75" i="1"/>
  <c r="AC75" i="1"/>
  <c r="AE75" i="1"/>
  <c r="AD75" i="1" s="1"/>
  <c r="AB75" i="1" s="1"/>
  <c r="AF75" i="1"/>
  <c r="AG75" i="1"/>
  <c r="CU75" i="1" s="1"/>
  <c r="T75" i="1" s="1"/>
  <c r="AH75" i="1"/>
  <c r="AI75" i="1"/>
  <c r="AJ75" i="1"/>
  <c r="CX75" i="1" s="1"/>
  <c r="W75" i="1" s="1"/>
  <c r="CQ75" i="1"/>
  <c r="CR75" i="1"/>
  <c r="CS75" i="1"/>
  <c r="CT75" i="1"/>
  <c r="CV75" i="1"/>
  <c r="CW75" i="1"/>
  <c r="GL75" i="1"/>
  <c r="GO75" i="1"/>
  <c r="GP75" i="1"/>
  <c r="GV75" i="1"/>
  <c r="HC75" i="1"/>
  <c r="GX75" i="1" s="1"/>
  <c r="I76" i="1"/>
  <c r="AC76" i="1"/>
  <c r="AE76" i="1"/>
  <c r="AD76" i="1" s="1"/>
  <c r="AF76" i="1"/>
  <c r="AB76" i="1" s="1"/>
  <c r="AG76" i="1"/>
  <c r="CU76" i="1" s="1"/>
  <c r="T76" i="1" s="1"/>
  <c r="AH76" i="1"/>
  <c r="CV76" i="1" s="1"/>
  <c r="AI76" i="1"/>
  <c r="CW76" i="1" s="1"/>
  <c r="AJ76" i="1"/>
  <c r="CX76" i="1" s="1"/>
  <c r="CQ76" i="1"/>
  <c r="CR76" i="1"/>
  <c r="CS76" i="1"/>
  <c r="CT76" i="1"/>
  <c r="GL76" i="1"/>
  <c r="GO76" i="1"/>
  <c r="GP76" i="1"/>
  <c r="GV76" i="1"/>
  <c r="HC76" i="1" s="1"/>
  <c r="GX76" i="1" s="1"/>
  <c r="C77" i="1"/>
  <c r="D77" i="1"/>
  <c r="U77" i="1"/>
  <c r="V77" i="1"/>
  <c r="AC77" i="1"/>
  <c r="AE77" i="1"/>
  <c r="AD77" i="1" s="1"/>
  <c r="AF77" i="1"/>
  <c r="AG77" i="1"/>
  <c r="CU77" i="1" s="1"/>
  <c r="T77" i="1" s="1"/>
  <c r="AH77" i="1"/>
  <c r="AI77" i="1"/>
  <c r="AJ77" i="1"/>
  <c r="CX77" i="1" s="1"/>
  <c r="W77" i="1" s="1"/>
  <c r="CQ77" i="1"/>
  <c r="CR77" i="1"/>
  <c r="CS77" i="1"/>
  <c r="CT77" i="1"/>
  <c r="CV77" i="1"/>
  <c r="CW77" i="1"/>
  <c r="GL77" i="1"/>
  <c r="GO77" i="1"/>
  <c r="GP77" i="1"/>
  <c r="GV77" i="1"/>
  <c r="GX77" i="1"/>
  <c r="HC77" i="1"/>
  <c r="I78" i="1"/>
  <c r="W78" i="1"/>
  <c r="AC78" i="1"/>
  <c r="AE78" i="1"/>
  <c r="AD78" i="1" s="1"/>
  <c r="AB78" i="1" s="1"/>
  <c r="AF78" i="1"/>
  <c r="AG78" i="1"/>
  <c r="CU78" i="1" s="1"/>
  <c r="T78" i="1" s="1"/>
  <c r="AH78" i="1"/>
  <c r="CV78" i="1" s="1"/>
  <c r="U78" i="1" s="1"/>
  <c r="AI78" i="1"/>
  <c r="CW78" i="1" s="1"/>
  <c r="AJ78" i="1"/>
  <c r="CX78" i="1" s="1"/>
  <c r="CQ78" i="1"/>
  <c r="CR78" i="1"/>
  <c r="CS78" i="1"/>
  <c r="CT78" i="1"/>
  <c r="GL78" i="1"/>
  <c r="GO78" i="1"/>
  <c r="GP78" i="1"/>
  <c r="GV78" i="1"/>
  <c r="HC78" i="1"/>
  <c r="GX78" i="1" s="1"/>
  <c r="C79" i="1"/>
  <c r="D79" i="1"/>
  <c r="V79" i="1"/>
  <c r="W79" i="1"/>
  <c r="AC79" i="1"/>
  <c r="AE79" i="1"/>
  <c r="AD79" i="1" s="1"/>
  <c r="AF79" i="1"/>
  <c r="AG79" i="1"/>
  <c r="CU79" i="1" s="1"/>
  <c r="T79" i="1" s="1"/>
  <c r="AH79" i="1"/>
  <c r="AI79" i="1"/>
  <c r="AJ79" i="1"/>
  <c r="CQ79" i="1"/>
  <c r="CR79" i="1"/>
  <c r="CS79" i="1"/>
  <c r="CT79" i="1"/>
  <c r="CV79" i="1"/>
  <c r="CW79" i="1"/>
  <c r="CX79" i="1"/>
  <c r="GL79" i="1"/>
  <c r="GO79" i="1"/>
  <c r="GP79" i="1"/>
  <c r="GV79" i="1"/>
  <c r="GX79" i="1"/>
  <c r="HC79" i="1"/>
  <c r="I80" i="1"/>
  <c r="W80" i="1"/>
  <c r="Y80" i="1"/>
  <c r="AC80" i="1"/>
  <c r="AE80" i="1"/>
  <c r="AD80" i="1" s="1"/>
  <c r="AF80" i="1"/>
  <c r="AG80" i="1"/>
  <c r="CU80" i="1" s="1"/>
  <c r="T80" i="1" s="1"/>
  <c r="AH80" i="1"/>
  <c r="CV80" i="1" s="1"/>
  <c r="U80" i="1" s="1"/>
  <c r="AI80" i="1"/>
  <c r="CW80" i="1" s="1"/>
  <c r="V80" i="1" s="1"/>
  <c r="AJ80" i="1"/>
  <c r="CQ80" i="1"/>
  <c r="P80" i="1" s="1"/>
  <c r="CR80" i="1"/>
  <c r="Q80" i="1" s="1"/>
  <c r="CS80" i="1"/>
  <c r="R80" i="1" s="1"/>
  <c r="CY80" i="1" s="1"/>
  <c r="X80" i="1" s="1"/>
  <c r="CT80" i="1"/>
  <c r="S80" i="1" s="1"/>
  <c r="CX80" i="1"/>
  <c r="CZ80" i="1"/>
  <c r="GL80" i="1"/>
  <c r="GO80" i="1"/>
  <c r="GP80" i="1"/>
  <c r="GV80" i="1"/>
  <c r="HC80" i="1"/>
  <c r="GX80" i="1" s="1"/>
  <c r="C81" i="1"/>
  <c r="D81" i="1"/>
  <c r="U81" i="1"/>
  <c r="V81" i="1"/>
  <c r="AC81" i="1"/>
  <c r="AE81" i="1"/>
  <c r="AD81" i="1" s="1"/>
  <c r="AF81" i="1"/>
  <c r="AG81" i="1"/>
  <c r="CU81" i="1" s="1"/>
  <c r="T81" i="1" s="1"/>
  <c r="AH81" i="1"/>
  <c r="AI81" i="1"/>
  <c r="AJ81" i="1"/>
  <c r="CQ81" i="1"/>
  <c r="CR81" i="1"/>
  <c r="CS81" i="1"/>
  <c r="CT81" i="1"/>
  <c r="CV81" i="1"/>
  <c r="CW81" i="1"/>
  <c r="CX81" i="1"/>
  <c r="W81" i="1" s="1"/>
  <c r="GL81" i="1"/>
  <c r="GO81" i="1"/>
  <c r="GP81" i="1"/>
  <c r="GV81" i="1"/>
  <c r="HC81" i="1" s="1"/>
  <c r="GX81" i="1"/>
  <c r="I82" i="1"/>
  <c r="V82" i="1"/>
  <c r="W82" i="1"/>
  <c r="X82" i="1"/>
  <c r="AB82" i="1"/>
  <c r="AC82" i="1"/>
  <c r="AE82" i="1"/>
  <c r="AD82" i="1" s="1"/>
  <c r="AF82" i="1"/>
  <c r="AG82" i="1"/>
  <c r="CU82" i="1" s="1"/>
  <c r="T82" i="1" s="1"/>
  <c r="AH82" i="1"/>
  <c r="CV82" i="1" s="1"/>
  <c r="U82" i="1" s="1"/>
  <c r="AI82" i="1"/>
  <c r="AJ82" i="1"/>
  <c r="CQ82" i="1"/>
  <c r="P82" i="1" s="1"/>
  <c r="CR82" i="1"/>
  <c r="Q82" i="1" s="1"/>
  <c r="CS82" i="1"/>
  <c r="R82" i="1" s="1"/>
  <c r="CT82" i="1"/>
  <c r="S82" i="1" s="1"/>
  <c r="CW82" i="1"/>
  <c r="CX82" i="1"/>
  <c r="CY82" i="1"/>
  <c r="GL82" i="1"/>
  <c r="GO82" i="1"/>
  <c r="GP82" i="1"/>
  <c r="GV82" i="1"/>
  <c r="HC82" i="1" s="1"/>
  <c r="GX82" i="1"/>
  <c r="X83" i="1"/>
  <c r="AC83" i="1"/>
  <c r="AE83" i="1"/>
  <c r="AD83" i="1" s="1"/>
  <c r="AF83" i="1"/>
  <c r="AG83" i="1"/>
  <c r="CU83" i="1" s="1"/>
  <c r="T83" i="1" s="1"/>
  <c r="AH83" i="1"/>
  <c r="CV83" i="1" s="1"/>
  <c r="U83" i="1" s="1"/>
  <c r="AI83" i="1"/>
  <c r="AJ83" i="1"/>
  <c r="CQ83" i="1"/>
  <c r="P83" i="1" s="1"/>
  <c r="CR83" i="1"/>
  <c r="Q83" i="1" s="1"/>
  <c r="CS83" i="1"/>
  <c r="R83" i="1" s="1"/>
  <c r="CT83" i="1"/>
  <c r="S83" i="1" s="1"/>
  <c r="CW83" i="1"/>
  <c r="V83" i="1" s="1"/>
  <c r="CX83" i="1"/>
  <c r="W83" i="1" s="1"/>
  <c r="CY83" i="1"/>
  <c r="CZ83" i="1"/>
  <c r="Y83" i="1" s="1"/>
  <c r="GL83" i="1"/>
  <c r="GO83" i="1"/>
  <c r="GP83" i="1"/>
  <c r="GV83" i="1"/>
  <c r="GX83" i="1"/>
  <c r="HC83" i="1"/>
  <c r="C84" i="1"/>
  <c r="D84" i="1"/>
  <c r="P84" i="1"/>
  <c r="U84" i="1"/>
  <c r="V84" i="1"/>
  <c r="W84" i="1"/>
  <c r="AC84" i="1"/>
  <c r="AD84" i="1"/>
  <c r="AE84" i="1"/>
  <c r="AF84" i="1"/>
  <c r="AG84" i="1"/>
  <c r="CU84" i="1" s="1"/>
  <c r="T84" i="1" s="1"/>
  <c r="AH84" i="1"/>
  <c r="AI84" i="1"/>
  <c r="AJ84" i="1"/>
  <c r="CQ84" i="1"/>
  <c r="CR84" i="1"/>
  <c r="CS84" i="1"/>
  <c r="CT84" i="1"/>
  <c r="CV84" i="1"/>
  <c r="CW84" i="1"/>
  <c r="CX84" i="1"/>
  <c r="GL84" i="1"/>
  <c r="GO84" i="1"/>
  <c r="GP84" i="1"/>
  <c r="GV84" i="1"/>
  <c r="HC84" i="1" s="1"/>
  <c r="GX84" i="1" s="1"/>
  <c r="I85" i="1"/>
  <c r="U85" i="1"/>
  <c r="V85" i="1"/>
  <c r="W85" i="1"/>
  <c r="AB85" i="1"/>
  <c r="AC85" i="1"/>
  <c r="AD85" i="1"/>
  <c r="AE85" i="1"/>
  <c r="AF85" i="1"/>
  <c r="AG85" i="1"/>
  <c r="CU85" i="1" s="1"/>
  <c r="T85" i="1" s="1"/>
  <c r="AH85" i="1"/>
  <c r="AI85" i="1"/>
  <c r="AJ85" i="1"/>
  <c r="CQ85" i="1"/>
  <c r="P85" i="1" s="1"/>
  <c r="CR85" i="1"/>
  <c r="Q85" i="1" s="1"/>
  <c r="CS85" i="1"/>
  <c r="R85" i="1" s="1"/>
  <c r="CT85" i="1"/>
  <c r="S85" i="1" s="1"/>
  <c r="CZ85" i="1" s="1"/>
  <c r="Y85" i="1" s="1"/>
  <c r="CV85" i="1"/>
  <c r="CW85" i="1"/>
  <c r="CX85" i="1"/>
  <c r="CY85" i="1"/>
  <c r="X85" i="1" s="1"/>
  <c r="GL85" i="1"/>
  <c r="GO85" i="1"/>
  <c r="GP85" i="1"/>
  <c r="GV85" i="1"/>
  <c r="HC85" i="1" s="1"/>
  <c r="GX85" i="1" s="1"/>
  <c r="C86" i="1"/>
  <c r="D86" i="1"/>
  <c r="I86" i="1"/>
  <c r="K86" i="1"/>
  <c r="T86" i="1"/>
  <c r="W86" i="1"/>
  <c r="AC86" i="1"/>
  <c r="AE86" i="1"/>
  <c r="AD86" i="1" s="1"/>
  <c r="AF86" i="1"/>
  <c r="AG86" i="1"/>
  <c r="AH86" i="1"/>
  <c r="AI86" i="1"/>
  <c r="AJ86" i="1"/>
  <c r="CQ86" i="1"/>
  <c r="CR86" i="1"/>
  <c r="CS86" i="1"/>
  <c r="CT86" i="1"/>
  <c r="CU86" i="1"/>
  <c r="CV86" i="1"/>
  <c r="CW86" i="1"/>
  <c r="CX86" i="1"/>
  <c r="GL86" i="1"/>
  <c r="GO86" i="1"/>
  <c r="GP86" i="1"/>
  <c r="GV86" i="1"/>
  <c r="HC86" i="1"/>
  <c r="GX86" i="1" s="1"/>
  <c r="U87" i="1"/>
  <c r="X87" i="1"/>
  <c r="AC87" i="1"/>
  <c r="AE87" i="1"/>
  <c r="AD87" i="1" s="1"/>
  <c r="AF87" i="1"/>
  <c r="AG87" i="1"/>
  <c r="AH87" i="1"/>
  <c r="AI87" i="1"/>
  <c r="AJ87" i="1"/>
  <c r="CQ87" i="1"/>
  <c r="P87" i="1" s="1"/>
  <c r="CR87" i="1"/>
  <c r="Q87" i="1" s="1"/>
  <c r="CS87" i="1"/>
  <c r="R87" i="1" s="1"/>
  <c r="CT87" i="1"/>
  <c r="S87" i="1" s="1"/>
  <c r="CU87" i="1"/>
  <c r="T87" i="1" s="1"/>
  <c r="CV87" i="1"/>
  <c r="CW87" i="1"/>
  <c r="V87" i="1" s="1"/>
  <c r="CX87" i="1"/>
  <c r="W87" i="1" s="1"/>
  <c r="CY87" i="1"/>
  <c r="CZ87" i="1"/>
  <c r="Y87" i="1" s="1"/>
  <c r="GL87" i="1"/>
  <c r="GO87" i="1"/>
  <c r="GP87" i="1"/>
  <c r="GV87" i="1"/>
  <c r="HC87" i="1"/>
  <c r="GX87" i="1" s="1"/>
  <c r="C88" i="1"/>
  <c r="D88" i="1"/>
  <c r="T88" i="1"/>
  <c r="U88" i="1"/>
  <c r="V88" i="1"/>
  <c r="AC88" i="1"/>
  <c r="AE88" i="1"/>
  <c r="AD88" i="1" s="1"/>
  <c r="AF88" i="1"/>
  <c r="AG88" i="1"/>
  <c r="AH88" i="1"/>
  <c r="AI88" i="1"/>
  <c r="AJ88" i="1"/>
  <c r="CQ88" i="1"/>
  <c r="CR88" i="1"/>
  <c r="CS88" i="1"/>
  <c r="CT88" i="1"/>
  <c r="CU88" i="1"/>
  <c r="CV88" i="1"/>
  <c r="CW88" i="1"/>
  <c r="CX88" i="1"/>
  <c r="W88" i="1" s="1"/>
  <c r="GL88" i="1"/>
  <c r="GO88" i="1"/>
  <c r="GP88" i="1"/>
  <c r="GV88" i="1"/>
  <c r="HC88" i="1"/>
  <c r="GX88" i="1" s="1"/>
  <c r="T89" i="1"/>
  <c r="U89" i="1"/>
  <c r="V89" i="1"/>
  <c r="X89" i="1"/>
  <c r="AC89" i="1"/>
  <c r="AE89" i="1"/>
  <c r="AD89" i="1" s="1"/>
  <c r="AF89" i="1"/>
  <c r="AG89" i="1"/>
  <c r="AH89" i="1"/>
  <c r="AI89" i="1"/>
  <c r="AJ89" i="1"/>
  <c r="CQ89" i="1"/>
  <c r="P89" i="1" s="1"/>
  <c r="CR89" i="1"/>
  <c r="Q89" i="1" s="1"/>
  <c r="CS89" i="1"/>
  <c r="R89" i="1" s="1"/>
  <c r="CT89" i="1"/>
  <c r="S89" i="1" s="1"/>
  <c r="CU89" i="1"/>
  <c r="CV89" i="1"/>
  <c r="CW89" i="1"/>
  <c r="CX89" i="1"/>
  <c r="W89" i="1" s="1"/>
  <c r="CY89" i="1"/>
  <c r="CZ89" i="1"/>
  <c r="Y89" i="1" s="1"/>
  <c r="GL89" i="1"/>
  <c r="GO89" i="1"/>
  <c r="GP89" i="1"/>
  <c r="GV89" i="1"/>
  <c r="HC89" i="1"/>
  <c r="GX89" i="1" s="1"/>
  <c r="C90" i="1"/>
  <c r="D90" i="1"/>
  <c r="U90" i="1"/>
  <c r="V90" i="1"/>
  <c r="W90" i="1"/>
  <c r="AC90" i="1"/>
  <c r="AE90" i="1"/>
  <c r="AD90" i="1" s="1"/>
  <c r="AF90" i="1"/>
  <c r="AG90" i="1"/>
  <c r="AH90" i="1"/>
  <c r="AI90" i="1"/>
  <c r="AJ90" i="1"/>
  <c r="CQ90" i="1"/>
  <c r="CR90" i="1"/>
  <c r="CS90" i="1"/>
  <c r="CT90" i="1"/>
  <c r="CU90" i="1"/>
  <c r="T90" i="1" s="1"/>
  <c r="CV90" i="1"/>
  <c r="CW90" i="1"/>
  <c r="CX90" i="1"/>
  <c r="GL90" i="1"/>
  <c r="GO90" i="1"/>
  <c r="GP90" i="1"/>
  <c r="GV90" i="1"/>
  <c r="HC90" i="1"/>
  <c r="GX90" i="1" s="1"/>
  <c r="T91" i="1"/>
  <c r="U91" i="1"/>
  <c r="V91" i="1"/>
  <c r="Y91" i="1"/>
  <c r="AC91" i="1"/>
  <c r="AE91" i="1"/>
  <c r="AD91" i="1" s="1"/>
  <c r="AB91" i="1" s="1"/>
  <c r="AF91" i="1"/>
  <c r="AG91" i="1"/>
  <c r="AH91" i="1"/>
  <c r="AI91" i="1"/>
  <c r="AJ91" i="1"/>
  <c r="CQ91" i="1"/>
  <c r="P91" i="1" s="1"/>
  <c r="CR91" i="1"/>
  <c r="Q91" i="1" s="1"/>
  <c r="CS91" i="1"/>
  <c r="R91" i="1" s="1"/>
  <c r="CT91" i="1"/>
  <c r="S91" i="1" s="1"/>
  <c r="CU91" i="1"/>
  <c r="CV91" i="1"/>
  <c r="CW91" i="1"/>
  <c r="CX91" i="1"/>
  <c r="W91" i="1" s="1"/>
  <c r="CY91" i="1"/>
  <c r="X91" i="1" s="1"/>
  <c r="CZ91" i="1"/>
  <c r="GL91" i="1"/>
  <c r="GO91" i="1"/>
  <c r="GP91" i="1"/>
  <c r="GV91" i="1"/>
  <c r="HC91" i="1"/>
  <c r="GX91" i="1" s="1"/>
  <c r="C92" i="1"/>
  <c r="D92" i="1"/>
  <c r="I92" i="1"/>
  <c r="K92" i="1"/>
  <c r="AC92" i="1"/>
  <c r="AB92" i="1" s="1"/>
  <c r="AE92" i="1"/>
  <c r="AD92" i="1" s="1"/>
  <c r="AF92" i="1"/>
  <c r="AG92" i="1"/>
  <c r="AH92" i="1"/>
  <c r="AI92" i="1"/>
  <c r="AJ92" i="1"/>
  <c r="CQ92" i="1"/>
  <c r="CR92" i="1"/>
  <c r="CS92" i="1"/>
  <c r="CT92" i="1"/>
  <c r="CU92" i="1"/>
  <c r="T92" i="1" s="1"/>
  <c r="CV92" i="1"/>
  <c r="CW92" i="1"/>
  <c r="CX92" i="1"/>
  <c r="W92" i="1" s="1"/>
  <c r="GL92" i="1"/>
  <c r="GO92" i="1"/>
  <c r="GP92" i="1"/>
  <c r="GV92" i="1"/>
  <c r="HC92" i="1"/>
  <c r="GX92" i="1" s="1"/>
  <c r="Q93" i="1"/>
  <c r="R93" i="1"/>
  <c r="T93" i="1"/>
  <c r="V93" i="1"/>
  <c r="W93" i="1"/>
  <c r="X93" i="1"/>
  <c r="AB93" i="1"/>
  <c r="AC93" i="1"/>
  <c r="AD93" i="1"/>
  <c r="AE93" i="1"/>
  <c r="AF93" i="1"/>
  <c r="AG93" i="1"/>
  <c r="AH93" i="1"/>
  <c r="AI93" i="1"/>
  <c r="AJ93" i="1"/>
  <c r="CQ93" i="1"/>
  <c r="P93" i="1" s="1"/>
  <c r="CR93" i="1"/>
  <c r="CS93" i="1"/>
  <c r="CT93" i="1"/>
  <c r="S93" i="1" s="1"/>
  <c r="CU93" i="1"/>
  <c r="CV93" i="1"/>
  <c r="U93" i="1" s="1"/>
  <c r="CW93" i="1"/>
  <c r="CX93" i="1"/>
  <c r="CY93" i="1"/>
  <c r="CZ93" i="1"/>
  <c r="Y93" i="1" s="1"/>
  <c r="GL93" i="1"/>
  <c r="GO93" i="1"/>
  <c r="GP93" i="1"/>
  <c r="GV93" i="1"/>
  <c r="HC93" i="1" s="1"/>
  <c r="GX93" i="1" s="1"/>
  <c r="C94" i="1"/>
  <c r="D94" i="1"/>
  <c r="U94" i="1"/>
  <c r="V94" i="1"/>
  <c r="W94" i="1"/>
  <c r="AC94" i="1"/>
  <c r="AE94" i="1"/>
  <c r="AD94" i="1" s="1"/>
  <c r="AF94" i="1"/>
  <c r="AG94" i="1"/>
  <c r="AH94" i="1"/>
  <c r="AI94" i="1"/>
  <c r="AJ94" i="1"/>
  <c r="CQ94" i="1"/>
  <c r="CR94" i="1"/>
  <c r="CS94" i="1"/>
  <c r="CT94" i="1"/>
  <c r="CU94" i="1"/>
  <c r="T94" i="1" s="1"/>
  <c r="CV94" i="1"/>
  <c r="CW94" i="1"/>
  <c r="CX94" i="1"/>
  <c r="GL94" i="1"/>
  <c r="GN94" i="1"/>
  <c r="GP94" i="1"/>
  <c r="GV94" i="1"/>
  <c r="HC94" i="1"/>
  <c r="GX94" i="1" s="1"/>
  <c r="I95" i="1"/>
  <c r="P95" i="1"/>
  <c r="O95" i="1" s="1"/>
  <c r="Q95" i="1"/>
  <c r="R95" i="1"/>
  <c r="S95" i="1"/>
  <c r="AC95" i="1"/>
  <c r="AB95" i="1" s="1"/>
  <c r="AD95" i="1"/>
  <c r="AE95" i="1"/>
  <c r="AF95" i="1"/>
  <c r="AG95" i="1"/>
  <c r="AH95" i="1"/>
  <c r="AI95" i="1"/>
  <c r="AJ95" i="1"/>
  <c r="CP95" i="1"/>
  <c r="CQ95" i="1"/>
  <c r="CR95" i="1"/>
  <c r="CS95" i="1"/>
  <c r="CT95" i="1"/>
  <c r="CU95" i="1"/>
  <c r="T95" i="1" s="1"/>
  <c r="CV95" i="1"/>
  <c r="U95" i="1" s="1"/>
  <c r="CW95" i="1"/>
  <c r="V95" i="1" s="1"/>
  <c r="CX95" i="1"/>
  <c r="W95" i="1" s="1"/>
  <c r="CY95" i="1"/>
  <c r="X95" i="1" s="1"/>
  <c r="CZ95" i="1"/>
  <c r="Y95" i="1" s="1"/>
  <c r="GL95" i="1"/>
  <c r="GN95" i="1"/>
  <c r="GP95" i="1"/>
  <c r="GV95" i="1"/>
  <c r="HC95" i="1"/>
  <c r="GX95" i="1" s="1"/>
  <c r="I96" i="1"/>
  <c r="K96" i="1"/>
  <c r="Q96" i="1"/>
  <c r="R96" i="1"/>
  <c r="X96" i="1"/>
  <c r="AC96" i="1"/>
  <c r="AE96" i="1"/>
  <c r="AD96" i="1" s="1"/>
  <c r="AB96" i="1" s="1"/>
  <c r="AF96" i="1"/>
  <c r="AG96" i="1"/>
  <c r="AH96" i="1"/>
  <c r="AI96" i="1"/>
  <c r="AJ96" i="1"/>
  <c r="CQ96" i="1"/>
  <c r="P96" i="1" s="1"/>
  <c r="CR96" i="1"/>
  <c r="CS96" i="1"/>
  <c r="CT96" i="1"/>
  <c r="S96" i="1" s="1"/>
  <c r="CU96" i="1"/>
  <c r="T96" i="1" s="1"/>
  <c r="CV96" i="1"/>
  <c r="U96" i="1" s="1"/>
  <c r="CW96" i="1"/>
  <c r="V96" i="1" s="1"/>
  <c r="CX96" i="1"/>
  <c r="W96" i="1" s="1"/>
  <c r="CY96" i="1"/>
  <c r="CZ96" i="1"/>
  <c r="Y96" i="1" s="1"/>
  <c r="GL96" i="1"/>
  <c r="GO96" i="1"/>
  <c r="GP96" i="1"/>
  <c r="GV96" i="1"/>
  <c r="HC96" i="1" s="1"/>
  <c r="GX96" i="1" s="1"/>
  <c r="C97" i="1"/>
  <c r="D97" i="1"/>
  <c r="T97" i="1"/>
  <c r="U97" i="1"/>
  <c r="V97" i="1"/>
  <c r="AC97" i="1"/>
  <c r="AE97" i="1"/>
  <c r="AD97" i="1" s="1"/>
  <c r="AF97" i="1"/>
  <c r="AG97" i="1"/>
  <c r="AH97" i="1"/>
  <c r="AI97" i="1"/>
  <c r="AJ97" i="1"/>
  <c r="CQ97" i="1"/>
  <c r="CR97" i="1"/>
  <c r="CS97" i="1"/>
  <c r="CT97" i="1"/>
  <c r="CU97" i="1"/>
  <c r="CV97" i="1"/>
  <c r="CW97" i="1"/>
  <c r="CX97" i="1"/>
  <c r="W97" i="1" s="1"/>
  <c r="GL97" i="1"/>
  <c r="GN97" i="1"/>
  <c r="GP97" i="1"/>
  <c r="GV97" i="1"/>
  <c r="HC97" i="1" s="1"/>
  <c r="GX97" i="1" s="1"/>
  <c r="I98" i="1"/>
  <c r="P98" i="1" s="1"/>
  <c r="O98" i="1" s="1"/>
  <c r="GM98" i="1" s="1"/>
  <c r="GO98" i="1" s="1"/>
  <c r="W98" i="1"/>
  <c r="X98" i="1"/>
  <c r="Y98" i="1"/>
  <c r="AC98" i="1"/>
  <c r="AD98" i="1"/>
  <c r="AB98" i="1" s="1"/>
  <c r="AE98" i="1"/>
  <c r="AF98" i="1"/>
  <c r="AG98" i="1"/>
  <c r="AH98" i="1"/>
  <c r="AI98" i="1"/>
  <c r="AJ98" i="1"/>
  <c r="CP98" i="1"/>
  <c r="CQ98" i="1"/>
  <c r="CR98" i="1"/>
  <c r="Q98" i="1" s="1"/>
  <c r="CS98" i="1"/>
  <c r="CT98" i="1"/>
  <c r="CU98" i="1"/>
  <c r="T98" i="1" s="1"/>
  <c r="CV98" i="1"/>
  <c r="CW98" i="1"/>
  <c r="V98" i="1" s="1"/>
  <c r="CX98" i="1"/>
  <c r="CY98" i="1"/>
  <c r="CZ98" i="1"/>
  <c r="GL98" i="1"/>
  <c r="GN98" i="1"/>
  <c r="GP98" i="1"/>
  <c r="GV98" i="1"/>
  <c r="HC98" i="1"/>
  <c r="GX98" i="1" s="1"/>
  <c r="I99" i="1"/>
  <c r="T99" i="1" s="1"/>
  <c r="K99" i="1"/>
  <c r="P99" i="1"/>
  <c r="X99" i="1"/>
  <c r="AC99" i="1"/>
  <c r="AB99" i="1" s="1"/>
  <c r="AD99" i="1"/>
  <c r="AE99" i="1"/>
  <c r="AF99" i="1"/>
  <c r="AG99" i="1"/>
  <c r="AH99" i="1"/>
  <c r="AI99" i="1"/>
  <c r="AJ99" i="1"/>
  <c r="CX99" i="1" s="1"/>
  <c r="W99" i="1" s="1"/>
  <c r="CQ99" i="1"/>
  <c r="CR99" i="1"/>
  <c r="CS99" i="1"/>
  <c r="CT99" i="1"/>
  <c r="CU99" i="1"/>
  <c r="CV99" i="1"/>
  <c r="CW99" i="1"/>
  <c r="V99" i="1" s="1"/>
  <c r="CY99" i="1"/>
  <c r="CZ99" i="1"/>
  <c r="Y99" i="1" s="1"/>
  <c r="GL99" i="1"/>
  <c r="GN99" i="1"/>
  <c r="GP99" i="1"/>
  <c r="GV99" i="1"/>
  <c r="HC99" i="1"/>
  <c r="GX99" i="1" s="1"/>
  <c r="C100" i="1"/>
  <c r="D100" i="1"/>
  <c r="I100" i="1"/>
  <c r="K100" i="1"/>
  <c r="AC100" i="1"/>
  <c r="AE100" i="1"/>
  <c r="AD100" i="1" s="1"/>
  <c r="AF100" i="1"/>
  <c r="AG100" i="1"/>
  <c r="AH100" i="1"/>
  <c r="AI100" i="1"/>
  <c r="AJ100" i="1"/>
  <c r="CX100" i="1" s="1"/>
  <c r="W100" i="1" s="1"/>
  <c r="CQ100" i="1"/>
  <c r="CR100" i="1"/>
  <c r="CS100" i="1"/>
  <c r="CT100" i="1"/>
  <c r="CU100" i="1"/>
  <c r="T100" i="1" s="1"/>
  <c r="CV100" i="1"/>
  <c r="CW100" i="1"/>
  <c r="GL100" i="1"/>
  <c r="GO100" i="1"/>
  <c r="GP100" i="1"/>
  <c r="GV100" i="1"/>
  <c r="GX100" i="1"/>
  <c r="HC100" i="1"/>
  <c r="AC101" i="1"/>
  <c r="AE101" i="1"/>
  <c r="AD101" i="1" s="1"/>
  <c r="AF101" i="1"/>
  <c r="AG101" i="1"/>
  <c r="AH101" i="1"/>
  <c r="CV101" i="1" s="1"/>
  <c r="AI101" i="1"/>
  <c r="CW101" i="1" s="1"/>
  <c r="AJ101" i="1"/>
  <c r="CX101" i="1" s="1"/>
  <c r="CQ101" i="1"/>
  <c r="CR101" i="1"/>
  <c r="CS101" i="1"/>
  <c r="CT101" i="1"/>
  <c r="CU101" i="1"/>
  <c r="GL101" i="1"/>
  <c r="GO101" i="1"/>
  <c r="GP101" i="1"/>
  <c r="GV101" i="1"/>
  <c r="HC101" i="1"/>
  <c r="I102" i="1"/>
  <c r="K102" i="1"/>
  <c r="Q102" i="1"/>
  <c r="R102" i="1"/>
  <c r="S102" i="1"/>
  <c r="T102" i="1"/>
  <c r="AC102" i="1"/>
  <c r="AE102" i="1"/>
  <c r="AD102" i="1" s="1"/>
  <c r="AB102" i="1" s="1"/>
  <c r="AF102" i="1"/>
  <c r="AG102" i="1"/>
  <c r="AH102" i="1"/>
  <c r="CV102" i="1" s="1"/>
  <c r="U102" i="1" s="1"/>
  <c r="AI102" i="1"/>
  <c r="CW102" i="1" s="1"/>
  <c r="V102" i="1" s="1"/>
  <c r="AJ102" i="1"/>
  <c r="CX102" i="1" s="1"/>
  <c r="W102" i="1" s="1"/>
  <c r="CQ102" i="1"/>
  <c r="P102" i="1" s="1"/>
  <c r="CP102" i="1" s="1"/>
  <c r="O102" i="1" s="1"/>
  <c r="GM102" i="1" s="1"/>
  <c r="GO102" i="1" s="1"/>
  <c r="CR102" i="1"/>
  <c r="CS102" i="1"/>
  <c r="CT102" i="1"/>
  <c r="CU102" i="1"/>
  <c r="CY102" i="1"/>
  <c r="X102" i="1" s="1"/>
  <c r="CZ102" i="1"/>
  <c r="Y102" i="1" s="1"/>
  <c r="GL102" i="1"/>
  <c r="GN102" i="1"/>
  <c r="GP102" i="1"/>
  <c r="GV102" i="1"/>
  <c r="HC102" i="1" s="1"/>
  <c r="GX102" i="1"/>
  <c r="AC103" i="1"/>
  <c r="AE103" i="1"/>
  <c r="AD103" i="1" s="1"/>
  <c r="AF103" i="1"/>
  <c r="AG103" i="1"/>
  <c r="CU103" i="1" s="1"/>
  <c r="T103" i="1" s="1"/>
  <c r="AH103" i="1"/>
  <c r="CV103" i="1" s="1"/>
  <c r="U103" i="1" s="1"/>
  <c r="AI103" i="1"/>
  <c r="CW103" i="1" s="1"/>
  <c r="V103" i="1" s="1"/>
  <c r="AJ103" i="1"/>
  <c r="CX103" i="1" s="1"/>
  <c r="W103" i="1" s="1"/>
  <c r="CQ103" i="1"/>
  <c r="P103" i="1" s="1"/>
  <c r="CP103" i="1" s="1"/>
  <c r="O103" i="1" s="1"/>
  <c r="GM103" i="1" s="1"/>
  <c r="GO103" i="1" s="1"/>
  <c r="CR103" i="1"/>
  <c r="Q103" i="1" s="1"/>
  <c r="CS103" i="1"/>
  <c r="R103" i="1" s="1"/>
  <c r="CT103" i="1"/>
  <c r="S103" i="1" s="1"/>
  <c r="CY103" i="1"/>
  <c r="X103" i="1" s="1"/>
  <c r="CZ103" i="1"/>
  <c r="Y103" i="1" s="1"/>
  <c r="GL103" i="1"/>
  <c r="GN103" i="1"/>
  <c r="GP103" i="1"/>
  <c r="GV103" i="1"/>
  <c r="HC103" i="1" s="1"/>
  <c r="GX103" i="1" s="1"/>
  <c r="C104" i="1"/>
  <c r="D104" i="1"/>
  <c r="I104" i="1"/>
  <c r="K104" i="1"/>
  <c r="AC104" i="1"/>
  <c r="AE104" i="1"/>
  <c r="AD104" i="1" s="1"/>
  <c r="AF104" i="1"/>
  <c r="AG104" i="1"/>
  <c r="CU104" i="1" s="1"/>
  <c r="AH104" i="1"/>
  <c r="AI104" i="1"/>
  <c r="AJ104" i="1"/>
  <c r="CX104" i="1" s="1"/>
  <c r="CQ104" i="1"/>
  <c r="CR104" i="1"/>
  <c r="CS104" i="1"/>
  <c r="CT104" i="1"/>
  <c r="CV104" i="1"/>
  <c r="CW104" i="1"/>
  <c r="GL104" i="1"/>
  <c r="GO104" i="1"/>
  <c r="GP104" i="1"/>
  <c r="GV104" i="1"/>
  <c r="HC104" i="1"/>
  <c r="GX104" i="1" s="1"/>
  <c r="AC105" i="1"/>
  <c r="AE105" i="1"/>
  <c r="AD105" i="1" s="1"/>
  <c r="AF105" i="1"/>
  <c r="AG105" i="1"/>
  <c r="CU105" i="1" s="1"/>
  <c r="AH105" i="1"/>
  <c r="CV105" i="1" s="1"/>
  <c r="AI105" i="1"/>
  <c r="CW105" i="1" s="1"/>
  <c r="AJ105" i="1"/>
  <c r="CX105" i="1" s="1"/>
  <c r="CQ105" i="1"/>
  <c r="CR105" i="1"/>
  <c r="CS105" i="1"/>
  <c r="CT105" i="1"/>
  <c r="GL105" i="1"/>
  <c r="GO105" i="1"/>
  <c r="GP105" i="1"/>
  <c r="GV105" i="1"/>
  <c r="HC105" i="1"/>
  <c r="C106" i="1"/>
  <c r="D106" i="1"/>
  <c r="U106" i="1"/>
  <c r="V106" i="1"/>
  <c r="AC106" i="1"/>
  <c r="AE106" i="1"/>
  <c r="AD106" i="1" s="1"/>
  <c r="AF106" i="1"/>
  <c r="AG106" i="1"/>
  <c r="CU106" i="1" s="1"/>
  <c r="T106" i="1" s="1"/>
  <c r="AH106" i="1"/>
  <c r="AI106" i="1"/>
  <c r="AJ106" i="1"/>
  <c r="CQ106" i="1"/>
  <c r="CR106" i="1"/>
  <c r="CS106" i="1"/>
  <c r="CT106" i="1"/>
  <c r="CV106" i="1"/>
  <c r="CW106" i="1"/>
  <c r="CX106" i="1"/>
  <c r="W106" i="1" s="1"/>
  <c r="GL106" i="1"/>
  <c r="GO106" i="1"/>
  <c r="GP106" i="1"/>
  <c r="GV106" i="1"/>
  <c r="GX106" i="1"/>
  <c r="HC106" i="1"/>
  <c r="I107" i="1"/>
  <c r="AC107" i="1"/>
  <c r="AE107" i="1"/>
  <c r="AD107" i="1" s="1"/>
  <c r="AF107" i="1"/>
  <c r="AG107" i="1"/>
  <c r="CU107" i="1" s="1"/>
  <c r="AH107" i="1"/>
  <c r="CV107" i="1" s="1"/>
  <c r="U107" i="1" s="1"/>
  <c r="AI107" i="1"/>
  <c r="CW107" i="1" s="1"/>
  <c r="V107" i="1" s="1"/>
  <c r="AJ107" i="1"/>
  <c r="CX107" i="1" s="1"/>
  <c r="W107" i="1" s="1"/>
  <c r="CQ107" i="1"/>
  <c r="P107" i="1" s="1"/>
  <c r="CR107" i="1"/>
  <c r="Q107" i="1" s="1"/>
  <c r="CS107" i="1"/>
  <c r="CT107" i="1"/>
  <c r="S107" i="1" s="1"/>
  <c r="GL107" i="1"/>
  <c r="GO107" i="1"/>
  <c r="GP107" i="1"/>
  <c r="GV107" i="1"/>
  <c r="HC107" i="1"/>
  <c r="GX107" i="1" s="1"/>
  <c r="C108" i="1"/>
  <c r="D108" i="1"/>
  <c r="I108" i="1"/>
  <c r="K108" i="1"/>
  <c r="T108" i="1"/>
  <c r="AC108" i="1"/>
  <c r="AE108" i="1"/>
  <c r="AD108" i="1" s="1"/>
  <c r="AF108" i="1"/>
  <c r="AG108" i="1"/>
  <c r="AH108" i="1"/>
  <c r="AI108" i="1"/>
  <c r="AJ108" i="1"/>
  <c r="CQ108" i="1"/>
  <c r="CR108" i="1"/>
  <c r="CS108" i="1"/>
  <c r="CT108" i="1"/>
  <c r="CU108" i="1"/>
  <c r="CV108" i="1"/>
  <c r="CW108" i="1"/>
  <c r="CX108" i="1"/>
  <c r="W108" i="1" s="1"/>
  <c r="GL108" i="1"/>
  <c r="GO108" i="1"/>
  <c r="GP108" i="1"/>
  <c r="GV108" i="1"/>
  <c r="HC108" i="1" s="1"/>
  <c r="GX108" i="1" s="1"/>
  <c r="C109" i="1"/>
  <c r="D109" i="1"/>
  <c r="U109" i="1"/>
  <c r="V109" i="1"/>
  <c r="W109" i="1"/>
  <c r="AC109" i="1"/>
  <c r="AE109" i="1"/>
  <c r="AD109" i="1" s="1"/>
  <c r="AF109" i="1"/>
  <c r="AG109" i="1"/>
  <c r="CU109" i="1" s="1"/>
  <c r="T109" i="1" s="1"/>
  <c r="AH109" i="1"/>
  <c r="AI109" i="1"/>
  <c r="AJ109" i="1"/>
  <c r="CQ109" i="1"/>
  <c r="CR109" i="1"/>
  <c r="CS109" i="1"/>
  <c r="CT109" i="1"/>
  <c r="CV109" i="1"/>
  <c r="CW109" i="1"/>
  <c r="CX109" i="1"/>
  <c r="GL109" i="1"/>
  <c r="GO109" i="1"/>
  <c r="GP109" i="1"/>
  <c r="GV109" i="1"/>
  <c r="HC109" i="1"/>
  <c r="GX109" i="1" s="1"/>
  <c r="C110" i="1"/>
  <c r="D110" i="1"/>
  <c r="V110" i="1"/>
  <c r="W110" i="1"/>
  <c r="AC110" i="1"/>
  <c r="AE110" i="1"/>
  <c r="AD110" i="1" s="1"/>
  <c r="AF110" i="1"/>
  <c r="AG110" i="1"/>
  <c r="CU110" i="1" s="1"/>
  <c r="T110" i="1" s="1"/>
  <c r="AH110" i="1"/>
  <c r="AI110" i="1"/>
  <c r="AJ110" i="1"/>
  <c r="CQ110" i="1"/>
  <c r="CR110" i="1"/>
  <c r="CS110" i="1"/>
  <c r="CT110" i="1"/>
  <c r="CV110" i="1"/>
  <c r="CW110" i="1"/>
  <c r="CX110" i="1"/>
  <c r="GL110" i="1"/>
  <c r="GO110" i="1"/>
  <c r="GP110" i="1"/>
  <c r="GV110" i="1"/>
  <c r="HC110" i="1" s="1"/>
  <c r="GX110" i="1" s="1"/>
  <c r="C111" i="1"/>
  <c r="D111" i="1"/>
  <c r="T111" i="1"/>
  <c r="V111" i="1"/>
  <c r="W111" i="1"/>
  <c r="AC111" i="1"/>
  <c r="AE111" i="1"/>
  <c r="AD111" i="1" s="1"/>
  <c r="AF111" i="1"/>
  <c r="AG111" i="1"/>
  <c r="AH111" i="1"/>
  <c r="AI111" i="1"/>
  <c r="AJ111" i="1"/>
  <c r="CQ111" i="1"/>
  <c r="CR111" i="1"/>
  <c r="CS111" i="1"/>
  <c r="CT111" i="1"/>
  <c r="CU111" i="1"/>
  <c r="CV111" i="1"/>
  <c r="CW111" i="1"/>
  <c r="CX111" i="1"/>
  <c r="GL111" i="1"/>
  <c r="GO111" i="1"/>
  <c r="GP111" i="1"/>
  <c r="GV111" i="1"/>
  <c r="HC111" i="1" s="1"/>
  <c r="GX111" i="1" s="1"/>
  <c r="B113" i="1"/>
  <c r="C113" i="1"/>
  <c r="C68" i="1" s="1"/>
  <c r="D113" i="1"/>
  <c r="D68" i="1" s="1"/>
  <c r="F113" i="1"/>
  <c r="F68" i="1" s="1"/>
  <c r="G113" i="1"/>
  <c r="G68" i="1" s="1"/>
  <c r="BD113" i="1"/>
  <c r="BX113" i="1"/>
  <c r="BY113" i="1"/>
  <c r="CK113" i="1"/>
  <c r="BB113" i="1" s="1"/>
  <c r="F126" i="1" s="1"/>
  <c r="CL113" i="1"/>
  <c r="CM113" i="1"/>
  <c r="CM68" i="1" s="1"/>
  <c r="F138" i="1"/>
  <c r="D143" i="1"/>
  <c r="E145" i="1"/>
  <c r="G145" i="1"/>
  <c r="Z145" i="1"/>
  <c r="AA145" i="1"/>
  <c r="AM145" i="1"/>
  <c r="AN145" i="1"/>
  <c r="BB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CN145" i="1"/>
  <c r="CO145" i="1"/>
  <c r="CP145" i="1"/>
  <c r="CQ145" i="1"/>
  <c r="CR145" i="1"/>
  <c r="CS145" i="1"/>
  <c r="CT145" i="1"/>
  <c r="CU145" i="1"/>
  <c r="CV145" i="1"/>
  <c r="CW145" i="1"/>
  <c r="CX145" i="1"/>
  <c r="CY145" i="1"/>
  <c r="CZ145" i="1"/>
  <c r="DA145" i="1"/>
  <c r="DB145" i="1"/>
  <c r="DC145" i="1"/>
  <c r="DD145" i="1"/>
  <c r="DE145" i="1"/>
  <c r="DF145" i="1"/>
  <c r="DG145" i="1"/>
  <c r="DH145" i="1"/>
  <c r="DI145" i="1"/>
  <c r="DJ145" i="1"/>
  <c r="DK145" i="1"/>
  <c r="DL145" i="1"/>
  <c r="DM145" i="1"/>
  <c r="DN145" i="1"/>
  <c r="DO145" i="1"/>
  <c r="DP145" i="1"/>
  <c r="DQ145" i="1"/>
  <c r="DR145" i="1"/>
  <c r="DS145" i="1"/>
  <c r="DT145" i="1"/>
  <c r="DU145" i="1"/>
  <c r="DV145" i="1"/>
  <c r="DW145" i="1"/>
  <c r="DX145" i="1"/>
  <c r="DY145" i="1"/>
  <c r="DZ145" i="1"/>
  <c r="EA145" i="1"/>
  <c r="EB145" i="1"/>
  <c r="EC145" i="1"/>
  <c r="ED145" i="1"/>
  <c r="EE145" i="1"/>
  <c r="EF145" i="1"/>
  <c r="EG145" i="1"/>
  <c r="EH145" i="1"/>
  <c r="EI145" i="1"/>
  <c r="EJ145" i="1"/>
  <c r="EK145" i="1"/>
  <c r="EL145" i="1"/>
  <c r="EM145" i="1"/>
  <c r="EN145" i="1"/>
  <c r="EO145" i="1"/>
  <c r="EP145" i="1"/>
  <c r="EQ145" i="1"/>
  <c r="ER145" i="1"/>
  <c r="ES145" i="1"/>
  <c r="ET145" i="1"/>
  <c r="EU145" i="1"/>
  <c r="EV145" i="1"/>
  <c r="EW145" i="1"/>
  <c r="EX145" i="1"/>
  <c r="EY145" i="1"/>
  <c r="EZ145" i="1"/>
  <c r="FA145" i="1"/>
  <c r="FB145" i="1"/>
  <c r="FC145" i="1"/>
  <c r="FD145" i="1"/>
  <c r="FE145" i="1"/>
  <c r="FF145" i="1"/>
  <c r="FG145" i="1"/>
  <c r="FH145" i="1"/>
  <c r="FI145" i="1"/>
  <c r="FJ145" i="1"/>
  <c r="FK145" i="1"/>
  <c r="FL145" i="1"/>
  <c r="FM145" i="1"/>
  <c r="FN145" i="1"/>
  <c r="FO145" i="1"/>
  <c r="FP145" i="1"/>
  <c r="FQ145" i="1"/>
  <c r="FR145" i="1"/>
  <c r="FS145" i="1"/>
  <c r="FT145" i="1"/>
  <c r="FU145" i="1"/>
  <c r="FV145" i="1"/>
  <c r="FW145" i="1"/>
  <c r="FX145" i="1"/>
  <c r="FY145" i="1"/>
  <c r="FZ145" i="1"/>
  <c r="GA145" i="1"/>
  <c r="GB145" i="1"/>
  <c r="GC145" i="1"/>
  <c r="GD145" i="1"/>
  <c r="GE145" i="1"/>
  <c r="GF145" i="1"/>
  <c r="GG145" i="1"/>
  <c r="GH145" i="1"/>
  <c r="GI145" i="1"/>
  <c r="GJ145" i="1"/>
  <c r="GK145" i="1"/>
  <c r="GL145" i="1"/>
  <c r="GM145" i="1"/>
  <c r="GN145" i="1"/>
  <c r="GO145" i="1"/>
  <c r="GP145" i="1"/>
  <c r="GQ145" i="1"/>
  <c r="GR145" i="1"/>
  <c r="GS145" i="1"/>
  <c r="GT145" i="1"/>
  <c r="GU145" i="1"/>
  <c r="GV145" i="1"/>
  <c r="GW145" i="1"/>
  <c r="GX145" i="1"/>
  <c r="C147" i="1"/>
  <c r="D147" i="1"/>
  <c r="U147" i="1"/>
  <c r="V147" i="1"/>
  <c r="W147" i="1"/>
  <c r="AC147" i="1"/>
  <c r="AE147" i="1"/>
  <c r="AD147" i="1" s="1"/>
  <c r="AF147" i="1"/>
  <c r="AG147" i="1"/>
  <c r="CU147" i="1" s="1"/>
  <c r="T147" i="1" s="1"/>
  <c r="AH147" i="1"/>
  <c r="AI147" i="1"/>
  <c r="AJ147" i="1"/>
  <c r="CQ147" i="1"/>
  <c r="CR147" i="1"/>
  <c r="CS147" i="1"/>
  <c r="CT147" i="1"/>
  <c r="CV147" i="1"/>
  <c r="CW147" i="1"/>
  <c r="CX147" i="1"/>
  <c r="GL147" i="1"/>
  <c r="GO147" i="1"/>
  <c r="GP147" i="1"/>
  <c r="GV147" i="1"/>
  <c r="HC147" i="1" s="1"/>
  <c r="GX147" i="1"/>
  <c r="I148" i="1"/>
  <c r="P148" i="1"/>
  <c r="AC148" i="1"/>
  <c r="AE148" i="1"/>
  <c r="AD148" i="1" s="1"/>
  <c r="AB148" i="1" s="1"/>
  <c r="AF148" i="1"/>
  <c r="AG148" i="1"/>
  <c r="CU148" i="1" s="1"/>
  <c r="T148" i="1" s="1"/>
  <c r="AH148" i="1"/>
  <c r="CV148" i="1" s="1"/>
  <c r="U148" i="1" s="1"/>
  <c r="AI148" i="1"/>
  <c r="AJ148" i="1"/>
  <c r="CX148" i="1" s="1"/>
  <c r="W148" i="1" s="1"/>
  <c r="CQ148" i="1"/>
  <c r="CR148" i="1"/>
  <c r="CS148" i="1"/>
  <c r="CT148" i="1"/>
  <c r="CW148" i="1"/>
  <c r="GL148" i="1"/>
  <c r="GO148" i="1"/>
  <c r="GP148" i="1"/>
  <c r="GV148" i="1"/>
  <c r="HC148" i="1" s="1"/>
  <c r="GX148" i="1"/>
  <c r="C149" i="1"/>
  <c r="D149" i="1"/>
  <c r="U149" i="1"/>
  <c r="V149" i="1"/>
  <c r="AC149" i="1"/>
  <c r="AE149" i="1"/>
  <c r="AD149" i="1" s="1"/>
  <c r="AF149" i="1"/>
  <c r="AG149" i="1"/>
  <c r="AH149" i="1"/>
  <c r="AI149" i="1"/>
  <c r="AJ149" i="1"/>
  <c r="CQ149" i="1"/>
  <c r="CR149" i="1"/>
  <c r="CS149" i="1"/>
  <c r="CT149" i="1"/>
  <c r="CU149" i="1"/>
  <c r="T149" i="1" s="1"/>
  <c r="CV149" i="1"/>
  <c r="CW149" i="1"/>
  <c r="CX149" i="1"/>
  <c r="W149" i="1" s="1"/>
  <c r="GL149" i="1"/>
  <c r="GO149" i="1"/>
  <c r="GP149" i="1"/>
  <c r="GV149" i="1"/>
  <c r="HC149" i="1" s="1"/>
  <c r="GX149" i="1" s="1"/>
  <c r="C150" i="1"/>
  <c r="D150" i="1"/>
  <c r="T150" i="1"/>
  <c r="U150" i="1"/>
  <c r="V150" i="1"/>
  <c r="AC150" i="1"/>
  <c r="AE150" i="1"/>
  <c r="AD150" i="1" s="1"/>
  <c r="AF150" i="1"/>
  <c r="AG150" i="1"/>
  <c r="AH150" i="1"/>
  <c r="AI150" i="1"/>
  <c r="AJ150" i="1"/>
  <c r="CQ150" i="1"/>
  <c r="CR150" i="1"/>
  <c r="CS150" i="1"/>
  <c r="CT150" i="1"/>
  <c r="CU150" i="1"/>
  <c r="CV150" i="1"/>
  <c r="CW150" i="1"/>
  <c r="CX150" i="1"/>
  <c r="W150" i="1" s="1"/>
  <c r="GL150" i="1"/>
  <c r="GO150" i="1"/>
  <c r="GP150" i="1"/>
  <c r="GV150" i="1"/>
  <c r="HC150" i="1"/>
  <c r="GX150" i="1" s="1"/>
  <c r="P151" i="1"/>
  <c r="R151" i="1"/>
  <c r="S151" i="1"/>
  <c r="AC151" i="1"/>
  <c r="AE151" i="1"/>
  <c r="AD151" i="1" s="1"/>
  <c r="AF151" i="1"/>
  <c r="AG151" i="1"/>
  <c r="AH151" i="1"/>
  <c r="AI151" i="1"/>
  <c r="CW151" i="1" s="1"/>
  <c r="V151" i="1" s="1"/>
  <c r="AJ151" i="1"/>
  <c r="CX151" i="1" s="1"/>
  <c r="W151" i="1" s="1"/>
  <c r="CP151" i="1"/>
  <c r="O151" i="1" s="1"/>
  <c r="GM151" i="1" s="1"/>
  <c r="GN151" i="1" s="1"/>
  <c r="CQ151" i="1"/>
  <c r="CR151" i="1"/>
  <c r="Q151" i="1" s="1"/>
  <c r="CS151" i="1"/>
  <c r="CT151" i="1"/>
  <c r="CU151" i="1"/>
  <c r="T151" i="1" s="1"/>
  <c r="CV151" i="1"/>
  <c r="U151" i="1" s="1"/>
  <c r="CY151" i="1"/>
  <c r="X151" i="1" s="1"/>
  <c r="CZ151" i="1"/>
  <c r="Y151" i="1" s="1"/>
  <c r="GL151" i="1"/>
  <c r="GO151" i="1"/>
  <c r="GP151" i="1"/>
  <c r="GV151" i="1"/>
  <c r="HC151" i="1"/>
  <c r="GX151" i="1" s="1"/>
  <c r="C152" i="1"/>
  <c r="D152" i="1"/>
  <c r="T152" i="1"/>
  <c r="U152" i="1"/>
  <c r="V152" i="1"/>
  <c r="AC152" i="1"/>
  <c r="AE152" i="1"/>
  <c r="AD152" i="1" s="1"/>
  <c r="AF152" i="1"/>
  <c r="AG152" i="1"/>
  <c r="AH152" i="1"/>
  <c r="AI152" i="1"/>
  <c r="AJ152" i="1"/>
  <c r="CX152" i="1" s="1"/>
  <c r="W152" i="1" s="1"/>
  <c r="CQ152" i="1"/>
  <c r="CR152" i="1"/>
  <c r="CS152" i="1"/>
  <c r="CT152" i="1"/>
  <c r="CU152" i="1"/>
  <c r="CV152" i="1"/>
  <c r="CW152" i="1"/>
  <c r="GL152" i="1"/>
  <c r="GO152" i="1"/>
  <c r="GP152" i="1"/>
  <c r="GV152" i="1"/>
  <c r="HC152" i="1"/>
  <c r="GX152" i="1" s="1"/>
  <c r="I153" i="1"/>
  <c r="R153" i="1"/>
  <c r="AC153" i="1"/>
  <c r="AE153" i="1"/>
  <c r="AD153" i="1" s="1"/>
  <c r="AF153" i="1"/>
  <c r="AG153" i="1"/>
  <c r="AH153" i="1"/>
  <c r="CV153" i="1" s="1"/>
  <c r="U153" i="1" s="1"/>
  <c r="AI153" i="1"/>
  <c r="CW153" i="1" s="1"/>
  <c r="V153" i="1" s="1"/>
  <c r="AJ153" i="1"/>
  <c r="CX153" i="1" s="1"/>
  <c r="W153" i="1" s="1"/>
  <c r="CP153" i="1"/>
  <c r="O153" i="1" s="1"/>
  <c r="CQ153" i="1"/>
  <c r="P153" i="1" s="1"/>
  <c r="CR153" i="1"/>
  <c r="Q153" i="1" s="1"/>
  <c r="CS153" i="1"/>
  <c r="CT153" i="1"/>
  <c r="S153" i="1" s="1"/>
  <c r="CU153" i="1"/>
  <c r="T153" i="1" s="1"/>
  <c r="GL153" i="1"/>
  <c r="GO153" i="1"/>
  <c r="GP153" i="1"/>
  <c r="GV153" i="1"/>
  <c r="GX153" i="1"/>
  <c r="HC153" i="1"/>
  <c r="C154" i="1"/>
  <c r="D154" i="1"/>
  <c r="V154" i="1"/>
  <c r="AC154" i="1"/>
  <c r="AE154" i="1"/>
  <c r="AD154" i="1" s="1"/>
  <c r="AF154" i="1"/>
  <c r="AG154" i="1"/>
  <c r="CU154" i="1" s="1"/>
  <c r="T154" i="1" s="1"/>
  <c r="AH154" i="1"/>
  <c r="AI154" i="1"/>
  <c r="AJ154" i="1"/>
  <c r="CX154" i="1" s="1"/>
  <c r="W154" i="1" s="1"/>
  <c r="CQ154" i="1"/>
  <c r="CR154" i="1"/>
  <c r="CS154" i="1"/>
  <c r="CT154" i="1"/>
  <c r="CV154" i="1"/>
  <c r="CW154" i="1"/>
  <c r="GL154" i="1"/>
  <c r="GO154" i="1"/>
  <c r="GP154" i="1"/>
  <c r="GV154" i="1"/>
  <c r="HC154" i="1"/>
  <c r="GX154" i="1" s="1"/>
  <c r="I155" i="1"/>
  <c r="R155" i="1"/>
  <c r="S155" i="1"/>
  <c r="CY155" i="1" s="1"/>
  <c r="X155" i="1" s="1"/>
  <c r="T155" i="1"/>
  <c r="U155" i="1"/>
  <c r="AC155" i="1"/>
  <c r="AB155" i="1" s="1"/>
  <c r="AD155" i="1"/>
  <c r="AE155" i="1"/>
  <c r="AF155" i="1"/>
  <c r="AG155" i="1"/>
  <c r="AH155" i="1"/>
  <c r="AI155" i="1"/>
  <c r="AJ155" i="1"/>
  <c r="CX155" i="1" s="1"/>
  <c r="W155" i="1" s="1"/>
  <c r="CQ155" i="1"/>
  <c r="P155" i="1" s="1"/>
  <c r="CR155" i="1"/>
  <c r="Q155" i="1" s="1"/>
  <c r="CS155" i="1"/>
  <c r="CT155" i="1"/>
  <c r="CU155" i="1"/>
  <c r="CV155" i="1"/>
  <c r="CW155" i="1"/>
  <c r="V155" i="1" s="1"/>
  <c r="CZ155" i="1"/>
  <c r="Y155" i="1" s="1"/>
  <c r="GL155" i="1"/>
  <c r="GO155" i="1"/>
  <c r="GP155" i="1"/>
  <c r="GV155" i="1"/>
  <c r="HC155" i="1"/>
  <c r="GX155" i="1" s="1"/>
  <c r="C156" i="1"/>
  <c r="D156" i="1"/>
  <c r="U156" i="1"/>
  <c r="V156" i="1"/>
  <c r="AC156" i="1"/>
  <c r="AE156" i="1"/>
  <c r="AD156" i="1" s="1"/>
  <c r="AF156" i="1"/>
  <c r="AG156" i="1"/>
  <c r="CU156" i="1" s="1"/>
  <c r="T156" i="1" s="1"/>
  <c r="AH156" i="1"/>
  <c r="AI156" i="1"/>
  <c r="AJ156" i="1"/>
  <c r="CX156" i="1" s="1"/>
  <c r="W156" i="1" s="1"/>
  <c r="CQ156" i="1"/>
  <c r="CR156" i="1"/>
  <c r="CS156" i="1"/>
  <c r="CT156" i="1"/>
  <c r="CV156" i="1"/>
  <c r="CW156" i="1"/>
  <c r="GL156" i="1"/>
  <c r="GO156" i="1"/>
  <c r="GP156" i="1"/>
  <c r="GV156" i="1"/>
  <c r="HC156" i="1" s="1"/>
  <c r="GX156" i="1" s="1"/>
  <c r="P157" i="1"/>
  <c r="R157" i="1"/>
  <c r="S157" i="1"/>
  <c r="T157" i="1"/>
  <c r="U157" i="1"/>
  <c r="Y157" i="1"/>
  <c r="AC157" i="1"/>
  <c r="AB157" i="1" s="1"/>
  <c r="AD157" i="1"/>
  <c r="AE157" i="1"/>
  <c r="AF157" i="1"/>
  <c r="AG157" i="1"/>
  <c r="AH157" i="1"/>
  <c r="AI157" i="1"/>
  <c r="AJ157" i="1"/>
  <c r="CX157" i="1" s="1"/>
  <c r="W157" i="1" s="1"/>
  <c r="CQ157" i="1"/>
  <c r="CR157" i="1"/>
  <c r="Q157" i="1" s="1"/>
  <c r="CS157" i="1"/>
  <c r="CT157" i="1"/>
  <c r="CU157" i="1"/>
  <c r="CV157" i="1"/>
  <c r="CW157" i="1"/>
  <c r="V157" i="1" s="1"/>
  <c r="CY157" i="1"/>
  <c r="X157" i="1" s="1"/>
  <c r="CZ157" i="1"/>
  <c r="GL157" i="1"/>
  <c r="GO157" i="1"/>
  <c r="GP157" i="1"/>
  <c r="GV157" i="1"/>
  <c r="HC157" i="1" s="1"/>
  <c r="GX157" i="1" s="1"/>
  <c r="C158" i="1"/>
  <c r="D158" i="1"/>
  <c r="U158" i="1"/>
  <c r="V158" i="1"/>
  <c r="AC158" i="1"/>
  <c r="AE158" i="1"/>
  <c r="AD158" i="1" s="1"/>
  <c r="AF158" i="1"/>
  <c r="AG158" i="1"/>
  <c r="CU158" i="1" s="1"/>
  <c r="T158" i="1" s="1"/>
  <c r="AH158" i="1"/>
  <c r="AI158" i="1"/>
  <c r="AJ158" i="1"/>
  <c r="CX158" i="1" s="1"/>
  <c r="W158" i="1" s="1"/>
  <c r="CQ158" i="1"/>
  <c r="CR158" i="1"/>
  <c r="CS158" i="1"/>
  <c r="CT158" i="1"/>
  <c r="CV158" i="1"/>
  <c r="CW158" i="1"/>
  <c r="GL158" i="1"/>
  <c r="GO158" i="1"/>
  <c r="GP158" i="1"/>
  <c r="GV158" i="1"/>
  <c r="HC158" i="1" s="1"/>
  <c r="GX158" i="1"/>
  <c r="I159" i="1"/>
  <c r="P159" i="1"/>
  <c r="CP159" i="1" s="1"/>
  <c r="O159" i="1" s="1"/>
  <c r="S159" i="1"/>
  <c r="CZ159" i="1" s="1"/>
  <c r="X159" i="1"/>
  <c r="Y159" i="1"/>
  <c r="AC159" i="1"/>
  <c r="AB159" i="1" s="1"/>
  <c r="AE159" i="1"/>
  <c r="AD159" i="1" s="1"/>
  <c r="AF159" i="1"/>
  <c r="AG159" i="1"/>
  <c r="CU159" i="1" s="1"/>
  <c r="T159" i="1" s="1"/>
  <c r="AH159" i="1"/>
  <c r="CV159" i="1" s="1"/>
  <c r="U159" i="1" s="1"/>
  <c r="AI159" i="1"/>
  <c r="CW159" i="1" s="1"/>
  <c r="V159" i="1" s="1"/>
  <c r="AJ159" i="1"/>
  <c r="CX159" i="1" s="1"/>
  <c r="W159" i="1" s="1"/>
  <c r="CQ159" i="1"/>
  <c r="CR159" i="1"/>
  <c r="Q159" i="1" s="1"/>
  <c r="CS159" i="1"/>
  <c r="R159" i="1" s="1"/>
  <c r="CY159" i="1" s="1"/>
  <c r="CT159" i="1"/>
  <c r="GL159" i="1"/>
  <c r="GO159" i="1"/>
  <c r="GP159" i="1"/>
  <c r="GV159" i="1"/>
  <c r="HC159" i="1"/>
  <c r="GX159" i="1" s="1"/>
  <c r="C160" i="1"/>
  <c r="D160" i="1"/>
  <c r="V160" i="1"/>
  <c r="AC160" i="1"/>
  <c r="AD160" i="1"/>
  <c r="AE160" i="1"/>
  <c r="AF160" i="1"/>
  <c r="AG160" i="1"/>
  <c r="CU160" i="1" s="1"/>
  <c r="T160" i="1" s="1"/>
  <c r="AH160" i="1"/>
  <c r="AI160" i="1"/>
  <c r="AJ160" i="1"/>
  <c r="CX160" i="1" s="1"/>
  <c r="W160" i="1" s="1"/>
  <c r="CQ160" i="1"/>
  <c r="CR160" i="1"/>
  <c r="CS160" i="1"/>
  <c r="CT160" i="1"/>
  <c r="CV160" i="1"/>
  <c r="CW160" i="1"/>
  <c r="GL160" i="1"/>
  <c r="GO160" i="1"/>
  <c r="GP160" i="1"/>
  <c r="GV160" i="1"/>
  <c r="HC160" i="1"/>
  <c r="GX160" i="1" s="1"/>
  <c r="I161" i="1"/>
  <c r="AC161" i="1"/>
  <c r="AE161" i="1"/>
  <c r="AD161" i="1" s="1"/>
  <c r="AB161" i="1" s="1"/>
  <c r="AF161" i="1"/>
  <c r="AG161" i="1"/>
  <c r="CU161" i="1" s="1"/>
  <c r="T161" i="1" s="1"/>
  <c r="AH161" i="1"/>
  <c r="CV161" i="1" s="1"/>
  <c r="U161" i="1" s="1"/>
  <c r="AI161" i="1"/>
  <c r="CW161" i="1" s="1"/>
  <c r="V161" i="1" s="1"/>
  <c r="AJ161" i="1"/>
  <c r="CX161" i="1" s="1"/>
  <c r="CQ161" i="1"/>
  <c r="CR161" i="1"/>
  <c r="CS161" i="1"/>
  <c r="CT161" i="1"/>
  <c r="GL161" i="1"/>
  <c r="GO161" i="1"/>
  <c r="GP161" i="1"/>
  <c r="GV161" i="1"/>
  <c r="GX161" i="1"/>
  <c r="HC161" i="1"/>
  <c r="B163" i="1"/>
  <c r="B145" i="1" s="1"/>
  <c r="C163" i="1"/>
  <c r="C145" i="1" s="1"/>
  <c r="D163" i="1"/>
  <c r="D145" i="1" s="1"/>
  <c r="F163" i="1"/>
  <c r="F145" i="1" s="1"/>
  <c r="G163" i="1"/>
  <c r="BB163" i="1"/>
  <c r="F176" i="1" s="1"/>
  <c r="BC163" i="1"/>
  <c r="F179" i="1" s="1"/>
  <c r="BD163" i="1"/>
  <c r="BD145" i="1" s="1"/>
  <c r="BX163" i="1"/>
  <c r="BY163" i="1"/>
  <c r="CJ163" i="1"/>
  <c r="CK163" i="1"/>
  <c r="CK145" i="1" s="1"/>
  <c r="CL163" i="1"/>
  <c r="CL145" i="1" s="1"/>
  <c r="CM163" i="1"/>
  <c r="CM145" i="1" s="1"/>
  <c r="F188" i="1"/>
  <c r="D193" i="1"/>
  <c r="E195" i="1"/>
  <c r="Z195" i="1"/>
  <c r="AA195" i="1"/>
  <c r="AM195" i="1"/>
  <c r="AN195" i="1"/>
  <c r="AP195" i="1"/>
  <c r="BE195" i="1"/>
  <c r="BF195" i="1"/>
  <c r="BG195" i="1"/>
  <c r="BH195" i="1"/>
  <c r="BI195" i="1"/>
  <c r="BJ195" i="1"/>
  <c r="BK195" i="1"/>
  <c r="BL195" i="1"/>
  <c r="BM195" i="1"/>
  <c r="BN195" i="1"/>
  <c r="BO195" i="1"/>
  <c r="BP195" i="1"/>
  <c r="BQ195" i="1"/>
  <c r="BR195" i="1"/>
  <c r="BS195" i="1"/>
  <c r="BT195" i="1"/>
  <c r="BU195" i="1"/>
  <c r="BV195" i="1"/>
  <c r="BW195" i="1"/>
  <c r="CN195" i="1"/>
  <c r="CO195" i="1"/>
  <c r="CP195" i="1"/>
  <c r="CQ195" i="1"/>
  <c r="CR195" i="1"/>
  <c r="CS195" i="1"/>
  <c r="CT195" i="1"/>
  <c r="CU195" i="1"/>
  <c r="CV195" i="1"/>
  <c r="CW195" i="1"/>
  <c r="CX195" i="1"/>
  <c r="CY195" i="1"/>
  <c r="CZ195" i="1"/>
  <c r="DA195" i="1"/>
  <c r="DB195" i="1"/>
  <c r="DC195" i="1"/>
  <c r="DD195" i="1"/>
  <c r="DE195" i="1"/>
  <c r="DF195" i="1"/>
  <c r="DG195" i="1"/>
  <c r="DH195" i="1"/>
  <c r="DI195" i="1"/>
  <c r="DJ195" i="1"/>
  <c r="DK195" i="1"/>
  <c r="DL195" i="1"/>
  <c r="DM195" i="1"/>
  <c r="DN195" i="1"/>
  <c r="DO195" i="1"/>
  <c r="DP195" i="1"/>
  <c r="DQ195" i="1"/>
  <c r="DR195" i="1"/>
  <c r="DS195" i="1"/>
  <c r="DT195" i="1"/>
  <c r="DU195" i="1"/>
  <c r="DV195" i="1"/>
  <c r="DW195" i="1"/>
  <c r="DX195" i="1"/>
  <c r="DY195" i="1"/>
  <c r="DZ195" i="1"/>
  <c r="EA195" i="1"/>
  <c r="EB195" i="1"/>
  <c r="EC195" i="1"/>
  <c r="ED195" i="1"/>
  <c r="EE195" i="1"/>
  <c r="EF195" i="1"/>
  <c r="EG195" i="1"/>
  <c r="EH195" i="1"/>
  <c r="EI195" i="1"/>
  <c r="EJ195" i="1"/>
  <c r="EK195" i="1"/>
  <c r="EL195" i="1"/>
  <c r="EM195" i="1"/>
  <c r="EN195" i="1"/>
  <c r="EO195" i="1"/>
  <c r="EP195" i="1"/>
  <c r="EQ195" i="1"/>
  <c r="ER195" i="1"/>
  <c r="ES195" i="1"/>
  <c r="ET195" i="1"/>
  <c r="EU195" i="1"/>
  <c r="EV195" i="1"/>
  <c r="EW195" i="1"/>
  <c r="EX195" i="1"/>
  <c r="EY195" i="1"/>
  <c r="EZ195" i="1"/>
  <c r="FA195" i="1"/>
  <c r="FB195" i="1"/>
  <c r="FC195" i="1"/>
  <c r="FD195" i="1"/>
  <c r="FE195" i="1"/>
  <c r="FF195" i="1"/>
  <c r="FG195" i="1"/>
  <c r="FH195" i="1"/>
  <c r="FI195" i="1"/>
  <c r="FJ195" i="1"/>
  <c r="FK195" i="1"/>
  <c r="FL195" i="1"/>
  <c r="FM195" i="1"/>
  <c r="FN195" i="1"/>
  <c r="FO195" i="1"/>
  <c r="FP195" i="1"/>
  <c r="FQ195" i="1"/>
  <c r="FR195" i="1"/>
  <c r="FS195" i="1"/>
  <c r="FT195" i="1"/>
  <c r="FU195" i="1"/>
  <c r="FV195" i="1"/>
  <c r="FW195" i="1"/>
  <c r="FX195" i="1"/>
  <c r="FY195" i="1"/>
  <c r="FZ195" i="1"/>
  <c r="GA195" i="1"/>
  <c r="GB195" i="1"/>
  <c r="GC195" i="1"/>
  <c r="GD195" i="1"/>
  <c r="GE195" i="1"/>
  <c r="GF195" i="1"/>
  <c r="GG195" i="1"/>
  <c r="GH195" i="1"/>
  <c r="GI195" i="1"/>
  <c r="GJ195" i="1"/>
  <c r="GK195" i="1"/>
  <c r="GL195" i="1"/>
  <c r="GM195" i="1"/>
  <c r="GN195" i="1"/>
  <c r="GO195" i="1"/>
  <c r="GP195" i="1"/>
  <c r="GQ195" i="1"/>
  <c r="GR195" i="1"/>
  <c r="GS195" i="1"/>
  <c r="GT195" i="1"/>
  <c r="GU195" i="1"/>
  <c r="GV195" i="1"/>
  <c r="GW195" i="1"/>
  <c r="GX195" i="1"/>
  <c r="C197" i="1"/>
  <c r="D197" i="1"/>
  <c r="I197" i="1"/>
  <c r="K197" i="1"/>
  <c r="W197" i="1"/>
  <c r="AC197" i="1"/>
  <c r="AE197" i="1"/>
  <c r="AD197" i="1" s="1"/>
  <c r="AF197" i="1"/>
  <c r="AG197" i="1"/>
  <c r="CU197" i="1" s="1"/>
  <c r="T197" i="1" s="1"/>
  <c r="AH197" i="1"/>
  <c r="AI197" i="1"/>
  <c r="AJ197" i="1"/>
  <c r="CQ197" i="1"/>
  <c r="CR197" i="1"/>
  <c r="CS197" i="1"/>
  <c r="CT197" i="1"/>
  <c r="CV197" i="1"/>
  <c r="CW197" i="1"/>
  <c r="CX197" i="1"/>
  <c r="GL197" i="1"/>
  <c r="GO197" i="1"/>
  <c r="GP197" i="1"/>
  <c r="GV197" i="1"/>
  <c r="HC197" i="1" s="1"/>
  <c r="GX197" i="1" s="1"/>
  <c r="W198" i="1"/>
  <c r="X198" i="1"/>
  <c r="Y198" i="1"/>
  <c r="AC198" i="1"/>
  <c r="AE198" i="1"/>
  <c r="AD198" i="1" s="1"/>
  <c r="AF198" i="1"/>
  <c r="AG198" i="1"/>
  <c r="CU198" i="1" s="1"/>
  <c r="T198" i="1" s="1"/>
  <c r="AH198" i="1"/>
  <c r="CV198" i="1" s="1"/>
  <c r="U198" i="1" s="1"/>
  <c r="AI198" i="1"/>
  <c r="AJ198" i="1"/>
  <c r="CQ198" i="1"/>
  <c r="P198" i="1" s="1"/>
  <c r="CR198" i="1"/>
  <c r="Q198" i="1" s="1"/>
  <c r="CS198" i="1"/>
  <c r="R198" i="1" s="1"/>
  <c r="CT198" i="1"/>
  <c r="S198" i="1" s="1"/>
  <c r="CW198" i="1"/>
  <c r="V198" i="1" s="1"/>
  <c r="CX198" i="1"/>
  <c r="CY198" i="1"/>
  <c r="CZ198" i="1"/>
  <c r="GL198" i="1"/>
  <c r="GO198" i="1"/>
  <c r="GP198" i="1"/>
  <c r="GV198" i="1"/>
  <c r="HC198" i="1" s="1"/>
  <c r="GX198" i="1"/>
  <c r="C199" i="1"/>
  <c r="D199" i="1"/>
  <c r="U199" i="1"/>
  <c r="V199" i="1"/>
  <c r="W199" i="1"/>
  <c r="AC199" i="1"/>
  <c r="AE199" i="1"/>
  <c r="AD199" i="1" s="1"/>
  <c r="AF199" i="1"/>
  <c r="AG199" i="1"/>
  <c r="CU199" i="1" s="1"/>
  <c r="T199" i="1" s="1"/>
  <c r="AH199" i="1"/>
  <c r="AI199" i="1"/>
  <c r="AJ199" i="1"/>
  <c r="CQ199" i="1"/>
  <c r="CR199" i="1"/>
  <c r="CS199" i="1"/>
  <c r="CT199" i="1"/>
  <c r="CV199" i="1"/>
  <c r="CW199" i="1"/>
  <c r="CX199" i="1"/>
  <c r="GL199" i="1"/>
  <c r="GO199" i="1"/>
  <c r="GP199" i="1"/>
  <c r="GV199" i="1"/>
  <c r="HC199" i="1" s="1"/>
  <c r="GX199" i="1" s="1"/>
  <c r="I200" i="1"/>
  <c r="AC200" i="1"/>
  <c r="AD200" i="1"/>
  <c r="AE200" i="1"/>
  <c r="AF200" i="1"/>
  <c r="AG200" i="1"/>
  <c r="CU200" i="1" s="1"/>
  <c r="T200" i="1" s="1"/>
  <c r="AH200" i="1"/>
  <c r="AI200" i="1"/>
  <c r="AJ200" i="1"/>
  <c r="CQ200" i="1"/>
  <c r="P200" i="1" s="1"/>
  <c r="CR200" i="1"/>
  <c r="Q200" i="1" s="1"/>
  <c r="CS200" i="1"/>
  <c r="R200" i="1" s="1"/>
  <c r="CT200" i="1"/>
  <c r="S200" i="1" s="1"/>
  <c r="CZ200" i="1" s="1"/>
  <c r="Y200" i="1" s="1"/>
  <c r="CV200" i="1"/>
  <c r="U200" i="1" s="1"/>
  <c r="CW200" i="1"/>
  <c r="V200" i="1" s="1"/>
  <c r="CX200" i="1"/>
  <c r="W200" i="1" s="1"/>
  <c r="GL200" i="1"/>
  <c r="GO200" i="1"/>
  <c r="GP200" i="1"/>
  <c r="GV200" i="1"/>
  <c r="HC200" i="1" s="1"/>
  <c r="GX200" i="1" s="1"/>
  <c r="C201" i="1"/>
  <c r="D201" i="1"/>
  <c r="I201" i="1"/>
  <c r="K201" i="1"/>
  <c r="T201" i="1"/>
  <c r="AC201" i="1"/>
  <c r="AE201" i="1"/>
  <c r="AD201" i="1" s="1"/>
  <c r="AF201" i="1"/>
  <c r="AG201" i="1"/>
  <c r="AH201" i="1"/>
  <c r="AI201" i="1"/>
  <c r="AJ201" i="1"/>
  <c r="CQ201" i="1"/>
  <c r="CR201" i="1"/>
  <c r="CS201" i="1"/>
  <c r="CT201" i="1"/>
  <c r="CU201" i="1"/>
  <c r="CV201" i="1"/>
  <c r="CW201" i="1"/>
  <c r="CX201" i="1"/>
  <c r="W201" i="1" s="1"/>
  <c r="GL201" i="1"/>
  <c r="GO201" i="1"/>
  <c r="GP201" i="1"/>
  <c r="GV201" i="1"/>
  <c r="HC201" i="1"/>
  <c r="GX201" i="1" s="1"/>
  <c r="S202" i="1"/>
  <c r="T202" i="1"/>
  <c r="U202" i="1"/>
  <c r="Y202" i="1"/>
  <c r="AC202" i="1"/>
  <c r="AE202" i="1"/>
  <c r="AD202" i="1" s="1"/>
  <c r="AF202" i="1"/>
  <c r="AG202" i="1"/>
  <c r="AH202" i="1"/>
  <c r="AI202" i="1"/>
  <c r="AJ202" i="1"/>
  <c r="CX202" i="1" s="1"/>
  <c r="W202" i="1" s="1"/>
  <c r="CQ202" i="1"/>
  <c r="P202" i="1" s="1"/>
  <c r="CP202" i="1" s="1"/>
  <c r="O202" i="1" s="1"/>
  <c r="CR202" i="1"/>
  <c r="Q202" i="1" s="1"/>
  <c r="CS202" i="1"/>
  <c r="R202" i="1" s="1"/>
  <c r="CT202" i="1"/>
  <c r="CU202" i="1"/>
  <c r="CV202" i="1"/>
  <c r="CW202" i="1"/>
  <c r="V202" i="1" s="1"/>
  <c r="CY202" i="1"/>
  <c r="X202" i="1" s="1"/>
  <c r="CZ202" i="1"/>
  <c r="GL202" i="1"/>
  <c r="GO202" i="1"/>
  <c r="GP202" i="1"/>
  <c r="GV202" i="1"/>
  <c r="HC202" i="1"/>
  <c r="GX202" i="1" s="1"/>
  <c r="U203" i="1"/>
  <c r="V203" i="1"/>
  <c r="W203" i="1"/>
  <c r="Y203" i="1"/>
  <c r="AC203" i="1"/>
  <c r="AE203" i="1"/>
  <c r="AD203" i="1" s="1"/>
  <c r="AF203" i="1"/>
  <c r="AG203" i="1"/>
  <c r="AH203" i="1"/>
  <c r="AI203" i="1"/>
  <c r="AJ203" i="1"/>
  <c r="CQ203" i="1"/>
  <c r="P203" i="1" s="1"/>
  <c r="CR203" i="1"/>
  <c r="Q203" i="1" s="1"/>
  <c r="CS203" i="1"/>
  <c r="R203" i="1" s="1"/>
  <c r="CT203" i="1"/>
  <c r="S203" i="1" s="1"/>
  <c r="CU203" i="1"/>
  <c r="T203" i="1" s="1"/>
  <c r="CV203" i="1"/>
  <c r="CW203" i="1"/>
  <c r="CX203" i="1"/>
  <c r="CY203" i="1"/>
  <c r="X203" i="1" s="1"/>
  <c r="CZ203" i="1"/>
  <c r="GL203" i="1"/>
  <c r="GO203" i="1"/>
  <c r="GP203" i="1"/>
  <c r="GV203" i="1"/>
  <c r="HC203" i="1"/>
  <c r="GX203" i="1" s="1"/>
  <c r="C204" i="1"/>
  <c r="D204" i="1"/>
  <c r="I204" i="1"/>
  <c r="I205" i="1" s="1"/>
  <c r="K204" i="1"/>
  <c r="AC204" i="1"/>
  <c r="AE204" i="1"/>
  <c r="AD204" i="1" s="1"/>
  <c r="AF204" i="1"/>
  <c r="AG204" i="1"/>
  <c r="AH204" i="1"/>
  <c r="AI204" i="1"/>
  <c r="AJ204" i="1"/>
  <c r="CQ204" i="1"/>
  <c r="CR204" i="1"/>
  <c r="CS204" i="1"/>
  <c r="CT204" i="1"/>
  <c r="CU204" i="1"/>
  <c r="T204" i="1" s="1"/>
  <c r="CV204" i="1"/>
  <c r="CW204" i="1"/>
  <c r="CX204" i="1"/>
  <c r="W204" i="1" s="1"/>
  <c r="GL204" i="1"/>
  <c r="GO204" i="1"/>
  <c r="GP204" i="1"/>
  <c r="GV204" i="1"/>
  <c r="HC204" i="1"/>
  <c r="GX204" i="1" s="1"/>
  <c r="R205" i="1"/>
  <c r="S205" i="1"/>
  <c r="T205" i="1"/>
  <c r="V205" i="1"/>
  <c r="AB205" i="1"/>
  <c r="AC205" i="1"/>
  <c r="AE205" i="1"/>
  <c r="AD205" i="1" s="1"/>
  <c r="AF205" i="1"/>
  <c r="AG205" i="1"/>
  <c r="AH205" i="1"/>
  <c r="CV205" i="1" s="1"/>
  <c r="U205" i="1" s="1"/>
  <c r="AI205" i="1"/>
  <c r="AJ205" i="1"/>
  <c r="CQ205" i="1"/>
  <c r="P205" i="1" s="1"/>
  <c r="CR205" i="1"/>
  <c r="Q205" i="1" s="1"/>
  <c r="CS205" i="1"/>
  <c r="CT205" i="1"/>
  <c r="CU205" i="1"/>
  <c r="CW205" i="1"/>
  <c r="CX205" i="1"/>
  <c r="W205" i="1" s="1"/>
  <c r="CY205" i="1"/>
  <c r="X205" i="1" s="1"/>
  <c r="CZ205" i="1"/>
  <c r="Y205" i="1" s="1"/>
  <c r="GL205" i="1"/>
  <c r="GO205" i="1"/>
  <c r="GP205" i="1"/>
  <c r="GV205" i="1"/>
  <c r="HC205" i="1"/>
  <c r="GX205" i="1" s="1"/>
  <c r="S206" i="1"/>
  <c r="U206" i="1"/>
  <c r="W206" i="1"/>
  <c r="X206" i="1"/>
  <c r="Y206" i="1"/>
  <c r="AC206" i="1"/>
  <c r="AB206" i="1" s="1"/>
  <c r="AD206" i="1"/>
  <c r="AE206" i="1"/>
  <c r="AF206" i="1"/>
  <c r="AG206" i="1"/>
  <c r="AH206" i="1"/>
  <c r="AI206" i="1"/>
  <c r="CW206" i="1" s="1"/>
  <c r="V206" i="1" s="1"/>
  <c r="AJ206" i="1"/>
  <c r="CQ206" i="1"/>
  <c r="P206" i="1" s="1"/>
  <c r="CR206" i="1"/>
  <c r="Q206" i="1" s="1"/>
  <c r="CS206" i="1"/>
  <c r="R206" i="1" s="1"/>
  <c r="CT206" i="1"/>
  <c r="CU206" i="1"/>
  <c r="T206" i="1" s="1"/>
  <c r="CV206" i="1"/>
  <c r="CX206" i="1"/>
  <c r="CY206" i="1"/>
  <c r="CZ206" i="1"/>
  <c r="GL206" i="1"/>
  <c r="GO206" i="1"/>
  <c r="GP206" i="1"/>
  <c r="GV206" i="1"/>
  <c r="HC206" i="1"/>
  <c r="GX206" i="1" s="1"/>
  <c r="C207" i="1"/>
  <c r="D207" i="1"/>
  <c r="T207" i="1"/>
  <c r="U207" i="1"/>
  <c r="V207" i="1"/>
  <c r="AC207" i="1"/>
  <c r="AE207" i="1"/>
  <c r="AD207" i="1" s="1"/>
  <c r="AF207" i="1"/>
  <c r="AG207" i="1"/>
  <c r="AH207" i="1"/>
  <c r="AI207" i="1"/>
  <c r="AJ207" i="1"/>
  <c r="CQ207" i="1"/>
  <c r="CR207" i="1"/>
  <c r="CS207" i="1"/>
  <c r="CT207" i="1"/>
  <c r="CU207" i="1"/>
  <c r="CV207" i="1"/>
  <c r="CW207" i="1"/>
  <c r="CX207" i="1"/>
  <c r="W207" i="1" s="1"/>
  <c r="GL207" i="1"/>
  <c r="GO207" i="1"/>
  <c r="GP207" i="1"/>
  <c r="GV207" i="1"/>
  <c r="HC207" i="1"/>
  <c r="GX207" i="1" s="1"/>
  <c r="I208" i="1"/>
  <c r="S208" i="1"/>
  <c r="T208" i="1"/>
  <c r="V208" i="1"/>
  <c r="W208" i="1"/>
  <c r="AC208" i="1"/>
  <c r="AB208" i="1" s="1"/>
  <c r="AE208" i="1"/>
  <c r="AD208" i="1" s="1"/>
  <c r="AF208" i="1"/>
  <c r="AG208" i="1"/>
  <c r="AH208" i="1"/>
  <c r="CV208" i="1" s="1"/>
  <c r="U208" i="1" s="1"/>
  <c r="AI208" i="1"/>
  <c r="AJ208" i="1"/>
  <c r="CQ208" i="1"/>
  <c r="P208" i="1" s="1"/>
  <c r="CR208" i="1"/>
  <c r="Q208" i="1" s="1"/>
  <c r="CS208" i="1"/>
  <c r="R208" i="1" s="1"/>
  <c r="CT208" i="1"/>
  <c r="CU208" i="1"/>
  <c r="CW208" i="1"/>
  <c r="CX208" i="1"/>
  <c r="GL208" i="1"/>
  <c r="GO208" i="1"/>
  <c r="GP208" i="1"/>
  <c r="GV208" i="1"/>
  <c r="HC208" i="1"/>
  <c r="GX208" i="1" s="1"/>
  <c r="I209" i="1"/>
  <c r="R209" i="1"/>
  <c r="T209" i="1"/>
  <c r="V209" i="1"/>
  <c r="W209" i="1"/>
  <c r="AC209" i="1"/>
  <c r="AB209" i="1" s="1"/>
  <c r="AE209" i="1"/>
  <c r="AD209" i="1" s="1"/>
  <c r="AF209" i="1"/>
  <c r="AG209" i="1"/>
  <c r="AH209" i="1"/>
  <c r="CV209" i="1" s="1"/>
  <c r="U209" i="1" s="1"/>
  <c r="AI209" i="1"/>
  <c r="AJ209" i="1"/>
  <c r="CQ209" i="1"/>
  <c r="P209" i="1" s="1"/>
  <c r="CR209" i="1"/>
  <c r="Q209" i="1" s="1"/>
  <c r="CS209" i="1"/>
  <c r="CT209" i="1"/>
  <c r="S209" i="1" s="1"/>
  <c r="CU209" i="1"/>
  <c r="CW209" i="1"/>
  <c r="CX209" i="1"/>
  <c r="GL209" i="1"/>
  <c r="GO209" i="1"/>
  <c r="GP209" i="1"/>
  <c r="GV209" i="1"/>
  <c r="HC209" i="1"/>
  <c r="GX209" i="1" s="1"/>
  <c r="B211" i="1"/>
  <c r="B195" i="1" s="1"/>
  <c r="C211" i="1"/>
  <c r="C195" i="1" s="1"/>
  <c r="D211" i="1"/>
  <c r="D195" i="1" s="1"/>
  <c r="F211" i="1"/>
  <c r="F195" i="1" s="1"/>
  <c r="G211" i="1"/>
  <c r="G195" i="1" s="1"/>
  <c r="AP211" i="1"/>
  <c r="BB211" i="1"/>
  <c r="BB195" i="1" s="1"/>
  <c r="BC211" i="1"/>
  <c r="BC195" i="1" s="1"/>
  <c r="BX211" i="1"/>
  <c r="BY211" i="1"/>
  <c r="CK211" i="1"/>
  <c r="CK195" i="1" s="1"/>
  <c r="CL211" i="1"/>
  <c r="CL195" i="1" s="1"/>
  <c r="CM211" i="1"/>
  <c r="CM195" i="1" s="1"/>
  <c r="F220" i="1"/>
  <c r="F224" i="1"/>
  <c r="F227" i="1"/>
  <c r="B241" i="1"/>
  <c r="B22" i="1" s="1"/>
  <c r="C241" i="1"/>
  <c r="C22" i="1" s="1"/>
  <c r="D241" i="1"/>
  <c r="D22" i="1" s="1"/>
  <c r="F241" i="1"/>
  <c r="F22" i="1" s="1"/>
  <c r="G241" i="1"/>
  <c r="G22" i="1" s="1"/>
  <c r="B271" i="1"/>
  <c r="B18" i="1" s="1"/>
  <c r="C271" i="1"/>
  <c r="C18" i="1" s="1"/>
  <c r="D271" i="1"/>
  <c r="D18" i="1" s="1"/>
  <c r="F271" i="1"/>
  <c r="F18" i="1" s="1"/>
  <c r="G271" i="1"/>
  <c r="G18" i="1" s="1"/>
  <c r="F12" i="6"/>
  <c r="G12" i="6"/>
  <c r="L716" i="7" l="1"/>
  <c r="L714" i="7" s="1"/>
  <c r="AT601" i="7"/>
  <c r="L598" i="7" s="1"/>
  <c r="AN527" i="7"/>
  <c r="AT527" i="7"/>
  <c r="L160" i="7"/>
  <c r="AO183" i="7" s="1"/>
  <c r="L540" i="7"/>
  <c r="AN343" i="7"/>
  <c r="K343" i="7"/>
  <c r="I343" i="7" s="1"/>
  <c r="L338" i="7"/>
  <c r="AN418" i="7"/>
  <c r="L391" i="7"/>
  <c r="K405" i="7" s="1"/>
  <c r="I405" i="7" s="1"/>
  <c r="AN435" i="7"/>
  <c r="L415" i="7"/>
  <c r="L414" i="7"/>
  <c r="L456" i="7"/>
  <c r="L462" i="7" s="1"/>
  <c r="L178" i="7"/>
  <c r="K241" i="7"/>
  <c r="I241" i="7" s="1"/>
  <c r="AN183" i="7"/>
  <c r="L180" i="7"/>
  <c r="L195" i="7"/>
  <c r="AN545" i="7"/>
  <c r="K310" i="7"/>
  <c r="I310" i="7" s="1"/>
  <c r="AO418" i="7"/>
  <c r="K326" i="7"/>
  <c r="I326" i="7" s="1"/>
  <c r="AN200" i="7"/>
  <c r="K545" i="7"/>
  <c r="I545" i="7" s="1"/>
  <c r="AT387" i="7"/>
  <c r="L672" i="7" s="1"/>
  <c r="AN78" i="7"/>
  <c r="K563" i="7"/>
  <c r="I563" i="7" s="1"/>
  <c r="AO200" i="7"/>
  <c r="AN627" i="7"/>
  <c r="L559" i="7"/>
  <c r="AN563" i="7"/>
  <c r="K183" i="7"/>
  <c r="I183" i="7" s="1"/>
  <c r="AN216" i="7"/>
  <c r="L212" i="7"/>
  <c r="AN149" i="7"/>
  <c r="L542" i="7"/>
  <c r="L479" i="7"/>
  <c r="L477" i="7" s="1"/>
  <c r="AN452" i="7"/>
  <c r="K149" i="7"/>
  <c r="I149" i="7" s="1"/>
  <c r="L690" i="7"/>
  <c r="L688" i="7" s="1"/>
  <c r="K452" i="7"/>
  <c r="I452" i="7" s="1"/>
  <c r="AO149" i="7"/>
  <c r="AO78" i="7"/>
  <c r="K78" i="7"/>
  <c r="I78" i="7" s="1"/>
  <c r="L621" i="7"/>
  <c r="L448" i="7"/>
  <c r="K31" i="7"/>
  <c r="L676" i="7"/>
  <c r="L674" i="7" s="1"/>
  <c r="L708" i="7"/>
  <c r="L757" i="7" s="1"/>
  <c r="L116" i="7"/>
  <c r="AN241" i="7"/>
  <c r="L237" i="7"/>
  <c r="K627" i="7"/>
  <c r="I627" i="7" s="1"/>
  <c r="L265" i="7"/>
  <c r="AN326" i="7"/>
  <c r="K269" i="7"/>
  <c r="I269" i="7" s="1"/>
  <c r="L696" i="7"/>
  <c r="L694" i="7" s="1"/>
  <c r="AN269" i="7"/>
  <c r="AN310" i="7"/>
  <c r="K216" i="7"/>
  <c r="I216" i="7" s="1"/>
  <c r="L463" i="7"/>
  <c r="L524" i="7"/>
  <c r="L631" i="7"/>
  <c r="L643" i="7"/>
  <c r="AN601" i="7"/>
  <c r="K387" i="7"/>
  <c r="I387" i="7" s="1"/>
  <c r="L636" i="7"/>
  <c r="L640" i="7"/>
  <c r="L638" i="7" s="1"/>
  <c r="L382" i="7"/>
  <c r="AO527" i="7"/>
  <c r="L634" i="7" s="1"/>
  <c r="L523" i="7"/>
  <c r="AN387" i="7"/>
  <c r="L87" i="7"/>
  <c r="K91" i="7"/>
  <c r="I91" i="7" s="1"/>
  <c r="AO91" i="7"/>
  <c r="AN91" i="7"/>
  <c r="L109" i="7"/>
  <c r="AN55" i="7"/>
  <c r="K55" i="7"/>
  <c r="I55" i="7" s="1"/>
  <c r="AO55" i="7"/>
  <c r="L51" i="7"/>
  <c r="K32" i="7"/>
  <c r="L113" i="7"/>
  <c r="L111" i="7" s="1"/>
  <c r="L266" i="7"/>
  <c r="L747" i="7"/>
  <c r="L745" i="7" s="1"/>
  <c r="AO361" i="7"/>
  <c r="L357" i="7"/>
  <c r="L432" i="7"/>
  <c r="AN361" i="7"/>
  <c r="L104" i="7"/>
  <c r="K435" i="7"/>
  <c r="I435" i="7" s="1"/>
  <c r="K200" i="7"/>
  <c r="I200" i="7" s="1"/>
  <c r="L306" i="7"/>
  <c r="K286" i="7"/>
  <c r="I286" i="7" s="1"/>
  <c r="AN286" i="7"/>
  <c r="AO286" i="7"/>
  <c r="L667" i="7"/>
  <c r="K64" i="7"/>
  <c r="I64" i="7" s="1"/>
  <c r="L358" i="7"/>
  <c r="L679" i="7"/>
  <c r="K601" i="7"/>
  <c r="I601" i="7" s="1"/>
  <c r="L596" i="7"/>
  <c r="L750" i="7"/>
  <c r="L699" i="7"/>
  <c r="L687" i="7"/>
  <c r="L323" i="7"/>
  <c r="L282" i="7"/>
  <c r="L431" i="7"/>
  <c r="L470" i="7"/>
  <c r="L146" i="7"/>
  <c r="L738" i="7"/>
  <c r="K527" i="7"/>
  <c r="I527" i="7" s="1"/>
  <c r="L321" i="7"/>
  <c r="AB160" i="1"/>
  <c r="AB100" i="1"/>
  <c r="AB81" i="1"/>
  <c r="AB201" i="1"/>
  <c r="AB108" i="1"/>
  <c r="AB97" i="1"/>
  <c r="AB149" i="1"/>
  <c r="AB147" i="1"/>
  <c r="AB111" i="1"/>
  <c r="AB204" i="1"/>
  <c r="AB70" i="1"/>
  <c r="AB207" i="1"/>
  <c r="AB154" i="1"/>
  <c r="AB90" i="1"/>
  <c r="BZ36" i="1"/>
  <c r="CG36" i="1" s="1"/>
  <c r="AX36" i="1" s="1"/>
  <c r="AB77" i="1"/>
  <c r="CC36" i="1"/>
  <c r="BZ163" i="1"/>
  <c r="CG163" i="1" s="1"/>
  <c r="AB104" i="1"/>
  <c r="AB84" i="1"/>
  <c r="AB29" i="1"/>
  <c r="AB86" i="1"/>
  <c r="AB156" i="1"/>
  <c r="AB88" i="1"/>
  <c r="AB106" i="1"/>
  <c r="CC211" i="1"/>
  <c r="CD211" i="1"/>
  <c r="CD195" i="1" s="1"/>
  <c r="BZ211" i="1"/>
  <c r="CI211" i="1" s="1"/>
  <c r="AB94" i="1"/>
  <c r="CD113" i="1"/>
  <c r="AU113" i="1" s="1"/>
  <c r="CJ145" i="1"/>
  <c r="BA163" i="1"/>
  <c r="CU3" i="3"/>
  <c r="CV3" i="3"/>
  <c r="U29" i="1" s="1"/>
  <c r="CX3" i="3"/>
  <c r="DH114" i="3"/>
  <c r="DI114" i="3"/>
  <c r="DF114" i="3"/>
  <c r="DG114" i="3"/>
  <c r="AB202" i="1"/>
  <c r="U101" i="1"/>
  <c r="DJ178" i="3"/>
  <c r="DH82" i="3"/>
  <c r="DI82" i="3"/>
  <c r="DF82" i="3"/>
  <c r="DG82" i="3"/>
  <c r="AQ211" i="1"/>
  <c r="CP155" i="1"/>
  <c r="O155" i="1" s="1"/>
  <c r="GM155" i="1" s="1"/>
  <c r="GN155" i="1" s="1"/>
  <c r="AB199" i="1"/>
  <c r="AB200" i="1"/>
  <c r="AB74" i="1"/>
  <c r="CY209" i="1"/>
  <c r="X209" i="1" s="1"/>
  <c r="CZ209" i="1"/>
  <c r="Y209" i="1" s="1"/>
  <c r="CP96" i="1"/>
  <c r="O96" i="1" s="1"/>
  <c r="GM96" i="1" s="1"/>
  <c r="GN96" i="1" s="1"/>
  <c r="GM202" i="1"/>
  <c r="GN202" i="1" s="1"/>
  <c r="AB197" i="1"/>
  <c r="AB203" i="1"/>
  <c r="AG163" i="1"/>
  <c r="AB89" i="1"/>
  <c r="AJ211" i="1"/>
  <c r="AB158" i="1"/>
  <c r="CY208" i="1"/>
  <c r="X208" i="1" s="1"/>
  <c r="CZ208" i="1"/>
  <c r="Y208" i="1" s="1"/>
  <c r="GM159" i="1"/>
  <c r="GN159" i="1" s="1"/>
  <c r="T101" i="1"/>
  <c r="AB83" i="1"/>
  <c r="DF136" i="3"/>
  <c r="DG136" i="3"/>
  <c r="DH136" i="3"/>
  <c r="DI136" i="3"/>
  <c r="DF63" i="3"/>
  <c r="P88" i="1" s="1"/>
  <c r="DG63" i="3"/>
  <c r="Q88" i="1" s="1"/>
  <c r="DH63" i="3"/>
  <c r="DI63" i="3"/>
  <c r="AP163" i="1"/>
  <c r="CM26" i="1"/>
  <c r="BD36" i="1"/>
  <c r="GM32" i="1"/>
  <c r="GN32" i="1" s="1"/>
  <c r="DF247" i="3"/>
  <c r="DJ247" i="3" s="1"/>
  <c r="DG247" i="3"/>
  <c r="DH247" i="3"/>
  <c r="DI247" i="3"/>
  <c r="DF217" i="3"/>
  <c r="DJ217" i="3" s="1"/>
  <c r="DG217" i="3"/>
  <c r="DH217" i="3"/>
  <c r="DI217" i="3"/>
  <c r="P79" i="1"/>
  <c r="AO163" i="1"/>
  <c r="CY153" i="1"/>
  <c r="X153" i="1" s="1"/>
  <c r="CZ153" i="1"/>
  <c r="Y153" i="1" s="1"/>
  <c r="GM153" i="1" s="1"/>
  <c r="GN153" i="1" s="1"/>
  <c r="CP91" i="1"/>
  <c r="O91" i="1" s="1"/>
  <c r="GM91" i="1" s="1"/>
  <c r="GN91" i="1" s="1"/>
  <c r="CL26" i="1"/>
  <c r="BC36" i="1"/>
  <c r="DF207" i="3"/>
  <c r="DJ207" i="3" s="1"/>
  <c r="DG207" i="3"/>
  <c r="DH207" i="3"/>
  <c r="DI207" i="3"/>
  <c r="DF198" i="3"/>
  <c r="DG198" i="3"/>
  <c r="DH198" i="3"/>
  <c r="DI198" i="3"/>
  <c r="DF79" i="3"/>
  <c r="P90" i="1" s="1"/>
  <c r="DG79" i="3"/>
  <c r="DH79" i="3"/>
  <c r="DI79" i="3"/>
  <c r="DJ79" i="3" s="1"/>
  <c r="CJ211" i="1"/>
  <c r="CP157" i="1"/>
  <c r="O157" i="1" s="1"/>
  <c r="GM157" i="1" s="1"/>
  <c r="GN157" i="1" s="1"/>
  <c r="AB110" i="1"/>
  <c r="AB73" i="1"/>
  <c r="CK26" i="1"/>
  <c r="BB36" i="1"/>
  <c r="DJ211" i="3"/>
  <c r="P199" i="1"/>
  <c r="DH204" i="3"/>
  <c r="DG204" i="3"/>
  <c r="DI204" i="3"/>
  <c r="DF204" i="3"/>
  <c r="DJ204" i="3" s="1"/>
  <c r="DI176" i="3"/>
  <c r="DF176" i="3"/>
  <c r="DJ176" i="3" s="1"/>
  <c r="DG176" i="3"/>
  <c r="DH176" i="3"/>
  <c r="DJ169" i="3"/>
  <c r="DI51" i="3"/>
  <c r="DH51" i="3"/>
  <c r="DF51" i="3"/>
  <c r="DJ51" i="3" s="1"/>
  <c r="DG51" i="3"/>
  <c r="CY200" i="1"/>
  <c r="X200" i="1" s="1"/>
  <c r="CU105" i="3"/>
  <c r="CX106" i="3"/>
  <c r="CX111" i="3"/>
  <c r="CV105" i="3"/>
  <c r="U104" i="1" s="1"/>
  <c r="CX105" i="3"/>
  <c r="CX112" i="3"/>
  <c r="CW107" i="3"/>
  <c r="CX107" i="3"/>
  <c r="CW109" i="3"/>
  <c r="I105" i="1"/>
  <c r="W105" i="1" s="1"/>
  <c r="AB87" i="1"/>
  <c r="CP198" i="1"/>
  <c r="O198" i="1" s="1"/>
  <c r="GM198" i="1" s="1"/>
  <c r="GN198" i="1" s="1"/>
  <c r="GM95" i="1"/>
  <c r="GO95" i="1" s="1"/>
  <c r="CP200" i="1"/>
  <c r="O200" i="1" s="1"/>
  <c r="AB150" i="1"/>
  <c r="BY145" i="1"/>
  <c r="AB101" i="1"/>
  <c r="U99" i="1"/>
  <c r="AB30" i="1"/>
  <c r="S161" i="1"/>
  <c r="V148" i="1"/>
  <c r="AI163" i="1" s="1"/>
  <c r="BX145" i="1"/>
  <c r="AB153" i="1"/>
  <c r="S148" i="1"/>
  <c r="BC145" i="1"/>
  <c r="S99" i="1"/>
  <c r="CD163" i="1"/>
  <c r="R148" i="1"/>
  <c r="AP113" i="1"/>
  <c r="BY68" i="1"/>
  <c r="R99" i="1"/>
  <c r="AB80" i="1"/>
  <c r="P161" i="1"/>
  <c r="AB152" i="1"/>
  <c r="CC163" i="1"/>
  <c r="Q148" i="1"/>
  <c r="CP148" i="1" s="1"/>
  <c r="O148" i="1" s="1"/>
  <c r="AO113" i="1"/>
  <c r="BX68" i="1"/>
  <c r="Q99" i="1"/>
  <c r="CP99" i="1" s="1"/>
  <c r="O99" i="1" s="1"/>
  <c r="GM99" i="1" s="1"/>
  <c r="GO99" i="1" s="1"/>
  <c r="AB34" i="1"/>
  <c r="W33" i="1"/>
  <c r="BX195" i="1"/>
  <c r="AO211" i="1"/>
  <c r="CP206" i="1"/>
  <c r="O206" i="1" s="1"/>
  <c r="GM206" i="1" s="1"/>
  <c r="GN206" i="1" s="1"/>
  <c r="CP203" i="1"/>
  <c r="O203" i="1" s="1"/>
  <c r="GM203" i="1" s="1"/>
  <c r="GN203" i="1" s="1"/>
  <c r="AG211" i="1"/>
  <c r="CC26" i="1"/>
  <c r="AT36" i="1"/>
  <c r="DF165" i="3"/>
  <c r="DI165" i="3"/>
  <c r="DJ165" i="3" s="1"/>
  <c r="DG165" i="3"/>
  <c r="DH165" i="3"/>
  <c r="CP205" i="1"/>
  <c r="O205" i="1" s="1"/>
  <c r="GM205" i="1" s="1"/>
  <c r="GN205" i="1" s="1"/>
  <c r="V101" i="1"/>
  <c r="DH219" i="3"/>
  <c r="DF219" i="3"/>
  <c r="DG219" i="3"/>
  <c r="DI219" i="3"/>
  <c r="DJ151" i="3"/>
  <c r="CP208" i="1"/>
  <c r="O208" i="1" s="1"/>
  <c r="GM208" i="1" s="1"/>
  <c r="GN208" i="1" s="1"/>
  <c r="Q161" i="1"/>
  <c r="R161" i="1"/>
  <c r="AB107" i="1"/>
  <c r="CY31" i="1"/>
  <c r="X31" i="1" s="1"/>
  <c r="CZ31" i="1"/>
  <c r="Y31" i="1" s="1"/>
  <c r="CP209" i="1"/>
  <c r="O209" i="1" s="1"/>
  <c r="AB198" i="1"/>
  <c r="BY195" i="1"/>
  <c r="W161" i="1"/>
  <c r="AJ163" i="1" s="1"/>
  <c r="CP87" i="1"/>
  <c r="O87" i="1" s="1"/>
  <c r="GM87" i="1" s="1"/>
  <c r="GN87" i="1" s="1"/>
  <c r="T33" i="1"/>
  <c r="AB32" i="1"/>
  <c r="AB109" i="1"/>
  <c r="CU119" i="3"/>
  <c r="CW121" i="3"/>
  <c r="V108" i="1" s="1"/>
  <c r="T107" i="1"/>
  <c r="U105" i="1"/>
  <c r="CW103" i="3"/>
  <c r="CX103" i="3"/>
  <c r="CU100" i="3"/>
  <c r="CW102" i="3"/>
  <c r="V100" i="1" s="1"/>
  <c r="CX104" i="3"/>
  <c r="I101" i="1"/>
  <c r="R101" i="1" s="1"/>
  <c r="BD211" i="1"/>
  <c r="AB105" i="1"/>
  <c r="CP85" i="1"/>
  <c r="O85" i="1" s="1"/>
  <c r="GM85" i="1" s="1"/>
  <c r="GN85" i="1" s="1"/>
  <c r="U98" i="1"/>
  <c r="CP83" i="1"/>
  <c r="O83" i="1" s="1"/>
  <c r="GM83" i="1" s="1"/>
  <c r="GN83" i="1" s="1"/>
  <c r="S76" i="1"/>
  <c r="AB103" i="1"/>
  <c r="R76" i="1"/>
  <c r="AB72" i="1"/>
  <c r="CP71" i="1"/>
  <c r="O71" i="1" s="1"/>
  <c r="GM71" i="1" s="1"/>
  <c r="GN71" i="1" s="1"/>
  <c r="U31" i="1"/>
  <c r="T29" i="1"/>
  <c r="AG36" i="1" s="1"/>
  <c r="CX231" i="3"/>
  <c r="CW225" i="3"/>
  <c r="CX236" i="3"/>
  <c r="CU219" i="3"/>
  <c r="CW222" i="3"/>
  <c r="CX225" i="3"/>
  <c r="CV219" i="3"/>
  <c r="U204" i="1" s="1"/>
  <c r="CX222" i="3"/>
  <c r="CW221" i="3"/>
  <c r="CX224" i="3"/>
  <c r="CX235" i="3"/>
  <c r="CX232" i="3"/>
  <c r="CX229" i="3"/>
  <c r="CW223" i="3"/>
  <c r="CX226" i="3"/>
  <c r="CX220" i="3"/>
  <c r="CX223" i="3"/>
  <c r="CX234" i="3"/>
  <c r="AB151" i="1"/>
  <c r="W104" i="1"/>
  <c r="S98" i="1"/>
  <c r="S78" i="1"/>
  <c r="Q76" i="1"/>
  <c r="BZ26" i="1"/>
  <c r="CI36" i="1"/>
  <c r="CD36" i="1"/>
  <c r="CX214" i="3"/>
  <c r="CU213" i="3"/>
  <c r="CW215" i="3"/>
  <c r="V201" i="1" s="1"/>
  <c r="CX215" i="3"/>
  <c r="R78" i="1"/>
  <c r="P76" i="1"/>
  <c r="CP76" i="1" s="1"/>
  <c r="O76" i="1" s="1"/>
  <c r="BZ113" i="1"/>
  <c r="CG113" i="1" s="1"/>
  <c r="CL68" i="1"/>
  <c r="BC113" i="1"/>
  <c r="R98" i="1"/>
  <c r="CP93" i="1"/>
  <c r="O93" i="1" s="1"/>
  <c r="GM93" i="1" s="1"/>
  <c r="GN93" i="1" s="1"/>
  <c r="CP89" i="1"/>
  <c r="O89" i="1" s="1"/>
  <c r="GM89" i="1" s="1"/>
  <c r="GN89" i="1" s="1"/>
  <c r="CZ82" i="1"/>
  <c r="Y82" i="1" s="1"/>
  <c r="Q78" i="1"/>
  <c r="CW20" i="3"/>
  <c r="CX21" i="3"/>
  <c r="CW19" i="3"/>
  <c r="CX25" i="3"/>
  <c r="CX27" i="3"/>
  <c r="CU15" i="3"/>
  <c r="CV15" i="3"/>
  <c r="U75" i="1" s="1"/>
  <c r="CX20" i="3"/>
  <c r="CX26" i="3"/>
  <c r="CX28" i="3"/>
  <c r="Q31" i="1"/>
  <c r="CP31" i="1" s="1"/>
  <c r="O31" i="1" s="1"/>
  <c r="GM31" i="1" s="1"/>
  <c r="GN31" i="1" s="1"/>
  <c r="T104" i="1"/>
  <c r="AB79" i="1"/>
  <c r="P78" i="1"/>
  <c r="W76" i="1"/>
  <c r="GX33" i="1"/>
  <c r="CY107" i="1"/>
  <c r="X107" i="1" s="1"/>
  <c r="CZ107" i="1"/>
  <c r="Y107" i="1" s="1"/>
  <c r="V76" i="1"/>
  <c r="AO26" i="1"/>
  <c r="F40" i="1"/>
  <c r="CX203" i="3"/>
  <c r="CX195" i="3"/>
  <c r="CX200" i="3"/>
  <c r="CX205" i="3"/>
  <c r="CX202" i="3"/>
  <c r="CU194" i="3"/>
  <c r="CX194" i="3"/>
  <c r="CX199" i="3"/>
  <c r="CX196" i="3"/>
  <c r="CX201" i="3"/>
  <c r="CX206" i="3"/>
  <c r="CW198" i="3"/>
  <c r="R107" i="1"/>
  <c r="CP107" i="1" s="1"/>
  <c r="O107" i="1" s="1"/>
  <c r="GM107" i="1" s="1"/>
  <c r="GN107" i="1" s="1"/>
  <c r="CP82" i="1"/>
  <c r="O82" i="1" s="1"/>
  <c r="CP80" i="1"/>
  <c r="O80" i="1" s="1"/>
  <c r="GM80" i="1" s="1"/>
  <c r="GN80" i="1" s="1"/>
  <c r="V78" i="1"/>
  <c r="U76" i="1"/>
  <c r="W29" i="1"/>
  <c r="AJ36" i="1" s="1"/>
  <c r="DI244" i="3"/>
  <c r="DF244" i="3"/>
  <c r="DJ244" i="3" s="1"/>
  <c r="DG244" i="3"/>
  <c r="DH244" i="3"/>
  <c r="CX228" i="3"/>
  <c r="DI138" i="3"/>
  <c r="DG138" i="3"/>
  <c r="Q147" i="1" s="1"/>
  <c r="DH138" i="3"/>
  <c r="R147" i="1" s="1"/>
  <c r="DF138" i="3"/>
  <c r="P147" i="1" s="1"/>
  <c r="DF118" i="3"/>
  <c r="DJ118" i="3" s="1"/>
  <c r="DG118" i="3"/>
  <c r="DH118" i="3"/>
  <c r="DI118" i="3"/>
  <c r="CX60" i="3"/>
  <c r="DF44" i="3"/>
  <c r="P81" i="1" s="1"/>
  <c r="DG44" i="3"/>
  <c r="DH44" i="3"/>
  <c r="DI44" i="3"/>
  <c r="W31" i="1"/>
  <c r="DG241" i="3"/>
  <c r="DJ241" i="3" s="1"/>
  <c r="DH241" i="3"/>
  <c r="DI241" i="3"/>
  <c r="DF241" i="3"/>
  <c r="CW197" i="3"/>
  <c r="DI162" i="3"/>
  <c r="DH162" i="3"/>
  <c r="DG162" i="3"/>
  <c r="DF162" i="3"/>
  <c r="DJ162" i="3" s="1"/>
  <c r="DG35" i="3"/>
  <c r="DH35" i="3"/>
  <c r="DI35" i="3"/>
  <c r="DF35" i="3"/>
  <c r="DJ35" i="3" s="1"/>
  <c r="CW12" i="3"/>
  <c r="V70" i="1" s="1"/>
  <c r="CX11" i="3"/>
  <c r="CW13" i="3"/>
  <c r="CU11" i="3"/>
  <c r="CX13" i="3"/>
  <c r="CX14" i="3"/>
  <c r="CX12" i="3"/>
  <c r="AP36" i="1"/>
  <c r="BY26" i="1"/>
  <c r="DF146" i="3"/>
  <c r="DH146" i="3"/>
  <c r="DI146" i="3"/>
  <c r="DG146" i="3"/>
  <c r="DI124" i="3"/>
  <c r="DJ124" i="3" s="1"/>
  <c r="DF124" i="3"/>
  <c r="DG124" i="3"/>
  <c r="DH124" i="3"/>
  <c r="CX120" i="3"/>
  <c r="CW87" i="3"/>
  <c r="CX87" i="3"/>
  <c r="CU82" i="3"/>
  <c r="CW86" i="3"/>
  <c r="CX88" i="3"/>
  <c r="CU83" i="3"/>
  <c r="CX83" i="3"/>
  <c r="CW85" i="3"/>
  <c r="V92" i="1" s="1"/>
  <c r="CX85" i="3"/>
  <c r="CX10" i="3"/>
  <c r="CU10" i="3"/>
  <c r="CV10" i="3"/>
  <c r="U34" i="1" s="1"/>
  <c r="T31" i="1"/>
  <c r="CX233" i="3"/>
  <c r="CX230" i="3"/>
  <c r="CX227" i="3"/>
  <c r="GX29" i="1"/>
  <c r="CJ36" i="1" s="1"/>
  <c r="CX221" i="3"/>
  <c r="DI66" i="3"/>
  <c r="DF66" i="3"/>
  <c r="DG66" i="3"/>
  <c r="DH66" i="3"/>
  <c r="CW56" i="3"/>
  <c r="CX58" i="3"/>
  <c r="CX56" i="3"/>
  <c r="CW58" i="3"/>
  <c r="CU53" i="3"/>
  <c r="CW55" i="3"/>
  <c r="V86" i="1" s="1"/>
  <c r="CU52" i="3"/>
  <c r="CV52" i="3"/>
  <c r="U86" i="1" s="1"/>
  <c r="CX59" i="3"/>
  <c r="CX52" i="3"/>
  <c r="CX61" i="3"/>
  <c r="CX54" i="3"/>
  <c r="CX218" i="3"/>
  <c r="DG68" i="3"/>
  <c r="DF68" i="3"/>
  <c r="DJ68" i="3" s="1"/>
  <c r="DH68" i="3"/>
  <c r="DI68" i="3"/>
  <c r="W34" i="1"/>
  <c r="W30" i="1"/>
  <c r="DF130" i="3"/>
  <c r="DG130" i="3"/>
  <c r="DI130" i="3"/>
  <c r="DJ130" i="3" s="1"/>
  <c r="DH130" i="3"/>
  <c r="AB28" i="1"/>
  <c r="DG140" i="3"/>
  <c r="Q149" i="1" s="1"/>
  <c r="DH140" i="3"/>
  <c r="R149" i="1" s="1"/>
  <c r="CX5" i="3"/>
  <c r="CV164" i="3"/>
  <c r="U154" i="1" s="1"/>
  <c r="CX164" i="3"/>
  <c r="CV129" i="3"/>
  <c r="U110" i="1" s="1"/>
  <c r="CX129" i="3"/>
  <c r="CX109" i="3"/>
  <c r="DI188" i="3"/>
  <c r="DG188" i="3"/>
  <c r="CX121" i="3"/>
  <c r="DI159" i="3"/>
  <c r="DG159" i="3"/>
  <c r="DJ159" i="3" s="1"/>
  <c r="CX16" i="3"/>
  <c r="DI163" i="3"/>
  <c r="DI144" i="3"/>
  <c r="DF143" i="3"/>
  <c r="DG143" i="3"/>
  <c r="DI127" i="3"/>
  <c r="DF127" i="3"/>
  <c r="DJ127" i="3" s="1"/>
  <c r="CX102" i="3"/>
  <c r="DH95" i="3"/>
  <c r="DI95" i="3"/>
  <c r="DG95" i="3"/>
  <c r="DI242" i="3"/>
  <c r="DH239" i="3"/>
  <c r="DG191" i="3"/>
  <c r="DF191" i="3"/>
  <c r="DF189" i="3"/>
  <c r="DJ189" i="3" s="1"/>
  <c r="DI187" i="3"/>
  <c r="CX186" i="3"/>
  <c r="DH166" i="3"/>
  <c r="DH163" i="3"/>
  <c r="DH144" i="3"/>
  <c r="DH128" i="3"/>
  <c r="CV119" i="3"/>
  <c r="U108" i="1" s="1"/>
  <c r="CX119" i="3"/>
  <c r="DH113" i="3"/>
  <c r="DI96" i="3"/>
  <c r="DJ96" i="3" s="1"/>
  <c r="DH91" i="3"/>
  <c r="DH72" i="3"/>
  <c r="DH70" i="3"/>
  <c r="DI46" i="3"/>
  <c r="DI36" i="3"/>
  <c r="CX22" i="3"/>
  <c r="CX7" i="3"/>
  <c r="DG242" i="3"/>
  <c r="DG239" i="3"/>
  <c r="DJ239" i="3" s="1"/>
  <c r="CW196" i="3"/>
  <c r="DI192" i="3"/>
  <c r="DH187" i="3"/>
  <c r="DI174" i="3"/>
  <c r="DI169" i="3"/>
  <c r="DG166" i="3"/>
  <c r="DG163" i="3"/>
  <c r="DI147" i="3"/>
  <c r="DJ147" i="3" s="1"/>
  <c r="DG144" i="3"/>
  <c r="DH139" i="3"/>
  <c r="DG113" i="3"/>
  <c r="CV100" i="3"/>
  <c r="U100" i="1" s="1"/>
  <c r="CX100" i="3"/>
  <c r="DH96" i="3"/>
  <c r="DF91" i="3"/>
  <c r="P94" i="1" s="1"/>
  <c r="CV83" i="3"/>
  <c r="DF72" i="3"/>
  <c r="DJ72" i="3" s="1"/>
  <c r="DG70" i="3"/>
  <c r="DH46" i="3"/>
  <c r="DH36" i="3"/>
  <c r="R79" i="1" s="1"/>
  <c r="DH245" i="3"/>
  <c r="DF242" i="3"/>
  <c r="DJ242" i="3" s="1"/>
  <c r="DF239" i="3"/>
  <c r="P207" i="1" s="1"/>
  <c r="DI208" i="3"/>
  <c r="DH192" i="3"/>
  <c r="DG187" i="3"/>
  <c r="DH174" i="3"/>
  <c r="DH169" i="3"/>
  <c r="DF166" i="3"/>
  <c r="DH155" i="3"/>
  <c r="DH147" i="3"/>
  <c r="DG139" i="3"/>
  <c r="DG117" i="3"/>
  <c r="DH117" i="3"/>
  <c r="DF113" i="3"/>
  <c r="DG96" i="3"/>
  <c r="DF70" i="3"/>
  <c r="DJ70" i="3" s="1"/>
  <c r="DH67" i="3"/>
  <c r="DI67" i="3"/>
  <c r="CX57" i="3"/>
  <c r="DG46" i="3"/>
  <c r="DI41" i="3"/>
  <c r="DG36" i="3"/>
  <c r="CX24" i="3"/>
  <c r="CW18" i="3"/>
  <c r="CX18" i="3"/>
  <c r="CV4" i="3"/>
  <c r="U30" i="1" s="1"/>
  <c r="DI248" i="3"/>
  <c r="DG245" i="3"/>
  <c r="CW224" i="3"/>
  <c r="DI211" i="3"/>
  <c r="DH208" i="3"/>
  <c r="R199" i="1" s="1"/>
  <c r="CW199" i="3"/>
  <c r="DF192" i="3"/>
  <c r="DJ192" i="3" s="1"/>
  <c r="DG182" i="3"/>
  <c r="DF174" i="3"/>
  <c r="DJ174" i="3" s="1"/>
  <c r="DF169" i="3"/>
  <c r="DI158" i="3"/>
  <c r="DG155" i="3"/>
  <c r="DG147" i="3"/>
  <c r="DI142" i="3"/>
  <c r="DF139" i="3"/>
  <c r="DJ139" i="3" s="1"/>
  <c r="DI131" i="3"/>
  <c r="DI126" i="3"/>
  <c r="CX110" i="3"/>
  <c r="DH248" i="3"/>
  <c r="DF245" i="3"/>
  <c r="DJ245" i="3" s="1"/>
  <c r="DH211" i="3"/>
  <c r="DG208" i="3"/>
  <c r="DI190" i="3"/>
  <c r="DF182" i="3"/>
  <c r="DJ182" i="3" s="1"/>
  <c r="DI177" i="3"/>
  <c r="DI172" i="3"/>
  <c r="DG158" i="3"/>
  <c r="DF155" i="3"/>
  <c r="DJ155" i="3" s="1"/>
  <c r="DH142" i="3"/>
  <c r="DH131" i="3"/>
  <c r="DH126" i="3"/>
  <c r="DI99" i="3"/>
  <c r="DG98" i="3"/>
  <c r="DJ98" i="3" s="1"/>
  <c r="DH98" i="3"/>
  <c r="DI75" i="3"/>
  <c r="DI49" i="3"/>
  <c r="S84" i="1" s="1"/>
  <c r="DH34" i="3"/>
  <c r="DF31" i="3"/>
  <c r="DI31" i="3"/>
  <c r="DG248" i="3"/>
  <c r="CX213" i="3"/>
  <c r="DG211" i="3"/>
  <c r="CV194" i="3"/>
  <c r="U197" i="1" s="1"/>
  <c r="DH190" i="3"/>
  <c r="R160" i="1" s="1"/>
  <c r="DH185" i="3"/>
  <c r="DG177" i="3"/>
  <c r="DH172" i="3"/>
  <c r="DI161" i="3"/>
  <c r="DF158" i="3"/>
  <c r="DI153" i="3"/>
  <c r="DG142" i="3"/>
  <c r="DJ142" i="3" s="1"/>
  <c r="DG131" i="3"/>
  <c r="DJ131" i="3" s="1"/>
  <c r="DG126" i="3"/>
  <c r="CX115" i="3"/>
  <c r="DH99" i="3"/>
  <c r="DH94" i="3"/>
  <c r="DI80" i="3"/>
  <c r="DG77" i="3"/>
  <c r="DH75" i="3"/>
  <c r="DH49" i="3"/>
  <c r="R84" i="1" s="1"/>
  <c r="DI39" i="3"/>
  <c r="DI240" i="3"/>
  <c r="DI237" i="3"/>
  <c r="CX216" i="3"/>
  <c r="DG190" i="3"/>
  <c r="Q160" i="1" s="1"/>
  <c r="DF177" i="3"/>
  <c r="DG172" i="3"/>
  <c r="DG161" i="3"/>
  <c r="CX160" i="3"/>
  <c r="DH153" i="3"/>
  <c r="DI137" i="3"/>
  <c r="DF133" i="3"/>
  <c r="DJ133" i="3" s="1"/>
  <c r="DG133" i="3"/>
  <c r="CX108" i="3"/>
  <c r="DG99" i="3"/>
  <c r="DG94" i="3"/>
  <c r="DH80" i="3"/>
  <c r="DG75" i="3"/>
  <c r="DG49" i="3"/>
  <c r="DG39" i="3"/>
  <c r="CX29" i="3"/>
  <c r="CW9" i="3"/>
  <c r="V33" i="1" s="1"/>
  <c r="CX9" i="3"/>
  <c r="DI243" i="3"/>
  <c r="DH240" i="3"/>
  <c r="DH237" i="3"/>
  <c r="R207" i="1" s="1"/>
  <c r="DF161" i="3"/>
  <c r="DJ161" i="3" s="1"/>
  <c r="DG153" i="3"/>
  <c r="DI148" i="3"/>
  <c r="DH137" i="3"/>
  <c r="DF94" i="3"/>
  <c r="DJ94" i="3" s="1"/>
  <c r="CX86" i="3"/>
  <c r="DG80" i="3"/>
  <c r="DI73" i="3"/>
  <c r="CV53" i="3"/>
  <c r="CX53" i="3"/>
  <c r="DF39" i="3"/>
  <c r="DJ39" i="3" s="1"/>
  <c r="DI30" i="3"/>
  <c r="DH243" i="3"/>
  <c r="DG240" i="3"/>
  <c r="DG237" i="3"/>
  <c r="CX197" i="3"/>
  <c r="DI193" i="3"/>
  <c r="DI170" i="3"/>
  <c r="DH148" i="3"/>
  <c r="DI140" i="3"/>
  <c r="DG137" i="3"/>
  <c r="DJ137" i="3" s="1"/>
  <c r="DH97" i="3"/>
  <c r="CX84" i="3"/>
  <c r="DH73" i="3"/>
  <c r="DG30" i="3"/>
  <c r="CW6" i="3"/>
  <c r="V30" i="1" s="1"/>
  <c r="CX6" i="3"/>
  <c r="DG243" i="3"/>
  <c r="DH193" i="3"/>
  <c r="DI175" i="3"/>
  <c r="DH170" i="3"/>
  <c r="DG148" i="3"/>
  <c r="DF140" i="3"/>
  <c r="P149" i="1" s="1"/>
  <c r="CX101" i="3"/>
  <c r="DG97" i="3"/>
  <c r="DI78" i="3"/>
  <c r="DF73" i="3"/>
  <c r="DJ73" i="3" s="1"/>
  <c r="DI47" i="3"/>
  <c r="DI42" i="3"/>
  <c r="DF41" i="3"/>
  <c r="DJ41" i="3" s="1"/>
  <c r="DG41" i="3"/>
  <c r="DF30" i="3"/>
  <c r="P77" i="1" s="1"/>
  <c r="CW17" i="3"/>
  <c r="CX17" i="3"/>
  <c r="CX15" i="3"/>
  <c r="CV11" i="3"/>
  <c r="U70" i="1" s="1"/>
  <c r="DH246" i="3"/>
  <c r="DH209" i="3"/>
  <c r="DG193" i="3"/>
  <c r="DH188" i="3"/>
  <c r="DI183" i="3"/>
  <c r="DI178" i="3"/>
  <c r="DH175" i="3"/>
  <c r="DG170" i="3"/>
  <c r="DJ170" i="3" s="1"/>
  <c r="DH156" i="3"/>
  <c r="DH151" i="3"/>
  <c r="CX150" i="3"/>
  <c r="DF97" i="3"/>
  <c r="DI90" i="3"/>
  <c r="DH78" i="3"/>
  <c r="DI71" i="3"/>
  <c r="DH47" i="3"/>
  <c r="DH42" i="3"/>
  <c r="CX23" i="3"/>
  <c r="DH212" i="3"/>
  <c r="DG209" i="3"/>
  <c r="DF188" i="3"/>
  <c r="DJ188" i="3" s="1"/>
  <c r="DG183" i="3"/>
  <c r="DH178" i="3"/>
  <c r="DF175" i="3"/>
  <c r="DJ175" i="3" s="1"/>
  <c r="DH159" i="3"/>
  <c r="DG156" i="3"/>
  <c r="DH90" i="3"/>
  <c r="DG78" i="3"/>
  <c r="DH71" i="3"/>
  <c r="DI69" i="3"/>
  <c r="DH64" i="3"/>
  <c r="DJ64" i="3" s="1"/>
  <c r="DF47" i="3"/>
  <c r="DJ47" i="3" s="1"/>
  <c r="DG42" i="3"/>
  <c r="Q81" i="1" s="1"/>
  <c r="DF34" i="3"/>
  <c r="DJ34" i="3" s="1"/>
  <c r="DI34" i="3"/>
  <c r="CX19" i="3"/>
  <c r="DI185" i="3"/>
  <c r="DF185" i="3"/>
  <c r="DG90" i="3"/>
  <c r="Q94" i="1" s="1"/>
  <c r="CX89" i="3"/>
  <c r="CV82" i="3"/>
  <c r="U92" i="1" s="1"/>
  <c r="DG71" i="3"/>
  <c r="DF32" i="3"/>
  <c r="DG32" i="3"/>
  <c r="DH32" i="3"/>
  <c r="R77" i="1" s="1"/>
  <c r="CW2" i="3"/>
  <c r="V28" i="1" s="1"/>
  <c r="CX2" i="3"/>
  <c r="DF212" i="3"/>
  <c r="DJ212" i="3" s="1"/>
  <c r="CV190" i="3"/>
  <c r="U160" i="1" s="1"/>
  <c r="CX180" i="3"/>
  <c r="DH143" i="3"/>
  <c r="CX134" i="3"/>
  <c r="DG127" i="3"/>
  <c r="DI122" i="3"/>
  <c r="DF95" i="3"/>
  <c r="P97" i="1" s="1"/>
  <c r="DF69" i="3"/>
  <c r="DJ69" i="3" s="1"/>
  <c r="DF64" i="3"/>
  <c r="CX8" i="3"/>
  <c r="DH191" i="3"/>
  <c r="DG173" i="3"/>
  <c r="DH116" i="3"/>
  <c r="DJ116" i="3" s="1"/>
  <c r="DF116" i="3"/>
  <c r="DH50" i="3"/>
  <c r="CX1" i="3"/>
  <c r="CX55" i="3"/>
  <c r="CX4" i="3"/>
  <c r="AN405" i="7" l="1"/>
  <c r="AN466" i="7"/>
  <c r="AO466" i="7"/>
  <c r="K466" i="7"/>
  <c r="I466" i="7" s="1"/>
  <c r="AO405" i="7"/>
  <c r="L400" i="7"/>
  <c r="L482" i="7"/>
  <c r="L384" i="7"/>
  <c r="L475" i="7"/>
  <c r="L743" i="7"/>
  <c r="L685" i="7"/>
  <c r="L683" i="7" s="1"/>
  <c r="L473" i="7"/>
  <c r="L471" i="7" s="1"/>
  <c r="L468" i="7" s="1"/>
  <c r="L492" i="7" s="1"/>
  <c r="L670" i="7"/>
  <c r="L668" i="7" s="1"/>
  <c r="L665" i="7" s="1"/>
  <c r="L663" i="7" s="1"/>
  <c r="L734" i="7" s="1"/>
  <c r="L741" i="7"/>
  <c r="L107" i="7"/>
  <c r="L105" i="7" s="1"/>
  <c r="L102" i="7" s="1"/>
  <c r="L126" i="7" s="1"/>
  <c r="L632" i="7"/>
  <c r="L629" i="7" s="1"/>
  <c r="L653" i="7" s="1"/>
  <c r="CI163" i="1"/>
  <c r="AQ36" i="1"/>
  <c r="CG26" i="1"/>
  <c r="BZ145" i="1"/>
  <c r="AQ163" i="1"/>
  <c r="AH211" i="1"/>
  <c r="BZ195" i="1"/>
  <c r="CC195" i="1"/>
  <c r="AT211" i="1"/>
  <c r="CD68" i="1"/>
  <c r="CG211" i="1"/>
  <c r="AX211" i="1" s="1"/>
  <c r="AU211" i="1"/>
  <c r="F230" i="1" s="1"/>
  <c r="AI36" i="1"/>
  <c r="AI26" i="1" s="1"/>
  <c r="AH163" i="1"/>
  <c r="U163" i="1" s="1"/>
  <c r="AH145" i="1"/>
  <c r="T36" i="1"/>
  <c r="AG26" i="1"/>
  <c r="AJ145" i="1"/>
  <c r="W163" i="1"/>
  <c r="CG68" i="1"/>
  <c r="AX113" i="1"/>
  <c r="CJ26" i="1"/>
  <c r="BA36" i="1"/>
  <c r="P106" i="1"/>
  <c r="DF10" i="3"/>
  <c r="P34" i="1" s="1"/>
  <c r="DG10" i="3"/>
  <c r="Q34" i="1" s="1"/>
  <c r="DH10" i="3"/>
  <c r="R34" i="1" s="1"/>
  <c r="DI10" i="3"/>
  <c r="AJ26" i="1"/>
  <c r="W36" i="1"/>
  <c r="DF12" i="3"/>
  <c r="DH12" i="3"/>
  <c r="DI12" i="3"/>
  <c r="DG12" i="3"/>
  <c r="DJ12" i="3" s="1"/>
  <c r="DF231" i="3"/>
  <c r="DJ231" i="3" s="1"/>
  <c r="DG231" i="3"/>
  <c r="DH231" i="3"/>
  <c r="DI231" i="3"/>
  <c r="DI102" i="3"/>
  <c r="DF102" i="3"/>
  <c r="DG102" i="3"/>
  <c r="DH102" i="3"/>
  <c r="DF83" i="3"/>
  <c r="P92" i="1" s="1"/>
  <c r="DG83" i="3"/>
  <c r="DH83" i="3"/>
  <c r="R92" i="1" s="1"/>
  <c r="DI83" i="3"/>
  <c r="DJ83" i="3" s="1"/>
  <c r="DI216" i="3"/>
  <c r="DF216" i="3"/>
  <c r="DG216" i="3"/>
  <c r="DJ216" i="3" s="1"/>
  <c r="DH216" i="3"/>
  <c r="DJ44" i="3"/>
  <c r="GM82" i="1"/>
  <c r="GN82" i="1" s="1"/>
  <c r="DF234" i="3"/>
  <c r="DJ234" i="3" s="1"/>
  <c r="DG234" i="3"/>
  <c r="DH234" i="3"/>
  <c r="DI234" i="3"/>
  <c r="DF107" i="3"/>
  <c r="DG107" i="3"/>
  <c r="DH107" i="3"/>
  <c r="DI107" i="3"/>
  <c r="P109" i="1"/>
  <c r="DJ136" i="3"/>
  <c r="DF180" i="3"/>
  <c r="P156" i="1" s="1"/>
  <c r="DG180" i="3"/>
  <c r="DH180" i="3"/>
  <c r="DI180" i="3"/>
  <c r="DF150" i="3"/>
  <c r="DG150" i="3"/>
  <c r="DH150" i="3"/>
  <c r="DI150" i="3"/>
  <c r="DF9" i="3"/>
  <c r="DG9" i="3"/>
  <c r="DI9" i="3"/>
  <c r="DH9" i="3"/>
  <c r="DJ237" i="3"/>
  <c r="S207" i="1"/>
  <c r="AH195" i="1"/>
  <c r="U211" i="1"/>
  <c r="DJ190" i="3"/>
  <c r="S160" i="1"/>
  <c r="R106" i="1"/>
  <c r="DJ143" i="3"/>
  <c r="DF56" i="3"/>
  <c r="DG56" i="3"/>
  <c r="DH56" i="3"/>
  <c r="DI56" i="3"/>
  <c r="DF88" i="3"/>
  <c r="DJ88" i="3" s="1"/>
  <c r="DG88" i="3"/>
  <c r="DH88" i="3"/>
  <c r="DI88" i="3"/>
  <c r="S105" i="1"/>
  <c r="F129" i="1"/>
  <c r="BC68" i="1"/>
  <c r="DF223" i="3"/>
  <c r="P204" i="1" s="1"/>
  <c r="DG223" i="3"/>
  <c r="DJ223" i="3" s="1"/>
  <c r="DH223" i="3"/>
  <c r="DI223" i="3"/>
  <c r="CY148" i="1"/>
  <c r="X148" i="1" s="1"/>
  <c r="GM148" i="1" s="1"/>
  <c r="GN148" i="1" s="1"/>
  <c r="CZ148" i="1"/>
  <c r="Y148" i="1" s="1"/>
  <c r="V104" i="1"/>
  <c r="P160" i="1"/>
  <c r="DJ78" i="3"/>
  <c r="S90" i="1"/>
  <c r="DG197" i="3"/>
  <c r="DJ197" i="3" s="1"/>
  <c r="DF197" i="3"/>
  <c r="DH197" i="3"/>
  <c r="DI197" i="3"/>
  <c r="Q199" i="1"/>
  <c r="DG119" i="3"/>
  <c r="DF119" i="3"/>
  <c r="P108" i="1" s="1"/>
  <c r="DH119" i="3"/>
  <c r="R108" i="1" s="1"/>
  <c r="DI119" i="3"/>
  <c r="DG58" i="3"/>
  <c r="DJ58" i="3" s="1"/>
  <c r="DF58" i="3"/>
  <c r="DH58" i="3"/>
  <c r="DI58" i="3"/>
  <c r="DF11" i="3"/>
  <c r="P70" i="1" s="1"/>
  <c r="DI11" i="3"/>
  <c r="DH11" i="3"/>
  <c r="R70" i="1" s="1"/>
  <c r="DG11" i="3"/>
  <c r="Q70" i="1" s="1"/>
  <c r="DI60" i="3"/>
  <c r="DF60" i="3"/>
  <c r="DJ60" i="3" s="1"/>
  <c r="DG60" i="3"/>
  <c r="DH60" i="3"/>
  <c r="CP78" i="1"/>
  <c r="O78" i="1" s="1"/>
  <c r="DF220" i="3"/>
  <c r="DG220" i="3"/>
  <c r="DH220" i="3"/>
  <c r="DI220" i="3"/>
  <c r="DJ220" i="3" s="1"/>
  <c r="DI112" i="3"/>
  <c r="DF112" i="3"/>
  <c r="DJ112" i="3" s="1"/>
  <c r="DG112" i="3"/>
  <c r="DH112" i="3"/>
  <c r="R90" i="1"/>
  <c r="R158" i="1"/>
  <c r="DF87" i="3"/>
  <c r="DG87" i="3"/>
  <c r="DH87" i="3"/>
  <c r="DI87" i="3"/>
  <c r="DG16" i="3"/>
  <c r="DH16" i="3"/>
  <c r="DF16" i="3"/>
  <c r="DI16" i="3"/>
  <c r="DJ16" i="3" s="1"/>
  <c r="DG110" i="3"/>
  <c r="DF110" i="3"/>
  <c r="DJ110" i="3" s="1"/>
  <c r="DH110" i="3"/>
  <c r="DI110" i="3"/>
  <c r="DF120" i="3"/>
  <c r="DG120" i="3"/>
  <c r="DH120" i="3"/>
  <c r="DI120" i="3"/>
  <c r="DJ120" i="3" s="1"/>
  <c r="DH24" i="3"/>
  <c r="DI24" i="3"/>
  <c r="DF24" i="3"/>
  <c r="DJ24" i="3" s="1"/>
  <c r="DG24" i="3"/>
  <c r="DJ208" i="3"/>
  <c r="S199" i="1"/>
  <c r="CP199" i="1" s="1"/>
  <c r="O199" i="1" s="1"/>
  <c r="R109" i="1"/>
  <c r="DH199" i="3"/>
  <c r="DI199" i="3"/>
  <c r="DF199" i="3"/>
  <c r="DG199" i="3"/>
  <c r="DJ199" i="3" s="1"/>
  <c r="DH26" i="3"/>
  <c r="DI26" i="3"/>
  <c r="DG26" i="3"/>
  <c r="DF26" i="3"/>
  <c r="DJ26" i="3" s="1"/>
  <c r="DI235" i="3"/>
  <c r="DF235" i="3"/>
  <c r="DJ235" i="3" s="1"/>
  <c r="DG235" i="3"/>
  <c r="DH235" i="3"/>
  <c r="GM209" i="1"/>
  <c r="GN209" i="1" s="1"/>
  <c r="CC145" i="1"/>
  <c r="AT163" i="1"/>
  <c r="AP26" i="1"/>
  <c r="F45" i="1"/>
  <c r="AP241" i="1"/>
  <c r="F215" i="1"/>
  <c r="AO195" i="1"/>
  <c r="DF213" i="3"/>
  <c r="DG213" i="3"/>
  <c r="DH213" i="3"/>
  <c r="DI213" i="3"/>
  <c r="DJ198" i="3"/>
  <c r="DG201" i="3"/>
  <c r="DF201" i="3"/>
  <c r="DJ201" i="3" s="1"/>
  <c r="DH201" i="3"/>
  <c r="DI201" i="3"/>
  <c r="DJ30" i="3"/>
  <c r="S77" i="1"/>
  <c r="DF196" i="3"/>
  <c r="DG196" i="3"/>
  <c r="DH196" i="3"/>
  <c r="DI196" i="3"/>
  <c r="CZ84" i="1"/>
  <c r="Y84" i="1" s="1"/>
  <c r="CY84" i="1"/>
  <c r="X84" i="1" s="1"/>
  <c r="Q79" i="1"/>
  <c r="DF186" i="3"/>
  <c r="P158" i="1" s="1"/>
  <c r="DG186" i="3"/>
  <c r="DH186" i="3"/>
  <c r="DI186" i="3"/>
  <c r="DG121" i="3"/>
  <c r="DJ121" i="3" s="1"/>
  <c r="DF121" i="3"/>
  <c r="DH121" i="3"/>
  <c r="DI121" i="3"/>
  <c r="DH221" i="3"/>
  <c r="R204" i="1" s="1"/>
  <c r="DG221" i="3"/>
  <c r="DJ221" i="3" s="1"/>
  <c r="DI221" i="3"/>
  <c r="S204" i="1" s="1"/>
  <c r="DF221" i="3"/>
  <c r="Q109" i="1"/>
  <c r="DF194" i="3"/>
  <c r="DG194" i="3"/>
  <c r="DH194" i="3"/>
  <c r="DI194" i="3"/>
  <c r="DF20" i="3"/>
  <c r="DG20" i="3"/>
  <c r="DH20" i="3"/>
  <c r="DI20" i="3"/>
  <c r="DH224" i="3"/>
  <c r="DI224" i="3"/>
  <c r="DF224" i="3"/>
  <c r="DG224" i="3"/>
  <c r="DJ224" i="3" s="1"/>
  <c r="AZ211" i="1"/>
  <c r="CI195" i="1"/>
  <c r="BD26" i="1"/>
  <c r="BD241" i="1"/>
  <c r="F61" i="1"/>
  <c r="DF19" i="3"/>
  <c r="DI19" i="3"/>
  <c r="DG19" i="3"/>
  <c r="DJ19" i="3" s="1"/>
  <c r="DH19" i="3"/>
  <c r="Q152" i="1"/>
  <c r="DJ140" i="3"/>
  <c r="S149" i="1"/>
  <c r="CP149" i="1" s="1"/>
  <c r="O149" i="1" s="1"/>
  <c r="DG100" i="3"/>
  <c r="Q100" i="1" s="1"/>
  <c r="DF100" i="3"/>
  <c r="P100" i="1" s="1"/>
  <c r="DH100" i="3"/>
  <c r="DI100" i="3"/>
  <c r="DJ90" i="3"/>
  <c r="S94" i="1"/>
  <c r="DF105" i="3"/>
  <c r="DG105" i="3"/>
  <c r="DH105" i="3"/>
  <c r="DI105" i="3"/>
  <c r="DJ163" i="3"/>
  <c r="DJ49" i="3"/>
  <c r="Q84" i="1"/>
  <c r="CP84" i="1" s="1"/>
  <c r="O84" i="1" s="1"/>
  <c r="DF229" i="3"/>
  <c r="DJ229" i="3" s="1"/>
  <c r="DG229" i="3"/>
  <c r="DH229" i="3"/>
  <c r="DI229" i="3"/>
  <c r="CY161" i="1"/>
  <c r="X161" i="1" s="1"/>
  <c r="CZ161" i="1"/>
  <c r="Y161" i="1" s="1"/>
  <c r="DJ114" i="3"/>
  <c r="S106" i="1"/>
  <c r="R156" i="1"/>
  <c r="DF214" i="3"/>
  <c r="DG214" i="3"/>
  <c r="DH214" i="3"/>
  <c r="DI214" i="3"/>
  <c r="DJ214" i="3" s="1"/>
  <c r="V204" i="1"/>
  <c r="BD195" i="1"/>
  <c r="F236" i="1"/>
  <c r="CP161" i="1"/>
  <c r="O161" i="1" s="1"/>
  <c r="V105" i="1"/>
  <c r="F49" i="1"/>
  <c r="BB26" i="1"/>
  <c r="BB241" i="1"/>
  <c r="AQ145" i="1"/>
  <c r="F173" i="1"/>
  <c r="DJ185" i="3"/>
  <c r="DJ95" i="3"/>
  <c r="S97" i="1"/>
  <c r="R97" i="1"/>
  <c r="CD145" i="1"/>
  <c r="AU163" i="1"/>
  <c r="DH13" i="3"/>
  <c r="DI13" i="3"/>
  <c r="DF13" i="3"/>
  <c r="DG13" i="3"/>
  <c r="DJ13" i="3" s="1"/>
  <c r="Q207" i="1"/>
  <c r="CP207" i="1" s="1"/>
  <c r="O207" i="1" s="1"/>
  <c r="AQ113" i="1"/>
  <c r="AQ241" i="1" s="1"/>
  <c r="BZ68" i="1"/>
  <c r="Q90" i="1"/>
  <c r="R110" i="1"/>
  <c r="DF18" i="3"/>
  <c r="DI18" i="3"/>
  <c r="DG18" i="3"/>
  <c r="DH18" i="3"/>
  <c r="DI111" i="3"/>
  <c r="DH111" i="3"/>
  <c r="DF111" i="3"/>
  <c r="DJ111" i="3" s="1"/>
  <c r="DG111" i="3"/>
  <c r="DI108" i="3"/>
  <c r="DF108" i="3"/>
  <c r="DG108" i="3"/>
  <c r="DJ108" i="3" s="1"/>
  <c r="DH108" i="3"/>
  <c r="DF115" i="3"/>
  <c r="DG115" i="3"/>
  <c r="DH115" i="3"/>
  <c r="DI115" i="3"/>
  <c r="V197" i="1"/>
  <c r="DH227" i="3"/>
  <c r="DF227" i="3"/>
  <c r="DJ227" i="3" s="1"/>
  <c r="DG227" i="3"/>
  <c r="DI227" i="3"/>
  <c r="DJ138" i="3"/>
  <c r="S147" i="1"/>
  <c r="CP147" i="1" s="1"/>
  <c r="O147" i="1" s="1"/>
  <c r="DF202" i="3"/>
  <c r="DJ202" i="3" s="1"/>
  <c r="DG202" i="3"/>
  <c r="DH202" i="3"/>
  <c r="DI202" i="3"/>
  <c r="CD26" i="1"/>
  <c r="AU36" i="1"/>
  <c r="DG222" i="3"/>
  <c r="DJ222" i="3" s="1"/>
  <c r="DF222" i="3"/>
  <c r="DH222" i="3"/>
  <c r="DI222" i="3"/>
  <c r="AX26" i="1"/>
  <c r="F43" i="1"/>
  <c r="S101" i="1"/>
  <c r="AJ195" i="1"/>
  <c r="W211" i="1"/>
  <c r="DF3" i="3"/>
  <c r="P29" i="1" s="1"/>
  <c r="DG3" i="3"/>
  <c r="Q29" i="1" s="1"/>
  <c r="DH3" i="3"/>
  <c r="R29" i="1" s="1"/>
  <c r="DI3" i="3"/>
  <c r="DI5" i="3"/>
  <c r="DJ5" i="3" s="1"/>
  <c r="DF5" i="3"/>
  <c r="DG5" i="3"/>
  <c r="DH5" i="3"/>
  <c r="CG145" i="1"/>
  <c r="AX163" i="1"/>
  <c r="DJ219" i="3"/>
  <c r="DF206" i="3"/>
  <c r="DJ206" i="3" s="1"/>
  <c r="DG206" i="3"/>
  <c r="DH206" i="3"/>
  <c r="DI206" i="3"/>
  <c r="F117" i="1"/>
  <c r="AO68" i="1"/>
  <c r="AO241" i="1"/>
  <c r="DJ148" i="3"/>
  <c r="DF1" i="3"/>
  <c r="P28" i="1" s="1"/>
  <c r="DG1" i="3"/>
  <c r="Q28" i="1" s="1"/>
  <c r="DH1" i="3"/>
  <c r="R28" i="1" s="1"/>
  <c r="DI1" i="3"/>
  <c r="DJ80" i="3"/>
  <c r="DG57" i="3"/>
  <c r="DJ57" i="3" s="1"/>
  <c r="DI57" i="3"/>
  <c r="DF57" i="3"/>
  <c r="DH57" i="3"/>
  <c r="DF109" i="3"/>
  <c r="DG109" i="3"/>
  <c r="DH109" i="3"/>
  <c r="DI109" i="3"/>
  <c r="DI218" i="3"/>
  <c r="DG218" i="3"/>
  <c r="DH218" i="3"/>
  <c r="DF218" i="3"/>
  <c r="DJ218" i="3" s="1"/>
  <c r="DI230" i="3"/>
  <c r="DF230" i="3"/>
  <c r="DJ230" i="3" s="1"/>
  <c r="DG230" i="3"/>
  <c r="DH230" i="3"/>
  <c r="Q150" i="1"/>
  <c r="DF228" i="3"/>
  <c r="DJ228" i="3" s="1"/>
  <c r="DG228" i="3"/>
  <c r="DH228" i="3"/>
  <c r="DI228" i="3"/>
  <c r="DF205" i="3"/>
  <c r="DJ205" i="3" s="1"/>
  <c r="DG205" i="3"/>
  <c r="DH205" i="3"/>
  <c r="DI205" i="3"/>
  <c r="DF27" i="3"/>
  <c r="DJ27" i="3" s="1"/>
  <c r="DG27" i="3"/>
  <c r="DH27" i="3"/>
  <c r="DI27" i="3"/>
  <c r="CI26" i="1"/>
  <c r="AZ36" i="1"/>
  <c r="DF104" i="3"/>
  <c r="DJ104" i="3" s="1"/>
  <c r="DG104" i="3"/>
  <c r="DH104" i="3"/>
  <c r="DI104" i="3"/>
  <c r="P105" i="1"/>
  <c r="AT26" i="1"/>
  <c r="F54" i="1"/>
  <c r="BC26" i="1"/>
  <c r="F52" i="1"/>
  <c r="BC241" i="1"/>
  <c r="GX105" i="1"/>
  <c r="AH36" i="1"/>
  <c r="AG195" i="1"/>
  <c r="T211" i="1"/>
  <c r="DF85" i="3"/>
  <c r="DG85" i="3"/>
  <c r="DH85" i="3"/>
  <c r="DI85" i="3"/>
  <c r="T105" i="1"/>
  <c r="AG113" i="1" s="1"/>
  <c r="DJ97" i="3"/>
  <c r="DJ240" i="3"/>
  <c r="DG53" i="3"/>
  <c r="DF53" i="3"/>
  <c r="DH53" i="3"/>
  <c r="DI53" i="3"/>
  <c r="DJ53" i="3" s="1"/>
  <c r="DF86" i="3"/>
  <c r="DG86" i="3"/>
  <c r="DH86" i="3"/>
  <c r="DI86" i="3"/>
  <c r="DJ191" i="3"/>
  <c r="DG129" i="3"/>
  <c r="Q110" i="1" s="1"/>
  <c r="DF129" i="3"/>
  <c r="P110" i="1" s="1"/>
  <c r="DH129" i="3"/>
  <c r="DI129" i="3"/>
  <c r="DF54" i="3"/>
  <c r="DG54" i="3"/>
  <c r="DH54" i="3"/>
  <c r="DI54" i="3"/>
  <c r="DJ54" i="3" s="1"/>
  <c r="DF233" i="3"/>
  <c r="DJ233" i="3" s="1"/>
  <c r="DG233" i="3"/>
  <c r="DH233" i="3"/>
  <c r="DI233" i="3"/>
  <c r="DJ146" i="3"/>
  <c r="S150" i="1"/>
  <c r="DG200" i="3"/>
  <c r="DF200" i="3"/>
  <c r="DJ200" i="3" s="1"/>
  <c r="DH200" i="3"/>
  <c r="DI200" i="3"/>
  <c r="DG25" i="3"/>
  <c r="DF25" i="3"/>
  <c r="DJ25" i="3" s="1"/>
  <c r="DH25" i="3"/>
  <c r="DI25" i="3"/>
  <c r="DF225" i="3"/>
  <c r="DG225" i="3"/>
  <c r="DH225" i="3"/>
  <c r="DI225" i="3"/>
  <c r="GX101" i="1"/>
  <c r="CJ113" i="1" s="1"/>
  <c r="GM200" i="1"/>
  <c r="GN200" i="1" s="1"/>
  <c r="P101" i="1"/>
  <c r="CP101" i="1" s="1"/>
  <c r="O101" i="1" s="1"/>
  <c r="Q101" i="1"/>
  <c r="CI145" i="1"/>
  <c r="AZ163" i="1"/>
  <c r="F221" i="1"/>
  <c r="AQ195" i="1"/>
  <c r="Q156" i="1"/>
  <c r="DF226" i="3"/>
  <c r="DJ226" i="3" s="1"/>
  <c r="DG226" i="3"/>
  <c r="DH226" i="3"/>
  <c r="DI226" i="3"/>
  <c r="AI145" i="1"/>
  <c r="V163" i="1"/>
  <c r="R94" i="1"/>
  <c r="DH215" i="3"/>
  <c r="DF215" i="3"/>
  <c r="DG215" i="3"/>
  <c r="DJ215" i="3" s="1"/>
  <c r="DI215" i="3"/>
  <c r="Q77" i="1"/>
  <c r="DJ158" i="3"/>
  <c r="S152" i="1"/>
  <c r="DF7" i="3"/>
  <c r="DJ7" i="3" s="1"/>
  <c r="DG7" i="3"/>
  <c r="DH7" i="3"/>
  <c r="DI7" i="3"/>
  <c r="DF61" i="3"/>
  <c r="DJ61" i="3" s="1"/>
  <c r="DG61" i="3"/>
  <c r="DH61" i="3"/>
  <c r="DI61" i="3"/>
  <c r="R150" i="1"/>
  <c r="DG195" i="3"/>
  <c r="DF195" i="3"/>
  <c r="DH195" i="3"/>
  <c r="DI195" i="3"/>
  <c r="DJ195" i="3" s="1"/>
  <c r="AQ26" i="1"/>
  <c r="F46" i="1"/>
  <c r="AP145" i="1"/>
  <c r="F172" i="1"/>
  <c r="AG145" i="1"/>
  <c r="T163" i="1"/>
  <c r="CG195" i="1"/>
  <c r="F183" i="1"/>
  <c r="BA145" i="1"/>
  <c r="DJ122" i="3"/>
  <c r="S109" i="1"/>
  <c r="AO145" i="1"/>
  <c r="F167" i="1"/>
  <c r="DH14" i="3"/>
  <c r="DF14" i="3"/>
  <c r="DJ14" i="3" s="1"/>
  <c r="DG14" i="3"/>
  <c r="DI14" i="3"/>
  <c r="DF134" i="3"/>
  <c r="P111" i="1" s="1"/>
  <c r="DG134" i="3"/>
  <c r="Q111" i="1" s="1"/>
  <c r="DH134" i="3"/>
  <c r="R111" i="1" s="1"/>
  <c r="DI134" i="3"/>
  <c r="DF4" i="3"/>
  <c r="DG4" i="3"/>
  <c r="DH4" i="3"/>
  <c r="R30" i="1" s="1"/>
  <c r="DI4" i="3"/>
  <c r="DJ66" i="3"/>
  <c r="DF55" i="3"/>
  <c r="DG55" i="3"/>
  <c r="DH55" i="3"/>
  <c r="DI55" i="3"/>
  <c r="DF232" i="3"/>
  <c r="DJ232" i="3" s="1"/>
  <c r="DG232" i="3"/>
  <c r="DH232" i="3"/>
  <c r="DI232" i="3"/>
  <c r="DF106" i="3"/>
  <c r="DG106" i="3"/>
  <c r="DH106" i="3"/>
  <c r="DI106" i="3"/>
  <c r="DJ106" i="3" s="1"/>
  <c r="DJ32" i="3"/>
  <c r="DF6" i="3"/>
  <c r="DG6" i="3"/>
  <c r="DJ6" i="3" s="1"/>
  <c r="DI6" i="3"/>
  <c r="DH6" i="3"/>
  <c r="DG89" i="3"/>
  <c r="DF89" i="3"/>
  <c r="DJ89" i="3" s="1"/>
  <c r="DH89" i="3"/>
  <c r="DI89" i="3"/>
  <c r="DI8" i="3"/>
  <c r="DF8" i="3"/>
  <c r="P33" i="1" s="1"/>
  <c r="DG8" i="3"/>
  <c r="Q33" i="1" s="1"/>
  <c r="DH8" i="3"/>
  <c r="DF15" i="3"/>
  <c r="DG15" i="3"/>
  <c r="DH15" i="3"/>
  <c r="DI15" i="3"/>
  <c r="DF17" i="3"/>
  <c r="DH17" i="3"/>
  <c r="DI17" i="3"/>
  <c r="DG17" i="3"/>
  <c r="DJ17" i="3" s="1"/>
  <c r="DF22" i="3"/>
  <c r="DJ22" i="3" s="1"/>
  <c r="DI22" i="3"/>
  <c r="DG22" i="3"/>
  <c r="DH22" i="3"/>
  <c r="DH52" i="3"/>
  <c r="DF52" i="3"/>
  <c r="DG52" i="3"/>
  <c r="DI52" i="3"/>
  <c r="DH203" i="3"/>
  <c r="DF203" i="3"/>
  <c r="DJ203" i="3" s="1"/>
  <c r="DG203" i="3"/>
  <c r="DI203" i="3"/>
  <c r="DF21" i="3"/>
  <c r="DJ21" i="3" s="1"/>
  <c r="DG21" i="3"/>
  <c r="DH21" i="3"/>
  <c r="DI21" i="3"/>
  <c r="DF103" i="3"/>
  <c r="DG103" i="3"/>
  <c r="DJ103" i="3" s="1"/>
  <c r="DH103" i="3"/>
  <c r="DI103" i="3"/>
  <c r="Q105" i="1"/>
  <c r="W101" i="1"/>
  <c r="AJ113" i="1" s="1"/>
  <c r="AP68" i="1"/>
  <c r="F122" i="1"/>
  <c r="DJ63" i="3"/>
  <c r="S88" i="1"/>
  <c r="Q92" i="1"/>
  <c r="DJ82" i="3"/>
  <c r="S92" i="1"/>
  <c r="DJ42" i="3"/>
  <c r="S81" i="1"/>
  <c r="DJ177" i="3"/>
  <c r="S156" i="1"/>
  <c r="DI29" i="3"/>
  <c r="DG29" i="3"/>
  <c r="DF29" i="3"/>
  <c r="DJ29" i="3" s="1"/>
  <c r="DH29" i="3"/>
  <c r="DF2" i="3"/>
  <c r="DG2" i="3"/>
  <c r="DH2" i="3"/>
  <c r="DI2" i="3"/>
  <c r="DF101" i="3"/>
  <c r="DG101" i="3"/>
  <c r="DH101" i="3"/>
  <c r="DI101" i="3"/>
  <c r="DJ101" i="3" s="1"/>
  <c r="CY76" i="1"/>
  <c r="X76" i="1" s="1"/>
  <c r="GM76" i="1" s="1"/>
  <c r="GN76" i="1" s="1"/>
  <c r="CZ76" i="1"/>
  <c r="Y76" i="1" s="1"/>
  <c r="R105" i="1"/>
  <c r="DH28" i="3"/>
  <c r="DF28" i="3"/>
  <c r="DJ28" i="3" s="1"/>
  <c r="DG28" i="3"/>
  <c r="DI28" i="3"/>
  <c r="AH113" i="1"/>
  <c r="DG23" i="3"/>
  <c r="DH23" i="3"/>
  <c r="DI23" i="3"/>
  <c r="DF23" i="3"/>
  <c r="DJ23" i="3" s="1"/>
  <c r="DG164" i="3"/>
  <c r="Q154" i="1" s="1"/>
  <c r="DF164" i="3"/>
  <c r="P154" i="1" s="1"/>
  <c r="DH164" i="3"/>
  <c r="R154" i="1" s="1"/>
  <c r="DI164" i="3"/>
  <c r="DJ164" i="3" s="1"/>
  <c r="P150" i="1"/>
  <c r="S158" i="1"/>
  <c r="R81" i="1"/>
  <c r="CP81" i="1" s="1"/>
  <c r="O81" i="1" s="1"/>
  <c r="V75" i="1"/>
  <c r="DH84" i="3"/>
  <c r="DG84" i="3"/>
  <c r="DF84" i="3"/>
  <c r="DI84" i="3"/>
  <c r="DJ84" i="3" s="1"/>
  <c r="DF160" i="3"/>
  <c r="DG160" i="3"/>
  <c r="DH160" i="3"/>
  <c r="R152" i="1" s="1"/>
  <c r="DI160" i="3"/>
  <c r="P152" i="1"/>
  <c r="DJ36" i="3"/>
  <c r="S79" i="1"/>
  <c r="Q97" i="1"/>
  <c r="DH59" i="3"/>
  <c r="DF59" i="3"/>
  <c r="DJ59" i="3" s="1"/>
  <c r="DG59" i="3"/>
  <c r="DI59" i="3"/>
  <c r="CY78" i="1"/>
  <c r="X78" i="1" s="1"/>
  <c r="CZ78" i="1"/>
  <c r="Y78" i="1" s="1"/>
  <c r="DF236" i="3"/>
  <c r="DJ236" i="3" s="1"/>
  <c r="DG236" i="3"/>
  <c r="DH236" i="3"/>
  <c r="DI236" i="3"/>
  <c r="CI113" i="1"/>
  <c r="CJ195" i="1"/>
  <c r="BA211" i="1"/>
  <c r="R88" i="1"/>
  <c r="AU68" i="1"/>
  <c r="F132" i="1"/>
  <c r="L739" i="7" l="1"/>
  <c r="L736" i="7" s="1"/>
  <c r="AI113" i="1"/>
  <c r="AU195" i="1"/>
  <c r="CP77" i="1"/>
  <c r="O77" i="1" s="1"/>
  <c r="CP94" i="1"/>
  <c r="O94" i="1" s="1"/>
  <c r="AI211" i="1"/>
  <c r="CP160" i="1"/>
  <c r="O160" i="1" s="1"/>
  <c r="CP109" i="1"/>
  <c r="O109" i="1" s="1"/>
  <c r="AX241" i="1"/>
  <c r="F248" i="1" s="1"/>
  <c r="CP90" i="1"/>
  <c r="O90" i="1" s="1"/>
  <c r="CP79" i="1"/>
  <c r="O79" i="1" s="1"/>
  <c r="AE163" i="1"/>
  <c r="AE145" i="1" s="1"/>
  <c r="F229" i="1"/>
  <c r="AT195" i="1"/>
  <c r="V36" i="1"/>
  <c r="F59" i="1" s="1"/>
  <c r="R163" i="1"/>
  <c r="CY204" i="1"/>
  <c r="X204" i="1" s="1"/>
  <c r="CZ204" i="1"/>
  <c r="Y204" i="1" s="1"/>
  <c r="T113" i="1"/>
  <c r="AG68" i="1"/>
  <c r="AX22" i="1"/>
  <c r="AI68" i="1"/>
  <c r="V113" i="1"/>
  <c r="CP156" i="1"/>
  <c r="O156" i="1" s="1"/>
  <c r="AC163" i="1"/>
  <c r="AJ68" i="1"/>
  <c r="W113" i="1"/>
  <c r="CP92" i="1"/>
  <c r="O92" i="1" s="1"/>
  <c r="CZ92" i="1"/>
  <c r="Y92" i="1" s="1"/>
  <c r="CY92" i="1"/>
  <c r="X92" i="1" s="1"/>
  <c r="CY106" i="1"/>
  <c r="X106" i="1" s="1"/>
  <c r="CZ106" i="1"/>
  <c r="Y106" i="1" s="1"/>
  <c r="DJ8" i="3"/>
  <c r="S33" i="1"/>
  <c r="CY150" i="1"/>
  <c r="X150" i="1" s="1"/>
  <c r="CZ150" i="1"/>
  <c r="Y150" i="1" s="1"/>
  <c r="DJ18" i="3"/>
  <c r="CZ88" i="1"/>
  <c r="Y88" i="1" s="1"/>
  <c r="CY88" i="1"/>
  <c r="X88" i="1" s="1"/>
  <c r="P86" i="1"/>
  <c r="DJ4" i="3"/>
  <c r="S30" i="1"/>
  <c r="AX195" i="1"/>
  <c r="F218" i="1"/>
  <c r="AZ145" i="1"/>
  <c r="F174" i="1"/>
  <c r="CP88" i="1"/>
  <c r="O88" i="1" s="1"/>
  <c r="R197" i="1"/>
  <c r="AE211" i="1" s="1"/>
  <c r="R86" i="1"/>
  <c r="T145" i="1"/>
  <c r="F184" i="1"/>
  <c r="CY152" i="1"/>
  <c r="X152" i="1" s="1"/>
  <c r="CZ152" i="1"/>
  <c r="Y152" i="1" s="1"/>
  <c r="CP105" i="1"/>
  <c r="O105" i="1" s="1"/>
  <c r="AC36" i="1"/>
  <c r="CP29" i="1"/>
  <c r="O29" i="1" s="1"/>
  <c r="V26" i="1"/>
  <c r="Q197" i="1"/>
  <c r="F181" i="1"/>
  <c r="AT145" i="1"/>
  <c r="F233" i="1"/>
  <c r="U195" i="1"/>
  <c r="DJ107" i="3"/>
  <c r="DJ102" i="3"/>
  <c r="BA26" i="1"/>
  <c r="BA241" i="1"/>
  <c r="F56" i="1"/>
  <c r="Q30" i="1"/>
  <c r="AD36" i="1" s="1"/>
  <c r="F235" i="1"/>
  <c r="W195" i="1"/>
  <c r="BB22" i="1"/>
  <c r="BB271" i="1"/>
  <c r="F254" i="1"/>
  <c r="P197" i="1"/>
  <c r="DJ196" i="3"/>
  <c r="CY97" i="1"/>
  <c r="X97" i="1" s="1"/>
  <c r="CZ97" i="1"/>
  <c r="Y97" i="1" s="1"/>
  <c r="DJ3" i="3"/>
  <c r="S29" i="1"/>
  <c r="CY207" i="1"/>
  <c r="X207" i="1" s="1"/>
  <c r="CZ207" i="1"/>
  <c r="Y207" i="1" s="1"/>
  <c r="CP152" i="1"/>
  <c r="O152" i="1" s="1"/>
  <c r="DJ115" i="3"/>
  <c r="BD22" i="1"/>
  <c r="BD271" i="1"/>
  <c r="F266" i="1"/>
  <c r="DJ9" i="3"/>
  <c r="CY158" i="1"/>
  <c r="X158" i="1" s="1"/>
  <c r="CZ158" i="1"/>
  <c r="Y158" i="1" s="1"/>
  <c r="CY147" i="1"/>
  <c r="X147" i="1" s="1"/>
  <c r="CZ147" i="1"/>
  <c r="Y147" i="1" s="1"/>
  <c r="Q204" i="1"/>
  <c r="CP204" i="1" s="1"/>
  <c r="O204" i="1" s="1"/>
  <c r="CZ79" i="1"/>
  <c r="Y79" i="1" s="1"/>
  <c r="CY79" i="1"/>
  <c r="X79" i="1" s="1"/>
  <c r="GM79" i="1" s="1"/>
  <c r="GN79" i="1" s="1"/>
  <c r="F47" i="1"/>
  <c r="AZ26" i="1"/>
  <c r="DJ225" i="3"/>
  <c r="DJ129" i="3"/>
  <c r="S110" i="1"/>
  <c r="F232" i="1"/>
  <c r="T195" i="1"/>
  <c r="DJ105" i="3"/>
  <c r="S104" i="1"/>
  <c r="Q108" i="1"/>
  <c r="CZ105" i="1"/>
  <c r="Y105" i="1" s="1"/>
  <c r="CY105" i="1"/>
  <c r="X105" i="1" s="1"/>
  <c r="W145" i="1"/>
  <c r="F187" i="1"/>
  <c r="DJ10" i="3"/>
  <c r="S34" i="1"/>
  <c r="CP34" i="1" s="1"/>
  <c r="O34" i="1" s="1"/>
  <c r="DJ1" i="3"/>
  <c r="S28" i="1"/>
  <c r="CP28" i="1" s="1"/>
  <c r="O28" i="1" s="1"/>
  <c r="AH68" i="1"/>
  <c r="U113" i="1"/>
  <c r="R104" i="1"/>
  <c r="CY160" i="1"/>
  <c r="X160" i="1" s="1"/>
  <c r="GM160" i="1" s="1"/>
  <c r="GN160" i="1" s="1"/>
  <c r="CZ160" i="1"/>
  <c r="Y160" i="1" s="1"/>
  <c r="P30" i="1"/>
  <c r="DJ134" i="3"/>
  <c r="S111" i="1"/>
  <c r="CP111" i="1" s="1"/>
  <c r="O111" i="1" s="1"/>
  <c r="DJ15" i="3"/>
  <c r="S75" i="1"/>
  <c r="V145" i="1"/>
  <c r="F186" i="1"/>
  <c r="Q104" i="1"/>
  <c r="AZ195" i="1"/>
  <c r="F222" i="1"/>
  <c r="Q106" i="1"/>
  <c r="CP106" i="1" s="1"/>
  <c r="O106" i="1" s="1"/>
  <c r="GM106" i="1" s="1"/>
  <c r="GN106" i="1" s="1"/>
  <c r="AP22" i="1"/>
  <c r="AP271" i="1"/>
  <c r="F250" i="1"/>
  <c r="G16" i="2" s="1"/>
  <c r="DJ11" i="3"/>
  <c r="S70" i="1"/>
  <c r="CP70" i="1" s="1"/>
  <c r="O70" i="1" s="1"/>
  <c r="AI195" i="1"/>
  <c r="V211" i="1"/>
  <c r="DJ119" i="3"/>
  <c r="S108" i="1"/>
  <c r="R75" i="1"/>
  <c r="AH26" i="1"/>
  <c r="U36" i="1"/>
  <c r="DJ109" i="3"/>
  <c r="P104" i="1"/>
  <c r="DJ213" i="3"/>
  <c r="S201" i="1"/>
  <c r="DJ150" i="3"/>
  <c r="CP97" i="1"/>
  <c r="O97" i="1" s="1"/>
  <c r="CZ199" i="1"/>
  <c r="Y199" i="1" s="1"/>
  <c r="CY199" i="1"/>
  <c r="X199" i="1" s="1"/>
  <c r="GM199" i="1" s="1"/>
  <c r="GN199" i="1" s="1"/>
  <c r="GM84" i="1"/>
  <c r="GN84" i="1" s="1"/>
  <c r="AQ22" i="1"/>
  <c r="F251" i="1"/>
  <c r="AQ271" i="1"/>
  <c r="AQ68" i="1"/>
  <c r="F123" i="1"/>
  <c r="AX145" i="1"/>
  <c r="F170" i="1"/>
  <c r="AU26" i="1"/>
  <c r="F55" i="1"/>
  <c r="AU241" i="1"/>
  <c r="CY94" i="1"/>
  <c r="X94" i="1" s="1"/>
  <c r="CZ94" i="1"/>
  <c r="Y94" i="1" s="1"/>
  <c r="R201" i="1"/>
  <c r="GM78" i="1"/>
  <c r="GN78" i="1" s="1"/>
  <c r="DJ20" i="3"/>
  <c r="DJ194" i="3"/>
  <c r="S197" i="1"/>
  <c r="BA113" i="1"/>
  <c r="CJ68" i="1"/>
  <c r="DJ85" i="3"/>
  <c r="F231" i="1"/>
  <c r="BA195" i="1"/>
  <c r="P75" i="1"/>
  <c r="AU145" i="1"/>
  <c r="F182" i="1"/>
  <c r="Q201" i="1"/>
  <c r="T26" i="1"/>
  <c r="T241" i="1"/>
  <c r="F57" i="1"/>
  <c r="Q86" i="1"/>
  <c r="DJ87" i="3"/>
  <c r="GM161" i="1"/>
  <c r="GN161" i="1" s="1"/>
  <c r="DJ160" i="3"/>
  <c r="CZ156" i="1"/>
  <c r="Y156" i="1" s="1"/>
  <c r="CY156" i="1"/>
  <c r="X156" i="1" s="1"/>
  <c r="DJ100" i="3"/>
  <c r="S100" i="1"/>
  <c r="P201" i="1"/>
  <c r="CY90" i="1"/>
  <c r="X90" i="1" s="1"/>
  <c r="CZ90" i="1"/>
  <c r="Y90" i="1" s="1"/>
  <c r="F60" i="1"/>
  <c r="W26" i="1"/>
  <c r="U145" i="1"/>
  <c r="F185" i="1"/>
  <c r="DJ55" i="3"/>
  <c r="DJ52" i="3"/>
  <c r="S86" i="1"/>
  <c r="CZ149" i="1"/>
  <c r="Y149" i="1" s="1"/>
  <c r="CY149" i="1"/>
  <c r="X149" i="1" s="1"/>
  <c r="CP150" i="1"/>
  <c r="O150" i="1" s="1"/>
  <c r="AO22" i="1"/>
  <c r="AO271" i="1"/>
  <c r="F245" i="1"/>
  <c r="AX68" i="1"/>
  <c r="F120" i="1"/>
  <c r="CY101" i="1"/>
  <c r="X101" i="1" s="1"/>
  <c r="GM101" i="1" s="1"/>
  <c r="GN101" i="1" s="1"/>
  <c r="CZ101" i="1"/>
  <c r="Y101" i="1" s="1"/>
  <c r="CY77" i="1"/>
  <c r="X77" i="1" s="1"/>
  <c r="CZ77" i="1"/>
  <c r="Y77" i="1" s="1"/>
  <c r="DJ2" i="3"/>
  <c r="S154" i="1"/>
  <c r="CP154" i="1" s="1"/>
  <c r="O154" i="1" s="1"/>
  <c r="Q75" i="1"/>
  <c r="AZ113" i="1"/>
  <c r="AZ241" i="1" s="1"/>
  <c r="CI68" i="1"/>
  <c r="CZ81" i="1"/>
  <c r="Y81" i="1" s="1"/>
  <c r="CY81" i="1"/>
  <c r="X81" i="1" s="1"/>
  <c r="GM81" i="1" s="1"/>
  <c r="GN81" i="1" s="1"/>
  <c r="R33" i="1"/>
  <c r="AE36" i="1" s="1"/>
  <c r="CY109" i="1"/>
  <c r="X109" i="1" s="1"/>
  <c r="CZ109" i="1"/>
  <c r="Y109" i="1" s="1"/>
  <c r="DJ86" i="3"/>
  <c r="BC22" i="1"/>
  <c r="BC271" i="1"/>
  <c r="F257" i="1"/>
  <c r="R100" i="1"/>
  <c r="DJ186" i="3"/>
  <c r="Q158" i="1"/>
  <c r="CP158" i="1" s="1"/>
  <c r="O158" i="1" s="1"/>
  <c r="DJ56" i="3"/>
  <c r="DJ180" i="3"/>
  <c r="GM204" i="1" l="1"/>
  <c r="GN204" i="1" s="1"/>
  <c r="GM147" i="1"/>
  <c r="CP100" i="1"/>
  <c r="O100" i="1" s="1"/>
  <c r="GM97" i="1"/>
  <c r="GO97" i="1" s="1"/>
  <c r="AB163" i="1"/>
  <c r="O163" i="1" s="1"/>
  <c r="AD163" i="1"/>
  <c r="AX271" i="1"/>
  <c r="AE113" i="1"/>
  <c r="R113" i="1" s="1"/>
  <c r="GM109" i="1"/>
  <c r="GN109" i="1" s="1"/>
  <c r="GM77" i="1"/>
  <c r="GN77" i="1" s="1"/>
  <c r="GM90" i="1"/>
  <c r="GN90" i="1" s="1"/>
  <c r="CP108" i="1"/>
  <c r="O108" i="1" s="1"/>
  <c r="CP104" i="1"/>
  <c r="O104" i="1" s="1"/>
  <c r="GM104" i="1" s="1"/>
  <c r="GN104" i="1" s="1"/>
  <c r="GM94" i="1"/>
  <c r="GO94" i="1" s="1"/>
  <c r="CC113" i="1" s="1"/>
  <c r="CC68" i="1" s="1"/>
  <c r="GM149" i="1"/>
  <c r="GN149" i="1" s="1"/>
  <c r="GM207" i="1"/>
  <c r="GN207" i="1" s="1"/>
  <c r="AD113" i="1"/>
  <c r="AD68" i="1" s="1"/>
  <c r="AC113" i="1"/>
  <c r="CE113" i="1" s="1"/>
  <c r="AT113" i="1"/>
  <c r="AZ22" i="1"/>
  <c r="F252" i="1"/>
  <c r="AZ271" i="1"/>
  <c r="AE68" i="1"/>
  <c r="AD26" i="1"/>
  <c r="Q36" i="1"/>
  <c r="R36" i="1"/>
  <c r="AE26" i="1"/>
  <c r="CZ104" i="1"/>
  <c r="Y104" i="1" s="1"/>
  <c r="CY104" i="1"/>
  <c r="X104" i="1" s="1"/>
  <c r="GM158" i="1"/>
  <c r="GN158" i="1" s="1"/>
  <c r="CY108" i="1"/>
  <c r="X108" i="1" s="1"/>
  <c r="CZ108" i="1"/>
  <c r="Y108" i="1" s="1"/>
  <c r="P163" i="1"/>
  <c r="CE163" i="1"/>
  <c r="CF163" i="1"/>
  <c r="CH163" i="1"/>
  <c r="AC145" i="1"/>
  <c r="CY154" i="1"/>
  <c r="X154" i="1" s="1"/>
  <c r="AK163" i="1" s="1"/>
  <c r="CZ154" i="1"/>
  <c r="Y154" i="1" s="1"/>
  <c r="AL163" i="1" s="1"/>
  <c r="CP30" i="1"/>
  <c r="O30" i="1" s="1"/>
  <c r="CZ110" i="1"/>
  <c r="Y110" i="1" s="1"/>
  <c r="CY110" i="1"/>
  <c r="X110" i="1" s="1"/>
  <c r="GM156" i="1"/>
  <c r="GN156" i="1" s="1"/>
  <c r="CY30" i="1"/>
  <c r="X30" i="1" s="1"/>
  <c r="CZ30" i="1"/>
  <c r="Y30" i="1" s="1"/>
  <c r="CY75" i="1"/>
  <c r="X75" i="1" s="1"/>
  <c r="CZ75" i="1"/>
  <c r="Y75" i="1" s="1"/>
  <c r="GM152" i="1"/>
  <c r="GN152" i="1" s="1"/>
  <c r="CP197" i="1"/>
  <c r="O197" i="1" s="1"/>
  <c r="AC211" i="1"/>
  <c r="AU22" i="1"/>
  <c r="F260" i="1"/>
  <c r="H16" i="2" s="1"/>
  <c r="AU271" i="1"/>
  <c r="CP75" i="1"/>
  <c r="O75" i="1" s="1"/>
  <c r="BD18" i="1"/>
  <c r="F296" i="1"/>
  <c r="AQ18" i="1"/>
  <c r="F281" i="1"/>
  <c r="W68" i="1"/>
  <c r="F137" i="1"/>
  <c r="GM105" i="1"/>
  <c r="GN105" i="1" s="1"/>
  <c r="F234" i="1"/>
  <c r="V195" i="1"/>
  <c r="Q163" i="1"/>
  <c r="AD145" i="1"/>
  <c r="F133" i="1"/>
  <c r="BA68" i="1"/>
  <c r="AP18" i="1"/>
  <c r="F280" i="1"/>
  <c r="CY28" i="1"/>
  <c r="X28" i="1" s="1"/>
  <c r="CZ28" i="1"/>
  <c r="Y28" i="1" s="1"/>
  <c r="AL36" i="1" s="1"/>
  <c r="AF36" i="1"/>
  <c r="AE195" i="1"/>
  <c r="R211" i="1"/>
  <c r="AB145" i="1"/>
  <c r="CY111" i="1"/>
  <c r="X111" i="1" s="1"/>
  <c r="CZ111" i="1"/>
  <c r="Y111" i="1" s="1"/>
  <c r="F136" i="1"/>
  <c r="V68" i="1"/>
  <c r="CY33" i="1"/>
  <c r="X33" i="1" s="1"/>
  <c r="CZ33" i="1"/>
  <c r="Y33" i="1" s="1"/>
  <c r="AF211" i="1"/>
  <c r="CZ197" i="1"/>
  <c r="Y197" i="1" s="1"/>
  <c r="CY197" i="1"/>
  <c r="X197" i="1" s="1"/>
  <c r="CY29" i="1"/>
  <c r="X29" i="1" s="1"/>
  <c r="CZ29" i="1"/>
  <c r="Y29" i="1" s="1"/>
  <c r="GM88" i="1"/>
  <c r="GN88" i="1" s="1"/>
  <c r="U26" i="1"/>
  <c r="F58" i="1"/>
  <c r="U241" i="1"/>
  <c r="T22" i="1"/>
  <c r="T271" i="1"/>
  <c r="F262" i="1"/>
  <c r="AF113" i="1"/>
  <c r="CY70" i="1"/>
  <c r="X70" i="1" s="1"/>
  <c r="CZ70" i="1"/>
  <c r="Y70" i="1" s="1"/>
  <c r="CY34" i="1"/>
  <c r="X34" i="1" s="1"/>
  <c r="GM34" i="1" s="1"/>
  <c r="GN34" i="1" s="1"/>
  <c r="CZ34" i="1"/>
  <c r="Y34" i="1" s="1"/>
  <c r="F134" i="1"/>
  <c r="T68" i="1"/>
  <c r="BB18" i="1"/>
  <c r="F284" i="1"/>
  <c r="AZ68" i="1"/>
  <c r="F124" i="1"/>
  <c r="BA22" i="1"/>
  <c r="F261" i="1"/>
  <c r="BA271" i="1"/>
  <c r="F135" i="1"/>
  <c r="U68" i="1"/>
  <c r="CP201" i="1"/>
  <c r="O201" i="1" s="1"/>
  <c r="AF163" i="1"/>
  <c r="AD211" i="1"/>
  <c r="CP86" i="1"/>
  <c r="O86" i="1" s="1"/>
  <c r="W241" i="1"/>
  <c r="AX18" i="1"/>
  <c r="F278" i="1"/>
  <c r="CY86" i="1"/>
  <c r="X86" i="1" s="1"/>
  <c r="CZ86" i="1"/>
  <c r="Y86" i="1" s="1"/>
  <c r="AC26" i="1"/>
  <c r="CE36" i="1"/>
  <c r="P36" i="1"/>
  <c r="CH36" i="1"/>
  <c r="CF36" i="1"/>
  <c r="GN147" i="1"/>
  <c r="CY100" i="1"/>
  <c r="X100" i="1" s="1"/>
  <c r="CZ100" i="1"/>
  <c r="Y100" i="1" s="1"/>
  <c r="BC18" i="1"/>
  <c r="F287" i="1"/>
  <c r="AO18" i="1"/>
  <c r="F275" i="1"/>
  <c r="CP33" i="1"/>
  <c r="O33" i="1" s="1"/>
  <c r="GM33" i="1" s="1"/>
  <c r="GN33" i="1" s="1"/>
  <c r="GM150" i="1"/>
  <c r="GN150" i="1" s="1"/>
  <c r="CZ201" i="1"/>
  <c r="Y201" i="1" s="1"/>
  <c r="CY201" i="1"/>
  <c r="X201" i="1" s="1"/>
  <c r="CP110" i="1"/>
  <c r="O110" i="1" s="1"/>
  <c r="V241" i="1"/>
  <c r="GM92" i="1"/>
  <c r="GN92" i="1" s="1"/>
  <c r="F177" i="1"/>
  <c r="R145" i="1"/>
  <c r="Q113" i="1" l="1"/>
  <c r="CF113" i="1"/>
  <c r="CH113" i="1"/>
  <c r="P113" i="1"/>
  <c r="AC68" i="1"/>
  <c r="GM110" i="1"/>
  <c r="GN110" i="1" s="1"/>
  <c r="GM86" i="1"/>
  <c r="GN86" i="1" s="1"/>
  <c r="GM108" i="1"/>
  <c r="GN108" i="1" s="1"/>
  <c r="AL113" i="1"/>
  <c r="AK113" i="1"/>
  <c r="GM75" i="1"/>
  <c r="GN75" i="1" s="1"/>
  <c r="GM100" i="1"/>
  <c r="GN100" i="1" s="1"/>
  <c r="GM29" i="1"/>
  <c r="GN29" i="1" s="1"/>
  <c r="GM111" i="1"/>
  <c r="GN111" i="1" s="1"/>
  <c r="GM30" i="1"/>
  <c r="GN30" i="1" s="1"/>
  <c r="AK145" i="1"/>
  <c r="X163" i="1"/>
  <c r="AL68" i="1"/>
  <c r="Y113" i="1"/>
  <c r="AF145" i="1"/>
  <c r="S163" i="1"/>
  <c r="AU18" i="1"/>
  <c r="F290" i="1"/>
  <c r="CF145" i="1"/>
  <c r="AW163" i="1"/>
  <c r="R195" i="1"/>
  <c r="F225" i="1"/>
  <c r="CH68" i="1"/>
  <c r="AY113" i="1"/>
  <c r="CH145" i="1"/>
  <c r="AY163" i="1"/>
  <c r="U22" i="1"/>
  <c r="U271" i="1"/>
  <c r="F263" i="1"/>
  <c r="F166" i="1"/>
  <c r="P145" i="1"/>
  <c r="F116" i="1"/>
  <c r="P68" i="1"/>
  <c r="AL145" i="1"/>
  <c r="Y163" i="1"/>
  <c r="W22" i="1"/>
  <c r="W271" i="1"/>
  <c r="F265" i="1"/>
  <c r="AB211" i="1"/>
  <c r="GM197" i="1"/>
  <c r="AK211" i="1"/>
  <c r="AB36" i="1"/>
  <c r="AK68" i="1"/>
  <c r="X113" i="1"/>
  <c r="AK36" i="1"/>
  <c r="BA18" i="1"/>
  <c r="F291" i="1"/>
  <c r="AL211" i="1"/>
  <c r="GM28" i="1"/>
  <c r="CE68" i="1"/>
  <c r="AV113" i="1"/>
  <c r="O145" i="1"/>
  <c r="F165" i="1"/>
  <c r="T18" i="1"/>
  <c r="F292" i="1"/>
  <c r="GM201" i="1"/>
  <c r="GN201" i="1" s="1"/>
  <c r="AC195" i="1"/>
  <c r="P211" i="1"/>
  <c r="CF211" i="1"/>
  <c r="CH211" i="1"/>
  <c r="CE211" i="1"/>
  <c r="AF195" i="1"/>
  <c r="S211" i="1"/>
  <c r="F175" i="1"/>
  <c r="Q145" i="1"/>
  <c r="AZ18" i="1"/>
  <c r="F282" i="1"/>
  <c r="AL26" i="1"/>
  <c r="Y36" i="1"/>
  <c r="CE26" i="1"/>
  <c r="AV36" i="1"/>
  <c r="AF68" i="1"/>
  <c r="S113" i="1"/>
  <c r="GM70" i="1"/>
  <c r="CF26" i="1"/>
  <c r="AW36" i="1"/>
  <c r="AB113" i="1"/>
  <c r="AD195" i="1"/>
  <c r="Q211" i="1"/>
  <c r="S36" i="1"/>
  <c r="AF26" i="1"/>
  <c r="R68" i="1"/>
  <c r="F127" i="1"/>
  <c r="CF68" i="1"/>
  <c r="AW113" i="1"/>
  <c r="GM154" i="1"/>
  <c r="GN154" i="1" s="1"/>
  <c r="CB163" i="1" s="1"/>
  <c r="CH26" i="1"/>
  <c r="AY36" i="1"/>
  <c r="P26" i="1"/>
  <c r="F39" i="1"/>
  <c r="V22" i="1"/>
  <c r="V271" i="1"/>
  <c r="F264" i="1"/>
  <c r="Q68" i="1"/>
  <c r="F125" i="1"/>
  <c r="AT68" i="1"/>
  <c r="F131" i="1"/>
  <c r="AT241" i="1"/>
  <c r="R26" i="1"/>
  <c r="F50" i="1"/>
  <c r="R241" i="1"/>
  <c r="F48" i="1"/>
  <c r="Q26" i="1"/>
  <c r="Q241" i="1"/>
  <c r="CE145" i="1"/>
  <c r="AV163" i="1"/>
  <c r="CB145" i="1" l="1"/>
  <c r="AS163" i="1"/>
  <c r="U18" i="1"/>
  <c r="F293" i="1"/>
  <c r="F139" i="1"/>
  <c r="X68" i="1"/>
  <c r="AY68" i="1"/>
  <c r="F121" i="1"/>
  <c r="Y211" i="1"/>
  <c r="AL195" i="1"/>
  <c r="AW68" i="1"/>
  <c r="F119" i="1"/>
  <c r="AB195" i="1"/>
  <c r="O211" i="1"/>
  <c r="Q22" i="1"/>
  <c r="F253" i="1"/>
  <c r="Q271" i="1"/>
  <c r="S26" i="1"/>
  <c r="F51" i="1"/>
  <c r="S241" i="1"/>
  <c r="F214" i="1"/>
  <c r="P195" i="1"/>
  <c r="Y26" i="1"/>
  <c r="F63" i="1"/>
  <c r="R22" i="1"/>
  <c r="F255" i="1"/>
  <c r="R271" i="1"/>
  <c r="AV211" i="1"/>
  <c r="CE195" i="1"/>
  <c r="F223" i="1"/>
  <c r="Q195" i="1"/>
  <c r="AW26" i="1"/>
  <c r="F42" i="1"/>
  <c r="AW241" i="1"/>
  <c r="W18" i="1"/>
  <c r="F295" i="1"/>
  <c r="X211" i="1"/>
  <c r="AK195" i="1"/>
  <c r="F178" i="1"/>
  <c r="S145" i="1"/>
  <c r="AK26" i="1"/>
  <c r="X36" i="1"/>
  <c r="AY211" i="1"/>
  <c r="CH195" i="1"/>
  <c r="Y145" i="1"/>
  <c r="F190" i="1"/>
  <c r="AY145" i="1"/>
  <c r="F171" i="1"/>
  <c r="F226" i="1"/>
  <c r="S195" i="1"/>
  <c r="GN197" i="1"/>
  <c r="CB211" i="1" s="1"/>
  <c r="CA211" i="1"/>
  <c r="V18" i="1"/>
  <c r="F294" i="1"/>
  <c r="Y68" i="1"/>
  <c r="F140" i="1"/>
  <c r="GN28" i="1"/>
  <c r="CB36" i="1" s="1"/>
  <c r="CA36" i="1"/>
  <c r="AB26" i="1"/>
  <c r="O36" i="1"/>
  <c r="AT22" i="1"/>
  <c r="F259" i="1"/>
  <c r="F16" i="2" s="1"/>
  <c r="AT271" i="1"/>
  <c r="AW211" i="1"/>
  <c r="CF195" i="1"/>
  <c r="AW145" i="1"/>
  <c r="F169" i="1"/>
  <c r="X145" i="1"/>
  <c r="F189" i="1"/>
  <c r="AY26" i="1"/>
  <c r="F44" i="1"/>
  <c r="AY241" i="1"/>
  <c r="F168" i="1"/>
  <c r="AV145" i="1"/>
  <c r="O113" i="1"/>
  <c r="AB68" i="1"/>
  <c r="CA163" i="1"/>
  <c r="GN70" i="1"/>
  <c r="CB113" i="1" s="1"/>
  <c r="CA113" i="1"/>
  <c r="S68" i="1"/>
  <c r="F128" i="1"/>
  <c r="P241" i="1"/>
  <c r="AV26" i="1"/>
  <c r="F41" i="1"/>
  <c r="F118" i="1"/>
  <c r="AV68" i="1"/>
  <c r="CB68" i="1" l="1"/>
  <c r="AS113" i="1"/>
  <c r="Q18" i="1"/>
  <c r="F283" i="1"/>
  <c r="AY22" i="1"/>
  <c r="F249" i="1"/>
  <c r="AY271" i="1"/>
  <c r="F238" i="1"/>
  <c r="Y195" i="1"/>
  <c r="CB26" i="1"/>
  <c r="AS36" i="1"/>
  <c r="CB195" i="1"/>
  <c r="AS211" i="1"/>
  <c r="R18" i="1"/>
  <c r="F285" i="1"/>
  <c r="AR113" i="1"/>
  <c r="CA68" i="1"/>
  <c r="F237" i="1"/>
  <c r="X195" i="1"/>
  <c r="AR36" i="1"/>
  <c r="CA26" i="1"/>
  <c r="CA195" i="1"/>
  <c r="AR211" i="1"/>
  <c r="AV195" i="1"/>
  <c r="F216" i="1"/>
  <c r="Y241" i="1"/>
  <c r="F115" i="1"/>
  <c r="O68" i="1"/>
  <c r="F213" i="1"/>
  <c r="O195" i="1"/>
  <c r="X26" i="1"/>
  <c r="X241" i="1"/>
  <c r="F62" i="1"/>
  <c r="CA145" i="1"/>
  <c r="AR163" i="1"/>
  <c r="AW22" i="1"/>
  <c r="F247" i="1"/>
  <c r="AW271" i="1"/>
  <c r="AW195" i="1"/>
  <c r="F217" i="1"/>
  <c r="AT18" i="1"/>
  <c r="F289" i="1"/>
  <c r="P22" i="1"/>
  <c r="F244" i="1"/>
  <c r="P271" i="1"/>
  <c r="AS145" i="1"/>
  <c r="F180" i="1"/>
  <c r="S22" i="1"/>
  <c r="S271" i="1"/>
  <c r="F256" i="1"/>
  <c r="J16" i="2" s="1"/>
  <c r="AV241" i="1"/>
  <c r="AY195" i="1"/>
  <c r="F219" i="1"/>
  <c r="O26" i="1"/>
  <c r="O241" i="1"/>
  <c r="F38" i="1"/>
  <c r="AR68" i="1" l="1"/>
  <c r="F141" i="1"/>
  <c r="AV22" i="1"/>
  <c r="F246" i="1"/>
  <c r="AV271" i="1"/>
  <c r="AY18" i="1"/>
  <c r="F279" i="1"/>
  <c r="AR26" i="1"/>
  <c r="F64" i="1"/>
  <c r="AR241" i="1"/>
  <c r="AR145" i="1"/>
  <c r="F191" i="1"/>
  <c r="AS26" i="1"/>
  <c r="F53" i="1"/>
  <c r="AS241" i="1"/>
  <c r="P18" i="1"/>
  <c r="F274" i="1"/>
  <c r="O22" i="1"/>
  <c r="F243" i="1"/>
  <c r="O271" i="1"/>
  <c r="F228" i="1"/>
  <c r="AS195" i="1"/>
  <c r="AW18" i="1"/>
  <c r="F277" i="1"/>
  <c r="X22" i="1"/>
  <c r="X271" i="1"/>
  <c r="F267" i="1"/>
  <c r="S18" i="1"/>
  <c r="F286" i="1"/>
  <c r="Y22" i="1"/>
  <c r="Y271" i="1"/>
  <c r="F268" i="1"/>
  <c r="F239" i="1"/>
  <c r="AR195" i="1"/>
  <c r="AS68" i="1"/>
  <c r="F130" i="1"/>
  <c r="AR22" i="1" l="1"/>
  <c r="AR271" i="1"/>
  <c r="F269" i="1"/>
  <c r="O18" i="1"/>
  <c r="F273" i="1"/>
  <c r="F300" i="1" s="1"/>
  <c r="AS22" i="1"/>
  <c r="AS271" i="1"/>
  <c r="F258" i="1"/>
  <c r="E16" i="2" s="1"/>
  <c r="I16" i="2" s="1"/>
  <c r="N16" i="2" s="1"/>
  <c r="Y18" i="1"/>
  <c r="F298" i="1"/>
  <c r="F302" i="1" s="1"/>
  <c r="X18" i="1"/>
  <c r="F297" i="1"/>
  <c r="F301" i="1" s="1"/>
  <c r="AV18" i="1"/>
  <c r="F276" i="1"/>
  <c r="AS18" i="1" l="1"/>
  <c r="F288" i="1"/>
  <c r="F303" i="1"/>
  <c r="AR18" i="1"/>
  <c r="F299" i="1"/>
  <c r="F304" i="1" l="1"/>
  <c r="F305" i="1" s="1"/>
  <c r="F306" i="1" l="1"/>
  <c r="F307" i="1" s="1"/>
</calcChain>
</file>

<file path=xl/sharedStrings.xml><?xml version="1.0" encoding="utf-8"?>
<sst xmlns="http://schemas.openxmlformats.org/spreadsheetml/2006/main" count="10236" uniqueCount="955">
  <si>
    <t>Smeta.RU  (495) 974-1589</t>
  </si>
  <si>
    <t>_PS_</t>
  </si>
  <si>
    <t>Smeta.RU</t>
  </si>
  <si>
    <t/>
  </si>
  <si>
    <t>Новый объект_(Копия)_(Копия)_(Копия)_(Копия)_(Копия)_(Копия)</t>
  </si>
  <si>
    <t>Газопровод низкого давления к жилому дому,расположенному по адресу: Пензенская область,Кузнецкий район,с.Радищево,ул.Кузнецкая,3</t>
  </si>
  <si>
    <t>Сметные нормы списания</t>
  </si>
  <si>
    <t>Коды ценников</t>
  </si>
  <si>
    <t>ФСНБ-2022_И19</t>
  </si>
  <si>
    <t>Версия 1.19.0 для ФСНБ-2022 И19</t>
  </si>
  <si>
    <t>ФСНБ-2022 - Изменения И19</t>
  </si>
  <si>
    <t>Поправки для ФСНБ-2022 от 21.08.2026 г И19 (55/пр) Строительство</t>
  </si>
  <si>
    <t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t>
  </si>
  <si>
    <t>ГСН</t>
  </si>
  <si>
    <t>Новая локальная смета</t>
  </si>
  <si>
    <t>Газопровод  низкого давленияя</t>
  </si>
  <si>
    <t>Новый раздел</t>
  </si>
  <si>
    <t>Земляные работы</t>
  </si>
  <si>
    <t>1</t>
  </si>
  <si>
    <t>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</si>
  <si>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</si>
  <si>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</si>
  <si>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ГЭСН-2022, 01-01-009-14, приказ Минстроя России от 18.05.2022 г. № 378/пр</t>
  </si>
  <si>
    <t>Общестроительные работы</t>
  </si>
  <si>
    <t>Земляные работы, выполняемые: механизированным способом</t>
  </si>
  <si>
    <t>ФЕР-01</t>
  </si>
  <si>
    <t>Пр/812-001.1-1</t>
  </si>
  <si>
    <t>Пр/774-001.1</t>
  </si>
  <si>
    <t>2</t>
  </si>
  <si>
    <t>01-02-057-02</t>
  </si>
  <si>
    <t>Добор  грунта вручную в траншеях глубиной до 2 м без креплений с откосами, группа грунтов: 2</t>
  </si>
  <si>
    <t>100 м3</t>
  </si>
  <si>
    <t>ГЭСН-2022, 01-02-057-02, приказ Минстроя России от 18.05.2022 г. № 378/пр</t>
  </si>
  <si>
    <t>Земляные работы, выполняемые: ручным способом</t>
  </si>
  <si>
    <t>Пр/812-001.2-1</t>
  </si>
  <si>
    <t>Пр/774-001.2</t>
  </si>
  <si>
    <t>3</t>
  </si>
  <si>
    <t>23-01-001-01</t>
  </si>
  <si>
    <t>Устройство основания под трубопроводы: песчаного</t>
  </si>
  <si>
    <t>10 м3</t>
  </si>
  <si>
    <t>ГЭСН-2022 доп.18, 23-01-001-01, приказ Минстроя России от 15.05.2026 г. № 301/пр</t>
  </si>
  <si>
    <t>Наружные сети водопровода, канализации, теплоснабжения, газопроводы</t>
  </si>
  <si>
    <t>ФЕР-23</t>
  </si>
  <si>
    <t>Пр/812-018.0-1</t>
  </si>
  <si>
    <t>Пр/774-018.0</t>
  </si>
  <si>
    <t>3,1</t>
  </si>
  <si>
    <t>02.3.01.02</t>
  </si>
  <si>
    <t>Песок для строительных работ природный</t>
  </si>
  <si>
    <t>м3</t>
  </si>
  <si>
    <t>4</t>
  </si>
  <si>
    <t>02.3.01.02-1104</t>
  </si>
  <si>
    <t>Песок природный для строительных работ I класс, средний</t>
  </si>
  <si>
    <t>ФСБЦ-2022, 02.3.01.02-1104, приказ Минстроя России от 18.05.2022 г. № 378/пр</t>
  </si>
  <si>
    <t>Материалы строительные</t>
  </si>
  <si>
    <t>Материалы и конструкции ( строительные ) по ценникам и каталогом</t>
  </si>
  <si>
    <t>ФССЦст</t>
  </si>
  <si>
    <t>5</t>
  </si>
  <si>
    <t>01-01-033-02</t>
  </si>
  <si>
    <t>Засыпка траншей и котлованов с перемещением грунта до 5 м бульдозерами мощностью: 59 кВт (80 л.с.), группа грунтов 2</t>
  </si>
  <si>
    <t>ГЭСН-2022, 01-01-033-02, приказ Минстроя России от 18.05.2022 г. № 378/пр</t>
  </si>
  <si>
    <t>6</t>
  </si>
  <si>
    <t>01-02-061-02</t>
  </si>
  <si>
    <t>Засыпка вручную траншей, пазух котлованов и ям, группа грунтов: 2</t>
  </si>
  <si>
    <t>ГЭСН-2022, 01-02-061-02, приказ Минстроя России от 18.05.2022 г. № 378/пр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</si>
  <si>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</si>
  <si>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</si>
  <si>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</si>
  <si>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</si>
  <si>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</si>
  <si>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</si>
  <si>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</si>
  <si>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</si>
  <si>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</si>
  <si>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</si>
  <si>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</si>
  <si>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</si>
  <si>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</si>
  <si>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</si>
  <si>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</si>
  <si>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</si>
  <si>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</si>
  <si>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</si>
  <si>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</si>
  <si>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</si>
  <si>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</si>
  <si>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</si>
  <si>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</si>
  <si>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</si>
  <si>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</si>
  <si>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</si>
  <si>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</si>
  <si>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</si>
  <si>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</si>
  <si>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</si>
  <si>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</si>
  <si>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</si>
  <si>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</si>
  <si>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</si>
  <si>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</si>
  <si>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</si>
  <si>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</si>
  <si>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</si>
  <si>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</si>
  <si>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</si>
  <si>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</si>
  <si>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</si>
  <si>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</si>
  <si>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</si>
  <si>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</si>
  <si>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</si>
  <si>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Перевозка</t>
  </si>
  <si>
    <t>Перевозка грузов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</si>
  <si>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</si>
  <si>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</si>
  <si>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</si>
  <si>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</si>
  <si>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</si>
  <si>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</si>
  <si>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Укладка трубы</t>
  </si>
  <si>
    <t>7</t>
  </si>
  <si>
    <t>24-02-031-01</t>
  </si>
  <si>
    <t>Укладка полиэтиленовых труб газопроводов в траншею со стационарно установленного барабана, диаметр труб: до 63 мм</t>
  </si>
  <si>
    <t>100 м</t>
  </si>
  <si>
    <t>ГЭСН-2022, 24-02-031-01, приказ Минстроя России от 18.05.2022 г. № 378/пр</t>
  </si>
  <si>
    <t>ФЕР-24</t>
  </si>
  <si>
    <t>8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</si>
  <si>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</si>
  <si>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</si>
  <si>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м</t>
  </si>
  <si>
    <t>ФСБЦ-2022, 24.3.03.11-0021, приказ Минстроя России от 18.05.2022 г. № 378/пр</t>
  </si>
  <si>
    <t>9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</si>
  <si>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</si>
  <si>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</si>
  <si>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ФСБЦ-2022, 24.3.03.11-0071, приказ Минстроя России от 18.05.2022 г. № 378/пр</t>
  </si>
  <si>
    <t>10</t>
  </si>
  <si>
    <t>24.3.05.02-0131</t>
  </si>
  <si>
    <t>Заглушка полиэтиленовая электросварная для газо- и водоснабжения, ПЭ100, стандартное размерное отношение SDR11, диаметр 32 мм</t>
  </si>
  <si>
    <t>ШТ</t>
  </si>
  <si>
    <t>ФСБЦ-2022, 24.3.05.02-0131, приказ Минстроя России от 18.05.2022 г. № 378/пр</t>
  </si>
  <si>
    <t>11</t>
  </si>
  <si>
    <t>24.3.05.02-0133</t>
  </si>
  <si>
    <t>Заглушка полиэтиленовая электросварная для газо- и водоснабжения, ПЭ100, стандартное размерное отношение SDR11, диаметр 63 мм</t>
  </si>
  <si>
    <t>ФСБЦ-2022, 24.3.05.02-0133, приказ Минстроя России от 18.05.2022 г. № 378/пр</t>
  </si>
  <si>
    <t>12</t>
  </si>
  <si>
    <t>24-02-041-01</t>
  </si>
  <si>
    <t>Надземная прокладка стальных газопроводов, диаметр газопровода: 50 мм</t>
  </si>
  <si>
    <t>ГЭСН-2022 доп.4, 24-02-041-01, приказ Минстроя России от 27.12.2022 г. № 1133/пр</t>
  </si>
  <si>
    <t>12,1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</si>
  <si>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</si>
  <si>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</si>
  <si>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ФСБЦ-2022, 23.5.02.02-0033, приказ Минстроя России от 18.05.2022 г. № 378/пр</t>
  </si>
  <si>
    <t>13</t>
  </si>
  <si>
    <t>24-02-002-01</t>
  </si>
  <si>
    <t>Сварка полиэтиленовых труб при помощи соединительных деталей с закладными электронагревателями, диаметр труб: до 32 мм</t>
  </si>
  <si>
    <t>соединение</t>
  </si>
  <si>
    <t>ГЭСН-2022, 24-02-002-01, приказ Минстроя России от 18.05.2022 г. № 378/пр</t>
  </si>
  <si>
    <t>13,1</t>
  </si>
  <si>
    <t>24.3.05.07-0512</t>
  </si>
  <si>
    <t>Муфта полиэтиленовая электросварная, ПЭ100, SDR11, диаметр 32 мм</t>
  </si>
  <si>
    <t>ФСБЦ-2022, 24.3.05.07-0512, приказ Минстроя России от 18.05.2022 г. № 378/пр</t>
  </si>
  <si>
    <t>14</t>
  </si>
  <si>
    <t>24-02-002-02</t>
  </si>
  <si>
    <t>Сварка полиэтиленовых труб при помощи соединительных деталей с закладными электронагревателями, диаметр труб: свыше 32 до 63 мм</t>
  </si>
  <si>
    <t>ГЭСН-2022, 24-02-002-02, приказ Минстроя России от 18.05.2022 г. № 378/пр</t>
  </si>
  <si>
    <t>14,1</t>
  </si>
  <si>
    <t>24.3.05.07-0603</t>
  </si>
  <si>
    <t>Муфта полиэтиленовая электросварная, ПЭ100, SDR11, диаметр 63 мм</t>
  </si>
  <si>
    <t>ФСБЦ-2022, 24.3.05.07-0603, приказ Минстроя России от 18.05.2022 г. № 378/пр</t>
  </si>
  <si>
    <t>15</t>
  </si>
  <si>
    <t>24-02-005-02</t>
  </si>
  <si>
    <t>Установка отвода с раструбным концом с закладными электронагревателями на газопроводе из полиэтиленовых труб, диаметр газопровода: свыше 32 до 63 мм</t>
  </si>
  <si>
    <t>ГЭСН-2022, 24-02-005-02, приказ Минстроя России от 18.05.2022 г. № 378/пр</t>
  </si>
  <si>
    <t>15,1</t>
  </si>
  <si>
    <t>24.3.05.08</t>
  </si>
  <si>
    <t>Отводы полимерные с закладными электронагревателями</t>
  </si>
  <si>
    <t>16</t>
  </si>
  <si>
    <t>24.3.05.08-0223</t>
  </si>
  <si>
    <t>Отвод 90° полиэтиленовый литой, электросварной, диаметр 63 мм</t>
  </si>
  <si>
    <t>ФСБЦ-2022, 24.3.05.08-0223, приказ Минстроя России от 18.05.2022 г. № 378/пр</t>
  </si>
  <si>
    <t>17</t>
  </si>
  <si>
    <t>24-02-007-01</t>
  </si>
  <si>
    <t>Установка седловых отводов полиэтиленовых с закладными нагревателями на газопроводе из полиэтиленовых труб диаметром: до 63 мм</t>
  </si>
  <si>
    <t>ГЭСН-2022, 24-02-007-01, приказ Минстроя России от 18.05.2022 г. № 378/пр</t>
  </si>
  <si>
    <t>17,1</t>
  </si>
  <si>
    <t>24.3.05.13-0073</t>
  </si>
  <si>
    <t>Седелка поворотная 360° электросварная с ответной нижней частью, ПЭ100, SDR11, диаметр 63х32 мм</t>
  </si>
  <si>
    <t>ФСБЦ-2022, 24.3.05.13-0073, приказ Минстроя России от 18.05.2022 г. № 378/пр</t>
  </si>
  <si>
    <t>18</t>
  </si>
  <si>
    <t>24-02-063-03</t>
  </si>
  <si>
    <t>Устройство цокольного газового ввода на наружных сетях полиэтиленовых газопроводов с соединением "сталь-полиэтилен", диаметр газопровода: 63 мм</t>
  </si>
  <si>
    <t>10 узлов</t>
  </si>
  <si>
    <t>ГЭСН-2022 доп.7, 24-02-063-03, приказ Минстроя России от 02.08.2023 г. № 551/пр</t>
  </si>
  <si>
    <t>19</t>
  </si>
  <si>
    <t>18.4.01.09-0116</t>
  </si>
  <si>
    <t>ФСБЦ-2022 доп.17, 18.4.01.09-0116, приказ Минстроя России от 17.02.2026 г. № 91/пр</t>
  </si>
  <si>
    <t>20</t>
  </si>
  <si>
    <t>24-02-051-01</t>
  </si>
  <si>
    <t>Монтаж крана стального фланцевого  для надземной установки на стальных газопроводах диаметром: 50 мм</t>
  </si>
  <si>
    <t>ГЭСН-2022 доп.12, 24-02-051-01, приказ Минстроя России от 07.11.2024 г. № 747/пр</t>
  </si>
  <si>
    <t>21</t>
  </si>
  <si>
    <t>18.1.09.04-0001</t>
  </si>
  <si>
    <t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t>
  </si>
  <si>
    <t>ФСБЦ-2022 доп.3, 18.1.09.04-0001, приказ Минстроя России от 26.10.2022 г. № 905/пр</t>
  </si>
  <si>
    <t>22</t>
  </si>
  <si>
    <t>22-03-014-01</t>
  </si>
  <si>
    <t>Изолирующее  соединение приварное   диаметром: 50 мм</t>
  </si>
  <si>
    <t>ГЭСН-2022, 22-03-014-01, приказ Минстроя России от 18.05.2022 г. № 378/пр</t>
  </si>
  <si>
    <t>ФЕР-22</t>
  </si>
  <si>
    <t>23</t>
  </si>
  <si>
    <t>23.8.03.07-0025</t>
  </si>
  <si>
    <t>Соединение изолирующее неразъемное (вставка диэлектрическая) под приварку, номинальный диаметр трубы 50 мм</t>
  </si>
  <si>
    <t>ФСБЦ-2022, 23.8.03.07-0025, приказ Минстроя России от 18.05.2022 г. № 378/пр</t>
  </si>
  <si>
    <t>24</t>
  </si>
  <si>
    <t>24-02-013-02</t>
  </si>
  <si>
    <t>Установка перехода на газопроводе из полиэтиленовых труб с приваркой муфтами с закладными нагревателями, диаметр: 63/32 мм</t>
  </si>
  <si>
    <t>100 ШТ</t>
  </si>
  <si>
    <t>ГЭСН-2022 доп.7, 24-02-013-02, приказ Минстроя России от 02.08.2023 г. № 551/пр</t>
  </si>
  <si>
    <t>25</t>
  </si>
  <si>
    <t>24.3.05.07-0213</t>
  </si>
  <si>
    <t>Муфта полиэтиленовая переходная электросварная, номинальный наружный диаметр 63х32 мм</t>
  </si>
  <si>
    <t>ФСБЦ-2022, 24.3.05.07-0213, приказ Минстроя России от 18.05.2022 г. № 378/пр</t>
  </si>
  <si>
    <t>26</t>
  </si>
  <si>
    <t>м10-06-003-01</t>
  </si>
  <si>
    <t>Прокладка ленты сигнальной желтого цвета в траншее</t>
  </si>
  <si>
    <t>км кабеля</t>
  </si>
  <si>
    <t>ГЭСНм-2022, м10-06-003-01, приказ Минстроя России от 18.05.2022 г. № 378/пр</t>
  </si>
  <si>
    <t>Монтажные работы</t>
  </si>
  <si>
    <t>Оборудование связи: прокладка и монтаж междугородных линий связи</t>
  </si>
  <si>
    <t>мФЕР-10</t>
  </si>
  <si>
    <t>Пр/812-051.3-1</t>
  </si>
  <si>
    <t>Пр/774-051.3</t>
  </si>
  <si>
    <t>26,1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</si>
  <si>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</si>
  <si>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</si>
  <si>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</si>
  <si>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27</t>
  </si>
  <si>
    <t>01.7.06.08-0007</t>
  </si>
  <si>
    <t>Ленты сигнальные из полиэтилена высокого давления «ГАЗ», фон желтый, надпись красная, ширина 200 мм, толщина 0,05 мм</t>
  </si>
  <si>
    <t>ФСБЦ-2022, 01.7.06.08-0007, приказ Минстроя России от 18.05.2022 г. № 378/пр</t>
  </si>
  <si>
    <t>28</t>
  </si>
  <si>
    <t>Кабель, прокладываемый в траншее, масса 1м кабеля: до 0,6 кг</t>
  </si>
  <si>
    <t>28,1</t>
  </si>
  <si>
    <t>29</t>
  </si>
  <si>
    <t>21.2.03.05-0002</t>
  </si>
  <si>
    <t>Провод  АПВ 1х2,5-450/750</t>
  </si>
  <si>
    <t>1000 м</t>
  </si>
  <si>
    <t>ФСБЦ-2022 доп.18, 21.2.03.05-0002, приказ Минстроя России от 15.05.2026 г. № 301/пр</t>
  </si>
  <si>
    <t>1000 М</t>
  </si>
  <si>
    <t>Материалы монтажные</t>
  </si>
  <si>
    <t>Материалы и конструкции ( монтажные )  по ценникам и каталогам</t>
  </si>
  <si>
    <t>ФССЦм</t>
  </si>
  <si>
    <t>30</t>
  </si>
  <si>
    <t>27-09-004-02</t>
  </si>
  <si>
    <t>Установка столбиков сигнальных: пластиковых</t>
  </si>
  <si>
    <t>ГЭСН-2022 доп.19, 27-09-004-02, приказ Минстроя России от 12.08.2026 г. № 527/пр</t>
  </si>
  <si>
    <t>Автомобильные дороги</t>
  </si>
  <si>
    <t>ФЕР-27</t>
  </si>
  <si>
    <t>Пр/812-021.0-1</t>
  </si>
  <si>
    <t>Пр/774-021.0</t>
  </si>
  <si>
    <t>30,1</t>
  </si>
  <si>
    <t>01.5.03.06</t>
  </si>
  <si>
    <t>Столбик сигнальный дорожный пластиковый</t>
  </si>
  <si>
    <t>31</t>
  </si>
  <si>
    <t>22.2.02.23-0302</t>
  </si>
  <si>
    <t>Таблички-указатели кабельных трасс пластиковые односторонние, размеры 300х400х5 мм</t>
  </si>
  <si>
    <t>ФСБЦ-2022, 22.2.02.23-0302, приказ Минстроя России от 18.05.2022 г. № 378/пр</t>
  </si>
  <si>
    <t>32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</si>
  <si>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</si>
  <si>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</si>
  <si>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ФСБЦ-2022, 20.1.02.23-0174, приказ Минстроя России от 18.05.2022 г. № 378/пр</t>
  </si>
  <si>
    <t>33</t>
  </si>
  <si>
    <t>06-01-001-01</t>
  </si>
  <si>
    <t>Устройство бетонной подготовки</t>
  </si>
  <si>
    <t>ГЭСН-2022 доп.18, 06-01-001-01, приказ Минстроя России от 15.05.2026 г. № 301/пр</t>
  </si>
  <si>
    <t>Бетонные и железобетонные монолитные конструкции и работы в строительстве</t>
  </si>
  <si>
    <t>ФЕР-06</t>
  </si>
  <si>
    <t>Пр/812-006.0-1</t>
  </si>
  <si>
    <t>Пр/774-006.0</t>
  </si>
  <si>
    <t>33,1</t>
  </si>
  <si>
    <t>04.1.02.05-0110</t>
  </si>
  <si>
    <t>Смеси бетонные тяжелого бетона (БСТ) на щебне из гравия, класс В7,5, F(1)50, W2</t>
  </si>
  <si>
    <t>ФСБЦ-2022 доп.14, 04.1.02.05-0110, приказ Минстроя России от 19.05.2025 г. № 299/пр</t>
  </si>
  <si>
    <t>34</t>
  </si>
  <si>
    <t>06-03-004-01</t>
  </si>
  <si>
    <t>Установка анкерных болтов: в готовые гнезда с заделкой длиной до 1 м</t>
  </si>
  <si>
    <t>т</t>
  </si>
  <si>
    <t>ГЭСН-2022 доп.16, 06-03-004-01, приказ Минстроя России от 12.11.2025 г. № 696/пр</t>
  </si>
  <si>
    <t>34,1</t>
  </si>
  <si>
    <t>08.4.01.01-0025</t>
  </si>
  <si>
    <t>Болты анкерные фундаментные стальные в комплекте с двумя гайками М12 и шайбами М12, тип 1, диаметр М12</t>
  </si>
  <si>
    <t>ФСБЦ-2022 доп.2, 08.4.01.01-0025, приказ Минстроя России от 26.08.2022 г. № 703/пр</t>
  </si>
  <si>
    <t>35</t>
  </si>
  <si>
    <t>24-02-120-01</t>
  </si>
  <si>
    <t>Очистка полости трубопровода продувкой воздухом, номинальный диаметр газопровода: 50 мм</t>
  </si>
  <si>
    <t>ГЭСН-2022, 24-02-120-01, приказ Минстроя России от 18.05.2022 г. № 378/пр</t>
  </si>
  <si>
    <t>36</t>
  </si>
  <si>
    <t>24-02-035-01</t>
  </si>
  <si>
    <t>Опрессовка газопровода из полиэтиленовых труб, диаметром: 32 мм</t>
  </si>
  <si>
    <t>км</t>
  </si>
  <si>
    <t>ГЭСН-2022 доп.7, 24-02-035-01, приказ Минстроя России от 02.08.2023 г. № 551/пр</t>
  </si>
  <si>
    <t>37</t>
  </si>
  <si>
    <t>24-02-035-03</t>
  </si>
  <si>
    <t>Опрессовка газопровода из полиэтиленовых труб, диаметром: 63 мм</t>
  </si>
  <si>
    <t>ГЭСН-2022 доп.7, 24-02-035-03, приказ Минстроя России от 02.08.2023 г. № 551/пр</t>
  </si>
  <si>
    <t>38</t>
  </si>
  <si>
    <t>24-02-124-01</t>
  </si>
  <si>
    <t>Выдержка под давлением до 0,6 МПа при испытании на прочность и герметичность участка газопровода номинальным диаметром: 50-300 мм</t>
  </si>
  <si>
    <t>участок</t>
  </si>
  <si>
    <t>ГЭСН-2022, 24-02-124-01, приказ Минстроя России от 18.05.2022 г. № 378/пр</t>
  </si>
  <si>
    <t>Переход газопровода под проезжей частью автомобильной дороги в футляре ПЭ100ГАЗ SDR11 д.110*10мм-1шт*4,5м</t>
  </si>
  <si>
    <t>39</t>
  </si>
  <si>
    <t>24-02-034-01</t>
  </si>
  <si>
    <t>Укладка  футляров из  полиэтиленовых труб газопроводов в траншею, диаметр газопровода: до 110 мм</t>
  </si>
  <si>
    <t>ГЭСН-2022, 24-02-034-01, приказ Минстроя России от 18.05.2022 г. № 378/пр</t>
  </si>
  <si>
    <t>39,1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</si>
  <si>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</si>
  <si>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</si>
  <si>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ФСБЦ-2022, 24.3.03.11-0072, приказ Минстроя России от 18.05.2022 г. № 378/пр</t>
  </si>
  <si>
    <t>40</t>
  </si>
  <si>
    <t>22-05-005-01</t>
  </si>
  <si>
    <t>Протаскивание в футляр полиэтиленовых труб диаметром: 110 мм</t>
  </si>
  <si>
    <t>100 м трубы, уложенной в футляр</t>
  </si>
  <si>
    <t>ГЭСН-2022 доп.9, 22-05-005-01, приказ Минстроя России от 16.02.2024 г. № 102/пр</t>
  </si>
  <si>
    <t>41</t>
  </si>
  <si>
    <t>24-02-081-01</t>
  </si>
  <si>
    <t>Устройство контрольной трубки на кожухе перехода газопровода</t>
  </si>
  <si>
    <t>установка</t>
  </si>
  <si>
    <t>ГЭСН-2022 доп.14, 24-02-081-01, приказ Минстроя России от 19.05.2025 г. № 299/пр</t>
  </si>
  <si>
    <t>42</t>
  </si>
  <si>
    <t>23.3.06.01-0004</t>
  </si>
  <si>
    <t>Трубы стальные сварные оцинкованные водогазопроводные с резьбой, легкие, номинальный диаметр 32 мм, толщина стенки 2,8 мм</t>
  </si>
  <si>
    <t>ФСБЦ-2022, 23.3.06.01-0004, приказ Минстроя России от 18.05.2022 г. № 378/пр</t>
  </si>
  <si>
    <t>43</t>
  </si>
  <si>
    <t>43,1</t>
  </si>
  <si>
    <t>44</t>
  </si>
  <si>
    <t>22-01-012-03</t>
  </si>
  <si>
    <t>Укладка   футляра из стальных труб  диаметром: 100 мм</t>
  </si>
  <si>
    <t>ГЭСН-2022 доп.10, 22-01-012-03, приказ Минстроя России от 13.05.2024 г. № 323/пр</t>
  </si>
  <si>
    <t>44,1</t>
  </si>
  <si>
    <t>23.5.02.02-0050</t>
  </si>
  <si>
    <t>Трубы стальные электросварные прямошовные из стали марок Ст2, 10, наружный диаметр 89 мм, толщина стенки 4,5 мм</t>
  </si>
  <si>
    <t>ФСБЦ-2022, 23.5.02.02-0050, приказ Минстроя России от 18.05.2022 г. № 378/пр</t>
  </si>
  <si>
    <t>45</t>
  </si>
  <si>
    <t>24-02-010-01</t>
  </si>
  <si>
    <t>Установка неразъемного соединения "полиэтилен-сталь" на газопроводе, диаметр газопровода: до 32 мм</t>
  </si>
  <si>
    <t>ГЭСН-2022, 24-02-010-01, приказ Минстроя России от 18.05.2022 г. № 378/пр</t>
  </si>
  <si>
    <t>46</t>
  </si>
  <si>
    <t>23.8.04.08-0011</t>
  </si>
  <si>
    <t>Соединение неразъемное полиэтилен-сталь, стандартное размерное отношение SDR11, наружный диаметр 32х32 мм</t>
  </si>
  <si>
    <t>ФСБЦ-2022 доп.7, 23.8.04.08-0011, приказ Минстроя России от 02.08.2023 г. № 551/пр</t>
  </si>
  <si>
    <t>47</t>
  </si>
  <si>
    <t>47,1</t>
  </si>
  <si>
    <t>48</t>
  </si>
  <si>
    <t>24-02-007-02</t>
  </si>
  <si>
    <t>Установка седловых отводов полиэтиленовых с закладными нагревателями на газопроводе из полиэтиленовых труб диаметром: свыше 63 до 110 мм</t>
  </si>
  <si>
    <t>ГЭСН-2022, 24-02-007-02, приказ Минстроя России от 18.05.2022 г. № 378/пр</t>
  </si>
  <si>
    <t>48,1</t>
  </si>
  <si>
    <t>24.3.05.13-0002</t>
  </si>
  <si>
    <t>Седелка крановая полиэтиленовая электросварная, стандартное размерное отношение SDR11, номинальный наружный диаметр 110х32 мм</t>
  </si>
  <si>
    <t>ФСБЦ-2022, 24.3.05.13-0002, приказ Минстроя России от 18.05.2022 г. № 378/пр</t>
  </si>
  <si>
    <t>Вывод провода-спутника под КИК-2шт</t>
  </si>
  <si>
    <t>49</t>
  </si>
  <si>
    <t>50</t>
  </si>
  <si>
    <t>51</t>
  </si>
  <si>
    <t>Приварка фланцев к стальным трубопроводам диаметром: 50 мм</t>
  </si>
  <si>
    <t>51,1</t>
  </si>
  <si>
    <t>23.8.03.11-0006</t>
  </si>
  <si>
    <t>Фланец приварной встык, марка стали 20, номинальное давление 1,6 МПа, номинальный диаметр 50 мм</t>
  </si>
  <si>
    <t>ФСБЦ-2022, 23.8.03.11-0006, приказ Минстроя России от 18.05.2022 г. № 378/пр</t>
  </si>
  <si>
    <t>52</t>
  </si>
  <si>
    <t>24-02-030-01</t>
  </si>
  <si>
    <t>Укладка  стальных газопроводов диаметром: 50 мм</t>
  </si>
  <si>
    <t>ГЭСН-2022, 24-02-030-01, приказ Минстроя России от 18.05.2022 г. № 378/пр</t>
  </si>
  <si>
    <t>53</t>
  </si>
  <si>
    <t>54</t>
  </si>
  <si>
    <t>23.8.03.01-0011</t>
  </si>
  <si>
    <t>Заглушка стальная бесшовная приварная, номинальный диаметр 50 мм</t>
  </si>
  <si>
    <t>ФСБЦ-2022, 23.8.03.01-0011, приказ Минстроя России от 18.05.2022 г. № 378/пр</t>
  </si>
  <si>
    <t>55</t>
  </si>
  <si>
    <t>06-01-005-01</t>
  </si>
  <si>
    <t>Устройство бетонных фундаментов общего назначения объемом: до 5 м3</t>
  </si>
  <si>
    <t>ГЭСН-2022 доп.17, 06-01-005-01, приказ Минстроя России от 17.02.2026 г. № 91/пр</t>
  </si>
  <si>
    <t>55,1</t>
  </si>
  <si>
    <t>04.1.02.05-0266</t>
  </si>
  <si>
    <t>Смеси бетонные тяжелого бетона (БСТ) на щебне из гравия, класс В15, F(1)200, W8</t>
  </si>
  <si>
    <t>ФСБЦ-2022 доп.14, 04.1.02.05-0266, приказ Минстроя России от 19.05.2025 г. № 299/пр</t>
  </si>
  <si>
    <t>56</t>
  </si>
  <si>
    <t>05.1.08.09-0001</t>
  </si>
  <si>
    <t>Подушки опорные железобетонные, объем от 0,003 до 0,006 м3, бетон В15, расход арматуры от 150 до 200 кг/м3</t>
  </si>
  <si>
    <t>ФСБЦ-2022 доп.19, 05.1.08.09-0001, приказ Минстроя России от 12.08.2026 г. № 527/пр</t>
  </si>
  <si>
    <t>57</t>
  </si>
  <si>
    <t>22-02-003-01</t>
  </si>
  <si>
    <t>Нанесение весьма усиленной антикоррозионной битумно-резиновой или битумно-полимерной изоляции на стальные трубопроводы диаметром: 50 мм</t>
  </si>
  <si>
    <t>ГЭСН-2022 доп.16, 22-02-003-01, приказ Минстроя России от 12.11.2025 г. № 696/пр</t>
  </si>
  <si>
    <t>57,1</t>
  </si>
  <si>
    <t>01.2.03.02-0005</t>
  </si>
  <si>
    <t>Грунтовка (праймер) битумно-полимерная для нанесения на наружную поверхность подземных стальных трубопроводов, расход 0,1 кг/м2</t>
  </si>
  <si>
    <t>ФСБЦ-2022 доп.9, 01.2.03.02-0005, приказ Минстроя России от 16.02.2024 г. № 102/пр</t>
  </si>
  <si>
    <t>57,2</t>
  </si>
  <si>
    <t>01.2.03.03-0063</t>
  </si>
  <si>
    <t>Мастика битумно-резиновая изоляционная МБР-65</t>
  </si>
  <si>
    <t>ФСБЦ-2022, 01.2.03.03-0063, приказ Минстроя России от 18.05.2022 г. № 378/пр</t>
  </si>
  <si>
    <t>Итог1</t>
  </si>
  <si>
    <t>Итого прямые затраты</t>
  </si>
  <si>
    <t>Итог2</t>
  </si>
  <si>
    <t>Итог3</t>
  </si>
  <si>
    <t>Итог4</t>
  </si>
  <si>
    <t>Итого</t>
  </si>
  <si>
    <t>Итог5</t>
  </si>
  <si>
    <t>Зимнее удорожание 1,5%</t>
  </si>
  <si>
    <t>Итог6</t>
  </si>
  <si>
    <t>Итог7</t>
  </si>
  <si>
    <t>НДС 20%</t>
  </si>
  <si>
    <t>Итог8</t>
  </si>
  <si>
    <t>СТР_РЕК</t>
  </si>
  <si>
    <t>СТРОИТЕЛЬСТВО и РЕКОНСТРУКЦИЯ  зданий и сооружений всех назначений</t>
  </si>
  <si>
    <t>Строительство и реконструкция</t>
  </si>
  <si>
    <t>РЕМ_ЖИЛ</t>
  </si>
  <si>
    <t>КАП. РЕМ. ЖИЛЫХ И ОБЩЕСТВЕННЫХ ЗДАНИЙ</t>
  </si>
  <si>
    <t>Капитальный ремонт жилых и общественных зданий</t>
  </si>
  <si>
    <t>РЕМ_ПР</t>
  </si>
  <si>
    <t>КАП. РЕМ. ПРОИЗВОДСТВЕННЫХ ЗД. и СООРУЖЕНИЙ,  НАРУЖНЫХ ИНЖЕНЕРНЫХ СЕТЕЙ, УЛИЦ И ДОРОГ МЕСТНОГО ЗНАЧЕНИЯ, ИНЖ,СООРУЖЕНИЙ ( ГИДРОТЕХ,СООРУЖ, МОСТОВ И ПУТЕПРОВОДОВ И Т.П.)</t>
  </si>
  <si>
    <t>Капитальный ремонт прозводственных зданий</t>
  </si>
  <si>
    <t>Территория</t>
  </si>
  <si>
    <t>для территории Российской Федерации, не относящейся к районам Крайнего Севера и приравненным к ним местностям</t>
  </si>
  <si>
    <t>МПРКС</t>
  </si>
  <si>
    <t>для территории Российской Федерации, относящейся к местностям, приравненным к районам Крайнего Севера</t>
  </si>
  <si>
    <t>РКС</t>
  </si>
  <si>
    <t>для территории Российской Федерации, относящейся к районам Крайнего Севера</t>
  </si>
  <si>
    <t>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</si>
  <si>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АЭС.</t>
  </si>
  <si>
    <t>Для сборников ФЕР ( при производстве работ на технически сложных объектах ):  ·  { СЛЖ } - (вкл.)    - работа на сложных объектах  (к=1,2 к НР)           ·  { СЛЖ } - (выкл.) - работа на обычных объектах</t>
  </si>
  <si>
    <t>Сложные объекты</t>
  </si>
  <si>
    <t>СТНДРТ</t>
  </si>
  <si>
    <t>При определении сметной стоимости строительства объектов капитального строительства (за исключением АЭС).</t>
  </si>
  <si>
    <t>АЭС_ПНР</t>
  </si>
  <si>
    <t>При определении сметной стоимости строительства объектов капитального строительства АЭС. Пусконаладочные работы (за исключением технологического оборудования АЭС).</t>
  </si>
  <si>
    <t>АЭС</t>
  </si>
  <si>
    <t>АЭС_ПНР_ТЕХ</t>
  </si>
  <si>
    <t>При определении сметной стоимости строительства объектов капитального строительства АЭС. Пусконаладочные работы технологического оборудования АЭС.</t>
  </si>
  <si>
    <t>Для сборника ФЕРм -39  и ФЕРМ-08  ( при работах по контролю сварных соединений) :    {мАЭС} - ( вкл.)  -     при выполнении работ по на АЭС  (HР=101%; СП= 68%;             {мАЭС} - (выкл.) -  при выполнении работ  на обычных объектах</t>
  </si>
  <si>
    <t>АЭС, ПНР технологического оборудования АЭС.</t>
  </si>
  <si>
    <t>ОПТ/В</t>
  </si>
  <si>
    <t>{вкл}    - Прокладка  МЕЖДУГОРОДНЫХ  ВОЛОКОННО-ОПТИЧЕСКИХ ЛИНИЙ (для ФЕРм10, отд. 6 разд.3)  {выкл} - Прокладка  ГОРОДСКИХ               ВОЛОКОННО-ОПТИЧЕСКИХ ЛИНИЙ  (для ФЕРм10, отд. 6 разд.3)</t>
  </si>
  <si>
    <t>Для сборников ФЕРм-10  ( волоконно-оптические линии связи ): ·  {М_ГОР_опт} -  ( вкл.)  - междугородные сети связи ( НР=120% , СП=70% )           ·  {М_ГОР_опт} - ( выкл.) - городские сети связи  ( НР=100%; СП=65%)</t>
  </si>
  <si>
    <t>Прокладка междугородных в/опт. кабелей</t>
  </si>
  <si>
    <t>АВИ</t>
  </si>
  <si>
    <t>(вкл)   -  При работах по ДИСПЕТЧЕРИЗАЦИИ управления движением АВИАТРАНСПОРТОМ {вкл}  (монтажные работы )</t>
  </si>
  <si>
    <t>Для сборников ФЕРм 08;10;11 :    · {мАВИА} -  (вкл.)     -  производство монтажных  работы по диспетчеризации управления  движением авиатранспортном (НР=95%, СП=55%) ;    ·            {мАВИА} -  (выкл. ) -  при производстве работ на прочих объектах , кром</t>
  </si>
  <si>
    <t>Диспетчеризация авиатранспорта</t>
  </si>
  <si>
    <t>ЗАКР</t>
  </si>
  <si>
    <t>{вкл}   -  Обслуживающие и сопутствующие работы в тоннелях при  производстве работ ЗАКРЫТЫМ СПОСОБОМ   {выкл} - Обслуживающие и сопутствующие работы в тоннелях при  производстве работ  ОТКРЫТЫМ</t>
  </si>
  <si>
    <t>Для сборника ФЕР -29 ( сопутствующие работы в тоннелях и метро. ): ·  {ЗАКР} - (вкл.)     -  при выполнении работ в тоннелях  и метро закрытым способом  (НР=145% , СП=75%); ·                {ЗАКР} - (выкл.) -   при выполнении работ в тоннелях и метро  отк</t>
  </si>
  <si>
    <t>Производство работ закрытым способом (обслуживающие процессы)</t>
  </si>
  <si>
    <t>АВТО_ДРГ</t>
  </si>
  <si>
    <t>{вкл} - НР и СП по п.021.0 "Автомобильные дороги" (раздел 2 нормы 27-02-010-01:07)  {выкл} - НР и СП по п.021.1 Устройство покрытий дорожек, тротуаров, мостовых и площадок и прочее (раздел 2 нормы 27-02-010-01:07)</t>
  </si>
  <si>
    <t>ГОР</t>
  </si>
  <si>
    <t>(вкл) - ФЕРм-08, выполнение работ на горнорудных объектах  (выкл) - ФЕРм-08, выполнение работ на других объектах</t>
  </si>
  <si>
    <t>Выполнение работ на горнорудных объектах</t>
  </si>
  <si>
    <t>ОБ_ПР</t>
  </si>
  <si>
    <t>Объект производственного назначения</t>
  </si>
  <si>
    <t>ОБ_НПР</t>
  </si>
  <si>
    <t>Объект непроизводственного назначения</t>
  </si>
  <si>
    <t>К_НР_РЕМ</t>
  </si>
  <si>
    <t>при ремонте жилых и общественных зданий если  ( если {РЕМ_ЖИЛ}= [вкл.]</t>
  </si>
  <si>
    <t>Для сборников  ФЕР и  ФЕРмр :  · Значение {_МДСрем_НР}= 0,90 -  при ремонте зданий жилого и гражданского назначений ( 0,90 к НР) ;  · Значение {_МДСрем_НР}= 1,00  - при строительстве  и реконструкции  объектов всех назначений</t>
  </si>
  <si>
    <t>п.25</t>
  </si>
  <si>
    <t>К_СП_РЕМ</t>
  </si>
  <si>
    <t>к нормам СП при капитальном ремонте зданий и сооружений всех назначений ( если или {РЕМ_ЖИЛ}=[вкл] , или (РЕМ_ПР}=[вкл] )</t>
  </si>
  <si>
    <t>Для сборников  ФЕР и  ФЕРмр :   · Значение {_МДСрем_СП} = 0.85  -  при ремонте зданий всех назначений ( 0,85 к СП);   · Значение {_МДСрем_СП} = 1,00 -  при строительстве  и реконструкции  объектов всех назначений</t>
  </si>
  <si>
    <t>п.16</t>
  </si>
  <si>
    <t>К_НР_СЛЖ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</si>
  <si>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объектов атомных электрических станций.  ( если {СЛЖ} = [вкл] )</t>
  </si>
  <si>
    <t>п.27 СЛОЖН</t>
  </si>
  <si>
    <t>К_НР_АЭС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</si>
  <si>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Для объектов атомных электрических станций.  ( если {АЭС} = [вкл] )</t>
  </si>
  <si>
    <t>п.27 АЭС</t>
  </si>
  <si>
    <t>Р_ОКР</t>
  </si>
  <si>
    <t>Разрядность округления результата расчета НР и СП  (с 05.04.2020 - до семи знаков после запятой)</t>
  </si>
  <si>
    <t>Лист_НРиСП</t>
  </si>
  <si>
    <t>Уровень цен</t>
  </si>
  <si>
    <t>Вид цен</t>
  </si>
  <si>
    <t>Пензенская область, КТЦ к ФСНБ-2022, 3 квартал 2026 г</t>
  </si>
  <si>
    <t>Сборник индексов</t>
  </si>
  <si>
    <t>Пензенская область к ФСНБ-2022 ФГИС ЦС</t>
  </si>
  <si>
    <t>Письмо Минстроя России  «О размещении индексов изменения сметной стоимости строительства по группам однородных строительных ресурсов на III квартал 2026 года»</t>
  </si>
  <si>
    <t>Справочная информация</t>
  </si>
  <si>
    <t>Письмо Минстроя России от 24.08.2026 № 52419-ИФ/09</t>
  </si>
  <si>
    <t>Приказ Министерства градостроительства и архитектуры Пензенской области</t>
  </si>
  <si>
    <t>Приказ Министерства градостроительства и архитектуры Пензенской области от 06.03.2026 г. № 250/оп</t>
  </si>
  <si>
    <t>_OBSM_</t>
  </si>
  <si>
    <t>4-100-00</t>
  </si>
  <si>
    <t>Затраты труда машинистов</t>
  </si>
  <si>
    <t>чел.-ч.</t>
  </si>
  <si>
    <t>91.01.05-085</t>
  </si>
  <si>
    <t>ФСЭМ-2022, 91.01.05-085, приказ Минстроя России от 18.05.2022 г. № 378/пр</t>
  </si>
  <si>
    <t>Экскаваторы одноковшовые дизельные на гусеничном ходу, объем ковша 0,5 м3</t>
  </si>
  <si>
    <t>маш.-ч</t>
  </si>
  <si>
    <t>4-100-060</t>
  </si>
  <si>
    <t>1-100-20</t>
  </si>
  <si>
    <t>Средний разряд работы 2,0</t>
  </si>
  <si>
    <t>1-100-25</t>
  </si>
  <si>
    <t>Средний разряд работы 2,5</t>
  </si>
  <si>
    <t>91.06.05-011</t>
  </si>
  <si>
    <t>ФСЭМ-2022, 91.06.05-011, приказ Минстроя России от 18.05.2022 г. № 378/пр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</si>
  <si>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</si>
  <si>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</si>
  <si>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91.01.01-034</t>
  </si>
  <si>
    <t>ФСЭМ-2022, 91.01.01-034, приказ Минстроя России от 18.05.2022 г. № 378/пр</t>
  </si>
  <si>
    <t>Бульдозеры, мощность 59 кВт (80 л.с.)</t>
  </si>
  <si>
    <t>1-100-15</t>
  </si>
  <si>
    <t>Средний разряд работы 1,5</t>
  </si>
  <si>
    <t>1-100-47</t>
  </si>
  <si>
    <t>Средний разряд работы 4,7</t>
  </si>
  <si>
    <t>91.06.03-001</t>
  </si>
  <si>
    <t>ФСЭМ-2022, 91.06.03-001, приказ Минстроя России от 18.05.2022 г. № 378/пр</t>
  </si>
  <si>
    <t>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агрегатом, тяговое усилие 10 т</t>
  </si>
  <si>
    <t>91.14.05-021</t>
  </si>
  <si>
    <t>ФСЭМ-2022, 91.14.05-021, приказ Минстроя России от 18.05.2022 г. № 378/пр</t>
  </si>
  <si>
    <t>Прицепы для барабанов полиэтиленовых труб, грузоподъемность до 4 т</t>
  </si>
  <si>
    <t>24.3.05.02-0211</t>
  </si>
  <si>
    <t>ФСБЦ-2022, 24.3.05.02-0211,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</si>
  <si>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63 мм</t>
  </si>
  <si>
    <t>1-100-34</t>
  </si>
  <si>
    <t>Средний разряд работы 3,4</t>
  </si>
  <si>
    <t>91.10.05-004</t>
  </si>
  <si>
    <t>ФСЭМ-2022, 91.10.05-004, приказ Минстроя России от 18.05.2022 г. № 378/пр</t>
  </si>
  <si>
    <t>Трубоукладчики, номинальная грузоподъемность 6,3 т</t>
  </si>
  <si>
    <t>91.17.04-233</t>
  </si>
  <si>
    <t>ФСЭМ-2022, 91.17.04-233, приказ Минстроя России от 18.05.2022 г. № 378/пр</t>
  </si>
  <si>
    <t>Аппараты сварочные для ручной дуговой сварки, сварочный ток до 350 А</t>
  </si>
  <si>
    <t>91.18.01-007</t>
  </si>
  <si>
    <t>ФСЭМ-2022 доп.13, 91.18.01-007, приказ Минстроя России от 07.02.2025 г. № 69/пр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</si>
  <si>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</si>
  <si>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</si>
  <si>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91.21.01-012</t>
  </si>
  <si>
    <t>ФСЭМ-2022 доп.11, 91.21.01-012, приказ Минстроя России от 09.08.2024 г. № 524/пр</t>
  </si>
  <si>
    <t>Агрегаты окрасочные высокого давления для окраски поверхностей конструкций, мощность 1 кВт</t>
  </si>
  <si>
    <t>01.7.03.04-0001</t>
  </si>
  <si>
    <t>ФСБЦ-2022, 01.7.03.04-0001, приказ Минстроя России от 18.05.2022 г. № 378/пр</t>
  </si>
  <si>
    <t>Электроэнергия</t>
  </si>
  <si>
    <t>КВТ-Ч</t>
  </si>
  <si>
    <t>01.7.11.07-0227</t>
  </si>
  <si>
    <t>ФСБЦ-2022, 01.7.11.07-0227, приказ Минстроя России от 18.05.2022 г. № 378/пр</t>
  </si>
  <si>
    <t>Электроды сварочные для сварки низколегированных и углеродистых сталей УОНИ 13/45, Э42А, диаметр 4-5 мм</t>
  </si>
  <si>
    <t>кг</t>
  </si>
  <si>
    <t>01.7.15.05-0012</t>
  </si>
  <si>
    <t>ФСБЦ-2022, 01.7.15.05-0012, приказ Минстроя России от 18.05.2022 г. № 378/пр</t>
  </si>
  <si>
    <t>Гайки стальные шестигранные, диаметр резьбы М8 (М10)</t>
  </si>
  <si>
    <t>07.2.07.13-0221</t>
  </si>
  <si>
    <t>ФСБЦ-2022, 07.2.07.13-0221, приказ Минстроя России от 18.05.2022 г. № 378/пр</t>
  </si>
  <si>
    <t>Хомуты стальные</t>
  </si>
  <si>
    <t>14.4.01.18-0002</t>
  </si>
  <si>
    <t>ФСБЦ-2022 доп.9, 14.4.01.18-0002, приказ Минстроя России от 16.02.2024 г. № 102/пр</t>
  </si>
  <si>
    <t>Грунтовка ФЛ-03К</t>
  </si>
  <si>
    <t>14.4.04.04-0010</t>
  </si>
  <si>
    <t>ФСБЦ-2022 доп.4, 14.4.04.04-0010, приказ Минстроя России от 27.12.2022 г. № 1133/пр</t>
  </si>
  <si>
    <t>Эмаль кремнийорганическая КО-811, КО-811К, цветная</t>
  </si>
  <si>
    <t>14.5.09.02-0002</t>
  </si>
  <si>
    <t>ФСБЦ-2022, 14.5.09.02-0002, приказ Минстроя России от 18.05.2022 г. № 378/пр</t>
  </si>
  <si>
    <t>Ксилол нефтяной, марка А</t>
  </si>
  <si>
    <t>14.5.09.07-0030</t>
  </si>
  <si>
    <t>ФСБЦ-2022, 14.5.09.07-0030, приказ Минстроя России от 18.05.2022 г. № 378/пр</t>
  </si>
  <si>
    <t>Растворитель Р-4</t>
  </si>
  <si>
    <t>1-100-37</t>
  </si>
  <si>
    <t>Средний разряд работы 3,7</t>
  </si>
  <si>
    <t>91.17.04-039</t>
  </si>
  <si>
    <t>ФСЭМ-2022 доп.15, 91.17.04-039, приказ Минстроя России от 14.08.2025 г. № 490/пр</t>
  </si>
  <si>
    <t>Аппараты для муфтовой сварки пластмассовых труб диаметром до 200 мм</t>
  </si>
  <si>
    <t>91.17.04-152</t>
  </si>
  <si>
    <t>ФСЭМ-2022, 91.17.04-152, приказ Минстроя России от 18.05.2022 г. № 378/пр</t>
  </si>
  <si>
    <t>Позиционеры-центраторы для сборки и сварки полиэтиленовых труб диаметром до 63 мм</t>
  </si>
  <si>
    <t>01.3.01.07-0009</t>
  </si>
  <si>
    <t>ФСБЦ-2022, 01.3.01.07-0009, приказ Минстроя России от 18.05.2022 г. № 378/пр</t>
  </si>
  <si>
    <t>Спирт этиловый ректификованный технический, сорт I</t>
  </si>
  <si>
    <t>01.7.20.08-0051</t>
  </si>
  <si>
    <t>ФСБЦ-2022 доп.8, 01.7.20.08-0051, приказ Минстроя России от 14.11.2023 г. № 817/пр</t>
  </si>
  <si>
    <t>Ветошь хлопчатобумажная цветная</t>
  </si>
  <si>
    <t>1-100-36</t>
  </si>
  <si>
    <t>Средний разряд работы 3,6</t>
  </si>
  <si>
    <t>1-100-45</t>
  </si>
  <si>
    <t>Средний разряд работы 4,5</t>
  </si>
  <si>
    <t>2-100-02</t>
  </si>
  <si>
    <t>Рабочий 2 разряда</t>
  </si>
  <si>
    <t>чел.-ч</t>
  </si>
  <si>
    <t>2-100-04</t>
  </si>
  <si>
    <t>Рабочий 4 разряда</t>
  </si>
  <si>
    <t>91.14.02-001</t>
  </si>
  <si>
    <t>ФСЭМ-2022 доп.7, 91.14.02-001, приказ Минстроя России от 02.08.2023 г. № 551/пр</t>
  </si>
  <si>
    <t>Автомобили бортовые, грузоподъемность до 5 т</t>
  </si>
  <si>
    <t>14.5.09.11-0102</t>
  </si>
  <si>
    <t>ФСБЦ-2022, 14.5.09.11-0102, приказ Минстроя России от 18.05.2022 г. № 378/пр</t>
  </si>
  <si>
    <t>Уайт-спирит</t>
  </si>
  <si>
    <t>91.17.04-042</t>
  </si>
  <si>
    <t>ФСЭМ-2022, 91.17.04-042, приказ Минстроя России от 18.05.2022 г. № 378/пр</t>
  </si>
  <si>
    <t>Аппараты для газовой сварки и резки</t>
  </si>
  <si>
    <t>01.3.02.08-0001</t>
  </si>
  <si>
    <t>ФСБЦ-2022 доп.3, 01.3.02.08-0001, приказ Минстроя России от 26.10.2022 г. № 905/пр</t>
  </si>
  <si>
    <t>Кислород газообразный технический</t>
  </si>
  <si>
    <t>01.3.02.09-0022</t>
  </si>
  <si>
    <t>ФСБЦ-2022 доп.3, 01.3.02.09-0022, приказ Минстроя России от 26.10.2022 г. № 905/пр</t>
  </si>
  <si>
    <t>Пропан-бутан смесь техническая</t>
  </si>
  <si>
    <t>01.7.15.03-0042</t>
  </si>
  <si>
    <t>ФСБЦ-2022, 01.7.15.03-0042, приказ Минстроя России от 18.05.2022 г. № 378/пр</t>
  </si>
  <si>
    <t>Болты с гайками и шайбами строительные</t>
  </si>
  <si>
    <t>14.4.03.05-0019</t>
  </si>
  <si>
    <t>ФСБЦ-2022 доп.12, 14.4.03.05-0019, приказ Минстроя России от 07.11.2024 г. № 747/пр</t>
  </si>
  <si>
    <t>Лак ПФ-170</t>
  </si>
  <si>
    <t>14.5.07.01-0011</t>
  </si>
  <si>
    <t>ФСБЦ-2022, 14.5.07.01-0011, приказ Минстроя России от 18.05.2022 г. № 378/пр</t>
  </si>
  <si>
    <t>Пудра алюминиевая ПАП-1</t>
  </si>
  <si>
    <t>23.8.03.11-0197</t>
  </si>
  <si>
    <t>ФСБЦ-2022, 23.8.03.11-0197, приказ Минстроя России от 18.05.2022 г. № 378/пр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</si>
  <si>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50 мм</t>
  </si>
  <si>
    <t>23.8.04.06-0063</t>
  </si>
  <si>
    <t>ФСБЦ-2022, 23.8.04.06-0063, приказ Минстроя России от 18.05.2022 г. № 378/пр</t>
  </si>
  <si>
    <t>Отвод 90° с радиусом кривизны R=1,5 Ду на давление до 16 МПа, номинальный диаметр 50 мм, наружный диаметр 57 мм, толщина стенки 3 мм</t>
  </si>
  <si>
    <t>1-100-50</t>
  </si>
  <si>
    <t>Средний разряд работы 5,0</t>
  </si>
  <si>
    <t>91.17.04-033</t>
  </si>
  <si>
    <t>ФСЭМ-2022 доп.11, 91.17.04-033, приказ Минстроя России от 07.11.2024 г. № 747/пр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</si>
  <si>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</si>
  <si>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1-100-35</t>
  </si>
  <si>
    <t>Средний разряд работы 3,5</t>
  </si>
  <si>
    <t>91.11.01-012</t>
  </si>
  <si>
    <t>ФСЭМ-2022, 91.11.01-012, приказ Минстроя России от 18.05.2022 г. № 378/пр</t>
  </si>
  <si>
    <t>Машины монтажные для выполнения работ при прокладке и монтаже кабеля на базе автомобиля</t>
  </si>
  <si>
    <t>91.14.05-041</t>
  </si>
  <si>
    <t>ФСЭМ-2022, 91.14.05-041, приказ Минстроя России от 18.05.2022 г. № 378/пр</t>
  </si>
  <si>
    <t>Транспортеры прицепные кабельные, грузоподъемность до 7 т</t>
  </si>
  <si>
    <t>1-100-24</t>
  </si>
  <si>
    <t>Средний разряд работы 2,4</t>
  </si>
  <si>
    <t>91.13.01-032</t>
  </si>
  <si>
    <t>ФСЭМ-2022, 91.13.01-032, приказ Минстроя России от 18.05.2022 г. № 378/пр</t>
  </si>
  <si>
    <t>Машины дорожной службы (машина дорожного мастера), мощность двигателя 80 кВт (109 л.с.)</t>
  </si>
  <si>
    <t>91.21.11-001</t>
  </si>
  <si>
    <t>ФСЭМ-2022 доп.11, 91.21.11-001, приказ Минстроя России от 09.08.2024 г. № 524/пр</t>
  </si>
  <si>
    <t>Мотобуры бензиновые ручные, диаметр бура до 200 мм, мощность двигателя до 1,6 кВт (2,2 л.с.)</t>
  </si>
  <si>
    <t>91.05.01-017</t>
  </si>
  <si>
    <t>ФСЭМ-2022 доп.3, 91.05.01-017, приказ Минстроя России от 26.10.2022 г. № 905/пр</t>
  </si>
  <si>
    <t>Краны башенные, грузоподъемность 8 т</t>
  </si>
  <si>
    <t>91.07.04-002</t>
  </si>
  <si>
    <t>ФСЭМ-2022 доп.4, 91.07.04-002, приказ Минстроя России от 27.12.2022 г. № 1133/пр</t>
  </si>
  <si>
    <t>Вибраторы поверхностные</t>
  </si>
  <si>
    <t>01.7.03.01-0001</t>
  </si>
  <si>
    <t>ФСБЦ-2022, 01.7.03.01-0001, приказ Минстроя России от 18.05.2022 г. № 378/пр</t>
  </si>
  <si>
    <t>Вода</t>
  </si>
  <si>
    <t>01.7.07.12-0024</t>
  </si>
  <si>
    <t>ФСБЦ-2022, 01.7.07.12-0024, приказ Минстроя России от 18.05.2022 г. № 378/пр</t>
  </si>
  <si>
    <t>Пленка полиэтиленовая, толщина 0,15 мм</t>
  </si>
  <si>
    <t>м2</t>
  </si>
  <si>
    <t>1-100-33</t>
  </si>
  <si>
    <t>Средний разряд работы 3,3</t>
  </si>
  <si>
    <t>91.05.05-015</t>
  </si>
  <si>
    <t>ФСЭМ-2022, 91.05.05-015, приказ Минстроя России от 18.05.2022 г. № 378/пр</t>
  </si>
  <si>
    <t>Краны на автомобильном ходу, грузоподъемность 16 т</t>
  </si>
  <si>
    <t>07.2.07.02-0001</t>
  </si>
  <si>
    <t>ФСБЦ-2022, 07.2.07.02-0001, приказ Минстроя России от 18.05.2022 г. № 378/пр</t>
  </si>
  <si>
    <t>Кондуктор инвентарный металлический</t>
  </si>
  <si>
    <t>1-100-40</t>
  </si>
  <si>
    <t>Средний разряд работы 4,0</t>
  </si>
  <si>
    <t>2-100-05</t>
  </si>
  <si>
    <t>Рабочий 5 разряда</t>
  </si>
  <si>
    <t>91.18.01-006</t>
  </si>
  <si>
    <t>ФСЭМ-2022, 91.18.01-006, приказ Минстроя России от 18.05.2022 г. № 378/пр</t>
  </si>
  <si>
    <t>Компрессоры с двигателем внутреннего сгорания на шасси автомобильного типа, давление до 21,57 МПа (220 атм), производительность до 5 м3/мин</t>
  </si>
  <si>
    <t>01.7.07.08-0004</t>
  </si>
  <si>
    <t>ФСБЦ-2022 доп.8, 01.7.07.08-0004, приказ Минстроя России от 14.11.2023 г. № 817/пр</t>
  </si>
  <si>
    <t>Мыло хозяйственное жидкое</t>
  </si>
  <si>
    <t>91.13.03-111</t>
  </si>
  <si>
    <t>ФСЭМ-2022, 91.13.03-111, приказ Минстроя России от 18.05.2022 г. № 378/пр</t>
  </si>
  <si>
    <t>Спецавтомобили-вездеходы, грузоподъемность до 8 т</t>
  </si>
  <si>
    <t>91.06.03-061</t>
  </si>
  <si>
    <t>ФСЭМ-2022, 91.06.03-061, приказ Минстроя России от 18.05.2022 г. № 378/пр</t>
  </si>
  <si>
    <t>Лебедки электрические тяговым усилием до 12,26 кН (1,25 т)</t>
  </si>
  <si>
    <t>01.7.19.04-0024</t>
  </si>
  <si>
    <t>ФСБЦ-2022, 01.7.19.04-0024, приказ Минстроя России от 18.05.2022 г. № 378/пр</t>
  </si>
  <si>
    <t>Пластины резиновые технические ТМКЩ, толщина 2-40 мм</t>
  </si>
  <si>
    <t>08.1.02.11-0001</t>
  </si>
  <si>
    <t>ФСБЦ-2022, 08.1.02.11-0001, приказ Минстроя России от 18.05.2022 г. № 378/пр</t>
  </si>
  <si>
    <t>Поковки из квадратных заготовок, масса 1,5-4,5 кг</t>
  </si>
  <si>
    <t>1-100-38</t>
  </si>
  <si>
    <t>Средний разряд работы 3,8</t>
  </si>
  <si>
    <t>02.3.01.02-1118</t>
  </si>
  <si>
    <t>ФСБЦ-2022, 02.3.01.02-1118, приказ Минстроя России от 18.05.2022 г. № 378/пр</t>
  </si>
  <si>
    <t>Песок природный для строительных работ II класс, средний</t>
  </si>
  <si>
    <t>04.1.02.05-0122</t>
  </si>
  <si>
    <t>ФСБЦ-2022 доп.14, 04.1.02.05-0122, приказ Минстроя России от 19.05.2025 г. № 299/пр</t>
  </si>
  <si>
    <t>Смеси бетонные тяжелого бетона (БСТ) на щебне из гравия, класс В12,5, F(1)75, W2</t>
  </si>
  <si>
    <t>2-100-03</t>
  </si>
  <si>
    <t>Рабочий 3 разряда</t>
  </si>
  <si>
    <t>2-100-06</t>
  </si>
  <si>
    <t>Рабочий 6 разряда</t>
  </si>
  <si>
    <t>01.7.17.07-0054</t>
  </si>
  <si>
    <t>ФСБЦ-2022, 01.7.17.07-0054, приказ Минстроя России от 18.05.2022 г. № 378/пр</t>
  </si>
  <si>
    <t>Круг шлифовальный прямого профиля, размеры 230х5х22 мм</t>
  </si>
  <si>
    <t>11.1.03.01-0067</t>
  </si>
  <si>
    <t>ФСБЦ-2022, 11.1.03.01-0067, приказ Минстроя России от 18.05.2022 г. № 378/пр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</si>
  <si>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</si>
  <si>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1-100-41</t>
  </si>
  <si>
    <t>Средний разряд работы 4,1</t>
  </si>
  <si>
    <t>91.17.04-034</t>
  </si>
  <si>
    <t>ФСЭМ-2022, 91.17.04-034, приказ Минстроя России от 18.05.2022 г. № 378/пр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</si>
  <si>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</si>
  <si>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01.7.11.07-0182</t>
  </si>
  <si>
    <t>ФСБЦ-2022, 01.7.11.07-0182, приказ Минстроя России от 18.05.2022 г. № 378/пр</t>
  </si>
  <si>
    <t>Электроды сварочные для сварки низколегированных и углеродистых сталей УОНИ 13/45, Э42А, диаметр 3 мм</t>
  </si>
  <si>
    <t>1-100-29</t>
  </si>
  <si>
    <t>Средний разряд работы 2,9</t>
  </si>
  <si>
    <t>91.05.06-007</t>
  </si>
  <si>
    <t>ФСЭМ-2022, 91.05.06-007, приказ Минстроя России от 18.05.2022 г. № 378/пр</t>
  </si>
  <si>
    <t>Краны на гусеничном ходу, грузоподъемность 25 т</t>
  </si>
  <si>
    <t>91.07.04-001</t>
  </si>
  <si>
    <t>ФСЭМ-2022 доп.4, 91.07.04-001, приказ Минстроя России от 27.12.2022 г. № 1133/пр</t>
  </si>
  <si>
    <t>Вибраторы глубинные</t>
  </si>
  <si>
    <t>01.7.15.06-0111</t>
  </si>
  <si>
    <t>ФСБЦ-2022, 01.7.15.06-0111, приказ Минстроя России от 18.05.2022 г. № 378/пр</t>
  </si>
  <si>
    <t>Гвозди строительные</t>
  </si>
  <si>
    <t>03.1.02.03-0011</t>
  </si>
  <si>
    <t>ФСБЦ-2022, 03.1.02.03-0011, приказ Минстроя России от 18.05.2022 г. № 378/пр</t>
  </si>
  <si>
    <t>Известь строительная негашеная комовая, сорт I</t>
  </si>
  <si>
    <t>08.3.03.06-0002</t>
  </si>
  <si>
    <t>ФСБЦ-2022, 08.3.03.06-0002, приказ Минстроя России от 18.05.2022 г. № 378/пр</t>
  </si>
  <si>
    <t>Проволока горячекатаная в мотках, диаметр 6,3-6,5 мм</t>
  </si>
  <si>
    <t>11.1.02.04-0031</t>
  </si>
  <si>
    <t>ФСБЦ-2022, 11.1.02.04-0031, приказ Минстроя России от 18.05.2022 г. № 378/пр</t>
  </si>
  <si>
    <t>Лесоматериалы круглые хвойных пород неокоренные, длина 3-6,5 м, диаметр 14-24 см, сорт II-III</t>
  </si>
  <si>
    <t>11.1.03.01-0063</t>
  </si>
  <si>
    <t>ФСБЦ-2022 доп.2, 11.1.03.01-0063, приказ Минстроя России от 26.08.2022 г. № 703/пр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</si>
  <si>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</si>
  <si>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</si>
  <si>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ФСБЦ-2022 доп.4, 11.1.03.06-0071, приказ Минстроя России от 27.12.2022 г. № 1133/пр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</si>
  <si>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</si>
  <si>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</si>
  <si>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ФСБЦ-2022 доп.4, 11.1.03.06-0079, приказ Минстроя России от 27.12.2022 г. № 1133/пр</t>
  </si>
  <si>
    <t>Доска обрезная хвойных пород, естественной влажности, длина 2-6,5 м, ширина 100-250 мм, толщина 44-50 мм, сорт III</t>
  </si>
  <si>
    <t>91.06.03-045</t>
  </si>
  <si>
    <t>ФСЭМ-2022, 91.06.03-045, приказ Минстроя России от 18.05.2022 г. № 378/пр</t>
  </si>
  <si>
    <t>Лебедки ручные и рычажные тяговым усилием 14,72 кН (1,5 т)</t>
  </si>
  <si>
    <t>91.08.04-022</t>
  </si>
  <si>
    <t>ФСЭМ-2022, 91.08.04-022, приказ Минстроя России от 18.05.2022 г. № 378/пр</t>
  </si>
  <si>
    <t>Котлы битумные передвижные электрические с центробежной мешалкой, объем загрузочной емкости 1000 л</t>
  </si>
  <si>
    <t>01.7.02.02-0021</t>
  </si>
  <si>
    <t>ФСБЦ-2022, 01.7.02.02-0021, приказ Минстроя России от 18.05.2022 г. № 378/пр</t>
  </si>
  <si>
    <t>Бумага оберточная листовая</t>
  </si>
  <si>
    <t>1000 м2</t>
  </si>
  <si>
    <t>01.7.20.08-0021</t>
  </si>
  <si>
    <t>ФСБЦ-2022, 01.7.20.08-0021, приказ Минстроя России от 18.05.2022 г. № 378/пр</t>
  </si>
  <si>
    <t>Брезент с огнеупорной пропиткой</t>
  </si>
  <si>
    <t>01.7.20.08-0162</t>
  </si>
  <si>
    <t>ФСБЦ-2022, 01.7.20.08-0162, приказ Минстроя России от 18.05.2022 г. № 378/пр</t>
  </si>
  <si>
    <t>Ткань мешочная, ширина 950 мм, поверхностная плотность 190 г/м2</t>
  </si>
  <si>
    <t>10 м2</t>
  </si>
  <si>
    <t>12.2.03.11-0054</t>
  </si>
  <si>
    <t>ФСБЦ-2022 доп.16, 12.2.03.11-0054, приказ Минстроя России от 12.11.2025 г. № 696/пр</t>
  </si>
  <si>
    <t>Холсты стеклянные, плотность 100 г/м2, толщина 0,8 мм, максимальная температура применения 165 °C</t>
  </si>
  <si>
    <t>24.3.03.11</t>
  </si>
  <si>
    <t>Трубы полиэтиленовые для газопроводов</t>
  </si>
  <si>
    <t>23.5.02.02</t>
  </si>
  <si>
    <t>Трубы стальные электросварные прямошовные</t>
  </si>
  <si>
    <t>24.3.05.07</t>
  </si>
  <si>
    <t>Муфты полиэтиленовые с закладными электронагревателями</t>
  </si>
  <si>
    <t>24.3.05.13</t>
  </si>
  <si>
    <t>Седелка крановая полиэтиленовая с закладными электронагревателями</t>
  </si>
  <si>
    <t>23.3.06.05</t>
  </si>
  <si>
    <t>Трубы стальные</t>
  </si>
  <si>
    <t>23.8.04.08</t>
  </si>
  <si>
    <t>Переходы</t>
  </si>
  <si>
    <t>24.3.03.05</t>
  </si>
  <si>
    <t>Трубы гофрированные из ПНД</t>
  </si>
  <si>
    <t>Трубы напорные из полиэтилена</t>
  </si>
  <si>
    <t>Муфта полиэтиленовая с закладными нагревателями</t>
  </si>
  <si>
    <t>Отводы полиэтиленовые</t>
  </si>
  <si>
    <t>18.1.02.01</t>
  </si>
  <si>
    <t>Задвижки стальные клиновые для газа и нефтепродуктов фланцевые на давление Ру=1,6 МПа</t>
  </si>
  <si>
    <t>23.8.03.11</t>
  </si>
  <si>
    <t>Фланцы стальные плоские</t>
  </si>
  <si>
    <t>24.3.05.10</t>
  </si>
  <si>
    <t>Переходники полимерные</t>
  </si>
  <si>
    <t>04.1.02.05</t>
  </si>
  <si>
    <t>Смеси бетонные тяжелого бетона</t>
  </si>
  <si>
    <t>08.4.01.01</t>
  </si>
  <si>
    <t>Анкеры стальные фундаментные</t>
  </si>
  <si>
    <t>24.3.05.02</t>
  </si>
  <si>
    <t>Заглушки полиэтиленовые</t>
  </si>
  <si>
    <t>24.3.03.13</t>
  </si>
  <si>
    <t>Трубы полиэтиленовые</t>
  </si>
  <si>
    <t>05.1.01.13</t>
  </si>
  <si>
    <t>Плиты сборные железобетонные под ковер</t>
  </si>
  <si>
    <t>18.5.08.04</t>
  </si>
  <si>
    <t>Ковер</t>
  </si>
  <si>
    <t>18.5.08.13</t>
  </si>
  <si>
    <t>Трубка контрольная</t>
  </si>
  <si>
    <t>КОМПЛ</t>
  </si>
  <si>
    <t>23.8.03.07</t>
  </si>
  <si>
    <t>Соединительный элемент «сталь-полиэтилен»</t>
  </si>
  <si>
    <t>23.4.01.04</t>
  </si>
  <si>
    <t>Трубы стальные изолированные</t>
  </si>
  <si>
    <t>11.1.03.06</t>
  </si>
  <si>
    <t>Щиты из досок</t>
  </si>
  <si>
    <t>01.2.03.02</t>
  </si>
  <si>
    <t>Грунтовка битумная</t>
  </si>
  <si>
    <t>01.2.03.03</t>
  </si>
  <si>
    <t>Мастика</t>
  </si>
  <si>
    <t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</si>
  <si>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t>
  </si>
  <si>
    <t>Наименование редакции сметных нормативов</t>
  </si>
  <si>
    <t>Реквизиты приказа Минстроя России об утверждении дополнений и изменений к сметным нормативам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</si>
  <si>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N 326/пр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</si>
  <si>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</si>
  <si>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Обоснование принятых текущих цен на строительные ресурсы</t>
  </si>
  <si>
    <t>Наименование субъекта Российской Федерации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</si>
  <si>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</si>
  <si>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</si>
  <si>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</si>
  <si>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</si>
  <si>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>Составлен</t>
  </si>
  <si>
    <t>методом</t>
  </si>
  <si>
    <t>Основание</t>
  </si>
  <si>
    <t>(проектная и (или) иная техническая документация)</t>
  </si>
  <si>
    <t>Сметная стоимость</t>
  </si>
  <si>
    <t>тыс. руб.</t>
  </si>
  <si>
    <t>Средства на оплату труда рабочих</t>
  </si>
  <si>
    <t>в том числе:</t>
  </si>
  <si>
    <t>Средства на оплату труда машинистов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</si>
  <si>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</si>
  <si>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</si>
  <si>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</si>
  <si>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Нормативные затраты труда машинистов </t>
  </si>
  <si>
    <t xml:space="preserve">оборудования         </t>
  </si>
  <si>
    <t xml:space="preserve">прочих затрат     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</si>
  <si>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</si>
  <si>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</si>
  <si>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</si>
  <si>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</si>
  <si>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</si>
  <si>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</si>
  <si>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</si>
  <si>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</si>
  <si>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</si>
  <si>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</si>
  <si>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</si>
  <si>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</si>
  <si>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</si>
  <si>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ФГИС ЦС, конъюнктурный анализ</t>
  </si>
  <si>
    <t>Ресурсно-индексным</t>
  </si>
  <si>
    <t>Составлен(а) в текущем уровне цен на сентябрь 2026 года</t>
  </si>
  <si>
    <t>Раздел: Земляные работы</t>
  </si>
  <si>
    <t>ГЭСН 01-01-009-14</t>
  </si>
  <si>
    <t>ЭМ</t>
  </si>
  <si>
    <t>ОТм(ЗТм) Средний разряд машинистов 6</t>
  </si>
  <si>
    <t>ОТм(ЗТм)</t>
  </si>
  <si>
    <t>ФОТ</t>
  </si>
  <si>
    <t>НР Земляные работы, выполняемые: механизированным способом</t>
  </si>
  <si>
    <t>СП Земляные работы, выполняемые: механизированным способом</t>
  </si>
  <si>
    <t>Всего по позиции</t>
  </si>
  <si>
    <t>=</t>
  </si>
  <si>
    <t>ГЭСН 01-02-057-02</t>
  </si>
  <si>
    <t>ОТ (ЗТ)</t>
  </si>
  <si>
    <t>НР Земляные работы, выполняемые: ручным способом</t>
  </si>
  <si>
    <t>СП Земляные работы, выполняемые: ручным способом</t>
  </si>
  <si>
    <t>ГЭСН 23-01-001-01</t>
  </si>
  <si>
    <t>ОТм(ЗТм) Средний разряд машинистов 5</t>
  </si>
  <si>
    <t>НР Наружные сети водопровода, канализации, теплоснабжения, газопроводы</t>
  </si>
  <si>
    <t>СП Наружные сети водопровода, канализации, теплоснабжения, газопроводы</t>
  </si>
  <si>
    <t>ГЭСН 01-01-033-02</t>
  </si>
  <si>
    <t>ГЭСН 01-02-061-02</t>
  </si>
  <si>
    <t>Итого прямые затраты по разделу</t>
  </si>
  <si>
    <t>в том числе</t>
  </si>
  <si>
    <t xml:space="preserve">  оплата труда</t>
  </si>
  <si>
    <t xml:space="preserve">  эксплуатация машин и механизмов</t>
  </si>
  <si>
    <t xml:space="preserve">  в том числе</t>
  </si>
  <si>
    <t xml:space="preserve">    в том числе</t>
  </si>
  <si>
    <t xml:space="preserve">    доплаты к оплате труда машинистов</t>
  </si>
  <si>
    <t xml:space="preserve">  материальные ресурсы</t>
  </si>
  <si>
    <t xml:space="preserve">    материальные ресурсы без учета дополнительной перевозки</t>
  </si>
  <si>
    <t xml:space="preserve">    дополнительная перевозка материальных ресурсов</t>
  </si>
  <si>
    <t xml:space="preserve">  перевозка</t>
  </si>
  <si>
    <t>Всего ФОТ (справочно)</t>
  </si>
  <si>
    <t>Всего накладные расходы</t>
  </si>
  <si>
    <t>Всего сметная прибыль</t>
  </si>
  <si>
    <t>Итого оборудование</t>
  </si>
  <si>
    <t xml:space="preserve">  оборудование без учета дополнительной перевозки</t>
  </si>
  <si>
    <t xml:space="preserve">  дополнительная перевозка оборудования</t>
  </si>
  <si>
    <t>Итого прочие затраты</t>
  </si>
  <si>
    <t>Итого хозяйственный инвентарь</t>
  </si>
  <si>
    <t>Итого по разделу</t>
  </si>
  <si>
    <t>Справочно</t>
  </si>
  <si>
    <t xml:space="preserve">  материальные ресурсы, отсутствующие в ФРСН</t>
  </si>
  <si>
    <t xml:space="preserve">  оборудование, отсутствующие в ФРСН</t>
  </si>
  <si>
    <t xml:space="preserve">  затраты труда рабочих</t>
  </si>
  <si>
    <t xml:space="preserve">  затраты труда машинистов</t>
  </si>
  <si>
    <t xml:space="preserve">  оплата труда машинистов (ОТм)</t>
  </si>
  <si>
    <t>Раздел: Укладка трубы</t>
  </si>
  <si>
    <t>ГЭСН 24-02-031-01</t>
  </si>
  <si>
    <t>М</t>
  </si>
  <si>
    <t>ГЭСН 24-02-041-01</t>
  </si>
  <si>
    <t>ОТм(ЗТм) Средний разряд машинистов 4</t>
  </si>
  <si>
    <t>12.1</t>
  </si>
  <si>
    <t>ГЭСН 24-02-002-02</t>
  </si>
  <si>
    <t>14.1</t>
  </si>
  <si>
    <t>ГЭСН 24-02-005-02</t>
  </si>
  <si>
    <t>ГЭСН 24-02-063-03</t>
  </si>
  <si>
    <t>ГЭСН 24-02-051-01</t>
  </si>
  <si>
    <t>ГЭСН 22-03-014-01</t>
  </si>
  <si>
    <t>ГЭСН 24-02-013-02</t>
  </si>
  <si>
    <t>ГЭСНм 10-06-003-01</t>
  </si>
  <si>
    <t>26.1</t>
  </si>
  <si>
    <t>НР Оборудование связи: прокладка и монтаж междугородных линий связи</t>
  </si>
  <si>
    <t>СП Оборудование связи: прокладка и монтаж междугородных линий связи</t>
  </si>
  <si>
    <t>28.1</t>
  </si>
  <si>
    <t>ГЭСН 27-09-004-02</t>
  </si>
  <si>
    <t>НР Автомобильные дороги</t>
  </si>
  <si>
    <t>СП Автомобильные дороги</t>
  </si>
  <si>
    <t>ГЭСН 06-01-001-01</t>
  </si>
  <si>
    <t>33.1</t>
  </si>
  <si>
    <t>НР Бетонные и железобетонные монолитные конструкции и работы в строительстве</t>
  </si>
  <si>
    <t>СП Бетонные и железобетонные монолитные конструкции и работы в строительстве</t>
  </si>
  <si>
    <t>ГЭСН 06-03-004-01</t>
  </si>
  <si>
    <t>34.1</t>
  </si>
  <si>
    <t>ГЭСН 24-02-120-01</t>
  </si>
  <si>
    <t>ГЭСН 24-02-035-01</t>
  </si>
  <si>
    <t>ГЭСН 24-02-035-03</t>
  </si>
  <si>
    <t>ГЭСН 24-02-124-01</t>
  </si>
  <si>
    <t>Раздел: Вывод провода-спутника под КИК-2шт</t>
  </si>
  <si>
    <t>51.1</t>
  </si>
  <si>
    <t>ГЭСН 24-02-030-01</t>
  </si>
  <si>
    <t>ГЭСН 06-01-005-01</t>
  </si>
  <si>
    <t>55.1</t>
  </si>
  <si>
    <t>ГЭСН 22-02-003-01</t>
  </si>
  <si>
    <t>57.1</t>
  </si>
  <si>
    <t>57.2</t>
  </si>
  <si>
    <t>ИТОГИ ПО СМЕТЕ</t>
  </si>
  <si>
    <t>ВСЕГО строительные работы</t>
  </si>
  <si>
    <t>Всего прямые затраты</t>
  </si>
  <si>
    <t xml:space="preserve">  оплата труда (ОТ)</t>
  </si>
  <si>
    <t>ФОТ (справочно)</t>
  </si>
  <si>
    <t>накладные расходы</t>
  </si>
  <si>
    <t>сметная прибыль</t>
  </si>
  <si>
    <t>ВСЕГО монтажные работы</t>
  </si>
  <si>
    <t>ВСЕГО оборудование</t>
  </si>
  <si>
    <t>ВСЕГО прочие затраты</t>
  </si>
  <si>
    <t xml:space="preserve">   прочие затраты</t>
  </si>
  <si>
    <t xml:space="preserve">   прочие перевозки</t>
  </si>
  <si>
    <t xml:space="preserve">   Хозяйственный инвентарь</t>
  </si>
  <si>
    <t>Пусконаладочные работы</t>
  </si>
  <si>
    <t>ВСЕГО по смете</t>
  </si>
  <si>
    <t>Всего оборудование</t>
  </si>
  <si>
    <t>Всего прочие затраты</t>
  </si>
  <si>
    <t xml:space="preserve">Составил   </t>
  </si>
  <si>
    <t>[должность,подпись(инициалы,фамилия)]</t>
  </si>
  <si>
    <t xml:space="preserve">Проверил   </t>
  </si>
  <si>
    <t>Пензенская область</t>
  </si>
  <si>
    <t>ЛОКАЛЬНАЯ СМЕТА №ЛС-01-01-01</t>
  </si>
  <si>
    <t>проект шифр 2118-26-П-ГСН.С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</si>
</sst>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0.0000"/>
    <numFmt numFmtId="166" formatCode="#,##0.00;[Red]\-\ #,##0.00"/>
    <numFmt numFmtId="167" formatCode="#,##0.00#####;[Red]\-\ #,##0.00#####"/>
  </numFmts>
  <fonts count="20" x14ac:knownFonts="1">
    <font>
      <sz val="10"/>
      <name val="Arial"/>
      <charset val="204"/>
    </font>
    <font>
      <b/>
      <sz val="10"/>
      <color indexed="12"/>
      <name val="Arial"/>
      <charset val="204"/>
    </font>
    <font>
      <b/>
      <sz val="10"/>
      <color indexed="16"/>
      <name val="Arial"/>
      <charset val="204"/>
    </font>
    <font>
      <b/>
      <sz val="10"/>
      <color indexed="20"/>
      <name val="Arial"/>
      <charset val="204"/>
    </font>
    <font>
      <b/>
      <sz val="10"/>
      <color indexed="17"/>
      <name val="Arial"/>
      <charset val="204"/>
    </font>
    <font>
      <sz val="10"/>
      <color indexed="17"/>
      <name val="Arial"/>
      <charset val="204"/>
    </font>
    <font>
      <sz val="10"/>
      <color indexed="12"/>
      <name val="Arial"/>
      <charset val="204"/>
    </font>
    <font>
      <sz val="10"/>
      <color indexed="14"/>
      <name val="Arial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 Cyr"/>
      <charset val="204"/>
    </font>
    <font>
      <b/>
      <i/>
      <sz val="11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rgb="FF000000"/>
      <name val="Arial Cyr"/>
      <charset val="204"/>
    </font>
    <font>
      <i/>
      <sz val="9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12" fillId="0" borderId="2" xfId="0" applyNumberFormat="1" applyFont="1" applyBorder="1" applyAlignment="1">
      <alignment horizontal="center" vertical="top" wrapText="1"/>
    </xf>
    <xf numFmtId="0" fontId="11" fillId="0" borderId="0" xfId="0" applyNumberFormat="1" applyFont="1" applyAlignment="1"/>
    <xf numFmtId="0" fontId="8" fillId="0" borderId="1" xfId="0" applyNumberFormat="1" applyFont="1" applyBorder="1" applyAlignment="1">
      <alignment horizontal="left" vertical="top" wrapText="1"/>
    </xf>
    <xf numFmtId="0" fontId="10" fillId="0" borderId="1" xfId="0" applyNumberFormat="1" applyFont="1" applyBorder="1" applyAlignment="1">
      <alignment horizontal="center" wrapText="1"/>
    </xf>
    <xf numFmtId="166" fontId="0" fillId="0" borderId="0" xfId="0" applyNumberFormat="1"/>
    <xf numFmtId="0" fontId="13" fillId="0" borderId="0" xfId="0" applyFont="1"/>
    <xf numFmtId="0" fontId="14" fillId="0" borderId="0" xfId="0" applyNumberFormat="1" applyFont="1" applyAlignment="1"/>
    <xf numFmtId="0" fontId="11" fillId="0" borderId="0" xfId="0" applyNumberFormat="1" applyFont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11" fillId="0" borderId="0" xfId="0" applyNumberFormat="1" applyFont="1" applyAlignment="1">
      <alignment vertical="top" wrapText="1"/>
    </xf>
    <xf numFmtId="0" fontId="11" fillId="0" borderId="2" xfId="0" applyNumberFormat="1" applyFont="1" applyBorder="1" applyAlignment="1">
      <alignment vertical="top"/>
    </xf>
    <xf numFmtId="0" fontId="11" fillId="0" borderId="0" xfId="0" applyNumberFormat="1" applyFont="1" applyAlignment="1">
      <alignment horizontal="left"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14" fillId="0" borderId="2" xfId="0" applyNumberFormat="1" applyFont="1" applyBorder="1" applyAlignment="1"/>
    <xf numFmtId="0" fontId="11" fillId="0" borderId="1" xfId="0" applyNumberFormat="1" applyFont="1" applyBorder="1" applyAlignment="1">
      <alignment horizontal="center"/>
    </xf>
    <xf numFmtId="0" fontId="11" fillId="0" borderId="2" xfId="0" applyNumberFormat="1" applyFont="1" applyBorder="1" applyAlignment="1"/>
    <xf numFmtId="0" fontId="11" fillId="0" borderId="1" xfId="0" applyNumberFormat="1" applyFont="1" applyBorder="1" applyAlignment="1">
      <alignment horizontal="left" wrapText="1"/>
    </xf>
    <xf numFmtId="0" fontId="11" fillId="0" borderId="0" xfId="0" applyNumberFormat="1" applyFont="1" applyAlignment="1">
      <alignment horizontal="left" wrapText="1"/>
    </xf>
    <xf numFmtId="0" fontId="11" fillId="0" borderId="0" xfId="0" applyNumberFormat="1" applyFont="1" applyAlignment="1">
      <alignment wrapText="1"/>
    </xf>
    <xf numFmtId="0" fontId="16" fillId="0" borderId="0" xfId="0" applyNumberFormat="1" applyFont="1" applyAlignment="1"/>
    <xf numFmtId="166" fontId="11" fillId="0" borderId="0" xfId="0" applyNumberFormat="1" applyFont="1" applyAlignment="1">
      <alignment horizontal="right"/>
    </xf>
    <xf numFmtId="0" fontId="11" fillId="0" borderId="0" xfId="0" applyNumberFormat="1" applyFont="1" applyAlignment="1">
      <alignment horizontal="right"/>
    </xf>
    <xf numFmtId="166" fontId="11" fillId="0" borderId="0" xfId="0" applyNumberFormat="1" applyFont="1" applyAlignment="1"/>
    <xf numFmtId="0" fontId="11" fillId="0" borderId="5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/>
    </xf>
    <xf numFmtId="0" fontId="13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/>
    <xf numFmtId="0" fontId="13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left" vertical="top" wrapText="1"/>
    </xf>
    <xf numFmtId="0" fontId="14" fillId="0" borderId="0" xfId="0" applyNumberFormat="1" applyFont="1" applyAlignment="1">
      <alignment horizontal="right"/>
    </xf>
    <xf numFmtId="0" fontId="11" fillId="0" borderId="0" xfId="0" applyNumberFormat="1" applyFont="1" applyAlignment="1">
      <alignment horizontal="right" vertical="center"/>
    </xf>
    <xf numFmtId="0" fontId="11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left"/>
    </xf>
    <xf numFmtId="0" fontId="16" fillId="0" borderId="1" xfId="0" applyNumberFormat="1" applyFont="1" applyBorder="1" applyAlignment="1">
      <alignment horizontal="center" wrapText="1"/>
    </xf>
    <xf numFmtId="0" fontId="11" fillId="0" borderId="2" xfId="0" applyNumberFormat="1" applyFont="1" applyBorder="1" applyAlignment="1">
      <alignment horizontal="center" vertical="top" wrapText="1"/>
    </xf>
    <xf numFmtId="14" fontId="11" fillId="0" borderId="0" xfId="0" applyNumberFormat="1" applyFont="1" applyAlignment="1"/>
    <xf numFmtId="0" fontId="11" fillId="0" borderId="1" xfId="0" applyNumberFormat="1" applyFont="1" applyBorder="1" applyAlignment="1"/>
    <xf numFmtId="0" fontId="17" fillId="0" borderId="0" xfId="0" applyFont="1" applyAlignment="1">
      <alignment horizontal="left" vertical="top" wrapText="1"/>
    </xf>
    <xf numFmtId="0" fontId="13" fillId="0" borderId="0" xfId="0" quotePrefix="1" applyFont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/>
    </xf>
    <xf numFmtId="166" fontId="13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left" vertical="top"/>
    </xf>
    <xf numFmtId="167" fontId="13" fillId="0" borderId="0" xfId="0" applyNumberFormat="1" applyFont="1" applyAlignment="1">
      <alignment horizontal="right" vertical="top"/>
    </xf>
    <xf numFmtId="166" fontId="17" fillId="0" borderId="0" xfId="0" applyNumberFormat="1" applyFont="1" applyAlignment="1">
      <alignment horizontal="righ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right" vertical="top"/>
    </xf>
    <xf numFmtId="166" fontId="13" fillId="0" borderId="1" xfId="0" applyNumberFormat="1" applyFont="1" applyBorder="1" applyAlignment="1">
      <alignment horizontal="right" vertical="top"/>
    </xf>
    <xf numFmtId="166" fontId="17" fillId="0" borderId="0" xfId="0" applyNumberFormat="1" applyFont="1" applyAlignment="1">
      <alignment horizontal="left" vertical="top"/>
    </xf>
    <xf numFmtId="166" fontId="17" fillId="0" borderId="2" xfId="0" applyNumberFormat="1" applyFont="1" applyBorder="1" applyAlignment="1">
      <alignment horizontal="right" vertical="top"/>
    </xf>
    <xf numFmtId="0" fontId="13" fillId="0" borderId="1" xfId="0" quotePrefix="1" applyFont="1" applyBorder="1" applyAlignment="1">
      <alignment horizontal="left" vertical="top" wrapText="1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17" fillId="0" borderId="2" xfId="0" applyFont="1" applyBorder="1" applyAlignment="1">
      <alignment vertical="top"/>
    </xf>
    <xf numFmtId="0" fontId="17" fillId="0" borderId="2" xfId="0" applyFont="1" applyBorder="1" applyAlignment="1">
      <alignment horizontal="left" vertical="top" wrapText="1"/>
    </xf>
    <xf numFmtId="166" fontId="17" fillId="0" borderId="2" xfId="0" applyNumberFormat="1" applyFont="1" applyBorder="1" applyAlignment="1">
      <alignment horizontal="right" vertical="top"/>
    </xf>
    <xf numFmtId="0" fontId="17" fillId="0" borderId="2" xfId="0" applyFont="1" applyBorder="1" applyAlignment="1">
      <alignment horizontal="right" vertical="top"/>
    </xf>
    <xf numFmtId="0" fontId="11" fillId="0" borderId="1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left" vertical="top" wrapText="1"/>
    </xf>
    <xf numFmtId="0" fontId="1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center" wrapText="1"/>
    </xf>
    <xf numFmtId="0" fontId="15" fillId="0" borderId="0" xfId="0" applyNumberFormat="1" applyFont="1" applyAlignment="1">
      <alignment horizontal="center" wrapText="1"/>
    </xf>
    <xf numFmtId="166" fontId="16" fillId="0" borderId="0" xfId="0" applyNumberFormat="1" applyFont="1" applyAlignment="1">
      <alignment horizontal="right"/>
    </xf>
    <xf numFmtId="0" fontId="16" fillId="0" borderId="0" xfId="0" applyNumberFormat="1" applyFont="1" applyAlignment="1">
      <alignment horizontal="right"/>
    </xf>
    <xf numFmtId="0" fontId="12" fillId="0" borderId="0" xfId="0" applyNumberFormat="1" applyFont="1" applyAlignment="1"/>
    <xf numFmtId="166" fontId="12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/>
    </xf>
    <xf numFmtId="166" fontId="19" fillId="0" borderId="0" xfId="0" applyNumberFormat="1" applyFont="1" applyAlignment="1"/>
    <xf numFmtId="0" fontId="12" fillId="0" borderId="0" xfId="0" applyNumberFormat="1" applyFont="1" applyAlignment="1">
      <alignment horizontal="right"/>
    </xf>
    <xf numFmtId="167" fontId="19" fillId="0" borderId="0" xfId="0" applyNumberFormat="1" applyFont="1" applyAlignment="1"/>
    <xf numFmtId="165" fontId="12" fillId="0" borderId="0" xfId="0" applyNumberFormat="1" applyFont="1" applyAlignment="1">
      <alignment horizontal="right"/>
    </xf>
    <xf numFmtId="0" fontId="19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773"/>
  <sheetViews>
    <sheetView tabSelected="1" topLeftCell="A658" zoomScaleNormal="100" workbookViewId="0">
      <selection activeCell="C620" sqref="C620"/>
    </sheetView>
  </sheetViews>
  <sheetFormatPr defaultRowHeight="12.75" x14ac:dyDescent="0.2"/>
  <cols>
    <col min="1" max="1" width="5.7109375" customWidth="1"/>
    <col min="2" max="2" width="20.7109375" customWidth="1"/>
    <col min="3" max="3" width="40.7109375" customWidth="1"/>
    <col min="4" max="4" width="10.7109375" customWidth="1"/>
    <col min="5" max="12" width="15.7109375" customWidth="1"/>
    <col min="15" max="91" width="0" hidden="1" customWidth="1"/>
    <col min="92" max="92" width="198.7109375" hidden="1" customWidth="1"/>
    <col min="93" max="93" width="108.7109375" hidden="1" customWidth="1"/>
    <col min="94" max="94" width="0" hidden="1" customWidth="1"/>
    <col min="95" max="95" width="198.7109375" hidden="1" customWidth="1"/>
    <col min="96" max="101" width="0" hidden="1" customWidth="1"/>
  </cols>
  <sheetData>
    <row r="1" spans="1:93" ht="25.5" x14ac:dyDescent="0.2">
      <c r="A1" s="20" t="s">
        <v>806</v>
      </c>
      <c r="B1" s="20"/>
      <c r="C1" s="20"/>
      <c r="D1" s="20"/>
      <c r="E1" s="20"/>
      <c r="F1" s="21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  <c r="G1" s="21"/>
      <c r="H1" s="21"/>
      <c r="I1" s="21"/>
      <c r="J1" s="21"/>
      <c r="K1" s="21"/>
      <c r="L1" s="21"/>
      <c r="CO1" s="15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</row>
    <row r="2" spans="1:93" ht="12.75" customHeight="1" x14ac:dyDescent="0.2">
      <c r="A2" s="22"/>
      <c r="B2" s="22"/>
      <c r="C2" s="22"/>
      <c r="D2" s="22"/>
      <c r="E2" s="22"/>
      <c r="F2" s="23"/>
      <c r="G2" s="23"/>
      <c r="H2" s="23"/>
      <c r="I2" s="23"/>
      <c r="J2" s="23"/>
      <c r="K2" s="23"/>
      <c r="L2" s="23"/>
    </row>
    <row r="3" spans="1:93" ht="133.5" customHeight="1" x14ac:dyDescent="0.2">
      <c r="A3" s="20" t="s">
        <v>807</v>
      </c>
      <c r="B3" s="20"/>
      <c r="C3" s="20"/>
      <c r="D3" s="20"/>
      <c r="E3" s="20"/>
      <c r="F3" s="91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  <c r="G3" s="91"/>
      <c r="H3" s="91"/>
      <c r="I3" s="91"/>
      <c r="J3" s="91"/>
      <c r="K3" s="91"/>
      <c r="L3" s="91"/>
      <c r="CO3" s="15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</row>
    <row r="4" spans="1:93" ht="12.75" customHeight="1" x14ac:dyDescent="0.2">
      <c r="A4" s="22"/>
      <c r="B4" s="22"/>
      <c r="C4" s="22"/>
      <c r="D4" s="22"/>
      <c r="E4" s="22"/>
      <c r="F4" s="23"/>
      <c r="G4" s="23"/>
      <c r="H4" s="23"/>
      <c r="I4" s="23"/>
      <c r="J4" s="23"/>
      <c r="K4" s="23"/>
      <c r="L4" s="23"/>
    </row>
    <row r="5" spans="1:93" ht="76.5" customHeight="1" x14ac:dyDescent="0.2">
      <c r="A5" s="20" t="s">
        <v>808</v>
      </c>
      <c r="B5" s="20"/>
      <c r="C5" s="20"/>
      <c r="D5" s="20"/>
      <c r="E5" s="20"/>
      <c r="F5" s="21" t="s">
        <v>487</v>
      </c>
      <c r="G5" s="21"/>
      <c r="H5" s="21"/>
      <c r="I5" s="21"/>
      <c r="J5" s="21"/>
      <c r="K5" s="21"/>
      <c r="L5" s="21"/>
    </row>
    <row r="6" spans="1:93" ht="12.75" customHeight="1" x14ac:dyDescent="0.2">
      <c r="A6" s="22"/>
      <c r="B6" s="22"/>
      <c r="C6" s="22"/>
      <c r="D6" s="22"/>
      <c r="E6" s="22"/>
      <c r="F6" s="23"/>
      <c r="G6" s="23"/>
      <c r="H6" s="23"/>
      <c r="I6" s="23"/>
      <c r="J6" s="23"/>
      <c r="K6" s="23"/>
      <c r="L6" s="23"/>
    </row>
    <row r="7" spans="1:93" ht="38.25" customHeight="1" x14ac:dyDescent="0.2">
      <c r="A7" s="20" t="s">
        <v>809</v>
      </c>
      <c r="B7" s="20"/>
      <c r="C7" s="20"/>
      <c r="D7" s="20"/>
      <c r="E7" s="20"/>
      <c r="F7" s="21" t="s">
        <v>489</v>
      </c>
      <c r="G7" s="21"/>
      <c r="H7" s="21"/>
      <c r="I7" s="21"/>
      <c r="J7" s="21"/>
      <c r="K7" s="21"/>
      <c r="L7" s="21"/>
    </row>
    <row r="8" spans="1:93" ht="12.75" customHeight="1" x14ac:dyDescent="0.2">
      <c r="A8" s="24"/>
      <c r="B8" s="24"/>
      <c r="C8" s="24"/>
      <c r="D8" s="24"/>
      <c r="E8" s="24"/>
      <c r="F8" s="25"/>
      <c r="G8" s="25"/>
      <c r="H8" s="25"/>
      <c r="I8" s="25"/>
      <c r="J8" s="25"/>
      <c r="K8" s="25"/>
      <c r="L8" s="25"/>
    </row>
    <row r="9" spans="1:93" ht="12.75" customHeight="1" x14ac:dyDescent="0.2">
      <c r="A9" s="20" t="s">
        <v>810</v>
      </c>
      <c r="B9" s="20"/>
      <c r="C9" s="20"/>
      <c r="D9" s="20"/>
      <c r="E9" s="20"/>
      <c r="F9" s="21" t="s">
        <v>844</v>
      </c>
      <c r="G9" s="21"/>
      <c r="H9" s="21"/>
      <c r="I9" s="21"/>
      <c r="J9" s="21"/>
      <c r="K9" s="21"/>
      <c r="L9" s="21"/>
    </row>
    <row r="10" spans="1:93" ht="12.75" customHeight="1" x14ac:dyDescent="0.2">
      <c r="A10" s="24"/>
      <c r="B10" s="24"/>
      <c r="C10" s="24"/>
      <c r="D10" s="24"/>
      <c r="E10" s="24"/>
      <c r="F10" s="25"/>
      <c r="G10" s="25"/>
      <c r="H10" s="25"/>
      <c r="I10" s="25"/>
      <c r="J10" s="25"/>
      <c r="K10" s="25"/>
      <c r="L10" s="25"/>
    </row>
    <row r="11" spans="1:93" ht="12.75" customHeight="1" x14ac:dyDescent="0.2">
      <c r="A11" s="20" t="s">
        <v>811</v>
      </c>
      <c r="B11" s="20"/>
      <c r="C11" s="20"/>
      <c r="D11" s="20"/>
      <c r="E11" s="20"/>
      <c r="F11" s="21" t="s">
        <v>952</v>
      </c>
      <c r="G11" s="21"/>
      <c r="H11" s="21"/>
      <c r="I11" s="21"/>
      <c r="J11" s="21"/>
      <c r="K11" s="21"/>
      <c r="L11" s="21"/>
    </row>
    <row r="12" spans="1:93" ht="12.75" customHeight="1" x14ac:dyDescent="0.2">
      <c r="A12" s="20" t="s">
        <v>812</v>
      </c>
      <c r="B12" s="20"/>
      <c r="C12" s="20"/>
      <c r="D12" s="20"/>
      <c r="E12" s="20"/>
      <c r="F12" s="21" t="s">
        <v>952</v>
      </c>
      <c r="G12" s="21"/>
      <c r="H12" s="21"/>
      <c r="I12" s="21"/>
      <c r="J12" s="21"/>
      <c r="K12" s="21"/>
      <c r="L12" s="21"/>
    </row>
    <row r="13" spans="1:93" ht="12.75" customHeight="1" x14ac:dyDescent="0.2">
      <c r="A13" s="19"/>
      <c r="B13" s="19"/>
      <c r="C13" s="19"/>
      <c r="D13" s="19"/>
      <c r="E13" s="19"/>
      <c r="F13" s="26"/>
      <c r="G13" s="26"/>
      <c r="H13" s="26"/>
      <c r="I13" s="26"/>
      <c r="J13" s="26"/>
      <c r="K13" s="26"/>
      <c r="L13" s="26"/>
    </row>
    <row r="14" spans="1:93" ht="12.75" customHeight="1" x14ac:dyDescent="0.2">
      <c r="A14" s="92" t="s">
        <v>5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</row>
    <row r="15" spans="1:93" ht="1.5" customHeight="1" x14ac:dyDescent="0.2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</row>
    <row r="16" spans="1:93" ht="14.25" customHeight="1" x14ac:dyDescent="0.2">
      <c r="A16" s="62" t="s">
        <v>813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</row>
    <row r="17" spans="1:92" ht="14.2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92" ht="15.75" x14ac:dyDescent="0.25">
      <c r="A18" s="95" t="str">
        <f>IF(Source!G12&lt;&gt;"Новый объект", Source!G12, "")</f>
        <v>Газопровод низкого давления к жилому дому,расположенному по адресу: Пензенская область,Кузнецкий район,с.Радищево,ул.Кузнецкая,3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CN18" s="16" t="str">
        <f>IF(Source!G12&lt;&gt;"Новый объект", Source!G12, "")</f>
        <v>Газопровод низкого давления к жилому дому,расположенному по адресу: Пензенская область,Кузнецкий район,с.Радищево,ул.Кузнецкая,3</v>
      </c>
    </row>
    <row r="19" spans="1:92" ht="14.25" customHeight="1" x14ac:dyDescent="0.2">
      <c r="A19" s="13" t="s">
        <v>814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92" ht="14.25" customHeight="1" x14ac:dyDescent="0.2">
      <c r="A20" s="14"/>
      <c r="B20" s="14"/>
      <c r="C20" s="14"/>
      <c r="D20" s="14"/>
      <c r="E20" s="14"/>
      <c r="F20" s="31"/>
      <c r="G20" s="31"/>
      <c r="H20" s="31"/>
      <c r="I20" s="31"/>
      <c r="J20" s="31"/>
      <c r="K20" s="31"/>
      <c r="L20" s="31"/>
    </row>
    <row r="21" spans="1:92" ht="15.75" customHeight="1" x14ac:dyDescent="0.2">
      <c r="A21" s="96" t="s">
        <v>953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</row>
    <row r="22" spans="1:92" ht="18" customHeight="1" x14ac:dyDescent="0.2">
      <c r="A22" s="61" t="str">
        <f>IF(Source!G20&lt;&gt;"Новая локальная смета", Source!G20, "")</f>
        <v>Газопровод  низкого давленияя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</row>
    <row r="23" spans="1:92" ht="14.25" customHeight="1" x14ac:dyDescent="0.2">
      <c r="A23" s="13" t="s">
        <v>815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92" ht="12.75" customHeight="1" x14ac:dyDescent="0.2">
      <c r="A24" s="14" t="s">
        <v>816</v>
      </c>
      <c r="B24" s="14"/>
      <c r="C24" s="27" t="s">
        <v>845</v>
      </c>
      <c r="D24" s="14" t="s">
        <v>817</v>
      </c>
      <c r="E24" s="14"/>
      <c r="F24" s="14"/>
      <c r="G24" s="14"/>
      <c r="H24" s="14"/>
      <c r="I24" s="14"/>
      <c r="J24" s="14"/>
      <c r="K24" s="14"/>
      <c r="L24" s="14"/>
    </row>
    <row r="25" spans="1:92" ht="12.75" customHeight="1" x14ac:dyDescent="0.2">
      <c r="A25" s="14"/>
      <c r="B25" s="14"/>
      <c r="C25" s="28"/>
      <c r="D25" s="14"/>
      <c r="E25" s="14"/>
      <c r="F25" s="14"/>
      <c r="G25" s="14"/>
      <c r="H25" s="14"/>
      <c r="I25" s="14"/>
      <c r="J25" s="14"/>
      <c r="K25" s="14"/>
      <c r="L25" s="14"/>
    </row>
    <row r="26" spans="1:92" ht="12.75" customHeight="1" x14ac:dyDescent="0.2">
      <c r="A26" s="14" t="s">
        <v>818</v>
      </c>
      <c r="B26" s="14"/>
      <c r="C26" s="29" t="s">
        <v>954</v>
      </c>
      <c r="D26" s="29"/>
      <c r="E26" s="29"/>
      <c r="F26" s="29"/>
      <c r="G26" s="29"/>
      <c r="H26" s="29"/>
      <c r="I26" s="29"/>
      <c r="J26" s="29"/>
      <c r="K26" s="29"/>
      <c r="L26" s="29"/>
    </row>
    <row r="27" spans="1:92" ht="12.75" customHeight="1" x14ac:dyDescent="0.2">
      <c r="A27" s="30"/>
      <c r="B27" s="31"/>
      <c r="C27" s="62" t="s">
        <v>819</v>
      </c>
      <c r="D27" s="62"/>
      <c r="E27" s="62"/>
      <c r="F27" s="62"/>
      <c r="G27" s="62"/>
      <c r="H27" s="62"/>
      <c r="I27" s="62"/>
      <c r="J27" s="62"/>
      <c r="K27" s="62"/>
      <c r="L27" s="62"/>
    </row>
    <row r="28" spans="1:92" ht="14.25" customHeight="1" x14ac:dyDescent="0.2">
      <c r="A28" s="32" t="s">
        <v>846</v>
      </c>
      <c r="B28" s="14"/>
      <c r="C28" s="14"/>
      <c r="D28" s="63"/>
      <c r="E28" s="14"/>
      <c r="F28" s="14"/>
      <c r="G28" s="14"/>
      <c r="H28" s="14"/>
      <c r="I28" s="14"/>
      <c r="J28" s="14"/>
      <c r="K28" s="14"/>
      <c r="L28" s="14"/>
    </row>
    <row r="29" spans="1:92" ht="14.2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92" ht="14.25" customHeight="1" x14ac:dyDescent="0.2">
      <c r="A30" s="32" t="s">
        <v>820</v>
      </c>
      <c r="B30" s="14"/>
      <c r="C30" s="97">
        <f>C33+C34+C35+C36</f>
        <v>255.3</v>
      </c>
      <c r="D30" s="98"/>
      <c r="E30" s="32" t="s">
        <v>821</v>
      </c>
      <c r="F30" s="19"/>
      <c r="G30" s="19"/>
      <c r="H30" s="19"/>
      <c r="I30" s="19"/>
      <c r="J30" s="19"/>
      <c r="K30" s="19"/>
      <c r="L30" s="14"/>
    </row>
    <row r="31" spans="1:92" ht="14.25" customHeight="1" x14ac:dyDescent="0.2">
      <c r="A31" s="32"/>
      <c r="B31" s="14"/>
      <c r="C31" s="33"/>
      <c r="D31" s="34"/>
      <c r="E31" s="14"/>
      <c r="F31" s="19"/>
      <c r="G31" s="99" t="s">
        <v>822</v>
      </c>
      <c r="H31" s="99"/>
      <c r="I31" s="99"/>
      <c r="J31" s="99"/>
      <c r="K31" s="102">
        <f>ROUND(SUM(AR43:AR763)/1000, 2)</f>
        <v>30.21</v>
      </c>
      <c r="L31" s="99" t="s">
        <v>821</v>
      </c>
    </row>
    <row r="32" spans="1:92" ht="14.25" customHeight="1" x14ac:dyDescent="0.2">
      <c r="A32" s="14"/>
      <c r="B32" s="14" t="s">
        <v>823</v>
      </c>
      <c r="C32" s="35"/>
      <c r="D32" s="14"/>
      <c r="E32" s="14"/>
      <c r="F32" s="19"/>
      <c r="G32" s="99" t="s">
        <v>824</v>
      </c>
      <c r="H32" s="99"/>
      <c r="I32" s="99"/>
      <c r="J32" s="99"/>
      <c r="K32" s="102">
        <f>ROUND(SUM(AT43:AT763)/1000, 2)</f>
        <v>8.01</v>
      </c>
      <c r="L32" s="99" t="s">
        <v>821</v>
      </c>
    </row>
    <row r="33" spans="1:83" ht="14.25" customHeight="1" x14ac:dyDescent="0.2">
      <c r="A33" s="14"/>
      <c r="B33" s="99" t="s">
        <v>825</v>
      </c>
      <c r="C33" s="100">
        <f>ROUND((Source!F258)/1000, 2)</f>
        <v>238.05</v>
      </c>
      <c r="D33" s="101"/>
      <c r="E33" s="99" t="s">
        <v>821</v>
      </c>
      <c r="F33" s="19"/>
      <c r="G33" s="99" t="s">
        <v>826</v>
      </c>
      <c r="H33" s="99"/>
      <c r="I33" s="99"/>
      <c r="J33" s="103"/>
      <c r="K33" s="104">
        <f>Source!F263</f>
        <v>79.769509999999997</v>
      </c>
      <c r="L33" s="99" t="s">
        <v>493</v>
      </c>
    </row>
    <row r="34" spans="1:83" ht="14.25" customHeight="1" x14ac:dyDescent="0.2">
      <c r="A34" s="14"/>
      <c r="B34" s="99" t="s">
        <v>827</v>
      </c>
      <c r="C34" s="100">
        <f>ROUND((Source!F259)/1000, 2)</f>
        <v>17.25</v>
      </c>
      <c r="D34" s="101"/>
      <c r="E34" s="99" t="s">
        <v>821</v>
      </c>
      <c r="F34" s="19"/>
      <c r="G34" s="99" t="s">
        <v>828</v>
      </c>
      <c r="H34" s="99"/>
      <c r="I34" s="99"/>
      <c r="J34" s="105"/>
      <c r="K34" s="104">
        <f>Source!F264</f>
        <v>17.372354000000001</v>
      </c>
      <c r="L34" s="99" t="s">
        <v>493</v>
      </c>
    </row>
    <row r="35" spans="1:83" ht="14.25" customHeight="1" x14ac:dyDescent="0.2">
      <c r="A35" s="14"/>
      <c r="B35" s="99" t="s">
        <v>829</v>
      </c>
      <c r="C35" s="100">
        <f>ROUND((Source!F250)/1000, 2)</f>
        <v>0</v>
      </c>
      <c r="D35" s="101"/>
      <c r="E35" s="99" t="s">
        <v>821</v>
      </c>
      <c r="F35" s="19"/>
      <c r="G35" s="99"/>
      <c r="H35" s="99"/>
      <c r="I35" s="99"/>
      <c r="J35" s="99"/>
      <c r="K35" s="106"/>
      <c r="L35" s="99"/>
    </row>
    <row r="36" spans="1:83" ht="14.25" customHeight="1" x14ac:dyDescent="0.2">
      <c r="A36" s="14"/>
      <c r="B36" s="99" t="s">
        <v>830</v>
      </c>
      <c r="C36" s="100">
        <f>ROUND((Source!F260)/1000, 2)</f>
        <v>0</v>
      </c>
      <c r="D36" s="101"/>
      <c r="E36" s="99" t="s">
        <v>821</v>
      </c>
      <c r="F36" s="19"/>
      <c r="G36" s="99"/>
      <c r="H36" s="99"/>
      <c r="I36" s="99"/>
      <c r="J36" s="99"/>
      <c r="K36" s="106"/>
      <c r="L36" s="99"/>
    </row>
    <row r="37" spans="1:83" ht="12.75" customHeight="1" x14ac:dyDescent="0.2">
      <c r="A37" s="36" t="s">
        <v>831</v>
      </c>
      <c r="B37" s="36" t="s">
        <v>832</v>
      </c>
      <c r="C37" s="36" t="s">
        <v>833</v>
      </c>
      <c r="D37" s="36" t="s">
        <v>834</v>
      </c>
      <c r="E37" s="37" t="s">
        <v>835</v>
      </c>
      <c r="F37" s="38"/>
      <c r="G37" s="39"/>
      <c r="H37" s="37" t="s">
        <v>836</v>
      </c>
      <c r="I37" s="38"/>
      <c r="J37" s="38"/>
      <c r="K37" s="38"/>
      <c r="L37" s="39"/>
    </row>
    <row r="38" spans="1:83" ht="12.75" customHeight="1" x14ac:dyDescent="0.2">
      <c r="A38" s="40"/>
      <c r="B38" s="40"/>
      <c r="C38" s="40"/>
      <c r="D38" s="40"/>
      <c r="E38" s="41"/>
      <c r="F38" s="42"/>
      <c r="G38" s="43"/>
      <c r="H38" s="41"/>
      <c r="I38" s="42"/>
      <c r="J38" s="42"/>
      <c r="K38" s="42"/>
      <c r="L38" s="43"/>
    </row>
    <row r="39" spans="1:83" ht="12.75" customHeight="1" x14ac:dyDescent="0.2">
      <c r="A39" s="40"/>
      <c r="B39" s="40"/>
      <c r="C39" s="40"/>
      <c r="D39" s="40"/>
      <c r="E39" s="41"/>
      <c r="F39" s="42"/>
      <c r="G39" s="43"/>
      <c r="H39" s="41"/>
      <c r="I39" s="42"/>
      <c r="J39" s="42"/>
      <c r="K39" s="42"/>
      <c r="L39" s="43"/>
    </row>
    <row r="40" spans="1:83" ht="12.75" customHeight="1" x14ac:dyDescent="0.2">
      <c r="A40" s="40"/>
      <c r="B40" s="40"/>
      <c r="C40" s="40"/>
      <c r="D40" s="40"/>
      <c r="E40" s="44"/>
      <c r="F40" s="45"/>
      <c r="G40" s="46"/>
      <c r="H40" s="44"/>
      <c r="I40" s="45"/>
      <c r="J40" s="45"/>
      <c r="K40" s="45"/>
      <c r="L40" s="46"/>
    </row>
    <row r="41" spans="1:83" ht="51" customHeight="1" x14ac:dyDescent="0.2">
      <c r="A41" s="47"/>
      <c r="B41" s="47"/>
      <c r="C41" s="47"/>
      <c r="D41" s="47"/>
      <c r="E41" s="48" t="s">
        <v>837</v>
      </c>
      <c r="F41" s="48" t="s">
        <v>838</v>
      </c>
      <c r="G41" s="49" t="s">
        <v>839</v>
      </c>
      <c r="H41" s="48" t="s">
        <v>840</v>
      </c>
      <c r="I41" s="48" t="s">
        <v>841</v>
      </c>
      <c r="J41" s="48" t="s">
        <v>842</v>
      </c>
      <c r="K41" s="48" t="s">
        <v>838</v>
      </c>
      <c r="L41" s="48" t="s">
        <v>843</v>
      </c>
    </row>
    <row r="42" spans="1:83" ht="14.25" customHeight="1" x14ac:dyDescent="0.2">
      <c r="A42" s="50">
        <v>1</v>
      </c>
      <c r="B42" s="50">
        <v>2</v>
      </c>
      <c r="C42" s="50">
        <v>3</v>
      </c>
      <c r="D42" s="50">
        <v>4</v>
      </c>
      <c r="E42" s="50">
        <v>5</v>
      </c>
      <c r="F42" s="50">
        <v>6</v>
      </c>
      <c r="G42" s="50">
        <v>7</v>
      </c>
      <c r="H42" s="50">
        <v>8</v>
      </c>
      <c r="I42" s="50">
        <v>9</v>
      </c>
      <c r="J42" s="50">
        <v>10</v>
      </c>
      <c r="K42" s="50">
        <v>11</v>
      </c>
      <c r="L42" s="50">
        <v>12</v>
      </c>
    </row>
    <row r="43" spans="1:83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83" x14ac:dyDescent="0.2">
      <c r="A44" s="65" t="s">
        <v>847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83" ht="51" x14ac:dyDescent="0.2">
      <c r="A45" s="66" t="s">
        <v>18</v>
      </c>
      <c r="B45" s="53" t="s">
        <v>848</v>
      </c>
      <c r="C45" s="53" t="str">
        <f>Source!G28</f>
        <v>Разработка грунта в траншеях экскаватором «обратная лопата» с ковшом вместимостью 0,5 (0,5-0,63) м3, в отвал группа грунтов: 2</v>
      </c>
      <c r="D45" s="67" t="str">
        <f>Source!H28</f>
        <v>1000 м3</v>
      </c>
      <c r="E45" s="68">
        <f>Source!K28</f>
        <v>0.121</v>
      </c>
      <c r="F45" s="68"/>
      <c r="G45" s="68">
        <f>Source!I28</f>
        <v>0.121</v>
      </c>
      <c r="H45" s="69"/>
      <c r="I45" s="67"/>
      <c r="J45" s="69"/>
      <c r="K45" s="67"/>
      <c r="L45" s="69"/>
    </row>
    <row r="46" spans="1:83" x14ac:dyDescent="0.2">
      <c r="A46" s="18"/>
      <c r="B46" s="18"/>
      <c r="C46" s="51" t="str">
        <f>"Объем: "&amp;Source!I28&amp;"=121/"&amp;"1000"</f>
        <v>Объем: 0,121=121/1000</v>
      </c>
      <c r="D46" s="18"/>
      <c r="E46" s="18"/>
      <c r="F46" s="18"/>
      <c r="G46" s="18"/>
      <c r="H46" s="18"/>
      <c r="I46" s="18"/>
      <c r="J46" s="18"/>
      <c r="K46" s="18"/>
      <c r="L46" s="18"/>
    </row>
    <row r="47" spans="1:83" x14ac:dyDescent="0.2">
      <c r="A47" s="70"/>
      <c r="B47" s="68">
        <v>2</v>
      </c>
      <c r="C47" s="70" t="s">
        <v>849</v>
      </c>
      <c r="D47" s="67"/>
      <c r="E47" s="71"/>
      <c r="F47" s="68"/>
      <c r="G47" s="68"/>
      <c r="H47" s="68"/>
      <c r="I47" s="68"/>
      <c r="J47" s="68"/>
      <c r="K47" s="68"/>
      <c r="L47" s="72">
        <f>SUM(L48:L50)-SUMIF(CE48:CE50, 1, L48:L50)</f>
        <v>4423</v>
      </c>
    </row>
    <row r="48" spans="1:83" x14ac:dyDescent="0.2">
      <c r="A48" s="70"/>
      <c r="B48" s="68"/>
      <c r="C48" s="70" t="s">
        <v>851</v>
      </c>
      <c r="D48" s="67" t="s">
        <v>493</v>
      </c>
      <c r="E48" s="71"/>
      <c r="F48" s="68"/>
      <c r="G48" s="68">
        <f>Source!V28</f>
        <v>3.0855000000000001</v>
      </c>
      <c r="H48" s="68"/>
      <c r="I48" s="68"/>
      <c r="J48" s="68"/>
      <c r="K48" s="68"/>
      <c r="L48" s="72">
        <f>SUMIF(CE49:CE50, 1, L49:L50)</f>
        <v>1658.89</v>
      </c>
      <c r="CE48">
        <v>1</v>
      </c>
    </row>
    <row r="49" spans="1:83" ht="25.5" x14ac:dyDescent="0.2">
      <c r="A49" s="53"/>
      <c r="B49" s="53" t="s">
        <v>494</v>
      </c>
      <c r="C49" s="53" t="s">
        <v>496</v>
      </c>
      <c r="D49" s="67" t="s">
        <v>497</v>
      </c>
      <c r="E49" s="68">
        <v>25.5</v>
      </c>
      <c r="F49" s="68"/>
      <c r="G49" s="68">
        <f>SmtRes!CX2</f>
        <v>3.0855000000000001</v>
      </c>
      <c r="H49" s="69">
        <f>SmtRes!CZ2</f>
        <v>1054.03</v>
      </c>
      <c r="I49" s="67">
        <f>SmtRes!AJ2</f>
        <v>1.36</v>
      </c>
      <c r="J49" s="69">
        <f>ROUND(H49*I49, 2)</f>
        <v>1433.48</v>
      </c>
      <c r="K49" s="67"/>
      <c r="L49" s="69">
        <f>SmtRes!DG2</f>
        <v>4423</v>
      </c>
    </row>
    <row r="50" spans="1:83" x14ac:dyDescent="0.2">
      <c r="A50" s="53"/>
      <c r="B50" s="53" t="s">
        <v>498</v>
      </c>
      <c r="C50" s="73" t="s">
        <v>850</v>
      </c>
      <c r="D50" s="74" t="s">
        <v>493</v>
      </c>
      <c r="E50" s="75">
        <f>SmtRes!DO2*SmtRes!AT2</f>
        <v>25.5</v>
      </c>
      <c r="F50" s="75"/>
      <c r="G50" s="75">
        <f>ROUND(E50*G45, 7)</f>
        <v>3.0855000000000001</v>
      </c>
      <c r="H50" s="76"/>
      <c r="I50" s="74"/>
      <c r="J50" s="76">
        <f>ROUND(SmtRes!AG2/SmtRes!DO2, 2)</f>
        <v>537.64</v>
      </c>
      <c r="K50" s="74"/>
      <c r="L50" s="76">
        <f>SmtRes!DH2</f>
        <v>1658.89</v>
      </c>
      <c r="CE50">
        <v>1</v>
      </c>
    </row>
    <row r="51" spans="1:83" x14ac:dyDescent="0.2">
      <c r="A51" s="53"/>
      <c r="B51" s="53"/>
      <c r="C51" s="52" t="s">
        <v>403</v>
      </c>
      <c r="D51" s="67"/>
      <c r="E51" s="68"/>
      <c r="F51" s="68"/>
      <c r="G51" s="68"/>
      <c r="H51" s="69"/>
      <c r="I51" s="67"/>
      <c r="J51" s="69"/>
      <c r="K51" s="67"/>
      <c r="L51" s="69">
        <f>L47+L48</f>
        <v>6081.89</v>
      </c>
    </row>
    <row r="52" spans="1:83" x14ac:dyDescent="0.2">
      <c r="A52" s="53"/>
      <c r="B52" s="53"/>
      <c r="C52" s="53" t="s">
        <v>852</v>
      </c>
      <c r="D52" s="67"/>
      <c r="E52" s="68"/>
      <c r="F52" s="68"/>
      <c r="G52" s="68"/>
      <c r="H52" s="69"/>
      <c r="I52" s="67"/>
      <c r="J52" s="69"/>
      <c r="K52" s="67"/>
      <c r="L52" s="69">
        <f>SUM(AR45:AR55)+SUM(AS45:AS55)+SUM(AT45:AT55)+SUM(AU45:AU55)+SUM(AV45:AV55)</f>
        <v>1658.89</v>
      </c>
    </row>
    <row r="53" spans="1:83" ht="25.5" x14ac:dyDescent="0.2">
      <c r="A53" s="53"/>
      <c r="B53" s="53" t="s">
        <v>26</v>
      </c>
      <c r="C53" s="53" t="s">
        <v>853</v>
      </c>
      <c r="D53" s="67" t="s">
        <v>234</v>
      </c>
      <c r="E53" s="68">
        <f>Source!BZ28</f>
        <v>92</v>
      </c>
      <c r="F53" s="68"/>
      <c r="G53" s="68">
        <f>Source!AT28</f>
        <v>92</v>
      </c>
      <c r="H53" s="69"/>
      <c r="I53" s="67"/>
      <c r="J53" s="69"/>
      <c r="K53" s="67"/>
      <c r="L53" s="69">
        <f>SUM(AZ45:AZ55)</f>
        <v>1526.18</v>
      </c>
    </row>
    <row r="54" spans="1:83" ht="25.5" x14ac:dyDescent="0.2">
      <c r="A54" s="73"/>
      <c r="B54" s="73" t="s">
        <v>27</v>
      </c>
      <c r="C54" s="73" t="s">
        <v>854</v>
      </c>
      <c r="D54" s="74" t="s">
        <v>234</v>
      </c>
      <c r="E54" s="75">
        <f>Source!CA28</f>
        <v>46</v>
      </c>
      <c r="F54" s="75"/>
      <c r="G54" s="75">
        <f>Source!AU28</f>
        <v>46</v>
      </c>
      <c r="H54" s="76"/>
      <c r="I54" s="74"/>
      <c r="J54" s="76"/>
      <c r="K54" s="74"/>
      <c r="L54" s="76">
        <f>SUM(BA45:BA55)</f>
        <v>763.09</v>
      </c>
    </row>
    <row r="55" spans="1:83" x14ac:dyDescent="0.2">
      <c r="A55" s="18"/>
      <c r="B55" s="18"/>
      <c r="C55" s="77" t="s">
        <v>855</v>
      </c>
      <c r="D55" s="77"/>
      <c r="E55" s="77"/>
      <c r="F55" s="77"/>
      <c r="G55" s="77"/>
      <c r="H55" s="77"/>
      <c r="I55" s="78">
        <f>IF(E45&lt;&gt;0,K55/E45, 0)</f>
        <v>69183.140495867774</v>
      </c>
      <c r="J55" s="78"/>
      <c r="K55" s="78">
        <f>L47+L53+L54+L48</f>
        <v>8371.16</v>
      </c>
      <c r="L55" s="78"/>
      <c r="AD55">
        <f>ROUND((Source!AT28/100)*((ROUND(SUMIF(SmtRes!AQ1:'SmtRes'!AQ2,"=1",SmtRes!AD1:'SmtRes'!AD2)*Source!I28, 2)+ROUND(SUMIF(SmtRes!AQ1:'SmtRes'!AQ2,"=1",SmtRes!AC1:'SmtRes'!AC2)*Source!I28, 2))), 2)</f>
        <v>59.85</v>
      </c>
      <c r="AE55">
        <f>ROUND((Source!AU28/100)*((ROUND(SUMIF(SmtRes!AQ1:'SmtRes'!AQ2,"=1",SmtRes!AD1:'SmtRes'!AD2)*Source!I28, 2)+ROUND(SUMIF(SmtRes!AQ1:'SmtRes'!AQ2,"=1",SmtRes!AC1:'SmtRes'!AC2)*Source!I28, 2))), 2)</f>
        <v>29.92</v>
      </c>
      <c r="AN55" s="17">
        <f>L47+L53+L54+L48</f>
        <v>8371.16</v>
      </c>
      <c r="AO55" s="17">
        <f>L47</f>
        <v>4423</v>
      </c>
      <c r="AQ55" t="s">
        <v>856</v>
      </c>
      <c r="AR55">
        <f>0</f>
        <v>0</v>
      </c>
      <c r="AT55" s="17">
        <f>L48</f>
        <v>1658.89</v>
      </c>
      <c r="AV55" t="s">
        <v>856</v>
      </c>
      <c r="AW55">
        <f>0</f>
        <v>0</v>
      </c>
      <c r="AZ55">
        <f>Source!X28</f>
        <v>1526.18</v>
      </c>
      <c r="BA55">
        <f>Source!Y28</f>
        <v>763.09</v>
      </c>
      <c r="CD55">
        <v>1</v>
      </c>
    </row>
    <row r="56" spans="1:83" ht="38.25" x14ac:dyDescent="0.2">
      <c r="A56" s="66" t="s">
        <v>28</v>
      </c>
      <c r="B56" s="53" t="s">
        <v>857</v>
      </c>
      <c r="C56" s="53" t="str">
        <f>Source!G29</f>
        <v>Добор  грунта вручную в траншеях глубиной до 2 м без креплений с откосами, группа грунтов: 2</v>
      </c>
      <c r="D56" s="67" t="str">
        <f>Source!H29</f>
        <v>100 м3</v>
      </c>
      <c r="E56" s="68">
        <f>Source!K29</f>
        <v>0.04</v>
      </c>
      <c r="F56" s="68"/>
      <c r="G56" s="68">
        <f>Source!I29</f>
        <v>0.04</v>
      </c>
      <c r="H56" s="69"/>
      <c r="I56" s="67"/>
      <c r="J56" s="69"/>
      <c r="K56" s="67"/>
      <c r="L56" s="69"/>
    </row>
    <row r="57" spans="1:83" x14ac:dyDescent="0.2">
      <c r="A57" s="18"/>
      <c r="B57" s="18"/>
      <c r="C57" s="51" t="str">
        <f>"Объем: "&amp;Source!I29&amp;"=4/"&amp;"100"</f>
        <v>Объем: 0,04=4/100</v>
      </c>
      <c r="D57" s="18"/>
      <c r="E57" s="18"/>
      <c r="F57" s="18"/>
      <c r="G57" s="18"/>
      <c r="H57" s="18"/>
      <c r="I57" s="18"/>
      <c r="J57" s="18"/>
      <c r="K57" s="18"/>
      <c r="L57" s="18"/>
    </row>
    <row r="58" spans="1:83" x14ac:dyDescent="0.2">
      <c r="A58" s="70"/>
      <c r="B58" s="68">
        <v>1</v>
      </c>
      <c r="C58" s="70" t="s">
        <v>858</v>
      </c>
      <c r="D58" s="67" t="s">
        <v>493</v>
      </c>
      <c r="E58" s="71"/>
      <c r="F58" s="68"/>
      <c r="G58" s="68">
        <f>Source!U29</f>
        <v>6.16</v>
      </c>
      <c r="H58" s="68"/>
      <c r="I58" s="68"/>
      <c r="J58" s="68"/>
      <c r="K58" s="68"/>
      <c r="L58" s="72">
        <f>SUM(L59:L59)-SUMIF(CE59:CE59, 1, L59:L59)</f>
        <v>2005.51</v>
      </c>
    </row>
    <row r="59" spans="1:83" x14ac:dyDescent="0.2">
      <c r="A59" s="53"/>
      <c r="B59" s="53" t="s">
        <v>499</v>
      </c>
      <c r="C59" s="73" t="s">
        <v>500</v>
      </c>
      <c r="D59" s="74" t="s">
        <v>493</v>
      </c>
      <c r="E59" s="75">
        <v>154</v>
      </c>
      <c r="F59" s="75"/>
      <c r="G59" s="75">
        <f>SmtRes!CX3</f>
        <v>6.16</v>
      </c>
      <c r="H59" s="76"/>
      <c r="I59" s="74"/>
      <c r="J59" s="76">
        <f>SmtRes!CZ3</f>
        <v>325.57</v>
      </c>
      <c r="K59" s="74"/>
      <c r="L59" s="76">
        <f>SmtRes!DI3</f>
        <v>2005.51</v>
      </c>
    </row>
    <row r="60" spans="1:83" x14ac:dyDescent="0.2">
      <c r="A60" s="53"/>
      <c r="B60" s="53"/>
      <c r="C60" s="52" t="s">
        <v>403</v>
      </c>
      <c r="D60" s="67"/>
      <c r="E60" s="68"/>
      <c r="F60" s="68"/>
      <c r="G60" s="68"/>
      <c r="H60" s="69"/>
      <c r="I60" s="67"/>
      <c r="J60" s="69"/>
      <c r="K60" s="67"/>
      <c r="L60" s="69">
        <f>L58</f>
        <v>2005.51</v>
      </c>
    </row>
    <row r="61" spans="1:83" x14ac:dyDescent="0.2">
      <c r="A61" s="53"/>
      <c r="B61" s="53"/>
      <c r="C61" s="53" t="s">
        <v>852</v>
      </c>
      <c r="D61" s="67"/>
      <c r="E61" s="68"/>
      <c r="F61" s="68"/>
      <c r="G61" s="68"/>
      <c r="H61" s="69"/>
      <c r="I61" s="67"/>
      <c r="J61" s="69"/>
      <c r="K61" s="67"/>
      <c r="L61" s="69">
        <f>SUM(AR56:AR64)+SUM(AS56:AS64)+SUM(AT56:AT64)+SUM(AU56:AU64)+SUM(AV56:AV64)</f>
        <v>2005.51</v>
      </c>
    </row>
    <row r="62" spans="1:83" ht="25.5" x14ac:dyDescent="0.2">
      <c r="A62" s="53"/>
      <c r="B62" s="53" t="s">
        <v>34</v>
      </c>
      <c r="C62" s="53" t="s">
        <v>859</v>
      </c>
      <c r="D62" s="67" t="s">
        <v>234</v>
      </c>
      <c r="E62" s="68">
        <f>Source!BZ29</f>
        <v>89</v>
      </c>
      <c r="F62" s="68"/>
      <c r="G62" s="68">
        <f>Source!AT29</f>
        <v>89</v>
      </c>
      <c r="H62" s="69"/>
      <c r="I62" s="67"/>
      <c r="J62" s="69"/>
      <c r="K62" s="67"/>
      <c r="L62" s="69">
        <f>SUM(AZ56:AZ64)</f>
        <v>1784.9</v>
      </c>
    </row>
    <row r="63" spans="1:83" ht="25.5" x14ac:dyDescent="0.2">
      <c r="A63" s="73"/>
      <c r="B63" s="73" t="s">
        <v>35</v>
      </c>
      <c r="C63" s="73" t="s">
        <v>860</v>
      </c>
      <c r="D63" s="74" t="s">
        <v>234</v>
      </c>
      <c r="E63" s="75">
        <f>Source!CA29</f>
        <v>40</v>
      </c>
      <c r="F63" s="75"/>
      <c r="G63" s="75">
        <f>Source!AU29</f>
        <v>40</v>
      </c>
      <c r="H63" s="76"/>
      <c r="I63" s="74"/>
      <c r="J63" s="76"/>
      <c r="K63" s="74"/>
      <c r="L63" s="76">
        <f>SUM(BA56:BA64)</f>
        <v>802.2</v>
      </c>
    </row>
    <row r="64" spans="1:83" x14ac:dyDescent="0.2">
      <c r="A64" s="18"/>
      <c r="B64" s="18"/>
      <c r="C64" s="77" t="s">
        <v>855</v>
      </c>
      <c r="D64" s="77"/>
      <c r="E64" s="77"/>
      <c r="F64" s="77"/>
      <c r="G64" s="77"/>
      <c r="H64" s="77"/>
      <c r="I64" s="78">
        <f>IF(E56&lt;&gt;0,K64/E56, 0)</f>
        <v>114815.24999999999</v>
      </c>
      <c r="J64" s="78"/>
      <c r="K64" s="78">
        <f>L58+L62+L63</f>
        <v>4592.6099999999997</v>
      </c>
      <c r="L64" s="78"/>
      <c r="AD64">
        <f>ROUND((Source!AT29/100)*((ROUND(SUMIF(SmtRes!AQ3:'SmtRes'!AQ3,"=1",SmtRes!AD3:'SmtRes'!AD3)*Source!I29, 2)+ROUND(SUMIF(SmtRes!AQ3:'SmtRes'!AQ3,"=1",SmtRes!AC3:'SmtRes'!AC3)*Source!I29, 2))), 2)</f>
        <v>11.59</v>
      </c>
      <c r="AE64">
        <f>ROUND((Source!AU29/100)*((ROUND(SUMIF(SmtRes!AQ3:'SmtRes'!AQ3,"=1",SmtRes!AD3:'SmtRes'!AD3)*Source!I29, 2)+ROUND(SUMIF(SmtRes!AQ3:'SmtRes'!AQ3,"=1",SmtRes!AC3:'SmtRes'!AC3)*Source!I29, 2))), 2)</f>
        <v>5.21</v>
      </c>
      <c r="AN64" s="17">
        <f>L58+L62+L63</f>
        <v>4592.6099999999997</v>
      </c>
      <c r="AO64">
        <f>0</f>
        <v>0</v>
      </c>
      <c r="AQ64" t="s">
        <v>856</v>
      </c>
      <c r="AR64" s="17">
        <f>L58</f>
        <v>2005.51</v>
      </c>
      <c r="AT64">
        <f>0</f>
        <v>0</v>
      </c>
      <c r="AV64" t="s">
        <v>856</v>
      </c>
      <c r="AW64">
        <f>0</f>
        <v>0</v>
      </c>
      <c r="AZ64">
        <f>Source!X29</f>
        <v>1784.9</v>
      </c>
      <c r="BA64">
        <f>Source!Y29</f>
        <v>802.2</v>
      </c>
      <c r="CD64">
        <v>1</v>
      </c>
    </row>
    <row r="65" spans="1:83" ht="25.5" x14ac:dyDescent="0.2">
      <c r="A65" s="66" t="s">
        <v>36</v>
      </c>
      <c r="B65" s="53" t="s">
        <v>861</v>
      </c>
      <c r="C65" s="53" t="str">
        <f>Source!G30</f>
        <v>Устройство основания под трубопроводы: песчаного</v>
      </c>
      <c r="D65" s="67" t="str">
        <f>Source!H30</f>
        <v>10 м3</v>
      </c>
      <c r="E65" s="68">
        <f>Source!K30</f>
        <v>2.4</v>
      </c>
      <c r="F65" s="68"/>
      <c r="G65" s="68">
        <f>Source!I30</f>
        <v>2.4</v>
      </c>
      <c r="H65" s="69"/>
      <c r="I65" s="67"/>
      <c r="J65" s="69"/>
      <c r="K65" s="67"/>
      <c r="L65" s="69"/>
    </row>
    <row r="66" spans="1:83" x14ac:dyDescent="0.2">
      <c r="A66" s="18"/>
      <c r="B66" s="18"/>
      <c r="C66" s="51" t="str">
        <f>"Объем: "&amp;Source!I30&amp;"=24/"&amp;"10"</f>
        <v>Объем: 2,4=24/10</v>
      </c>
      <c r="D66" s="18"/>
      <c r="E66" s="18"/>
      <c r="F66" s="18"/>
      <c r="G66" s="18"/>
      <c r="H66" s="18"/>
      <c r="I66" s="18"/>
      <c r="J66" s="18"/>
      <c r="K66" s="18"/>
      <c r="L66" s="18"/>
    </row>
    <row r="67" spans="1:83" x14ac:dyDescent="0.2">
      <c r="A67" s="70"/>
      <c r="B67" s="68">
        <v>1</v>
      </c>
      <c r="C67" s="70" t="s">
        <v>858</v>
      </c>
      <c r="D67" s="67" t="s">
        <v>493</v>
      </c>
      <c r="E67" s="71"/>
      <c r="F67" s="68"/>
      <c r="G67" s="68">
        <f>Source!U30</f>
        <v>24.48</v>
      </c>
      <c r="H67" s="68"/>
      <c r="I67" s="68"/>
      <c r="J67" s="68"/>
      <c r="K67" s="68"/>
      <c r="L67" s="72">
        <f>SUM(L68:L68)-SUMIF(CE68:CE68, 1, L68:L68)</f>
        <v>8335.68</v>
      </c>
    </row>
    <row r="68" spans="1:83" x14ac:dyDescent="0.2">
      <c r="A68" s="53"/>
      <c r="B68" s="53" t="s">
        <v>501</v>
      </c>
      <c r="C68" s="53" t="s">
        <v>502</v>
      </c>
      <c r="D68" s="67" t="s">
        <v>493</v>
      </c>
      <c r="E68" s="68">
        <v>10.199999999999999</v>
      </c>
      <c r="F68" s="68"/>
      <c r="G68" s="68">
        <f>SmtRes!CX4</f>
        <v>24.48</v>
      </c>
      <c r="H68" s="69"/>
      <c r="I68" s="67"/>
      <c r="J68" s="69">
        <f>SmtRes!CZ4</f>
        <v>340.51</v>
      </c>
      <c r="K68" s="67"/>
      <c r="L68" s="69">
        <f>SmtRes!DI4</f>
        <v>8335.68</v>
      </c>
    </row>
    <row r="69" spans="1:83" x14ac:dyDescent="0.2">
      <c r="A69" s="70"/>
      <c r="B69" s="68">
        <v>2</v>
      </c>
      <c r="C69" s="70" t="s">
        <v>849</v>
      </c>
      <c r="D69" s="67"/>
      <c r="E69" s="71"/>
      <c r="F69" s="68"/>
      <c r="G69" s="68"/>
      <c r="H69" s="68"/>
      <c r="I69" s="68"/>
      <c r="J69" s="68"/>
      <c r="K69" s="68"/>
      <c r="L69" s="72">
        <f>SUM(L70:L72)-SUMIF(CE70:CE72, 1, L70:L72)</f>
        <v>1291.6400000000001</v>
      </c>
    </row>
    <row r="70" spans="1:83" x14ac:dyDescent="0.2">
      <c r="A70" s="70"/>
      <c r="B70" s="68"/>
      <c r="C70" s="70" t="s">
        <v>851</v>
      </c>
      <c r="D70" s="67" t="s">
        <v>493</v>
      </c>
      <c r="E70" s="71"/>
      <c r="F70" s="68"/>
      <c r="G70" s="68">
        <f>Source!V30</f>
        <v>0.76800000000000002</v>
      </c>
      <c r="H70" s="68"/>
      <c r="I70" s="68"/>
      <c r="J70" s="68"/>
      <c r="K70" s="68"/>
      <c r="L70" s="72">
        <f>SUMIF(CE71:CE72, 1, L71:L72)</f>
        <v>353.26</v>
      </c>
      <c r="CE70">
        <v>1</v>
      </c>
    </row>
    <row r="71" spans="1:83" ht="51" x14ac:dyDescent="0.2">
      <c r="A71" s="53"/>
      <c r="B71" s="53" t="s">
        <v>503</v>
      </c>
      <c r="C71" s="53" t="s">
        <v>505</v>
      </c>
      <c r="D71" s="67" t="s">
        <v>497</v>
      </c>
      <c r="E71" s="68">
        <v>0.32</v>
      </c>
      <c r="F71" s="68"/>
      <c r="G71" s="68">
        <f>SmtRes!CX6</f>
        <v>0.76800000000000002</v>
      </c>
      <c r="H71" s="69"/>
      <c r="I71" s="67"/>
      <c r="J71" s="69">
        <f>SmtRes!CZ6</f>
        <v>1681.82</v>
      </c>
      <c r="K71" s="67"/>
      <c r="L71" s="69">
        <f>SmtRes!DG6</f>
        <v>1291.6400000000001</v>
      </c>
    </row>
    <row r="72" spans="1:83" x14ac:dyDescent="0.2">
      <c r="A72" s="53"/>
      <c r="B72" s="53" t="s">
        <v>506</v>
      </c>
      <c r="C72" s="53" t="s">
        <v>862</v>
      </c>
      <c r="D72" s="67" t="s">
        <v>493</v>
      </c>
      <c r="E72" s="68">
        <f>SmtRes!DO6*SmtRes!AT6</f>
        <v>0.32</v>
      </c>
      <c r="F72" s="68"/>
      <c r="G72" s="68">
        <f>ROUND(E72*G65, 7)</f>
        <v>0.76800000000000002</v>
      </c>
      <c r="H72" s="69"/>
      <c r="I72" s="67"/>
      <c r="J72" s="69">
        <f>ROUND(SmtRes!AG6/SmtRes!DO6, 2)</f>
        <v>459.98</v>
      </c>
      <c r="K72" s="67"/>
      <c r="L72" s="69">
        <f>SmtRes!DH6</f>
        <v>353.26</v>
      </c>
      <c r="CE72">
        <v>1</v>
      </c>
    </row>
    <row r="73" spans="1:83" x14ac:dyDescent="0.2">
      <c r="A73" s="53"/>
      <c r="B73" s="53"/>
      <c r="C73" s="73"/>
      <c r="D73" s="74"/>
      <c r="E73" s="75"/>
      <c r="F73" s="75"/>
      <c r="G73" s="75"/>
      <c r="H73" s="76"/>
      <c r="I73" s="74"/>
      <c r="J73" s="76"/>
      <c r="K73" s="74"/>
      <c r="L73" s="76"/>
    </row>
    <row r="74" spans="1:83" x14ac:dyDescent="0.2">
      <c r="A74" s="53"/>
      <c r="B74" s="53"/>
      <c r="C74" s="52" t="s">
        <v>403</v>
      </c>
      <c r="D74" s="67"/>
      <c r="E74" s="68"/>
      <c r="F74" s="68"/>
      <c r="G74" s="68"/>
      <c r="H74" s="69"/>
      <c r="I74" s="67"/>
      <c r="J74" s="69"/>
      <c r="K74" s="67"/>
      <c r="L74" s="69">
        <f>L67+L69+L70</f>
        <v>9980.58</v>
      </c>
    </row>
    <row r="75" spans="1:83" x14ac:dyDescent="0.2">
      <c r="A75" s="53"/>
      <c r="B75" s="53"/>
      <c r="C75" s="53" t="s">
        <v>852</v>
      </c>
      <c r="D75" s="67"/>
      <c r="E75" s="68"/>
      <c r="F75" s="68"/>
      <c r="G75" s="68"/>
      <c r="H75" s="69"/>
      <c r="I75" s="67"/>
      <c r="J75" s="69"/>
      <c r="K75" s="67"/>
      <c r="L75" s="69">
        <f>SUM(AR65:AR78)+SUM(AS65:AS78)+SUM(AT65:AT78)+SUM(AU65:AU78)+SUM(AV65:AV78)</f>
        <v>8688.94</v>
      </c>
    </row>
    <row r="76" spans="1:83" ht="38.25" x14ac:dyDescent="0.2">
      <c r="A76" s="53"/>
      <c r="B76" s="53" t="s">
        <v>43</v>
      </c>
      <c r="C76" s="53" t="s">
        <v>863</v>
      </c>
      <c r="D76" s="67" t="s">
        <v>234</v>
      </c>
      <c r="E76" s="68">
        <f>Source!BZ30</f>
        <v>117</v>
      </c>
      <c r="F76" s="68"/>
      <c r="G76" s="68">
        <f>Source!AT30</f>
        <v>117</v>
      </c>
      <c r="H76" s="69"/>
      <c r="I76" s="67"/>
      <c r="J76" s="69"/>
      <c r="K76" s="67"/>
      <c r="L76" s="69">
        <f>SUM(AZ65:AZ78)</f>
        <v>10166.06</v>
      </c>
    </row>
    <row r="77" spans="1:83" ht="38.25" x14ac:dyDescent="0.2">
      <c r="A77" s="73"/>
      <c r="B77" s="73" t="s">
        <v>44</v>
      </c>
      <c r="C77" s="73" t="s">
        <v>864</v>
      </c>
      <c r="D77" s="74" t="s">
        <v>234</v>
      </c>
      <c r="E77" s="75">
        <f>Source!CA30</f>
        <v>74</v>
      </c>
      <c r="F77" s="75"/>
      <c r="G77" s="75">
        <f>Source!AU30</f>
        <v>74</v>
      </c>
      <c r="H77" s="76"/>
      <c r="I77" s="74"/>
      <c r="J77" s="76"/>
      <c r="K77" s="74"/>
      <c r="L77" s="76">
        <f>SUM(BA65:BA78)</f>
        <v>6429.82</v>
      </c>
    </row>
    <row r="78" spans="1:83" x14ac:dyDescent="0.2">
      <c r="A78" s="18"/>
      <c r="B78" s="18"/>
      <c r="C78" s="77" t="s">
        <v>855</v>
      </c>
      <c r="D78" s="77"/>
      <c r="E78" s="77"/>
      <c r="F78" s="77"/>
      <c r="G78" s="77"/>
      <c r="H78" s="77"/>
      <c r="I78" s="78">
        <f>IF(E65&lt;&gt;0,K78/E65, 0)</f>
        <v>11073.524999999998</v>
      </c>
      <c r="J78" s="78"/>
      <c r="K78" s="78">
        <f>L67+L69+L76+L77+L70</f>
        <v>26576.459999999995</v>
      </c>
      <c r="L78" s="78"/>
      <c r="AD78">
        <f>ROUND((Source!AT30/100)*((ROUND(SUMIF(SmtRes!AQ4:'SmtRes'!AQ7,"=1",SmtRes!AD4:'SmtRes'!AD7)*Source!I30, 2)+ROUND(SUMIF(SmtRes!AQ4:'SmtRes'!AQ7,"=1",SmtRes!AC4:'SmtRes'!AC7)*Source!I30, 2))), 2)</f>
        <v>2247.77</v>
      </c>
      <c r="AE78">
        <f>ROUND((Source!AU30/100)*((ROUND(SUMIF(SmtRes!AQ4:'SmtRes'!AQ7,"=1",SmtRes!AD4:'SmtRes'!AD7)*Source!I30, 2)+ROUND(SUMIF(SmtRes!AQ4:'SmtRes'!AQ7,"=1",SmtRes!AC4:'SmtRes'!AC7)*Source!I30, 2))), 2)</f>
        <v>1421.67</v>
      </c>
      <c r="AN78" s="17">
        <f>L67+L69+L76+L77+L70</f>
        <v>26576.459999999995</v>
      </c>
      <c r="AO78" s="17">
        <f>L69</f>
        <v>1291.6400000000001</v>
      </c>
      <c r="AQ78" t="s">
        <v>856</v>
      </c>
      <c r="AR78" s="17">
        <f>L67</f>
        <v>8335.68</v>
      </c>
      <c r="AT78" s="17">
        <f>L70</f>
        <v>353.26</v>
      </c>
      <c r="AV78" t="s">
        <v>856</v>
      </c>
      <c r="AW78">
        <f>0</f>
        <v>0</v>
      </c>
      <c r="AZ78">
        <f>Source!X30</f>
        <v>10166.06</v>
      </c>
      <c r="BA78">
        <f>Source!Y30</f>
        <v>6429.82</v>
      </c>
      <c r="CD78">
        <v>1</v>
      </c>
    </row>
    <row r="79" spans="1:83" ht="25.5" x14ac:dyDescent="0.2">
      <c r="A79" s="79" t="s">
        <v>49</v>
      </c>
      <c r="B79" s="73" t="str">
        <f>Source!F32</f>
        <v>02.3.01.02-1104</v>
      </c>
      <c r="C79" s="73" t="str">
        <f>Source!G32</f>
        <v>Песок природный для строительных работ I класс, средний</v>
      </c>
      <c r="D79" s="74" t="str">
        <f>Source!H32</f>
        <v>м3</v>
      </c>
      <c r="E79" s="75">
        <f>Source!K32</f>
        <v>24</v>
      </c>
      <c r="F79" s="75"/>
      <c r="G79" s="75">
        <f>Source!I32</f>
        <v>24</v>
      </c>
      <c r="H79" s="76">
        <f>Source!AL32</f>
        <v>573.70000000000005</v>
      </c>
      <c r="I79" s="74">
        <f>IF(Source!BC32&lt;&gt; 0, Source!BC32, 1)</f>
        <v>3.57</v>
      </c>
      <c r="J79" s="76">
        <f>ROUND(H79*I79, 2)</f>
        <v>2048.11</v>
      </c>
      <c r="K79" s="74"/>
      <c r="L79" s="76">
        <f>Source!P32</f>
        <v>49154.64</v>
      </c>
    </row>
    <row r="80" spans="1:83" x14ac:dyDescent="0.2">
      <c r="A80" s="18"/>
      <c r="B80" s="18"/>
      <c r="C80" s="77" t="s">
        <v>855</v>
      </c>
      <c r="D80" s="77"/>
      <c r="E80" s="77"/>
      <c r="F80" s="77"/>
      <c r="G80" s="77"/>
      <c r="H80" s="77"/>
      <c r="I80" s="78">
        <f>IF(E79&lt;&gt;0,K80/E79, 0)</f>
        <v>2048.11</v>
      </c>
      <c r="J80" s="78"/>
      <c r="K80" s="78">
        <f>L79</f>
        <v>49154.64</v>
      </c>
      <c r="L80" s="78"/>
      <c r="AD80">
        <f>ROUND((Source!AT32/100)*((ROUND(ROUND(Source!AO32,2)*Source!I32, 2)+ROUND(ROUND(Source!AN32,2)*Source!I32, 2))), 2)</f>
        <v>0</v>
      </c>
      <c r="AE80">
        <f>ROUND((Source!AU32/100)*((ROUND(ROUND(Source!AO32,2)*Source!I32, 2)+ROUND(ROUND(Source!AN32,2)*Source!I32, 2))), 2)</f>
        <v>0</v>
      </c>
      <c r="AN80" s="17">
        <f>L79</f>
        <v>49154.64</v>
      </c>
      <c r="AO80">
        <f>0</f>
        <v>0</v>
      </c>
      <c r="AQ80" t="s">
        <v>856</v>
      </c>
      <c r="AR80">
        <f>0</f>
        <v>0</v>
      </c>
      <c r="AT80">
        <f>0</f>
        <v>0</v>
      </c>
      <c r="AV80" t="s">
        <v>856</v>
      </c>
      <c r="AW80" s="17">
        <f>L79</f>
        <v>49154.64</v>
      </c>
      <c r="AZ80">
        <f>Source!X32</f>
        <v>0</v>
      </c>
      <c r="BA80">
        <f>Source!Y32</f>
        <v>0</v>
      </c>
      <c r="CD80">
        <v>1</v>
      </c>
    </row>
    <row r="81" spans="1:83" ht="51" x14ac:dyDescent="0.2">
      <c r="A81" s="66" t="s">
        <v>56</v>
      </c>
      <c r="B81" s="53" t="s">
        <v>865</v>
      </c>
      <c r="C81" s="53" t="str">
        <f>Source!G33</f>
        <v>Засыпка траншей и котлованов с перемещением грунта до 5 м бульдозерами мощностью: 59 кВт (80 л.с.), группа грунтов 2</v>
      </c>
      <c r="D81" s="67" t="str">
        <f>Source!H33</f>
        <v>1000 м3</v>
      </c>
      <c r="E81" s="68">
        <f>Source!K33</f>
        <v>9.4E-2</v>
      </c>
      <c r="F81" s="68"/>
      <c r="G81" s="68">
        <f>Source!I33</f>
        <v>9.4E-2</v>
      </c>
      <c r="H81" s="69"/>
      <c r="I81" s="67"/>
      <c r="J81" s="69"/>
      <c r="K81" s="67"/>
      <c r="L81" s="69"/>
    </row>
    <row r="82" spans="1:83" x14ac:dyDescent="0.2">
      <c r="A82" s="18"/>
      <c r="B82" s="18"/>
      <c r="C82" s="51" t="str">
        <f>"Объем: "&amp;Source!I33&amp;"=94/"&amp;"1000"</f>
        <v>Объем: 0,094=94/1000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83" x14ac:dyDescent="0.2">
      <c r="A83" s="70"/>
      <c r="B83" s="68">
        <v>2</v>
      </c>
      <c r="C83" s="70" t="s">
        <v>849</v>
      </c>
      <c r="D83" s="67"/>
      <c r="E83" s="71"/>
      <c r="F83" s="68"/>
      <c r="G83" s="68"/>
      <c r="H83" s="68"/>
      <c r="I83" s="68"/>
      <c r="J83" s="68"/>
      <c r="K83" s="68"/>
      <c r="L83" s="72">
        <f>SUM(L84:L86)-SUMIF(CE84:CE86, 1, L84:L86)</f>
        <v>884.7</v>
      </c>
    </row>
    <row r="84" spans="1:83" x14ac:dyDescent="0.2">
      <c r="A84" s="70"/>
      <c r="B84" s="68"/>
      <c r="C84" s="70" t="s">
        <v>851</v>
      </c>
      <c r="D84" s="67" t="s">
        <v>493</v>
      </c>
      <c r="E84" s="71"/>
      <c r="F84" s="68"/>
      <c r="G84" s="68">
        <f>Source!V33</f>
        <v>0.75763999999999998</v>
      </c>
      <c r="H84" s="68"/>
      <c r="I84" s="68"/>
      <c r="J84" s="68"/>
      <c r="K84" s="68"/>
      <c r="L84" s="72">
        <f>SUMIF(CE85:CE86, 1, L85:L86)</f>
        <v>348.5</v>
      </c>
      <c r="CE84">
        <v>1</v>
      </c>
    </row>
    <row r="85" spans="1:83" x14ac:dyDescent="0.2">
      <c r="A85" s="53"/>
      <c r="B85" s="53" t="s">
        <v>507</v>
      </c>
      <c r="C85" s="53" t="s">
        <v>509</v>
      </c>
      <c r="D85" s="67" t="s">
        <v>497</v>
      </c>
      <c r="E85" s="68">
        <v>8.06</v>
      </c>
      <c r="F85" s="68"/>
      <c r="G85" s="68">
        <f>SmtRes!CX9</f>
        <v>0.75763999999999998</v>
      </c>
      <c r="H85" s="69">
        <f>SmtRes!CZ9</f>
        <v>828.16</v>
      </c>
      <c r="I85" s="67">
        <f>SmtRes!AJ9</f>
        <v>1.41</v>
      </c>
      <c r="J85" s="69">
        <f>ROUND(H85*I85, 2)</f>
        <v>1167.71</v>
      </c>
      <c r="K85" s="67"/>
      <c r="L85" s="69">
        <f>SmtRes!DG9</f>
        <v>884.7</v>
      </c>
    </row>
    <row r="86" spans="1:83" x14ac:dyDescent="0.2">
      <c r="A86" s="53"/>
      <c r="B86" s="53" t="s">
        <v>506</v>
      </c>
      <c r="C86" s="73" t="s">
        <v>862</v>
      </c>
      <c r="D86" s="74" t="s">
        <v>493</v>
      </c>
      <c r="E86" s="75">
        <f>SmtRes!DO9*SmtRes!AT9</f>
        <v>8.06</v>
      </c>
      <c r="F86" s="75"/>
      <c r="G86" s="75">
        <f>ROUND(E86*G81, 7)</f>
        <v>0.75763999999999998</v>
      </c>
      <c r="H86" s="76"/>
      <c r="I86" s="74"/>
      <c r="J86" s="76">
        <f>ROUND(SmtRes!AG9/SmtRes!DO9, 2)</f>
        <v>459.98</v>
      </c>
      <c r="K86" s="74"/>
      <c r="L86" s="76">
        <f>SmtRes!DH9</f>
        <v>348.5</v>
      </c>
      <c r="CE86">
        <v>1</v>
      </c>
    </row>
    <row r="87" spans="1:83" x14ac:dyDescent="0.2">
      <c r="A87" s="53"/>
      <c r="B87" s="53"/>
      <c r="C87" s="52" t="s">
        <v>403</v>
      </c>
      <c r="D87" s="67"/>
      <c r="E87" s="68"/>
      <c r="F87" s="68"/>
      <c r="G87" s="68"/>
      <c r="H87" s="69"/>
      <c r="I87" s="67"/>
      <c r="J87" s="69"/>
      <c r="K87" s="67"/>
      <c r="L87" s="69">
        <f>L83+L84</f>
        <v>1233.2</v>
      </c>
    </row>
    <row r="88" spans="1:83" x14ac:dyDescent="0.2">
      <c r="A88" s="53"/>
      <c r="B88" s="53"/>
      <c r="C88" s="53" t="s">
        <v>852</v>
      </c>
      <c r="D88" s="67"/>
      <c r="E88" s="68"/>
      <c r="F88" s="68"/>
      <c r="G88" s="68"/>
      <c r="H88" s="69"/>
      <c r="I88" s="67"/>
      <c r="J88" s="69"/>
      <c r="K88" s="67"/>
      <c r="L88" s="69">
        <f>SUM(AR81:AR91)+SUM(AS81:AS91)+SUM(AT81:AT91)+SUM(AU81:AU91)+SUM(AV81:AV91)</f>
        <v>348.5</v>
      </c>
    </row>
    <row r="89" spans="1:83" ht="25.5" x14ac:dyDescent="0.2">
      <c r="A89" s="53"/>
      <c r="B89" s="53" t="s">
        <v>26</v>
      </c>
      <c r="C89" s="53" t="s">
        <v>853</v>
      </c>
      <c r="D89" s="67" t="s">
        <v>234</v>
      </c>
      <c r="E89" s="68">
        <f>Source!BZ33</f>
        <v>92</v>
      </c>
      <c r="F89" s="68"/>
      <c r="G89" s="68">
        <f>Source!AT33</f>
        <v>92</v>
      </c>
      <c r="H89" s="69"/>
      <c r="I89" s="67"/>
      <c r="J89" s="69"/>
      <c r="K89" s="67"/>
      <c r="L89" s="69">
        <f>SUM(AZ81:AZ91)</f>
        <v>320.62</v>
      </c>
    </row>
    <row r="90" spans="1:83" ht="25.5" x14ac:dyDescent="0.2">
      <c r="A90" s="73"/>
      <c r="B90" s="73" t="s">
        <v>27</v>
      </c>
      <c r="C90" s="73" t="s">
        <v>854</v>
      </c>
      <c r="D90" s="74" t="s">
        <v>234</v>
      </c>
      <c r="E90" s="75">
        <f>Source!CA33</f>
        <v>46</v>
      </c>
      <c r="F90" s="75"/>
      <c r="G90" s="75">
        <f>Source!AU33</f>
        <v>46</v>
      </c>
      <c r="H90" s="76"/>
      <c r="I90" s="74"/>
      <c r="J90" s="76"/>
      <c r="K90" s="74"/>
      <c r="L90" s="76">
        <f>SUM(BA81:BA91)</f>
        <v>160.31</v>
      </c>
    </row>
    <row r="91" spans="1:83" x14ac:dyDescent="0.2">
      <c r="A91" s="18"/>
      <c r="B91" s="18"/>
      <c r="C91" s="77" t="s">
        <v>855</v>
      </c>
      <c r="D91" s="77"/>
      <c r="E91" s="77"/>
      <c r="F91" s="77"/>
      <c r="G91" s="77"/>
      <c r="H91" s="77"/>
      <c r="I91" s="78">
        <f>IF(E81&lt;&gt;0,K91/E81, 0)</f>
        <v>18235.425531914894</v>
      </c>
      <c r="J91" s="78"/>
      <c r="K91" s="78">
        <f>L83+L89+L90+L84</f>
        <v>1714.13</v>
      </c>
      <c r="L91" s="78"/>
      <c r="AD91">
        <f>ROUND((Source!AT33/100)*((ROUND(SUMIF(SmtRes!AQ8:'SmtRes'!AQ9,"=1",SmtRes!AD8:'SmtRes'!AD9)*Source!I33, 2)+ROUND(SUMIF(SmtRes!AQ8:'SmtRes'!AQ9,"=1",SmtRes!AC8:'SmtRes'!AC9)*Source!I33, 2))), 2)</f>
        <v>39.78</v>
      </c>
      <c r="AE91">
        <f>ROUND((Source!AU33/100)*((ROUND(SUMIF(SmtRes!AQ8:'SmtRes'!AQ9,"=1",SmtRes!AD8:'SmtRes'!AD9)*Source!I33, 2)+ROUND(SUMIF(SmtRes!AQ8:'SmtRes'!AQ9,"=1",SmtRes!AC8:'SmtRes'!AC9)*Source!I33, 2))), 2)</f>
        <v>19.89</v>
      </c>
      <c r="AN91" s="17">
        <f>L83+L89+L90+L84</f>
        <v>1714.13</v>
      </c>
      <c r="AO91" s="17">
        <f>L83</f>
        <v>884.7</v>
      </c>
      <c r="AQ91" t="s">
        <v>856</v>
      </c>
      <c r="AR91">
        <f>0</f>
        <v>0</v>
      </c>
      <c r="AT91" s="17">
        <f>L84</f>
        <v>348.5</v>
      </c>
      <c r="AV91" t="s">
        <v>856</v>
      </c>
      <c r="AW91">
        <f>0</f>
        <v>0</v>
      </c>
      <c r="AZ91">
        <f>Source!X33</f>
        <v>320.62</v>
      </c>
      <c r="BA91">
        <f>Source!Y33</f>
        <v>160.31</v>
      </c>
      <c r="CD91">
        <v>1</v>
      </c>
    </row>
    <row r="92" spans="1:83" ht="25.5" x14ac:dyDescent="0.2">
      <c r="A92" s="66" t="s">
        <v>60</v>
      </c>
      <c r="B92" s="53" t="s">
        <v>866</v>
      </c>
      <c r="C92" s="53" t="str">
        <f>Source!G34</f>
        <v>Засыпка вручную траншей, пазух котлованов и ям, группа грунтов: 2</v>
      </c>
      <c r="D92" s="67" t="str">
        <f>Source!H34</f>
        <v>100 м3</v>
      </c>
      <c r="E92" s="68">
        <f>Source!K34</f>
        <v>0.02</v>
      </c>
      <c r="F92" s="68"/>
      <c r="G92" s="68">
        <f>Source!I34</f>
        <v>0.02</v>
      </c>
      <c r="H92" s="69"/>
      <c r="I92" s="67"/>
      <c r="J92" s="69"/>
      <c r="K92" s="67"/>
      <c r="L92" s="69"/>
    </row>
    <row r="93" spans="1:83" x14ac:dyDescent="0.2">
      <c r="A93" s="18"/>
      <c r="B93" s="18"/>
      <c r="C93" s="51" t="str">
        <f>"Объем: "&amp;Source!I34&amp;"=2/"&amp;"100"</f>
        <v>Объем: 0,02=2/100</v>
      </c>
      <c r="D93" s="18"/>
      <c r="E93" s="18"/>
      <c r="F93" s="18"/>
      <c r="G93" s="18"/>
      <c r="H93" s="18"/>
      <c r="I93" s="18"/>
      <c r="J93" s="18"/>
      <c r="K93" s="18"/>
      <c r="L93" s="18"/>
    </row>
    <row r="94" spans="1:83" x14ac:dyDescent="0.2">
      <c r="A94" s="70"/>
      <c r="B94" s="68">
        <v>1</v>
      </c>
      <c r="C94" s="70" t="s">
        <v>858</v>
      </c>
      <c r="D94" s="67" t="s">
        <v>493</v>
      </c>
      <c r="E94" s="71"/>
      <c r="F94" s="68"/>
      <c r="G94" s="68">
        <f>Source!U34</f>
        <v>1.944</v>
      </c>
      <c r="H94" s="68"/>
      <c r="I94" s="68"/>
      <c r="J94" s="68"/>
      <c r="K94" s="68"/>
      <c r="L94" s="72">
        <f>SUM(L95:L95)-SUMIF(CE95:CE95, 1, L95:L95)</f>
        <v>606.78</v>
      </c>
    </row>
    <row r="95" spans="1:83" x14ac:dyDescent="0.2">
      <c r="A95" s="53"/>
      <c r="B95" s="53" t="s">
        <v>510</v>
      </c>
      <c r="C95" s="73" t="s">
        <v>511</v>
      </c>
      <c r="D95" s="74" t="s">
        <v>493</v>
      </c>
      <c r="E95" s="75">
        <v>97.2</v>
      </c>
      <c r="F95" s="75"/>
      <c r="G95" s="75">
        <f>SmtRes!CX10</f>
        <v>1.944</v>
      </c>
      <c r="H95" s="76"/>
      <c r="I95" s="74"/>
      <c r="J95" s="76">
        <f>SmtRes!CZ10</f>
        <v>312.13</v>
      </c>
      <c r="K95" s="74"/>
      <c r="L95" s="76">
        <f>SmtRes!DI10</f>
        <v>606.78</v>
      </c>
    </row>
    <row r="96" spans="1:83" x14ac:dyDescent="0.2">
      <c r="A96" s="53"/>
      <c r="B96" s="53"/>
      <c r="C96" s="52" t="s">
        <v>403</v>
      </c>
      <c r="D96" s="67"/>
      <c r="E96" s="68"/>
      <c r="F96" s="68"/>
      <c r="G96" s="68"/>
      <c r="H96" s="69"/>
      <c r="I96" s="67"/>
      <c r="J96" s="69"/>
      <c r="K96" s="67"/>
      <c r="L96" s="69">
        <f>L94</f>
        <v>606.78</v>
      </c>
    </row>
    <row r="97" spans="1:82" x14ac:dyDescent="0.2">
      <c r="A97" s="53"/>
      <c r="B97" s="53"/>
      <c r="C97" s="53" t="s">
        <v>852</v>
      </c>
      <c r="D97" s="67"/>
      <c r="E97" s="68"/>
      <c r="F97" s="68"/>
      <c r="G97" s="68"/>
      <c r="H97" s="69"/>
      <c r="I97" s="67"/>
      <c r="J97" s="69"/>
      <c r="K97" s="67"/>
      <c r="L97" s="69">
        <f>SUM(AR92:AR100)+SUM(AS92:AS100)+SUM(AT92:AT100)+SUM(AU92:AU100)+SUM(AV92:AV100)</f>
        <v>606.78</v>
      </c>
    </row>
    <row r="98" spans="1:82" ht="25.5" x14ac:dyDescent="0.2">
      <c r="A98" s="53"/>
      <c r="B98" s="53" t="s">
        <v>34</v>
      </c>
      <c r="C98" s="53" t="s">
        <v>859</v>
      </c>
      <c r="D98" s="67" t="s">
        <v>234</v>
      </c>
      <c r="E98" s="68">
        <f>Source!BZ34</f>
        <v>89</v>
      </c>
      <c r="F98" s="68"/>
      <c r="G98" s="68">
        <f>Source!AT34</f>
        <v>89</v>
      </c>
      <c r="H98" s="69"/>
      <c r="I98" s="67"/>
      <c r="J98" s="69"/>
      <c r="K98" s="67"/>
      <c r="L98" s="69">
        <f>SUM(AZ92:AZ100)</f>
        <v>540.03</v>
      </c>
    </row>
    <row r="99" spans="1:82" ht="25.5" x14ac:dyDescent="0.2">
      <c r="A99" s="73"/>
      <c r="B99" s="73" t="s">
        <v>35</v>
      </c>
      <c r="C99" s="73" t="s">
        <v>860</v>
      </c>
      <c r="D99" s="74" t="s">
        <v>234</v>
      </c>
      <c r="E99" s="75">
        <f>Source!CA34</f>
        <v>40</v>
      </c>
      <c r="F99" s="75"/>
      <c r="G99" s="75">
        <f>Source!AU34</f>
        <v>40</v>
      </c>
      <c r="H99" s="76"/>
      <c r="I99" s="74"/>
      <c r="J99" s="76"/>
      <c r="K99" s="74"/>
      <c r="L99" s="76">
        <f>SUM(BA92:BA100)</f>
        <v>242.71</v>
      </c>
    </row>
    <row r="100" spans="1:82" x14ac:dyDescent="0.2">
      <c r="A100" s="18"/>
      <c r="B100" s="18"/>
      <c r="C100" s="77" t="s">
        <v>855</v>
      </c>
      <c r="D100" s="77"/>
      <c r="E100" s="77"/>
      <c r="F100" s="77"/>
      <c r="G100" s="77"/>
      <c r="H100" s="77"/>
      <c r="I100" s="78">
        <f>IF(E92&lt;&gt;0,K100/E92, 0)</f>
        <v>69476</v>
      </c>
      <c r="J100" s="78"/>
      <c r="K100" s="78">
        <f>L94+L98+L99</f>
        <v>1389.52</v>
      </c>
      <c r="L100" s="78"/>
      <c r="AD100">
        <f>ROUND((Source!AT34/100)*((ROUND(SUMIF(SmtRes!AQ10:'SmtRes'!AQ10,"=1",SmtRes!AD10:'SmtRes'!AD10)*Source!I34, 2)+ROUND(SUMIF(SmtRes!AQ10:'SmtRes'!AQ10,"=1",SmtRes!AC10:'SmtRes'!AC10)*Source!I34, 2))), 2)</f>
        <v>5.55</v>
      </c>
      <c r="AE100">
        <f>ROUND((Source!AU34/100)*((ROUND(SUMIF(SmtRes!AQ10:'SmtRes'!AQ10,"=1",SmtRes!AD10:'SmtRes'!AD10)*Source!I34, 2)+ROUND(SUMIF(SmtRes!AQ10:'SmtRes'!AQ10,"=1",SmtRes!AC10:'SmtRes'!AC10)*Source!I34, 2))), 2)</f>
        <v>2.5</v>
      </c>
      <c r="AN100" s="17">
        <f>L94+L98+L99</f>
        <v>1389.52</v>
      </c>
      <c r="AO100">
        <f>0</f>
        <v>0</v>
      </c>
      <c r="AQ100" t="s">
        <v>856</v>
      </c>
      <c r="AR100" s="17">
        <f>L94</f>
        <v>606.78</v>
      </c>
      <c r="AT100">
        <f>0</f>
        <v>0</v>
      </c>
      <c r="AV100" t="s">
        <v>856</v>
      </c>
      <c r="AW100">
        <f>0</f>
        <v>0</v>
      </c>
      <c r="AZ100">
        <f>Source!X34</f>
        <v>540.03</v>
      </c>
      <c r="BA100">
        <f>Source!Y34</f>
        <v>242.71</v>
      </c>
      <c r="CD100">
        <v>1</v>
      </c>
    </row>
    <row r="101" spans="1:82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</row>
    <row r="102" spans="1:82" x14ac:dyDescent="0.2">
      <c r="A102" s="80"/>
      <c r="B102" s="52"/>
      <c r="C102" s="65" t="s">
        <v>867</v>
      </c>
      <c r="D102" s="65"/>
      <c r="E102" s="65"/>
      <c r="F102" s="65"/>
      <c r="G102" s="65"/>
      <c r="H102" s="65"/>
      <c r="I102" s="72"/>
      <c r="J102" s="80"/>
      <c r="K102" s="81"/>
      <c r="L102" s="72">
        <f>L104+L105+L111+L115</f>
        <v>69062.600000000006</v>
      </c>
    </row>
    <row r="103" spans="1:82" x14ac:dyDescent="0.2">
      <c r="A103" s="82"/>
      <c r="B103" s="53"/>
      <c r="C103" s="83" t="s">
        <v>868</v>
      </c>
      <c r="D103" s="83"/>
      <c r="E103" s="83"/>
      <c r="F103" s="83"/>
      <c r="G103" s="83"/>
      <c r="H103" s="83"/>
      <c r="I103" s="69"/>
      <c r="J103" s="82"/>
      <c r="K103" s="68"/>
      <c r="L103" s="69"/>
    </row>
    <row r="104" spans="1:82" x14ac:dyDescent="0.2">
      <c r="A104" s="82"/>
      <c r="B104" s="53"/>
      <c r="C104" s="83" t="s">
        <v>869</v>
      </c>
      <c r="D104" s="83"/>
      <c r="E104" s="83"/>
      <c r="F104" s="83"/>
      <c r="G104" s="83"/>
      <c r="H104" s="83"/>
      <c r="I104" s="69"/>
      <c r="J104" s="82"/>
      <c r="K104" s="68"/>
      <c r="L104" s="69">
        <f>SUM(AR44:AR100)</f>
        <v>10947.970000000001</v>
      </c>
    </row>
    <row r="105" spans="1:82" hidden="1" x14ac:dyDescent="0.2">
      <c r="A105" s="82"/>
      <c r="B105" s="53"/>
      <c r="C105" s="83" t="s">
        <v>870</v>
      </c>
      <c r="D105" s="83"/>
      <c r="E105" s="83"/>
      <c r="F105" s="83"/>
      <c r="G105" s="83"/>
      <c r="H105" s="83"/>
      <c r="I105" s="69"/>
      <c r="J105" s="82"/>
      <c r="K105" s="68"/>
      <c r="L105" s="69">
        <f>L107+L110+L109</f>
        <v>8959.99</v>
      </c>
    </row>
    <row r="106" spans="1:82" hidden="1" x14ac:dyDescent="0.2">
      <c r="A106" s="82"/>
      <c r="B106" s="53"/>
      <c r="C106" s="83" t="s">
        <v>871</v>
      </c>
      <c r="D106" s="83"/>
      <c r="E106" s="83"/>
      <c r="F106" s="83"/>
      <c r="G106" s="83"/>
      <c r="H106" s="83"/>
      <c r="I106" s="69"/>
      <c r="J106" s="82"/>
      <c r="K106" s="68"/>
      <c r="L106" s="69"/>
    </row>
    <row r="107" spans="1:82" x14ac:dyDescent="0.2">
      <c r="A107" s="82"/>
      <c r="B107" s="53"/>
      <c r="C107" s="83" t="s">
        <v>870</v>
      </c>
      <c r="D107" s="83"/>
      <c r="E107" s="83"/>
      <c r="F107" s="83"/>
      <c r="G107" s="83"/>
      <c r="H107" s="83"/>
      <c r="I107" s="69"/>
      <c r="J107" s="82"/>
      <c r="K107" s="68"/>
      <c r="L107" s="69">
        <f>SUM(AO44:AO100)</f>
        <v>6599.34</v>
      </c>
    </row>
    <row r="108" spans="1:82" hidden="1" x14ac:dyDescent="0.2">
      <c r="A108" s="82"/>
      <c r="B108" s="53"/>
      <c r="C108" s="83" t="s">
        <v>872</v>
      </c>
      <c r="D108" s="83"/>
      <c r="E108" s="83"/>
      <c r="F108" s="83"/>
      <c r="G108" s="83"/>
      <c r="H108" s="83"/>
      <c r="I108" s="69"/>
      <c r="J108" s="82"/>
      <c r="K108" s="68"/>
      <c r="L108" s="69"/>
    </row>
    <row r="109" spans="1:82" x14ac:dyDescent="0.2">
      <c r="A109" s="82"/>
      <c r="B109" s="53"/>
      <c r="C109" s="83" t="s">
        <v>892</v>
      </c>
      <c r="D109" s="83"/>
      <c r="E109" s="83"/>
      <c r="F109" s="83"/>
      <c r="G109" s="83"/>
      <c r="H109" s="83"/>
      <c r="I109" s="69"/>
      <c r="J109" s="82"/>
      <c r="K109" s="68"/>
      <c r="L109" s="69">
        <f>SUM(AT44:AT100)</f>
        <v>2360.65</v>
      </c>
    </row>
    <row r="110" spans="1:82" hidden="1" x14ac:dyDescent="0.2">
      <c r="A110" s="82"/>
      <c r="B110" s="53"/>
      <c r="C110" s="83" t="s">
        <v>873</v>
      </c>
      <c r="D110" s="83"/>
      <c r="E110" s="83"/>
      <c r="F110" s="83"/>
      <c r="G110" s="83"/>
      <c r="H110" s="83"/>
      <c r="I110" s="69"/>
      <c r="J110" s="82"/>
      <c r="K110" s="68"/>
      <c r="L110" s="69">
        <f>SUM(AV44:AV100)</f>
        <v>0</v>
      </c>
    </row>
    <row r="111" spans="1:82" x14ac:dyDescent="0.2">
      <c r="A111" s="82"/>
      <c r="B111" s="53"/>
      <c r="C111" s="83" t="s">
        <v>874</v>
      </c>
      <c r="D111" s="83"/>
      <c r="E111" s="83"/>
      <c r="F111" s="83"/>
      <c r="G111" s="83"/>
      <c r="H111" s="83"/>
      <c r="I111" s="69"/>
      <c r="J111" s="82"/>
      <c r="K111" s="68"/>
      <c r="L111" s="69">
        <f>L113+L114</f>
        <v>49154.64</v>
      </c>
    </row>
    <row r="112" spans="1:82" x14ac:dyDescent="0.2">
      <c r="A112" s="82"/>
      <c r="B112" s="53"/>
      <c r="C112" s="83" t="s">
        <v>871</v>
      </c>
      <c r="D112" s="83"/>
      <c r="E112" s="83"/>
      <c r="F112" s="83"/>
      <c r="G112" s="83"/>
      <c r="H112" s="83"/>
      <c r="I112" s="69"/>
      <c r="J112" s="82"/>
      <c r="K112" s="68"/>
      <c r="L112" s="69"/>
    </row>
    <row r="113" spans="1:12" x14ac:dyDescent="0.2">
      <c r="A113" s="82"/>
      <c r="B113" s="53"/>
      <c r="C113" s="83" t="s">
        <v>875</v>
      </c>
      <c r="D113" s="83"/>
      <c r="E113" s="83"/>
      <c r="F113" s="83"/>
      <c r="G113" s="83"/>
      <c r="H113" s="83"/>
      <c r="I113" s="69"/>
      <c r="J113" s="82"/>
      <c r="K113" s="68"/>
      <c r="L113" s="69">
        <f>SUM(AW44:AW100)-SUM(BK44:BK100)</f>
        <v>49154.64</v>
      </c>
    </row>
    <row r="114" spans="1:12" hidden="1" x14ac:dyDescent="0.2">
      <c r="A114" s="82"/>
      <c r="B114" s="53"/>
      <c r="C114" s="83" t="s">
        <v>876</v>
      </c>
      <c r="D114" s="83"/>
      <c r="E114" s="83"/>
      <c r="F114" s="83"/>
      <c r="G114" s="83"/>
      <c r="H114" s="83"/>
      <c r="I114" s="69"/>
      <c r="J114" s="82"/>
      <c r="K114" s="68"/>
      <c r="L114" s="69">
        <f>SUM(BC44:BC100)</f>
        <v>0</v>
      </c>
    </row>
    <row r="115" spans="1:12" hidden="1" x14ac:dyDescent="0.2">
      <c r="A115" s="82"/>
      <c r="B115" s="53"/>
      <c r="C115" s="83" t="s">
        <v>877</v>
      </c>
      <c r="D115" s="83"/>
      <c r="E115" s="83"/>
      <c r="F115" s="83"/>
      <c r="G115" s="83"/>
      <c r="H115" s="83"/>
      <c r="I115" s="69"/>
      <c r="J115" s="82"/>
      <c r="K115" s="68"/>
      <c r="L115" s="69">
        <f>SUM(BB44:BB100)</f>
        <v>0</v>
      </c>
    </row>
    <row r="116" spans="1:12" x14ac:dyDescent="0.2">
      <c r="A116" s="82"/>
      <c r="B116" s="53"/>
      <c r="C116" s="83" t="s">
        <v>878</v>
      </c>
      <c r="D116" s="83"/>
      <c r="E116" s="83"/>
      <c r="F116" s="83"/>
      <c r="G116" s="83"/>
      <c r="H116" s="83"/>
      <c r="I116" s="69"/>
      <c r="J116" s="82"/>
      <c r="K116" s="68"/>
      <c r="L116" s="69">
        <f>SUM(AR44:AR100)+SUM(AT44:AT100)+SUM(AV44:AV100)</f>
        <v>13308.62</v>
      </c>
    </row>
    <row r="117" spans="1:12" x14ac:dyDescent="0.2">
      <c r="A117" s="82"/>
      <c r="B117" s="53"/>
      <c r="C117" s="83" t="s">
        <v>879</v>
      </c>
      <c r="D117" s="83"/>
      <c r="E117" s="83"/>
      <c r="F117" s="83"/>
      <c r="G117" s="83"/>
      <c r="H117" s="83"/>
      <c r="I117" s="69"/>
      <c r="J117" s="82"/>
      <c r="K117" s="68"/>
      <c r="L117" s="69">
        <f>SUM(AZ44:AZ100)</f>
        <v>14337.79</v>
      </c>
    </row>
    <row r="118" spans="1:12" x14ac:dyDescent="0.2">
      <c r="A118" s="82"/>
      <c r="B118" s="53"/>
      <c r="C118" s="83" t="s">
        <v>880</v>
      </c>
      <c r="D118" s="83"/>
      <c r="E118" s="83"/>
      <c r="F118" s="83"/>
      <c r="G118" s="83"/>
      <c r="H118" s="83"/>
      <c r="I118" s="69"/>
      <c r="J118" s="82"/>
      <c r="K118" s="68"/>
      <c r="L118" s="69">
        <f>SUM(BA44:BA100)</f>
        <v>8398.1299999999992</v>
      </c>
    </row>
    <row r="119" spans="1:12" hidden="1" x14ac:dyDescent="0.2">
      <c r="A119" s="82"/>
      <c r="B119" s="53"/>
      <c r="C119" s="83" t="s">
        <v>881</v>
      </c>
      <c r="D119" s="83"/>
      <c r="E119" s="83"/>
      <c r="F119" s="83"/>
      <c r="G119" s="83"/>
      <c r="H119" s="83"/>
      <c r="I119" s="69"/>
      <c r="J119" s="82"/>
      <c r="K119" s="68"/>
      <c r="L119" s="69">
        <f>L121+L122</f>
        <v>0</v>
      </c>
    </row>
    <row r="120" spans="1:12" hidden="1" x14ac:dyDescent="0.2">
      <c r="A120" s="82"/>
      <c r="B120" s="53"/>
      <c r="C120" s="83" t="s">
        <v>868</v>
      </c>
      <c r="D120" s="83"/>
      <c r="E120" s="83"/>
      <c r="F120" s="83"/>
      <c r="G120" s="83"/>
      <c r="H120" s="83"/>
      <c r="I120" s="69"/>
      <c r="J120" s="82"/>
      <c r="K120" s="68"/>
      <c r="L120" s="69"/>
    </row>
    <row r="121" spans="1:12" hidden="1" x14ac:dyDescent="0.2">
      <c r="A121" s="82"/>
      <c r="B121" s="53"/>
      <c r="C121" s="83" t="s">
        <v>882</v>
      </c>
      <c r="D121" s="83"/>
      <c r="E121" s="83"/>
      <c r="F121" s="83"/>
      <c r="G121" s="83"/>
      <c r="H121" s="83"/>
      <c r="I121" s="69"/>
      <c r="J121" s="82"/>
      <c r="K121" s="68"/>
      <c r="L121" s="69">
        <f>SUM(BK44:BK100)</f>
        <v>0</v>
      </c>
    </row>
    <row r="122" spans="1:12" hidden="1" x14ac:dyDescent="0.2">
      <c r="A122" s="82"/>
      <c r="B122" s="53"/>
      <c r="C122" s="83" t="s">
        <v>883</v>
      </c>
      <c r="D122" s="83"/>
      <c r="E122" s="83"/>
      <c r="F122" s="83"/>
      <c r="G122" s="83"/>
      <c r="H122" s="83"/>
      <c r="I122" s="69"/>
      <c r="J122" s="82"/>
      <c r="K122" s="68"/>
      <c r="L122" s="69">
        <f>SUM(BD44:BD100)</f>
        <v>0</v>
      </c>
    </row>
    <row r="123" spans="1:12" hidden="1" x14ac:dyDescent="0.2">
      <c r="A123" s="82"/>
      <c r="B123" s="53"/>
      <c r="C123" s="83" t="s">
        <v>884</v>
      </c>
      <c r="D123" s="83"/>
      <c r="E123" s="83"/>
      <c r="F123" s="83"/>
      <c r="G123" s="83"/>
      <c r="H123" s="83"/>
      <c r="I123" s="69"/>
      <c r="J123" s="82"/>
      <c r="K123" s="68"/>
      <c r="L123" s="69"/>
    </row>
    <row r="124" spans="1:12" hidden="1" x14ac:dyDescent="0.2">
      <c r="A124" s="82"/>
      <c r="B124" s="53"/>
      <c r="C124" s="83" t="s">
        <v>884</v>
      </c>
      <c r="D124" s="83"/>
      <c r="E124" s="83"/>
      <c r="F124" s="83"/>
      <c r="G124" s="83"/>
      <c r="H124" s="83"/>
      <c r="I124" s="69"/>
      <c r="J124" s="82"/>
      <c r="K124" s="68"/>
      <c r="L124" s="69">
        <f>SUM(BQ44:BQ100)</f>
        <v>0</v>
      </c>
    </row>
    <row r="125" spans="1:12" hidden="1" x14ac:dyDescent="0.2">
      <c r="A125" s="82"/>
      <c r="B125" s="53"/>
      <c r="C125" s="83" t="s">
        <v>885</v>
      </c>
      <c r="D125" s="83"/>
      <c r="E125" s="83"/>
      <c r="F125" s="83"/>
      <c r="G125" s="83"/>
      <c r="H125" s="83"/>
      <c r="I125" s="69"/>
      <c r="J125" s="82"/>
      <c r="K125" s="68"/>
      <c r="L125" s="69">
        <f>SUM(BO44:BO100)</f>
        <v>0</v>
      </c>
    </row>
    <row r="126" spans="1:12" x14ac:dyDescent="0.2">
      <c r="A126" s="80"/>
      <c r="B126" s="52"/>
      <c r="C126" s="65" t="s">
        <v>886</v>
      </c>
      <c r="D126" s="65"/>
      <c r="E126" s="65"/>
      <c r="F126" s="65"/>
      <c r="G126" s="65"/>
      <c r="H126" s="65"/>
      <c r="I126" s="72"/>
      <c r="J126" s="80"/>
      <c r="K126" s="81"/>
      <c r="L126" s="72">
        <f>L102+L117+L118+L119+L124+L125</f>
        <v>91798.520000000019</v>
      </c>
    </row>
    <row r="127" spans="1:12" x14ac:dyDescent="0.2">
      <c r="A127" s="82"/>
      <c r="B127" s="53"/>
      <c r="C127" s="83" t="s">
        <v>887</v>
      </c>
      <c r="D127" s="83"/>
      <c r="E127" s="83"/>
      <c r="F127" s="83"/>
      <c r="G127" s="83"/>
      <c r="H127" s="83"/>
      <c r="I127" s="69"/>
      <c r="J127" s="82"/>
      <c r="K127" s="68"/>
      <c r="L127" s="69"/>
    </row>
    <row r="128" spans="1:12" hidden="1" x14ac:dyDescent="0.2">
      <c r="A128" s="82"/>
      <c r="B128" s="53"/>
      <c r="C128" s="83" t="s">
        <v>888</v>
      </c>
      <c r="D128" s="83"/>
      <c r="E128" s="83"/>
      <c r="F128" s="83"/>
      <c r="G128" s="83"/>
      <c r="H128" s="83"/>
      <c r="I128" s="69"/>
      <c r="J128" s="82"/>
      <c r="K128" s="68"/>
      <c r="L128" s="69">
        <f>SUM(AX44:AX100)</f>
        <v>0</v>
      </c>
    </row>
    <row r="129" spans="1:83" hidden="1" x14ac:dyDescent="0.2">
      <c r="A129" s="82"/>
      <c r="B129" s="53"/>
      <c r="C129" s="83" t="s">
        <v>889</v>
      </c>
      <c r="D129" s="83"/>
      <c r="E129" s="83"/>
      <c r="F129" s="83"/>
      <c r="G129" s="83"/>
      <c r="H129" s="83"/>
      <c r="I129" s="69"/>
      <c r="J129" s="82"/>
      <c r="K129" s="68"/>
      <c r="L129" s="69">
        <f>SUM(AY44:AY100)</f>
        <v>0</v>
      </c>
    </row>
    <row r="130" spans="1:83" x14ac:dyDescent="0.2">
      <c r="A130" s="82"/>
      <c r="B130" s="53"/>
      <c r="C130" s="83" t="s">
        <v>890</v>
      </c>
      <c r="D130" s="83"/>
      <c r="E130" s="83"/>
      <c r="F130" s="84"/>
      <c r="G130" s="71">
        <f>Source!F58</f>
        <v>32.584000000000003</v>
      </c>
      <c r="H130" s="82"/>
      <c r="I130" s="82"/>
      <c r="J130" s="82"/>
      <c r="K130" s="82"/>
      <c r="L130" s="82"/>
    </row>
    <row r="131" spans="1:83" x14ac:dyDescent="0.2">
      <c r="A131" s="82"/>
      <c r="B131" s="53"/>
      <c r="C131" s="83" t="s">
        <v>891</v>
      </c>
      <c r="D131" s="83"/>
      <c r="E131" s="83"/>
      <c r="F131" s="84"/>
      <c r="G131" s="71">
        <f>Source!F59</f>
        <v>4.6111399999999998</v>
      </c>
      <c r="H131" s="82"/>
      <c r="I131" s="82"/>
      <c r="J131" s="82"/>
      <c r="K131" s="82"/>
      <c r="L131" s="82"/>
    </row>
    <row r="132" spans="1:83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</row>
    <row r="133" spans="1:83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</row>
    <row r="134" spans="1:83" x14ac:dyDescent="0.2">
      <c r="A134" s="65" t="s">
        <v>893</v>
      </c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</row>
    <row r="135" spans="1:83" ht="51" x14ac:dyDescent="0.2">
      <c r="A135" s="66" t="s">
        <v>119</v>
      </c>
      <c r="B135" s="53" t="s">
        <v>894</v>
      </c>
      <c r="C135" s="53" t="str">
        <f>Source!G70</f>
        <v>Укладка полиэтиленовых труб газопроводов в траншею со стационарно установленного барабана, диаметр труб: до 63 мм</v>
      </c>
      <c r="D135" s="67" t="str">
        <f>Source!H70</f>
        <v>100 м</v>
      </c>
      <c r="E135" s="68">
        <f>Source!K70</f>
        <v>0.99</v>
      </c>
      <c r="F135" s="68"/>
      <c r="G135" s="68">
        <f>Source!I70</f>
        <v>0.99</v>
      </c>
      <c r="H135" s="69"/>
      <c r="I135" s="67"/>
      <c r="J135" s="69"/>
      <c r="K135" s="67"/>
      <c r="L135" s="69"/>
    </row>
    <row r="136" spans="1:83" x14ac:dyDescent="0.2">
      <c r="A136" s="18"/>
      <c r="B136" s="18"/>
      <c r="C136" s="51" t="str">
        <f>"Объем: "&amp;Source!I70&amp;"=99/"&amp;"100"</f>
        <v>Объем: 0,99=99/100</v>
      </c>
      <c r="D136" s="18"/>
      <c r="E136" s="18"/>
      <c r="F136" s="18"/>
      <c r="G136" s="18"/>
      <c r="H136" s="18"/>
      <c r="I136" s="18"/>
      <c r="J136" s="18"/>
      <c r="K136" s="18"/>
      <c r="L136" s="18"/>
    </row>
    <row r="137" spans="1:83" x14ac:dyDescent="0.2">
      <c r="A137" s="70"/>
      <c r="B137" s="68">
        <v>1</v>
      </c>
      <c r="C137" s="70" t="s">
        <v>858</v>
      </c>
      <c r="D137" s="67" t="s">
        <v>493</v>
      </c>
      <c r="E137" s="71"/>
      <c r="F137" s="68"/>
      <c r="G137" s="68">
        <f>Source!U70</f>
        <v>5.6429999999999998</v>
      </c>
      <c r="H137" s="68"/>
      <c r="I137" s="68"/>
      <c r="J137" s="68"/>
      <c r="K137" s="68"/>
      <c r="L137" s="72">
        <f>SUM(L138:L138)-SUMIF(CE138:CE138, 1, L138:L138)</f>
        <v>2494.54</v>
      </c>
    </row>
    <row r="138" spans="1:83" x14ac:dyDescent="0.2">
      <c r="A138" s="53"/>
      <c r="B138" s="53" t="s">
        <v>512</v>
      </c>
      <c r="C138" s="53" t="s">
        <v>513</v>
      </c>
      <c r="D138" s="67" t="s">
        <v>493</v>
      </c>
      <c r="E138" s="68">
        <v>5.7</v>
      </c>
      <c r="F138" s="68"/>
      <c r="G138" s="68">
        <f>SmtRes!CX11</f>
        <v>5.6429999999999998</v>
      </c>
      <c r="H138" s="69"/>
      <c r="I138" s="67"/>
      <c r="J138" s="69">
        <f>SmtRes!CZ11</f>
        <v>442.06</v>
      </c>
      <c r="K138" s="67"/>
      <c r="L138" s="69">
        <f>SmtRes!DI11</f>
        <v>2494.54</v>
      </c>
    </row>
    <row r="139" spans="1:83" x14ac:dyDescent="0.2">
      <c r="A139" s="70"/>
      <c r="B139" s="68">
        <v>2</v>
      </c>
      <c r="C139" s="70" t="s">
        <v>849</v>
      </c>
      <c r="D139" s="67"/>
      <c r="E139" s="71"/>
      <c r="F139" s="68"/>
      <c r="G139" s="68"/>
      <c r="H139" s="68"/>
      <c r="I139" s="68"/>
      <c r="J139" s="68"/>
      <c r="K139" s="68"/>
      <c r="L139" s="72">
        <f>SUM(L140:L142)-SUMIF(CE140:CE142, 1, L140:L142)</f>
        <v>441.96</v>
      </c>
    </row>
    <row r="140" spans="1:83" hidden="1" x14ac:dyDescent="0.2">
      <c r="A140" s="70"/>
      <c r="B140" s="68"/>
      <c r="C140" s="70" t="s">
        <v>851</v>
      </c>
      <c r="D140" s="67" t="s">
        <v>493</v>
      </c>
      <c r="E140" s="71"/>
      <c r="F140" s="68"/>
      <c r="G140" s="68">
        <f>Source!V70</f>
        <v>0</v>
      </c>
      <c r="H140" s="68"/>
      <c r="I140" s="68"/>
      <c r="J140" s="68"/>
      <c r="K140" s="68"/>
      <c r="L140" s="72">
        <f>SUMIF(CE141:CE142, 1, L141:L142)</f>
        <v>0</v>
      </c>
      <c r="CE140">
        <v>1</v>
      </c>
    </row>
    <row r="141" spans="1:83" ht="76.5" x14ac:dyDescent="0.2">
      <c r="A141" s="53"/>
      <c r="B141" s="53" t="s">
        <v>514</v>
      </c>
      <c r="C141" s="53" t="s">
        <v>516</v>
      </c>
      <c r="D141" s="67" t="s">
        <v>497</v>
      </c>
      <c r="E141" s="68">
        <v>0.9</v>
      </c>
      <c r="F141" s="68"/>
      <c r="G141" s="68">
        <f>SmtRes!CX12</f>
        <v>0.89100000000000001</v>
      </c>
      <c r="H141" s="69">
        <f>SmtRes!CZ12</f>
        <v>345.9</v>
      </c>
      <c r="I141" s="67">
        <f>SmtRes!AJ12</f>
        <v>1.36</v>
      </c>
      <c r="J141" s="69">
        <f>ROUND(H141*I141, 2)</f>
        <v>470.42</v>
      </c>
      <c r="K141" s="67"/>
      <c r="L141" s="69">
        <f>SmtRes!DG12</f>
        <v>419.14</v>
      </c>
    </row>
    <row r="142" spans="1:83" ht="25.5" x14ac:dyDescent="0.2">
      <c r="A142" s="53"/>
      <c r="B142" s="53" t="s">
        <v>517</v>
      </c>
      <c r="C142" s="53" t="s">
        <v>519</v>
      </c>
      <c r="D142" s="67" t="s">
        <v>497</v>
      </c>
      <c r="E142" s="68">
        <v>0.48</v>
      </c>
      <c r="F142" s="68"/>
      <c r="G142" s="68">
        <f>SmtRes!CX13</f>
        <v>0.47520000000000001</v>
      </c>
      <c r="H142" s="69">
        <f>SmtRes!CZ13</f>
        <v>27.13</v>
      </c>
      <c r="I142" s="67">
        <f>SmtRes!AJ13</f>
        <v>1.77</v>
      </c>
      <c r="J142" s="69">
        <f>ROUND(H142*I142, 2)</f>
        <v>48.02</v>
      </c>
      <c r="K142" s="67"/>
      <c r="L142" s="69">
        <f>SmtRes!DG13</f>
        <v>22.82</v>
      </c>
    </row>
    <row r="143" spans="1:83" hidden="1" x14ac:dyDescent="0.2">
      <c r="A143" s="70"/>
      <c r="B143" s="68">
        <v>4</v>
      </c>
      <c r="C143" s="70" t="s">
        <v>895</v>
      </c>
      <c r="D143" s="67"/>
      <c r="E143" s="71"/>
      <c r="F143" s="68"/>
      <c r="G143" s="68"/>
      <c r="H143" s="68"/>
      <c r="I143" s="68"/>
      <c r="J143" s="68"/>
      <c r="K143" s="68"/>
      <c r="L143" s="72">
        <f>0</f>
        <v>0</v>
      </c>
    </row>
    <row r="144" spans="1:83" x14ac:dyDescent="0.2">
      <c r="A144" s="53"/>
      <c r="B144" s="53" t="str">
        <f>EtalonRes!I14</f>
        <v>24.3.03.11</v>
      </c>
      <c r="C144" s="73" t="str">
        <f>EtalonRes!K14</f>
        <v>Трубы полиэтиленовые для газопроводов</v>
      </c>
      <c r="D144" s="74" t="str">
        <f>EtalonRes!O14</f>
        <v>м</v>
      </c>
      <c r="E144" s="75">
        <f>EtalonRes!X14</f>
        <v>100</v>
      </c>
      <c r="F144" s="75"/>
      <c r="G144" s="75">
        <f>ROUND(EtalonRes!AG14*Source!I70, 7)</f>
        <v>99</v>
      </c>
      <c r="H144" s="76"/>
      <c r="I144" s="74"/>
      <c r="J144" s="76"/>
      <c r="K144" s="74"/>
      <c r="L144" s="76"/>
    </row>
    <row r="145" spans="1:82" x14ac:dyDescent="0.2">
      <c r="A145" s="53"/>
      <c r="B145" s="53"/>
      <c r="C145" s="52" t="s">
        <v>403</v>
      </c>
      <c r="D145" s="67"/>
      <c r="E145" s="68"/>
      <c r="F145" s="68"/>
      <c r="G145" s="68"/>
      <c r="H145" s="69"/>
      <c r="I145" s="67"/>
      <c r="J145" s="69"/>
      <c r="K145" s="67"/>
      <c r="L145" s="69">
        <f>L137+L139+L140+L143</f>
        <v>2936.5</v>
      </c>
    </row>
    <row r="146" spans="1:82" x14ac:dyDescent="0.2">
      <c r="A146" s="53"/>
      <c r="B146" s="53"/>
      <c r="C146" s="53" t="s">
        <v>852</v>
      </c>
      <c r="D146" s="67"/>
      <c r="E146" s="68"/>
      <c r="F146" s="68"/>
      <c r="G146" s="68"/>
      <c r="H146" s="69"/>
      <c r="I146" s="67"/>
      <c r="J146" s="69"/>
      <c r="K146" s="67"/>
      <c r="L146" s="69">
        <f>SUM(AR135:AR149)+SUM(AS135:AS149)+SUM(AT135:AT149)+SUM(AU135:AU149)+SUM(AV135:AV149)</f>
        <v>2494.54</v>
      </c>
    </row>
    <row r="147" spans="1:82" ht="38.25" x14ac:dyDescent="0.2">
      <c r="A147" s="53"/>
      <c r="B147" s="53" t="s">
        <v>43</v>
      </c>
      <c r="C147" s="53" t="s">
        <v>863</v>
      </c>
      <c r="D147" s="67" t="s">
        <v>234</v>
      </c>
      <c r="E147" s="68">
        <f>Source!BZ70</f>
        <v>117</v>
      </c>
      <c r="F147" s="68"/>
      <c r="G147" s="68">
        <f>Source!AT70</f>
        <v>117</v>
      </c>
      <c r="H147" s="69"/>
      <c r="I147" s="67"/>
      <c r="J147" s="69"/>
      <c r="K147" s="67"/>
      <c r="L147" s="69">
        <f>SUM(AZ135:AZ149)</f>
        <v>2918.61</v>
      </c>
    </row>
    <row r="148" spans="1:82" ht="38.25" x14ac:dyDescent="0.2">
      <c r="A148" s="73"/>
      <c r="B148" s="73" t="s">
        <v>44</v>
      </c>
      <c r="C148" s="73" t="s">
        <v>864</v>
      </c>
      <c r="D148" s="74" t="s">
        <v>234</v>
      </c>
      <c r="E148" s="75">
        <f>Source!CA70</f>
        <v>74</v>
      </c>
      <c r="F148" s="75"/>
      <c r="G148" s="75">
        <f>Source!AU70</f>
        <v>74</v>
      </c>
      <c r="H148" s="76"/>
      <c r="I148" s="74"/>
      <c r="J148" s="76"/>
      <c r="K148" s="74"/>
      <c r="L148" s="76">
        <f>SUM(BA135:BA149)</f>
        <v>1845.96</v>
      </c>
    </row>
    <row r="149" spans="1:82" x14ac:dyDescent="0.2">
      <c r="A149" s="18"/>
      <c r="B149" s="18"/>
      <c r="C149" s="77" t="s">
        <v>855</v>
      </c>
      <c r="D149" s="77"/>
      <c r="E149" s="77"/>
      <c r="F149" s="77"/>
      <c r="G149" s="77"/>
      <c r="H149" s="77"/>
      <c r="I149" s="78">
        <f>IF(E135&lt;&gt;0,K149/E135, 0)</f>
        <v>7778.8585858585866</v>
      </c>
      <c r="J149" s="78"/>
      <c r="K149" s="78">
        <f>L137+L139+L143+L147+L148+L140</f>
        <v>7701.0700000000006</v>
      </c>
      <c r="L149" s="78"/>
      <c r="AD149">
        <f>ROUND((Source!AT70/100)*((ROUND(SUMIF(SmtRes!AQ11:'SmtRes'!AQ14,"=1",SmtRes!AD11:'SmtRes'!AD14)*Source!I70, 2)+ROUND(SUMIF(SmtRes!AQ11:'SmtRes'!AQ14,"=1",SmtRes!AC11:'SmtRes'!AC14)*Source!I70, 2))), 2)</f>
        <v>512.04</v>
      </c>
      <c r="AE149">
        <f>ROUND((Source!AU70/100)*((ROUND(SUMIF(SmtRes!AQ11:'SmtRes'!AQ14,"=1",SmtRes!AD11:'SmtRes'!AD14)*Source!I70, 2)+ROUND(SUMIF(SmtRes!AQ11:'SmtRes'!AQ14,"=1",SmtRes!AC11:'SmtRes'!AC14)*Source!I70, 2))), 2)</f>
        <v>323.85000000000002</v>
      </c>
      <c r="AN149" s="17">
        <f>L137+L139+L143+L147+L148+L140</f>
        <v>7701.0700000000006</v>
      </c>
      <c r="AO149" s="17">
        <f>L139</f>
        <v>441.96</v>
      </c>
      <c r="AQ149" t="s">
        <v>856</v>
      </c>
      <c r="AR149" s="17">
        <f>L137</f>
        <v>2494.54</v>
      </c>
      <c r="AT149" s="17">
        <f>L140</f>
        <v>0</v>
      </c>
      <c r="AV149" t="s">
        <v>856</v>
      </c>
      <c r="AW149" s="17">
        <f>L143</f>
        <v>0</v>
      </c>
      <c r="AZ149">
        <f>Source!X70</f>
        <v>2918.61</v>
      </c>
      <c r="BA149">
        <f>Source!Y70</f>
        <v>1845.96</v>
      </c>
      <c r="CD149">
        <v>1</v>
      </c>
    </row>
    <row r="150" spans="1:82" ht="63.75" x14ac:dyDescent="0.2">
      <c r="A150" s="79" t="s">
        <v>125</v>
      </c>
      <c r="B150" s="73" t="str">
        <f>Source!F71</f>
        <v>24.3.03.11-0021</v>
      </c>
      <c r="C150" s="73" t="str">
        <f>Source!G71</f>
        <v>Трубы напорные полиэтиленовые газопроводные ПЭ100, стандартное размерное отношение SDR11, номинальный наружный диаметр 32 мм, толщина стенки 3,0 мм</v>
      </c>
      <c r="D150" s="74" t="str">
        <f>Source!H71</f>
        <v>м</v>
      </c>
      <c r="E150" s="75">
        <f>Source!K71</f>
        <v>6</v>
      </c>
      <c r="F150" s="75"/>
      <c r="G150" s="75">
        <f>Source!I71</f>
        <v>6</v>
      </c>
      <c r="H150" s="76">
        <f>Source!AL71</f>
        <v>56.15</v>
      </c>
      <c r="I150" s="74">
        <f>IF(Source!BC71&lt;&gt; 0, Source!BC71, 1)</f>
        <v>1.03</v>
      </c>
      <c r="J150" s="76">
        <f>ROUND(H150*I150, 2)</f>
        <v>57.83</v>
      </c>
      <c r="K150" s="74"/>
      <c r="L150" s="76">
        <f>Source!P71</f>
        <v>346.98</v>
      </c>
    </row>
    <row r="151" spans="1:82" x14ac:dyDescent="0.2">
      <c r="A151" s="18"/>
      <c r="B151" s="18"/>
      <c r="C151" s="77" t="s">
        <v>855</v>
      </c>
      <c r="D151" s="77"/>
      <c r="E151" s="77"/>
      <c r="F151" s="77"/>
      <c r="G151" s="77"/>
      <c r="H151" s="77"/>
      <c r="I151" s="78">
        <f>IF(E150&lt;&gt;0,K151/E150, 0)</f>
        <v>57.830000000000005</v>
      </c>
      <c r="J151" s="78"/>
      <c r="K151" s="78">
        <f>L150</f>
        <v>346.98</v>
      </c>
      <c r="L151" s="78"/>
      <c r="AD151">
        <f>ROUND((Source!AT71/100)*((ROUND(ROUND(Source!AO71,2)*Source!I71, 2)+ROUND(ROUND(Source!AN71,2)*Source!I71, 2))), 2)</f>
        <v>0</v>
      </c>
      <c r="AE151">
        <f>ROUND((Source!AU71/100)*((ROUND(ROUND(Source!AO71,2)*Source!I71, 2)+ROUND(ROUND(Source!AN71,2)*Source!I71, 2))), 2)</f>
        <v>0</v>
      </c>
      <c r="AN151" s="17">
        <f>L150</f>
        <v>346.98</v>
      </c>
      <c r="AO151">
        <f>0</f>
        <v>0</v>
      </c>
      <c r="AQ151" t="s">
        <v>856</v>
      </c>
      <c r="AR151">
        <f>0</f>
        <v>0</v>
      </c>
      <c r="AT151">
        <f>0</f>
        <v>0</v>
      </c>
      <c r="AV151" t="s">
        <v>856</v>
      </c>
      <c r="AW151" s="17">
        <f>L150</f>
        <v>346.98</v>
      </c>
      <c r="AZ151">
        <f>Source!X71</f>
        <v>0</v>
      </c>
      <c r="BA151">
        <f>Source!Y71</f>
        <v>0</v>
      </c>
      <c r="CD151">
        <v>1</v>
      </c>
    </row>
    <row r="152" spans="1:82" ht="76.5" x14ac:dyDescent="0.2">
      <c r="A152" s="79" t="s">
        <v>130</v>
      </c>
      <c r="B152" s="73" t="str">
        <f>Source!F72</f>
        <v>24.3.03.11-0071</v>
      </c>
      <c r="C152" s="73" t="str">
        <f>Source!G72</f>
        <v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v>
      </c>
      <c r="D152" s="74" t="str">
        <f>Source!H72</f>
        <v>м</v>
      </c>
      <c r="E152" s="75">
        <f>Source!K72</f>
        <v>93</v>
      </c>
      <c r="F152" s="75"/>
      <c r="G152" s="75">
        <f>Source!I72</f>
        <v>93</v>
      </c>
      <c r="H152" s="76"/>
      <c r="I152" s="74"/>
      <c r="J152" s="76">
        <f>Source!AL72</f>
        <v>445.96</v>
      </c>
      <c r="K152" s="74"/>
      <c r="L152" s="76">
        <f>Source!P72</f>
        <v>41474.28</v>
      </c>
    </row>
    <row r="153" spans="1:82" x14ac:dyDescent="0.2">
      <c r="A153" s="18"/>
      <c r="B153" s="18"/>
      <c r="C153" s="77" t="s">
        <v>855</v>
      </c>
      <c r="D153" s="77"/>
      <c r="E153" s="77"/>
      <c r="F153" s="77"/>
      <c r="G153" s="77"/>
      <c r="H153" s="77"/>
      <c r="I153" s="78">
        <f>IF(E152&lt;&gt;0,K153/E152, 0)</f>
        <v>445.96</v>
      </c>
      <c r="J153" s="78"/>
      <c r="K153" s="78">
        <f>L152</f>
        <v>41474.28</v>
      </c>
      <c r="L153" s="78"/>
      <c r="AD153">
        <f>ROUND((Source!AT72/100)*((ROUND(ROUND(Source!AO72,2)*Source!I72, 2)+ROUND(ROUND(Source!AN72,2)*Source!I72, 2))), 2)</f>
        <v>0</v>
      </c>
      <c r="AE153">
        <f>ROUND((Source!AU72/100)*((ROUND(ROUND(Source!AO72,2)*Source!I72, 2)+ROUND(ROUND(Source!AN72,2)*Source!I72, 2))), 2)</f>
        <v>0</v>
      </c>
      <c r="AN153" s="17">
        <f>L152</f>
        <v>41474.28</v>
      </c>
      <c r="AO153">
        <f>0</f>
        <v>0</v>
      </c>
      <c r="AQ153" t="s">
        <v>856</v>
      </c>
      <c r="AR153">
        <f>0</f>
        <v>0</v>
      </c>
      <c r="AT153">
        <f>0</f>
        <v>0</v>
      </c>
      <c r="AV153" t="s">
        <v>856</v>
      </c>
      <c r="AW153" s="17">
        <f>L152</f>
        <v>41474.28</v>
      </c>
      <c r="AZ153">
        <f>Source!X72</f>
        <v>0</v>
      </c>
      <c r="BA153">
        <f>Source!Y72</f>
        <v>0</v>
      </c>
      <c r="CD153">
        <v>1</v>
      </c>
    </row>
    <row r="154" spans="1:82" ht="51" x14ac:dyDescent="0.2">
      <c r="A154" s="79" t="s">
        <v>134</v>
      </c>
      <c r="B154" s="73" t="str">
        <f>Source!F73</f>
        <v>24.3.05.02-0131</v>
      </c>
      <c r="C154" s="73" t="str">
        <f>Source!G73</f>
        <v>Заглушка полиэтиленовая электросварная для газо- и водоснабжения, ПЭ100, стандартное размерное отношение SDR11, диаметр 32 мм</v>
      </c>
      <c r="D154" s="74" t="str">
        <f>Source!H73</f>
        <v>ШТ</v>
      </c>
      <c r="E154" s="75">
        <f>Source!K73</f>
        <v>1</v>
      </c>
      <c r="F154" s="75"/>
      <c r="G154" s="75">
        <f>Source!I73</f>
        <v>1</v>
      </c>
      <c r="H154" s="76">
        <f>Source!AL73</f>
        <v>518.07000000000005</v>
      </c>
      <c r="I154" s="74">
        <f>IF(Source!BC73&lt;&gt; 0, Source!BC73, 1)</f>
        <v>1.03</v>
      </c>
      <c r="J154" s="76">
        <f>ROUND(H154*I154, 2)</f>
        <v>533.61</v>
      </c>
      <c r="K154" s="74"/>
      <c r="L154" s="76">
        <f>Source!P73</f>
        <v>533.61</v>
      </c>
    </row>
    <row r="155" spans="1:82" x14ac:dyDescent="0.2">
      <c r="A155" s="18"/>
      <c r="B155" s="18"/>
      <c r="C155" s="77" t="s">
        <v>855</v>
      </c>
      <c r="D155" s="77"/>
      <c r="E155" s="77"/>
      <c r="F155" s="77"/>
      <c r="G155" s="77"/>
      <c r="H155" s="77"/>
      <c r="I155" s="78">
        <f>IF(E154&lt;&gt;0,K155/E154, 0)</f>
        <v>533.61</v>
      </c>
      <c r="J155" s="78"/>
      <c r="K155" s="78">
        <f>L154</f>
        <v>533.61</v>
      </c>
      <c r="L155" s="78"/>
      <c r="AD155">
        <f>ROUND((Source!AT73/100)*((ROUND(ROUND(Source!AO73,2)*Source!I73, 2)+ROUND(ROUND(Source!AN73,2)*Source!I73, 2))), 2)</f>
        <v>0</v>
      </c>
      <c r="AE155">
        <f>ROUND((Source!AU73/100)*((ROUND(ROUND(Source!AO73,2)*Source!I73, 2)+ROUND(ROUND(Source!AN73,2)*Source!I73, 2))), 2)</f>
        <v>0</v>
      </c>
      <c r="AN155" s="17">
        <f>L154</f>
        <v>533.61</v>
      </c>
      <c r="AO155">
        <f>0</f>
        <v>0</v>
      </c>
      <c r="AQ155" t="s">
        <v>856</v>
      </c>
      <c r="AR155">
        <f>0</f>
        <v>0</v>
      </c>
      <c r="AT155">
        <f>0</f>
        <v>0</v>
      </c>
      <c r="AV155" t="s">
        <v>856</v>
      </c>
      <c r="AW155" s="17">
        <f>L154</f>
        <v>533.61</v>
      </c>
      <c r="AZ155">
        <f>Source!X73</f>
        <v>0</v>
      </c>
      <c r="BA155">
        <f>Source!Y73</f>
        <v>0</v>
      </c>
      <c r="CD155">
        <v>1</v>
      </c>
    </row>
    <row r="156" spans="1:82" ht="25.5" x14ac:dyDescent="0.2">
      <c r="A156" s="66" t="s">
        <v>143</v>
      </c>
      <c r="B156" s="53" t="s">
        <v>896</v>
      </c>
      <c r="C156" s="53" t="str">
        <f>Source!G75</f>
        <v>Надземная прокладка стальных газопроводов, диаметр газопровода: 50 мм</v>
      </c>
      <c r="D156" s="67" t="str">
        <f>Source!H75</f>
        <v>100 м</v>
      </c>
      <c r="E156" s="68">
        <f>Source!K75</f>
        <v>0.03</v>
      </c>
      <c r="F156" s="68"/>
      <c r="G156" s="68">
        <f>Source!I75</f>
        <v>0.03</v>
      </c>
      <c r="H156" s="69"/>
      <c r="I156" s="67"/>
      <c r="J156" s="69"/>
      <c r="K156" s="67"/>
      <c r="L156" s="69"/>
    </row>
    <row r="157" spans="1:82" x14ac:dyDescent="0.2">
      <c r="A157" s="18"/>
      <c r="B157" s="18"/>
      <c r="C157" s="51" t="str">
        <f>"Объем: "&amp;Source!I75&amp;"=3/"&amp;"100"</f>
        <v>Объем: 0,03=3/100</v>
      </c>
      <c r="D157" s="18"/>
      <c r="E157" s="18"/>
      <c r="F157" s="18"/>
      <c r="G157" s="18"/>
      <c r="H157" s="18"/>
      <c r="I157" s="18"/>
      <c r="J157" s="18"/>
      <c r="K157" s="18"/>
      <c r="L157" s="18"/>
    </row>
    <row r="158" spans="1:82" x14ac:dyDescent="0.2">
      <c r="A158" s="70"/>
      <c r="B158" s="68">
        <v>1</v>
      </c>
      <c r="C158" s="70" t="s">
        <v>858</v>
      </c>
      <c r="D158" s="67" t="s">
        <v>493</v>
      </c>
      <c r="E158" s="71"/>
      <c r="F158" s="68"/>
      <c r="G158" s="68">
        <f>Source!U75</f>
        <v>0.61529999999999996</v>
      </c>
      <c r="H158" s="68"/>
      <c r="I158" s="68"/>
      <c r="J158" s="68"/>
      <c r="K158" s="68"/>
      <c r="L158" s="72">
        <f>SUM(L159:L159)-SUMIF(CE159:CE159, 1, L159:L159)</f>
        <v>229.73</v>
      </c>
    </row>
    <row r="159" spans="1:82" x14ac:dyDescent="0.2">
      <c r="A159" s="53"/>
      <c r="B159" s="53" t="s">
        <v>523</v>
      </c>
      <c r="C159" s="53" t="s">
        <v>524</v>
      </c>
      <c r="D159" s="67" t="s">
        <v>493</v>
      </c>
      <c r="E159" s="68">
        <v>20.51</v>
      </c>
      <c r="F159" s="68"/>
      <c r="G159" s="68">
        <f>SmtRes!CX15</f>
        <v>0.61529999999999996</v>
      </c>
      <c r="H159" s="69"/>
      <c r="I159" s="67"/>
      <c r="J159" s="69">
        <f>SmtRes!CZ15</f>
        <v>373.36</v>
      </c>
      <c r="K159" s="67"/>
      <c r="L159" s="69">
        <f>SmtRes!DI15</f>
        <v>229.73</v>
      </c>
    </row>
    <row r="160" spans="1:82" x14ac:dyDescent="0.2">
      <c r="A160" s="70"/>
      <c r="B160" s="68">
        <v>2</v>
      </c>
      <c r="C160" s="70" t="s">
        <v>849</v>
      </c>
      <c r="D160" s="67"/>
      <c r="E160" s="71"/>
      <c r="F160" s="68"/>
      <c r="G160" s="68"/>
      <c r="H160" s="68"/>
      <c r="I160" s="68"/>
      <c r="J160" s="68"/>
      <c r="K160" s="68"/>
      <c r="L160" s="72">
        <f>SUM(L161:L167)-SUMIF(CE161:CE167, 1, L161:L167)</f>
        <v>411.88000000000011</v>
      </c>
    </row>
    <row r="161" spans="1:83" x14ac:dyDescent="0.2">
      <c r="A161" s="70"/>
      <c r="B161" s="68"/>
      <c r="C161" s="70" t="s">
        <v>851</v>
      </c>
      <c r="D161" s="67" t="s">
        <v>493</v>
      </c>
      <c r="E161" s="71"/>
      <c r="F161" s="68"/>
      <c r="G161" s="68">
        <f>Source!V75</f>
        <v>0.35880000000000001</v>
      </c>
      <c r="H161" s="68"/>
      <c r="I161" s="68"/>
      <c r="J161" s="68"/>
      <c r="K161" s="68"/>
      <c r="L161" s="72">
        <f>SUMIF(CE162:CE167, 1, L162:L167)</f>
        <v>164.11</v>
      </c>
      <c r="CE161">
        <v>1</v>
      </c>
    </row>
    <row r="162" spans="1:83" ht="25.5" x14ac:dyDescent="0.2">
      <c r="A162" s="53"/>
      <c r="B162" s="53" t="s">
        <v>525</v>
      </c>
      <c r="C162" s="53" t="s">
        <v>527</v>
      </c>
      <c r="D162" s="67" t="s">
        <v>497</v>
      </c>
      <c r="E162" s="68">
        <v>11.44</v>
      </c>
      <c r="F162" s="68"/>
      <c r="G162" s="68">
        <f>SmtRes!CX17</f>
        <v>0.34320000000000001</v>
      </c>
      <c r="H162" s="69">
        <f>SmtRes!CZ17</f>
        <v>994.01</v>
      </c>
      <c r="I162" s="67">
        <f>SmtRes!AJ17</f>
        <v>1.18</v>
      </c>
      <c r="J162" s="69">
        <f>ROUND(H162*I162, 2)</f>
        <v>1172.93</v>
      </c>
      <c r="K162" s="67"/>
      <c r="L162" s="69">
        <f>SmtRes!DG17</f>
        <v>402.55</v>
      </c>
    </row>
    <row r="163" spans="1:83" x14ac:dyDescent="0.2">
      <c r="A163" s="53"/>
      <c r="B163" s="53" t="s">
        <v>506</v>
      </c>
      <c r="C163" s="53" t="s">
        <v>862</v>
      </c>
      <c r="D163" s="67" t="s">
        <v>493</v>
      </c>
      <c r="E163" s="68">
        <f>SmtRes!DO17*SmtRes!AT17</f>
        <v>11.44</v>
      </c>
      <c r="F163" s="68"/>
      <c r="G163" s="68">
        <f>ROUND(E163*G156, 7)</f>
        <v>0.34320000000000001</v>
      </c>
      <c r="H163" s="69"/>
      <c r="I163" s="67"/>
      <c r="J163" s="69">
        <f>ROUND(SmtRes!AG17/SmtRes!DO17, 2)</f>
        <v>459.98</v>
      </c>
      <c r="K163" s="67"/>
      <c r="L163" s="69">
        <f>SmtRes!DH17</f>
        <v>157.87</v>
      </c>
      <c r="CE163">
        <v>1</v>
      </c>
    </row>
    <row r="164" spans="1:83" ht="25.5" x14ac:dyDescent="0.2">
      <c r="A164" s="53"/>
      <c r="B164" s="53" t="s">
        <v>528</v>
      </c>
      <c r="C164" s="53" t="s">
        <v>530</v>
      </c>
      <c r="D164" s="67" t="s">
        <v>497</v>
      </c>
      <c r="E164" s="68">
        <v>2.0699999999999998</v>
      </c>
      <c r="F164" s="68"/>
      <c r="G164" s="68">
        <f>SmtRes!CX18</f>
        <v>6.2100000000000002E-2</v>
      </c>
      <c r="H164" s="69"/>
      <c r="I164" s="67"/>
      <c r="J164" s="69">
        <f>SmtRes!CZ18</f>
        <v>43.87</v>
      </c>
      <c r="K164" s="67"/>
      <c r="L164" s="69">
        <f>SmtRes!DG18</f>
        <v>2.72</v>
      </c>
    </row>
    <row r="165" spans="1:83" ht="51" x14ac:dyDescent="0.2">
      <c r="A165" s="53"/>
      <c r="B165" s="53" t="s">
        <v>531</v>
      </c>
      <c r="C165" s="53" t="s">
        <v>533</v>
      </c>
      <c r="D165" s="67" t="s">
        <v>497</v>
      </c>
      <c r="E165" s="68">
        <v>0.52</v>
      </c>
      <c r="F165" s="68"/>
      <c r="G165" s="68">
        <f>SmtRes!CX19</f>
        <v>1.5599999999999999E-2</v>
      </c>
      <c r="H165" s="69"/>
      <c r="I165" s="67"/>
      <c r="J165" s="69">
        <f>SmtRes!CZ19</f>
        <v>417.12</v>
      </c>
      <c r="K165" s="67"/>
      <c r="L165" s="69">
        <f>SmtRes!DG19</f>
        <v>6.51</v>
      </c>
    </row>
    <row r="166" spans="1:83" x14ac:dyDescent="0.2">
      <c r="A166" s="53"/>
      <c r="B166" s="53" t="s">
        <v>534</v>
      </c>
      <c r="C166" s="53" t="s">
        <v>897</v>
      </c>
      <c r="D166" s="67" t="s">
        <v>493</v>
      </c>
      <c r="E166" s="68">
        <f>SmtRes!DO19*SmtRes!AT19</f>
        <v>0.52</v>
      </c>
      <c r="F166" s="68"/>
      <c r="G166" s="68">
        <f>ROUND(E166*G156, 7)</f>
        <v>1.5599999999999999E-2</v>
      </c>
      <c r="H166" s="69"/>
      <c r="I166" s="67"/>
      <c r="J166" s="69">
        <f>ROUND(SmtRes!AG19/SmtRes!DO19, 2)</f>
        <v>400.24</v>
      </c>
      <c r="K166" s="67"/>
      <c r="L166" s="69">
        <f>SmtRes!DH19</f>
        <v>6.24</v>
      </c>
      <c r="CE166">
        <v>1</v>
      </c>
    </row>
    <row r="167" spans="1:83" ht="38.25" x14ac:dyDescent="0.2">
      <c r="A167" s="53"/>
      <c r="B167" s="53" t="s">
        <v>535</v>
      </c>
      <c r="C167" s="53" t="s">
        <v>537</v>
      </c>
      <c r="D167" s="67" t="s">
        <v>497</v>
      </c>
      <c r="E167" s="68">
        <v>0.52</v>
      </c>
      <c r="F167" s="68"/>
      <c r="G167" s="68">
        <f>SmtRes!CX20</f>
        <v>1.5599999999999999E-2</v>
      </c>
      <c r="H167" s="69">
        <f>SmtRes!CZ20</f>
        <v>4.5199999999999996</v>
      </c>
      <c r="I167" s="67">
        <f>SmtRes!AJ20</f>
        <v>1.48</v>
      </c>
      <c r="J167" s="69">
        <f>ROUND(H167*I167, 2)</f>
        <v>6.69</v>
      </c>
      <c r="K167" s="67"/>
      <c r="L167" s="69">
        <f>SmtRes!DG20</f>
        <v>0.1</v>
      </c>
    </row>
    <row r="168" spans="1:83" x14ac:dyDescent="0.2">
      <c r="A168" s="70"/>
      <c r="B168" s="68">
        <v>4</v>
      </c>
      <c r="C168" s="70" t="s">
        <v>895</v>
      </c>
      <c r="D168" s="67"/>
      <c r="E168" s="71"/>
      <c r="F168" s="68"/>
      <c r="G168" s="68"/>
      <c r="H168" s="68"/>
      <c r="I168" s="68"/>
      <c r="J168" s="68"/>
      <c r="K168" s="68"/>
      <c r="L168" s="72">
        <f>SUM(L169:L176)-SUMIF(CE169:CE176, 1, L169:L176)</f>
        <v>57.7</v>
      </c>
    </row>
    <row r="169" spans="1:83" x14ac:dyDescent="0.2">
      <c r="A169" s="53"/>
      <c r="B169" s="53" t="s">
        <v>538</v>
      </c>
      <c r="C169" s="53" t="s">
        <v>540</v>
      </c>
      <c r="D169" s="67" t="s">
        <v>541</v>
      </c>
      <c r="E169" s="68">
        <v>1.3859999999999999</v>
      </c>
      <c r="F169" s="68"/>
      <c r="G169" s="68">
        <f>SmtRes!CX21</f>
        <v>4.1579999999999999E-2</v>
      </c>
      <c r="H169" s="69"/>
      <c r="I169" s="67"/>
      <c r="J169" s="69">
        <f>SmtRes!CZ21</f>
        <v>9.5500000000000007</v>
      </c>
      <c r="K169" s="67"/>
      <c r="L169" s="69">
        <f>SmtRes!DF21</f>
        <v>0.4</v>
      </c>
    </row>
    <row r="170" spans="1:83" ht="38.25" x14ac:dyDescent="0.2">
      <c r="A170" s="53"/>
      <c r="B170" s="53" t="s">
        <v>542</v>
      </c>
      <c r="C170" s="53" t="s">
        <v>544</v>
      </c>
      <c r="D170" s="67" t="s">
        <v>545</v>
      </c>
      <c r="E170" s="68">
        <v>0.7</v>
      </c>
      <c r="F170" s="68"/>
      <c r="G170" s="68">
        <f>SmtRes!CX22</f>
        <v>2.1000000000000001E-2</v>
      </c>
      <c r="H170" s="69"/>
      <c r="I170" s="67"/>
      <c r="J170" s="69">
        <f>SmtRes!CZ22</f>
        <v>131.85</v>
      </c>
      <c r="K170" s="67"/>
      <c r="L170" s="69">
        <f>SmtRes!DF22</f>
        <v>2.77</v>
      </c>
    </row>
    <row r="171" spans="1:83" ht="25.5" x14ac:dyDescent="0.2">
      <c r="A171" s="53"/>
      <c r="B171" s="53" t="s">
        <v>546</v>
      </c>
      <c r="C171" s="53" t="s">
        <v>548</v>
      </c>
      <c r="D171" s="67" t="s">
        <v>285</v>
      </c>
      <c r="E171" s="68">
        <v>4.0000000000000002E-4</v>
      </c>
      <c r="F171" s="68"/>
      <c r="G171" s="68">
        <f>SmtRes!CX23</f>
        <v>1.2E-5</v>
      </c>
      <c r="H171" s="69">
        <f>SmtRes!CZ23</f>
        <v>108495.2</v>
      </c>
      <c r="I171" s="67">
        <f>SmtRes!AI23</f>
        <v>1.1299999999999999</v>
      </c>
      <c r="J171" s="69">
        <f>ROUND(H171*I171, 2)</f>
        <v>122599.58</v>
      </c>
      <c r="K171" s="67"/>
      <c r="L171" s="69">
        <f>SmtRes!DF23</f>
        <v>1.47</v>
      </c>
    </row>
    <row r="172" spans="1:83" x14ac:dyDescent="0.2">
      <c r="A172" s="53"/>
      <c r="B172" s="53" t="s">
        <v>549</v>
      </c>
      <c r="C172" s="53" t="s">
        <v>551</v>
      </c>
      <c r="D172" s="67" t="s">
        <v>545</v>
      </c>
      <c r="E172" s="68">
        <v>1</v>
      </c>
      <c r="F172" s="68"/>
      <c r="G172" s="68">
        <f>SmtRes!CX24</f>
        <v>0.03</v>
      </c>
      <c r="H172" s="69">
        <f>SmtRes!CZ24</f>
        <v>44.55</v>
      </c>
      <c r="I172" s="67">
        <f>SmtRes!AI24</f>
        <v>1.43</v>
      </c>
      <c r="J172" s="69">
        <f>ROUND(H172*I172, 2)</f>
        <v>63.71</v>
      </c>
      <c r="K172" s="67"/>
      <c r="L172" s="69">
        <f>SmtRes!DF24</f>
        <v>1.91</v>
      </c>
    </row>
    <row r="173" spans="1:83" x14ac:dyDescent="0.2">
      <c r="A173" s="53"/>
      <c r="B173" s="53" t="s">
        <v>552</v>
      </c>
      <c r="C173" s="53" t="s">
        <v>554</v>
      </c>
      <c r="D173" s="67" t="s">
        <v>285</v>
      </c>
      <c r="E173" s="68">
        <v>1.4E-3</v>
      </c>
      <c r="F173" s="68"/>
      <c r="G173" s="68">
        <f>SmtRes!CX25</f>
        <v>4.1999999999999998E-5</v>
      </c>
      <c r="H173" s="69">
        <f>SmtRes!CZ25</f>
        <v>74437.320000000007</v>
      </c>
      <c r="I173" s="67">
        <f>SmtRes!AI25</f>
        <v>1.41</v>
      </c>
      <c r="J173" s="69">
        <f>ROUND(H173*I173, 2)</f>
        <v>104956.62</v>
      </c>
      <c r="K173" s="67"/>
      <c r="L173" s="69">
        <f>SmtRes!DF25</f>
        <v>4.41</v>
      </c>
    </row>
    <row r="174" spans="1:83" ht="25.5" x14ac:dyDescent="0.2">
      <c r="A174" s="53"/>
      <c r="B174" s="53" t="s">
        <v>555</v>
      </c>
      <c r="C174" s="53" t="s">
        <v>557</v>
      </c>
      <c r="D174" s="67" t="s">
        <v>285</v>
      </c>
      <c r="E174" s="68">
        <v>3.5999999999999999E-3</v>
      </c>
      <c r="F174" s="68"/>
      <c r="G174" s="68">
        <f>SmtRes!CX26</f>
        <v>1.08E-4</v>
      </c>
      <c r="H174" s="69">
        <f>SmtRes!CZ26</f>
        <v>260763.78</v>
      </c>
      <c r="I174" s="67">
        <f>SmtRes!AI26</f>
        <v>1.33</v>
      </c>
      <c r="J174" s="69">
        <f>ROUND(H174*I174, 2)</f>
        <v>346815.83</v>
      </c>
      <c r="K174" s="67"/>
      <c r="L174" s="69">
        <f>SmtRes!DF26</f>
        <v>37.46</v>
      </c>
    </row>
    <row r="175" spans="1:83" x14ac:dyDescent="0.2">
      <c r="A175" s="53"/>
      <c r="B175" s="53" t="s">
        <v>558</v>
      </c>
      <c r="C175" s="53" t="s">
        <v>560</v>
      </c>
      <c r="D175" s="67" t="s">
        <v>285</v>
      </c>
      <c r="E175" s="68">
        <v>2.2000000000000001E-4</v>
      </c>
      <c r="F175" s="68"/>
      <c r="G175" s="68">
        <f>SmtRes!CX27</f>
        <v>6.6000000000000003E-6</v>
      </c>
      <c r="H175" s="69">
        <f>SmtRes!CZ27</f>
        <v>75885.63</v>
      </c>
      <c r="I175" s="67">
        <f>SmtRes!AI27</f>
        <v>1.68</v>
      </c>
      <c r="J175" s="69">
        <f>ROUND(H175*I175, 2)</f>
        <v>127487.86</v>
      </c>
      <c r="K175" s="67"/>
      <c r="L175" s="69">
        <f>SmtRes!DF27</f>
        <v>0.84</v>
      </c>
    </row>
    <row r="176" spans="1:83" x14ac:dyDescent="0.2">
      <c r="A176" s="53"/>
      <c r="B176" s="53" t="s">
        <v>561</v>
      </c>
      <c r="C176" s="53" t="s">
        <v>563</v>
      </c>
      <c r="D176" s="67" t="s">
        <v>285</v>
      </c>
      <c r="E176" s="68">
        <v>1.6999999999999999E-3</v>
      </c>
      <c r="F176" s="68"/>
      <c r="G176" s="68">
        <f>SmtRes!CX28</f>
        <v>5.1E-5</v>
      </c>
      <c r="H176" s="69">
        <f>SmtRes!CZ28</f>
        <v>98526.45</v>
      </c>
      <c r="I176" s="67">
        <f>SmtRes!AI28</f>
        <v>1.68</v>
      </c>
      <c r="J176" s="69">
        <f>ROUND(H176*I176, 2)</f>
        <v>165524.44</v>
      </c>
      <c r="K176" s="67"/>
      <c r="L176" s="69">
        <f>SmtRes!DF28</f>
        <v>8.44</v>
      </c>
    </row>
    <row r="177" spans="1:83" ht="25.5" x14ac:dyDescent="0.2">
      <c r="A177" s="53"/>
      <c r="B177" s="53" t="str">
        <f>EtalonRes!I30</f>
        <v>23.5.02.02</v>
      </c>
      <c r="C177" s="73" t="str">
        <f>EtalonRes!K30</f>
        <v>Трубы стальные электросварные прямошовные</v>
      </c>
      <c r="D177" s="74" t="str">
        <f>EtalonRes!O30</f>
        <v>м</v>
      </c>
      <c r="E177" s="75">
        <f>EtalonRes!X30</f>
        <v>101</v>
      </c>
      <c r="F177" s="75"/>
      <c r="G177" s="75">
        <f>ROUND(EtalonRes!AG30*Source!I75, 7)</f>
        <v>3.03</v>
      </c>
      <c r="H177" s="76"/>
      <c r="I177" s="74"/>
      <c r="J177" s="76"/>
      <c r="K177" s="74"/>
      <c r="L177" s="76"/>
    </row>
    <row r="178" spans="1:83" x14ac:dyDescent="0.2">
      <c r="A178" s="53"/>
      <c r="B178" s="53"/>
      <c r="C178" s="52" t="s">
        <v>403</v>
      </c>
      <c r="D178" s="67"/>
      <c r="E178" s="68"/>
      <c r="F178" s="68"/>
      <c r="G178" s="68"/>
      <c r="H178" s="69"/>
      <c r="I178" s="67"/>
      <c r="J178" s="69"/>
      <c r="K178" s="67"/>
      <c r="L178" s="69">
        <f>L158+L160+L161+L168</f>
        <v>863.42000000000019</v>
      </c>
    </row>
    <row r="179" spans="1:83" ht="51" x14ac:dyDescent="0.2">
      <c r="A179" s="66" t="s">
        <v>898</v>
      </c>
      <c r="B179" s="53" t="str">
        <f>Source!F76</f>
        <v>23.5.02.02-0033</v>
      </c>
      <c r="C179" s="53" t="str">
        <f>Source!G76</f>
        <v>Трубы стальные электросварные прямошовные из стали марок Ст2, 10, наружный диаметр 57 мм, толщина стенки 3 мм</v>
      </c>
      <c r="D179" s="67" t="str">
        <f>Source!H76</f>
        <v>м</v>
      </c>
      <c r="E179" s="68">
        <f>SmtRes!AT29</f>
        <v>100</v>
      </c>
      <c r="F179" s="68"/>
      <c r="G179" s="68">
        <f>Source!I76</f>
        <v>3</v>
      </c>
      <c r="H179" s="69"/>
      <c r="I179" s="67"/>
      <c r="J179" s="69">
        <f>Source!AK76</f>
        <v>201.05</v>
      </c>
      <c r="K179" s="67"/>
      <c r="L179" s="69">
        <f>Source!P76</f>
        <v>603.15</v>
      </c>
      <c r="AD179">
        <f>ROUND((Source!AT76/100)*((ROUND(ROUND(Source!AO76,2)*Source!I76, 2)+ROUND(ROUND(Source!AN76,2)*Source!I76, 2))), 2)</f>
        <v>0</v>
      </c>
      <c r="AE179">
        <f>ROUND((Source!AU76/100)*((ROUND(ROUND(Source!AO76,2)*Source!I76, 2)+ROUND(ROUND(Source!AN76,2)*Source!I76, 2))), 2)</f>
        <v>0</v>
      </c>
      <c r="AN179">
        <f>L179</f>
        <v>603.15</v>
      </c>
      <c r="AW179">
        <f>L179</f>
        <v>603.15</v>
      </c>
      <c r="AZ179">
        <f>Source!X76</f>
        <v>0</v>
      </c>
      <c r="BA179">
        <f>Source!Y76</f>
        <v>0</v>
      </c>
      <c r="CD179">
        <v>1</v>
      </c>
    </row>
    <row r="180" spans="1:83" x14ac:dyDescent="0.2">
      <c r="A180" s="53"/>
      <c r="B180" s="53"/>
      <c r="C180" s="53" t="s">
        <v>852</v>
      </c>
      <c r="D180" s="67"/>
      <c r="E180" s="68"/>
      <c r="F180" s="68"/>
      <c r="G180" s="68"/>
      <c r="H180" s="69"/>
      <c r="I180" s="67"/>
      <c r="J180" s="69"/>
      <c r="K180" s="67"/>
      <c r="L180" s="69">
        <f>SUM(AR156:AR183)+SUM(AS156:AS183)+SUM(AT156:AT183)+SUM(AU156:AU183)+SUM(AV156:AV183)</f>
        <v>393.84000000000003</v>
      </c>
    </row>
    <row r="181" spans="1:83" ht="38.25" x14ac:dyDescent="0.2">
      <c r="A181" s="53"/>
      <c r="B181" s="53" t="s">
        <v>43</v>
      </c>
      <c r="C181" s="53" t="s">
        <v>863</v>
      </c>
      <c r="D181" s="67" t="s">
        <v>234</v>
      </c>
      <c r="E181" s="68">
        <f>Source!BZ75</f>
        <v>117</v>
      </c>
      <c r="F181" s="68"/>
      <c r="G181" s="68">
        <f>Source!AT75</f>
        <v>117</v>
      </c>
      <c r="H181" s="69"/>
      <c r="I181" s="67"/>
      <c r="J181" s="69"/>
      <c r="K181" s="67"/>
      <c r="L181" s="69">
        <f>SUM(AZ156:AZ183)</f>
        <v>460.79</v>
      </c>
    </row>
    <row r="182" spans="1:83" ht="38.25" x14ac:dyDescent="0.2">
      <c r="A182" s="73"/>
      <c r="B182" s="73" t="s">
        <v>44</v>
      </c>
      <c r="C182" s="73" t="s">
        <v>864</v>
      </c>
      <c r="D182" s="74" t="s">
        <v>234</v>
      </c>
      <c r="E182" s="75">
        <f>Source!CA75</f>
        <v>74</v>
      </c>
      <c r="F182" s="75"/>
      <c r="G182" s="75">
        <f>Source!AU75</f>
        <v>74</v>
      </c>
      <c r="H182" s="76"/>
      <c r="I182" s="74"/>
      <c r="J182" s="76"/>
      <c r="K182" s="74"/>
      <c r="L182" s="76">
        <f>SUM(BA156:BA183)</f>
        <v>291.44</v>
      </c>
    </row>
    <row r="183" spans="1:83" x14ac:dyDescent="0.2">
      <c r="A183" s="18"/>
      <c r="B183" s="18"/>
      <c r="C183" s="77" t="s">
        <v>855</v>
      </c>
      <c r="D183" s="77"/>
      <c r="E183" s="77"/>
      <c r="F183" s="77"/>
      <c r="G183" s="77"/>
      <c r="H183" s="77"/>
      <c r="I183" s="78">
        <f>IF(E156&lt;&gt;0,K183/E156, 0)</f>
        <v>73960.000000000015</v>
      </c>
      <c r="J183" s="78"/>
      <c r="K183" s="78">
        <f>L158+L160+L168+L181+L182+L161+SUM(L179:L179)</f>
        <v>2218.8000000000002</v>
      </c>
      <c r="L183" s="78"/>
      <c r="AD183">
        <f>ROUND((Source!AT75/100)*((ROUND(SUMIF(SmtRes!AQ15:'SmtRes'!AQ29,"=1",SmtRes!AD15:'SmtRes'!AD29)*Source!I75, 2)+ROUND(SUMIF(SmtRes!AQ15:'SmtRes'!AQ29,"=1",SmtRes!AC15:'SmtRes'!AC29)*Source!I75, 2))), 2)</f>
        <v>43.3</v>
      </c>
      <c r="AE183">
        <f>ROUND((Source!AU75/100)*((ROUND(SUMIF(SmtRes!AQ15:'SmtRes'!AQ29,"=1",SmtRes!AD15:'SmtRes'!AD29)*Source!I75, 2)+ROUND(SUMIF(SmtRes!AQ15:'SmtRes'!AQ29,"=1",SmtRes!AC15:'SmtRes'!AC29)*Source!I75, 2))), 2)</f>
        <v>27.39</v>
      </c>
      <c r="AN183" s="17">
        <f>L158+L160+L168+L181+L182+L161</f>
        <v>1615.65</v>
      </c>
      <c r="AO183" s="17">
        <f>L160</f>
        <v>411.88000000000011</v>
      </c>
      <c r="AQ183" t="s">
        <v>856</v>
      </c>
      <c r="AR183" s="17">
        <f>L158</f>
        <v>229.73</v>
      </c>
      <c r="AT183" s="17">
        <f>L161</f>
        <v>164.11</v>
      </c>
      <c r="AV183" t="s">
        <v>856</v>
      </c>
      <c r="AW183" s="17">
        <f>L168</f>
        <v>57.7</v>
      </c>
      <c r="AZ183">
        <f>Source!X75</f>
        <v>460.79</v>
      </c>
      <c r="BA183">
        <f>Source!Y75</f>
        <v>291.44</v>
      </c>
      <c r="CD183">
        <v>1</v>
      </c>
    </row>
    <row r="184" spans="1:83" ht="51" x14ac:dyDescent="0.2">
      <c r="A184" s="66" t="s">
        <v>160</v>
      </c>
      <c r="B184" s="53" t="s">
        <v>899</v>
      </c>
      <c r="C184" s="53" t="str">
        <f>Source!G79</f>
        <v>Сварка полиэтиленовых труб при помощи соединительных деталей с закладными электронагревателями, диаметр труб: свыше 32 до 63 мм</v>
      </c>
      <c r="D184" s="67" t="str">
        <f>Source!H79</f>
        <v>соединение</v>
      </c>
      <c r="E184" s="68">
        <f>Source!K79</f>
        <v>1</v>
      </c>
      <c r="F184" s="68"/>
      <c r="G184" s="68">
        <f>Source!I79</f>
        <v>1</v>
      </c>
      <c r="H184" s="69"/>
      <c r="I184" s="67"/>
      <c r="J184" s="69"/>
      <c r="K184" s="67"/>
      <c r="L184" s="69"/>
    </row>
    <row r="185" spans="1:83" x14ac:dyDescent="0.2">
      <c r="A185" s="70"/>
      <c r="B185" s="68">
        <v>1</v>
      </c>
      <c r="C185" s="70" t="s">
        <v>858</v>
      </c>
      <c r="D185" s="67" t="s">
        <v>493</v>
      </c>
      <c r="E185" s="71"/>
      <c r="F185" s="68"/>
      <c r="G185" s="68">
        <f>Source!U79</f>
        <v>0.32</v>
      </c>
      <c r="H185" s="68"/>
      <c r="I185" s="68"/>
      <c r="J185" s="68"/>
      <c r="K185" s="68"/>
      <c r="L185" s="72">
        <f>SUM(L186:L186)-SUMIF(CE186:CE186, 1, L186:L186)</f>
        <v>123.78</v>
      </c>
    </row>
    <row r="186" spans="1:83" x14ac:dyDescent="0.2">
      <c r="A186" s="53"/>
      <c r="B186" s="53" t="s">
        <v>564</v>
      </c>
      <c r="C186" s="53" t="s">
        <v>565</v>
      </c>
      <c r="D186" s="67" t="s">
        <v>493</v>
      </c>
      <c r="E186" s="68">
        <v>0.32</v>
      </c>
      <c r="F186" s="68"/>
      <c r="G186" s="68">
        <f>SmtRes!CX36</f>
        <v>0.32</v>
      </c>
      <c r="H186" s="69"/>
      <c r="I186" s="67"/>
      <c r="J186" s="69">
        <f>SmtRes!CZ36</f>
        <v>386.8</v>
      </c>
      <c r="K186" s="67"/>
      <c r="L186" s="69">
        <f>SmtRes!DI36</f>
        <v>123.78</v>
      </c>
    </row>
    <row r="187" spans="1:83" x14ac:dyDescent="0.2">
      <c r="A187" s="70"/>
      <c r="B187" s="68">
        <v>2</v>
      </c>
      <c r="C187" s="70" t="s">
        <v>849</v>
      </c>
      <c r="D187" s="67"/>
      <c r="E187" s="71"/>
      <c r="F187" s="68"/>
      <c r="G187" s="68"/>
      <c r="H187" s="68"/>
      <c r="I187" s="68"/>
      <c r="J187" s="68"/>
      <c r="K187" s="68"/>
      <c r="L187" s="72">
        <f>SUM(L188:L190)-SUMIF(CE188:CE190, 1, L188:L190)</f>
        <v>4.05</v>
      </c>
    </row>
    <row r="188" spans="1:83" hidden="1" x14ac:dyDescent="0.2">
      <c r="A188" s="70"/>
      <c r="B188" s="68"/>
      <c r="C188" s="70" t="s">
        <v>851</v>
      </c>
      <c r="D188" s="67" t="s">
        <v>493</v>
      </c>
      <c r="E188" s="71"/>
      <c r="F188" s="68"/>
      <c r="G188" s="68">
        <f>Source!V79</f>
        <v>0</v>
      </c>
      <c r="H188" s="68"/>
      <c r="I188" s="68"/>
      <c r="J188" s="68"/>
      <c r="K188" s="68"/>
      <c r="L188" s="72">
        <f>SUMIF(CE189:CE190, 1, L189:L190)</f>
        <v>0</v>
      </c>
      <c r="CE188">
        <v>1</v>
      </c>
    </row>
    <row r="189" spans="1:83" ht="38.25" x14ac:dyDescent="0.2">
      <c r="A189" s="53"/>
      <c r="B189" s="53" t="s">
        <v>566</v>
      </c>
      <c r="C189" s="53" t="s">
        <v>568</v>
      </c>
      <c r="D189" s="67" t="s">
        <v>497</v>
      </c>
      <c r="E189" s="68">
        <v>0.19</v>
      </c>
      <c r="F189" s="68"/>
      <c r="G189" s="68">
        <f>SmtRes!CX37</f>
        <v>0.19</v>
      </c>
      <c r="H189" s="69">
        <f>SmtRes!CZ37</f>
        <v>8.6300000000000008</v>
      </c>
      <c r="I189" s="67">
        <f>SmtRes!AJ37</f>
        <v>1.6</v>
      </c>
      <c r="J189" s="69">
        <f>ROUND(H189*I189, 2)</f>
        <v>13.81</v>
      </c>
      <c r="K189" s="67"/>
      <c r="L189" s="69">
        <f>SmtRes!DG37</f>
        <v>2.62</v>
      </c>
    </row>
    <row r="190" spans="1:83" ht="38.25" x14ac:dyDescent="0.2">
      <c r="A190" s="53"/>
      <c r="B190" s="53" t="s">
        <v>569</v>
      </c>
      <c r="C190" s="53" t="s">
        <v>571</v>
      </c>
      <c r="D190" s="67" t="s">
        <v>497</v>
      </c>
      <c r="E190" s="68">
        <v>0.33</v>
      </c>
      <c r="F190" s="68"/>
      <c r="G190" s="68">
        <f>SmtRes!CX38</f>
        <v>0.33</v>
      </c>
      <c r="H190" s="69">
        <f>SmtRes!CZ38</f>
        <v>3.34</v>
      </c>
      <c r="I190" s="67">
        <f>SmtRes!AJ38</f>
        <v>1.3</v>
      </c>
      <c r="J190" s="69">
        <f>ROUND(H190*I190, 2)</f>
        <v>4.34</v>
      </c>
      <c r="K190" s="67"/>
      <c r="L190" s="69">
        <f>SmtRes!DG38</f>
        <v>1.43</v>
      </c>
    </row>
    <row r="191" spans="1:83" x14ac:dyDescent="0.2">
      <c r="A191" s="70"/>
      <c r="B191" s="68">
        <v>4</v>
      </c>
      <c r="C191" s="70" t="s">
        <v>895</v>
      </c>
      <c r="D191" s="67"/>
      <c r="E191" s="71"/>
      <c r="F191" s="68"/>
      <c r="G191" s="68"/>
      <c r="H191" s="68"/>
      <c r="I191" s="68"/>
      <c r="J191" s="68"/>
      <c r="K191" s="68"/>
      <c r="L191" s="72">
        <f>SUM(L192:L193)-SUMIF(CE192:CE193, 1, L192:L193)</f>
        <v>20.23</v>
      </c>
    </row>
    <row r="192" spans="1:83" ht="25.5" x14ac:dyDescent="0.2">
      <c r="A192" s="53"/>
      <c r="B192" s="53" t="s">
        <v>572</v>
      </c>
      <c r="C192" s="53" t="s">
        <v>574</v>
      </c>
      <c r="D192" s="67" t="s">
        <v>545</v>
      </c>
      <c r="E192" s="68">
        <v>0.02</v>
      </c>
      <c r="F192" s="68"/>
      <c r="G192" s="68">
        <f>SmtRes!CX39</f>
        <v>0.02</v>
      </c>
      <c r="H192" s="69">
        <f>SmtRes!CZ39</f>
        <v>596.80999999999995</v>
      </c>
      <c r="I192" s="67">
        <f>SmtRes!AI39</f>
        <v>1.68</v>
      </c>
      <c r="J192" s="69">
        <f>ROUND(H192*I192, 2)</f>
        <v>1002.64</v>
      </c>
      <c r="K192" s="67"/>
      <c r="L192" s="69">
        <f>SmtRes!DF39</f>
        <v>20.05</v>
      </c>
    </row>
    <row r="193" spans="1:83" x14ac:dyDescent="0.2">
      <c r="A193" s="53"/>
      <c r="B193" s="53" t="s">
        <v>575</v>
      </c>
      <c r="C193" s="53" t="s">
        <v>577</v>
      </c>
      <c r="D193" s="67" t="s">
        <v>545</v>
      </c>
      <c r="E193" s="68">
        <v>2E-3</v>
      </c>
      <c r="F193" s="68"/>
      <c r="G193" s="68">
        <f>SmtRes!CX40</f>
        <v>2E-3</v>
      </c>
      <c r="H193" s="69">
        <f>SmtRes!CZ40</f>
        <v>56.11</v>
      </c>
      <c r="I193" s="67">
        <f>SmtRes!AI40</f>
        <v>1.63</v>
      </c>
      <c r="J193" s="69">
        <f>ROUND(H193*I193, 2)</f>
        <v>91.46</v>
      </c>
      <c r="K193" s="67"/>
      <c r="L193" s="69">
        <f>SmtRes!DF40</f>
        <v>0.18</v>
      </c>
    </row>
    <row r="194" spans="1:83" ht="25.5" x14ac:dyDescent="0.2">
      <c r="A194" s="53"/>
      <c r="B194" s="53" t="str">
        <f>EtalonRes!I42</f>
        <v>24.3.05.07</v>
      </c>
      <c r="C194" s="73" t="str">
        <f>EtalonRes!K42</f>
        <v>Муфты полиэтиленовые с закладными электронагревателями</v>
      </c>
      <c r="D194" s="74" t="str">
        <f>EtalonRes!O42</f>
        <v>ШТ</v>
      </c>
      <c r="E194" s="75">
        <f>EtalonRes!X42</f>
        <v>1</v>
      </c>
      <c r="F194" s="75"/>
      <c r="G194" s="75">
        <f>ROUND(EtalonRes!AG42*Source!I79, 7)</f>
        <v>1</v>
      </c>
      <c r="H194" s="76"/>
      <c r="I194" s="74"/>
      <c r="J194" s="76"/>
      <c r="K194" s="74"/>
      <c r="L194" s="76"/>
    </row>
    <row r="195" spans="1:83" x14ac:dyDescent="0.2">
      <c r="A195" s="53"/>
      <c r="B195" s="53"/>
      <c r="C195" s="52" t="s">
        <v>403</v>
      </c>
      <c r="D195" s="67"/>
      <c r="E195" s="68"/>
      <c r="F195" s="68"/>
      <c r="G195" s="68"/>
      <c r="H195" s="69"/>
      <c r="I195" s="67"/>
      <c r="J195" s="69"/>
      <c r="K195" s="67"/>
      <c r="L195" s="69">
        <f>L185+L187+L188+L191</f>
        <v>148.06</v>
      </c>
    </row>
    <row r="196" spans="1:83" ht="25.5" x14ac:dyDescent="0.2">
      <c r="A196" s="66" t="s">
        <v>900</v>
      </c>
      <c r="B196" s="53" t="str">
        <f>Source!F80</f>
        <v>24.3.05.07-0603</v>
      </c>
      <c r="C196" s="53" t="str">
        <f>Source!G80</f>
        <v>Муфта полиэтиленовая электросварная, ПЭ100, SDR11, диаметр 63 мм</v>
      </c>
      <c r="D196" s="67" t="str">
        <f>Source!H80</f>
        <v>ШТ</v>
      </c>
      <c r="E196" s="68">
        <f>SmtRes!AT41</f>
        <v>1</v>
      </c>
      <c r="F196" s="68"/>
      <c r="G196" s="68">
        <f>Source!I80</f>
        <v>1</v>
      </c>
      <c r="H196" s="69">
        <f>Source!AL80+Source!AO80+Source!AM80+Source!AN80</f>
        <v>206.84</v>
      </c>
      <c r="I196" s="67">
        <f>IF(Source!BC80&lt;&gt; 0, Source!BC80, 1)</f>
        <v>1.27</v>
      </c>
      <c r="J196" s="69">
        <f>ROUND(H196*I196, 2)</f>
        <v>262.69</v>
      </c>
      <c r="K196" s="67"/>
      <c r="L196" s="69">
        <f>Source!P80</f>
        <v>262.69</v>
      </c>
      <c r="AD196">
        <f>ROUND((Source!AT80/100)*((ROUND(ROUND(Source!AO80,2)*Source!I80, 2)+ROUND(ROUND(Source!AN80,2)*Source!I80, 2))), 2)</f>
        <v>0</v>
      </c>
      <c r="AE196">
        <f>ROUND((Source!AU80/100)*((ROUND(ROUND(Source!AO80,2)*Source!I80, 2)+ROUND(ROUND(Source!AN80,2)*Source!I80, 2))), 2)</f>
        <v>0</v>
      </c>
      <c r="AN196">
        <f>L196</f>
        <v>262.69</v>
      </c>
      <c r="AW196">
        <f>L196</f>
        <v>262.69</v>
      </c>
      <c r="AZ196">
        <f>Source!X80</f>
        <v>0</v>
      </c>
      <c r="BA196">
        <f>Source!Y80</f>
        <v>0</v>
      </c>
      <c r="CD196">
        <v>1</v>
      </c>
    </row>
    <row r="197" spans="1:83" x14ac:dyDescent="0.2">
      <c r="A197" s="53"/>
      <c r="B197" s="53"/>
      <c r="C197" s="53" t="s">
        <v>852</v>
      </c>
      <c r="D197" s="67"/>
      <c r="E197" s="68"/>
      <c r="F197" s="68"/>
      <c r="G197" s="68"/>
      <c r="H197" s="69"/>
      <c r="I197" s="67"/>
      <c r="J197" s="69"/>
      <c r="K197" s="67"/>
      <c r="L197" s="69">
        <f>SUM(AR184:AR200)+SUM(AS184:AS200)+SUM(AT184:AT200)+SUM(AU184:AU200)+SUM(AV184:AV200)</f>
        <v>123.78</v>
      </c>
    </row>
    <row r="198" spans="1:83" ht="38.25" x14ac:dyDescent="0.2">
      <c r="A198" s="53"/>
      <c r="B198" s="53" t="s">
        <v>43</v>
      </c>
      <c r="C198" s="53" t="s">
        <v>863</v>
      </c>
      <c r="D198" s="67" t="s">
        <v>234</v>
      </c>
      <c r="E198" s="68">
        <f>Source!BZ79</f>
        <v>117</v>
      </c>
      <c r="F198" s="68"/>
      <c r="G198" s="68">
        <f>Source!AT79</f>
        <v>117</v>
      </c>
      <c r="H198" s="69"/>
      <c r="I198" s="67"/>
      <c r="J198" s="69"/>
      <c r="K198" s="67"/>
      <c r="L198" s="69">
        <f>SUM(AZ184:AZ200)</f>
        <v>144.82</v>
      </c>
    </row>
    <row r="199" spans="1:83" ht="38.25" x14ac:dyDescent="0.2">
      <c r="A199" s="73"/>
      <c r="B199" s="73" t="s">
        <v>44</v>
      </c>
      <c r="C199" s="73" t="s">
        <v>864</v>
      </c>
      <c r="D199" s="74" t="s">
        <v>234</v>
      </c>
      <c r="E199" s="75">
        <f>Source!CA79</f>
        <v>74</v>
      </c>
      <c r="F199" s="75"/>
      <c r="G199" s="75">
        <f>Source!AU79</f>
        <v>74</v>
      </c>
      <c r="H199" s="76"/>
      <c r="I199" s="74"/>
      <c r="J199" s="76"/>
      <c r="K199" s="74"/>
      <c r="L199" s="76">
        <f>SUM(BA184:BA200)</f>
        <v>91.6</v>
      </c>
    </row>
    <row r="200" spans="1:83" x14ac:dyDescent="0.2">
      <c r="A200" s="18"/>
      <c r="B200" s="18"/>
      <c r="C200" s="77" t="s">
        <v>855</v>
      </c>
      <c r="D200" s="77"/>
      <c r="E200" s="77"/>
      <c r="F200" s="77"/>
      <c r="G200" s="77"/>
      <c r="H200" s="77"/>
      <c r="I200" s="78">
        <f>IF(E184&lt;&gt;0,K200/E184, 0)</f>
        <v>647.17000000000007</v>
      </c>
      <c r="J200" s="78"/>
      <c r="K200" s="78">
        <f>L185+L187+L191+L198+L199+L188+SUM(L196:L196)</f>
        <v>647.17000000000007</v>
      </c>
      <c r="L200" s="78"/>
      <c r="AD200">
        <f>ROUND((Source!AT79/100)*((ROUND(SUMIF(SmtRes!AQ36:'SmtRes'!AQ41,"=1",SmtRes!AD36:'SmtRes'!AD41)*Source!I79, 2)+ROUND(SUMIF(SmtRes!AQ36:'SmtRes'!AQ41,"=1",SmtRes!AC36:'SmtRes'!AC41)*Source!I79, 2))), 2)</f>
        <v>452.56</v>
      </c>
      <c r="AE200">
        <f>ROUND((Source!AU79/100)*((ROUND(SUMIF(SmtRes!AQ36:'SmtRes'!AQ41,"=1",SmtRes!AD36:'SmtRes'!AD41)*Source!I79, 2)+ROUND(SUMIF(SmtRes!AQ36:'SmtRes'!AQ41,"=1",SmtRes!AC36:'SmtRes'!AC41)*Source!I79, 2))), 2)</f>
        <v>286.23</v>
      </c>
      <c r="AN200" s="17">
        <f>L185+L187+L191+L198+L199+L188</f>
        <v>384.48</v>
      </c>
      <c r="AO200" s="17">
        <f>L187</f>
        <v>4.05</v>
      </c>
      <c r="AQ200" t="s">
        <v>856</v>
      </c>
      <c r="AR200" s="17">
        <f>L185</f>
        <v>123.78</v>
      </c>
      <c r="AT200" s="17">
        <f>L188</f>
        <v>0</v>
      </c>
      <c r="AV200" t="s">
        <v>856</v>
      </c>
      <c r="AW200" s="17">
        <f>L191</f>
        <v>20.23</v>
      </c>
      <c r="AZ200">
        <f>Source!X79</f>
        <v>144.82</v>
      </c>
      <c r="BA200">
        <f>Source!Y79</f>
        <v>91.6</v>
      </c>
      <c r="CD200">
        <v>1</v>
      </c>
    </row>
    <row r="201" spans="1:83" ht="51" x14ac:dyDescent="0.2">
      <c r="A201" s="66" t="s">
        <v>168</v>
      </c>
      <c r="B201" s="53" t="s">
        <v>901</v>
      </c>
      <c r="C201" s="53" t="str">
        <f>Source!G81</f>
        <v>Установка отвода с раструбным концом с закладными электронагревателями на газопроводе из полиэтиленовых труб, диаметр газопровода: свыше 32 до 63 мм</v>
      </c>
      <c r="D201" s="67" t="str">
        <f>Source!H81</f>
        <v>ШТ</v>
      </c>
      <c r="E201" s="68">
        <f>Source!K81</f>
        <v>1</v>
      </c>
      <c r="F201" s="68"/>
      <c r="G201" s="68">
        <f>Source!I81</f>
        <v>1</v>
      </c>
      <c r="H201" s="69"/>
      <c r="I201" s="67"/>
      <c r="J201" s="69"/>
      <c r="K201" s="67"/>
      <c r="L201" s="69"/>
    </row>
    <row r="202" spans="1:83" x14ac:dyDescent="0.2">
      <c r="A202" s="70"/>
      <c r="B202" s="68">
        <v>1</v>
      </c>
      <c r="C202" s="70" t="s">
        <v>858</v>
      </c>
      <c r="D202" s="67" t="s">
        <v>493</v>
      </c>
      <c r="E202" s="71"/>
      <c r="F202" s="68"/>
      <c r="G202" s="68">
        <f>Source!U81</f>
        <v>0.33</v>
      </c>
      <c r="H202" s="68"/>
      <c r="I202" s="68"/>
      <c r="J202" s="68"/>
      <c r="K202" s="68"/>
      <c r="L202" s="72">
        <f>SUM(L203:L203)-SUMIF(CE203:CE203, 1, L203:L203)</f>
        <v>126.17</v>
      </c>
    </row>
    <row r="203" spans="1:83" x14ac:dyDescent="0.2">
      <c r="A203" s="53"/>
      <c r="B203" s="53" t="s">
        <v>578</v>
      </c>
      <c r="C203" s="53" t="s">
        <v>579</v>
      </c>
      <c r="D203" s="67" t="s">
        <v>493</v>
      </c>
      <c r="E203" s="68">
        <v>0.33</v>
      </c>
      <c r="F203" s="68"/>
      <c r="G203" s="68">
        <f>SmtRes!CX42</f>
        <v>0.33</v>
      </c>
      <c r="H203" s="69"/>
      <c r="I203" s="67"/>
      <c r="J203" s="69">
        <f>SmtRes!CZ42</f>
        <v>382.32</v>
      </c>
      <c r="K203" s="67"/>
      <c r="L203" s="69">
        <f>SmtRes!DI42</f>
        <v>126.17</v>
      </c>
    </row>
    <row r="204" spans="1:83" x14ac:dyDescent="0.2">
      <c r="A204" s="70"/>
      <c r="B204" s="68">
        <v>2</v>
      </c>
      <c r="C204" s="70" t="s">
        <v>849</v>
      </c>
      <c r="D204" s="67"/>
      <c r="E204" s="71"/>
      <c r="F204" s="68"/>
      <c r="G204" s="68"/>
      <c r="H204" s="68"/>
      <c r="I204" s="68"/>
      <c r="J204" s="68"/>
      <c r="K204" s="68"/>
      <c r="L204" s="72">
        <f>SUM(L205:L207)-SUMIF(CE205:CE207, 1, L205:L207)</f>
        <v>3.87</v>
      </c>
    </row>
    <row r="205" spans="1:83" hidden="1" x14ac:dyDescent="0.2">
      <c r="A205" s="70"/>
      <c r="B205" s="68"/>
      <c r="C205" s="70" t="s">
        <v>851</v>
      </c>
      <c r="D205" s="67" t="s">
        <v>493</v>
      </c>
      <c r="E205" s="71"/>
      <c r="F205" s="68"/>
      <c r="G205" s="68">
        <f>Source!V81</f>
        <v>0</v>
      </c>
      <c r="H205" s="68"/>
      <c r="I205" s="68"/>
      <c r="J205" s="68"/>
      <c r="K205" s="68"/>
      <c r="L205" s="72">
        <f>SUMIF(CE206:CE207, 1, L206:L207)</f>
        <v>0</v>
      </c>
      <c r="CE205">
        <v>1</v>
      </c>
    </row>
    <row r="206" spans="1:83" ht="38.25" x14ac:dyDescent="0.2">
      <c r="A206" s="53"/>
      <c r="B206" s="53" t="s">
        <v>566</v>
      </c>
      <c r="C206" s="53" t="s">
        <v>568</v>
      </c>
      <c r="D206" s="67" t="s">
        <v>497</v>
      </c>
      <c r="E206" s="68">
        <v>0.17</v>
      </c>
      <c r="F206" s="68"/>
      <c r="G206" s="68">
        <f>SmtRes!CX43</f>
        <v>0.17</v>
      </c>
      <c r="H206" s="69">
        <f>SmtRes!CZ43</f>
        <v>8.6300000000000008</v>
      </c>
      <c r="I206" s="67">
        <f>SmtRes!AJ43</f>
        <v>1.6</v>
      </c>
      <c r="J206" s="69">
        <f>ROUND(H206*I206, 2)</f>
        <v>13.81</v>
      </c>
      <c r="K206" s="67"/>
      <c r="L206" s="69">
        <f>SmtRes!DG43</f>
        <v>2.35</v>
      </c>
    </row>
    <row r="207" spans="1:83" ht="38.25" x14ac:dyDescent="0.2">
      <c r="A207" s="53"/>
      <c r="B207" s="53" t="s">
        <v>569</v>
      </c>
      <c r="C207" s="53" t="s">
        <v>571</v>
      </c>
      <c r="D207" s="67" t="s">
        <v>497</v>
      </c>
      <c r="E207" s="68">
        <v>0.35</v>
      </c>
      <c r="F207" s="68"/>
      <c r="G207" s="68">
        <f>SmtRes!CX44</f>
        <v>0.35</v>
      </c>
      <c r="H207" s="69">
        <f>SmtRes!CZ44</f>
        <v>3.34</v>
      </c>
      <c r="I207" s="67">
        <f>SmtRes!AJ44</f>
        <v>1.3</v>
      </c>
      <c r="J207" s="69">
        <f>ROUND(H207*I207, 2)</f>
        <v>4.34</v>
      </c>
      <c r="K207" s="67"/>
      <c r="L207" s="69">
        <f>SmtRes!DG44</f>
        <v>1.52</v>
      </c>
    </row>
    <row r="208" spans="1:83" x14ac:dyDescent="0.2">
      <c r="A208" s="70"/>
      <c r="B208" s="68">
        <v>4</v>
      </c>
      <c r="C208" s="70" t="s">
        <v>895</v>
      </c>
      <c r="D208" s="67"/>
      <c r="E208" s="71"/>
      <c r="F208" s="68"/>
      <c r="G208" s="68"/>
      <c r="H208" s="68"/>
      <c r="I208" s="68"/>
      <c r="J208" s="68"/>
      <c r="K208" s="68"/>
      <c r="L208" s="72">
        <f>SUM(L209:L210)-SUMIF(CE209:CE210, 1, L209:L210)</f>
        <v>20.23</v>
      </c>
    </row>
    <row r="209" spans="1:82" ht="25.5" x14ac:dyDescent="0.2">
      <c r="A209" s="53"/>
      <c r="B209" s="53" t="s">
        <v>572</v>
      </c>
      <c r="C209" s="53" t="s">
        <v>574</v>
      </c>
      <c r="D209" s="67" t="s">
        <v>545</v>
      </c>
      <c r="E209" s="68">
        <v>0.02</v>
      </c>
      <c r="F209" s="68"/>
      <c r="G209" s="68">
        <f>SmtRes!CX45</f>
        <v>0.02</v>
      </c>
      <c r="H209" s="69">
        <f>SmtRes!CZ45</f>
        <v>596.80999999999995</v>
      </c>
      <c r="I209" s="67">
        <f>SmtRes!AI45</f>
        <v>1.68</v>
      </c>
      <c r="J209" s="69">
        <f>ROUND(H209*I209, 2)</f>
        <v>1002.64</v>
      </c>
      <c r="K209" s="67"/>
      <c r="L209" s="69">
        <f>SmtRes!DF45</f>
        <v>20.05</v>
      </c>
    </row>
    <row r="210" spans="1:82" x14ac:dyDescent="0.2">
      <c r="A210" s="53"/>
      <c r="B210" s="53" t="s">
        <v>575</v>
      </c>
      <c r="C210" s="53" t="s">
        <v>577</v>
      </c>
      <c r="D210" s="67" t="s">
        <v>545</v>
      </c>
      <c r="E210" s="68">
        <v>2E-3</v>
      </c>
      <c r="F210" s="68"/>
      <c r="G210" s="68">
        <f>SmtRes!CX46</f>
        <v>2E-3</v>
      </c>
      <c r="H210" s="69">
        <f>SmtRes!CZ46</f>
        <v>56.11</v>
      </c>
      <c r="I210" s="67">
        <f>SmtRes!AI46</f>
        <v>1.63</v>
      </c>
      <c r="J210" s="69">
        <f>ROUND(H210*I210, 2)</f>
        <v>91.46</v>
      </c>
      <c r="K210" s="67"/>
      <c r="L210" s="69">
        <f>SmtRes!DF46</f>
        <v>0.18</v>
      </c>
    </row>
    <row r="211" spans="1:82" ht="25.5" x14ac:dyDescent="0.2">
      <c r="A211" s="53"/>
      <c r="B211" s="53" t="str">
        <f>EtalonRes!I48</f>
        <v>24.3.05.08</v>
      </c>
      <c r="C211" s="73" t="str">
        <f>EtalonRes!K48</f>
        <v>Отводы полимерные с закладными электронагревателями</v>
      </c>
      <c r="D211" s="74" t="str">
        <f>EtalonRes!O48</f>
        <v>ШТ</v>
      </c>
      <c r="E211" s="75">
        <f>EtalonRes!X48</f>
        <v>1</v>
      </c>
      <c r="F211" s="75"/>
      <c r="G211" s="75">
        <f>ROUND(EtalonRes!AG48*Source!I81, 7)</f>
        <v>1</v>
      </c>
      <c r="H211" s="76"/>
      <c r="I211" s="74"/>
      <c r="J211" s="76"/>
      <c r="K211" s="74"/>
      <c r="L211" s="76"/>
    </row>
    <row r="212" spans="1:82" x14ac:dyDescent="0.2">
      <c r="A212" s="53"/>
      <c r="B212" s="53"/>
      <c r="C212" s="52" t="s">
        <v>403</v>
      </c>
      <c r="D212" s="67"/>
      <c r="E212" s="68"/>
      <c r="F212" s="68"/>
      <c r="G212" s="68"/>
      <c r="H212" s="69"/>
      <c r="I212" s="67"/>
      <c r="J212" s="69"/>
      <c r="K212" s="67"/>
      <c r="L212" s="69">
        <f>L202+L204+L205+L208</f>
        <v>150.26999999999998</v>
      </c>
    </row>
    <row r="213" spans="1:82" x14ac:dyDescent="0.2">
      <c r="A213" s="53"/>
      <c r="B213" s="53"/>
      <c r="C213" s="53" t="s">
        <v>852</v>
      </c>
      <c r="D213" s="67"/>
      <c r="E213" s="68"/>
      <c r="F213" s="68"/>
      <c r="G213" s="68"/>
      <c r="H213" s="69"/>
      <c r="I213" s="67"/>
      <c r="J213" s="69"/>
      <c r="K213" s="67"/>
      <c r="L213" s="69">
        <f>SUM(AR201:AR216)+SUM(AS201:AS216)+SUM(AT201:AT216)+SUM(AU201:AU216)+SUM(AV201:AV216)</f>
        <v>126.17</v>
      </c>
    </row>
    <row r="214" spans="1:82" ht="38.25" x14ac:dyDescent="0.2">
      <c r="A214" s="53"/>
      <c r="B214" s="53" t="s">
        <v>43</v>
      </c>
      <c r="C214" s="53" t="s">
        <v>863</v>
      </c>
      <c r="D214" s="67" t="s">
        <v>234</v>
      </c>
      <c r="E214" s="68">
        <f>Source!BZ81</f>
        <v>117</v>
      </c>
      <c r="F214" s="68"/>
      <c r="G214" s="68">
        <f>Source!AT81</f>
        <v>117</v>
      </c>
      <c r="H214" s="69"/>
      <c r="I214" s="67"/>
      <c r="J214" s="69"/>
      <c r="K214" s="67"/>
      <c r="L214" s="69">
        <f>SUM(AZ201:AZ216)</f>
        <v>147.62</v>
      </c>
    </row>
    <row r="215" spans="1:82" ht="38.25" x14ac:dyDescent="0.2">
      <c r="A215" s="73"/>
      <c r="B215" s="73" t="s">
        <v>44</v>
      </c>
      <c r="C215" s="73" t="s">
        <v>864</v>
      </c>
      <c r="D215" s="74" t="s">
        <v>234</v>
      </c>
      <c r="E215" s="75">
        <f>Source!CA81</f>
        <v>74</v>
      </c>
      <c r="F215" s="75"/>
      <c r="G215" s="75">
        <f>Source!AU81</f>
        <v>74</v>
      </c>
      <c r="H215" s="76"/>
      <c r="I215" s="74"/>
      <c r="J215" s="76"/>
      <c r="K215" s="74"/>
      <c r="L215" s="76">
        <f>SUM(BA201:BA216)</f>
        <v>93.37</v>
      </c>
    </row>
    <row r="216" spans="1:82" x14ac:dyDescent="0.2">
      <c r="A216" s="18"/>
      <c r="B216" s="18"/>
      <c r="C216" s="77" t="s">
        <v>855</v>
      </c>
      <c r="D216" s="77"/>
      <c r="E216" s="77"/>
      <c r="F216" s="77"/>
      <c r="G216" s="77"/>
      <c r="H216" s="77"/>
      <c r="I216" s="78">
        <f>IF(E201&lt;&gt;0,K216/E201, 0)</f>
        <v>391.26</v>
      </c>
      <c r="J216" s="78"/>
      <c r="K216" s="78">
        <f>L202+L204+L208+L214+L215+L205</f>
        <v>391.26</v>
      </c>
      <c r="L216" s="78"/>
      <c r="AD216">
        <f>ROUND((Source!AT81/100)*((ROUND(SUMIF(SmtRes!AQ42:'SmtRes'!AQ47,"=1",SmtRes!AD42:'SmtRes'!AD47)*Source!I81, 2)+ROUND(SUMIF(SmtRes!AQ42:'SmtRes'!AQ47,"=1",SmtRes!AC42:'SmtRes'!AC47)*Source!I81, 2))), 2)</f>
        <v>447.31</v>
      </c>
      <c r="AE216">
        <f>ROUND((Source!AU81/100)*((ROUND(SUMIF(SmtRes!AQ42:'SmtRes'!AQ47,"=1",SmtRes!AD42:'SmtRes'!AD47)*Source!I81, 2)+ROUND(SUMIF(SmtRes!AQ42:'SmtRes'!AQ47,"=1",SmtRes!AC42:'SmtRes'!AC47)*Source!I81, 2))), 2)</f>
        <v>282.92</v>
      </c>
      <c r="AN216" s="17">
        <f>L202+L204+L208+L214+L215+L205</f>
        <v>391.26</v>
      </c>
      <c r="AO216" s="17">
        <f>L204</f>
        <v>3.87</v>
      </c>
      <c r="AQ216" t="s">
        <v>856</v>
      </c>
      <c r="AR216" s="17">
        <f>L202</f>
        <v>126.17</v>
      </c>
      <c r="AT216" s="17">
        <f>L205</f>
        <v>0</v>
      </c>
      <c r="AV216" t="s">
        <v>856</v>
      </c>
      <c r="AW216" s="17">
        <f>L208</f>
        <v>20.23</v>
      </c>
      <c r="AZ216">
        <f>Source!X81</f>
        <v>147.62</v>
      </c>
      <c r="BA216">
        <f>Source!Y81</f>
        <v>93.37</v>
      </c>
      <c r="CD216">
        <v>1</v>
      </c>
    </row>
    <row r="217" spans="1:82" ht="25.5" x14ac:dyDescent="0.2">
      <c r="A217" s="79" t="s">
        <v>175</v>
      </c>
      <c r="B217" s="73" t="str">
        <f>Source!F83</f>
        <v>24.3.05.08-0223</v>
      </c>
      <c r="C217" s="73" t="str">
        <f>Source!G83</f>
        <v>Отвод 90° полиэтиленовый литой, электросварной, диаметр 63 мм</v>
      </c>
      <c r="D217" s="74" t="str">
        <f>Source!H83</f>
        <v>ШТ</v>
      </c>
      <c r="E217" s="75">
        <f>Source!K83</f>
        <v>1</v>
      </c>
      <c r="F217" s="75"/>
      <c r="G217" s="75">
        <f>Source!I83</f>
        <v>1</v>
      </c>
      <c r="H217" s="76">
        <f>Source!AL83</f>
        <v>1009.91</v>
      </c>
      <c r="I217" s="74">
        <f>IF(Source!BC83&lt;&gt; 0, Source!BC83, 1)</f>
        <v>0.99</v>
      </c>
      <c r="J217" s="76">
        <f>ROUND(H217*I217, 2)</f>
        <v>999.81</v>
      </c>
      <c r="K217" s="74"/>
      <c r="L217" s="76">
        <f>Source!P83</f>
        <v>999.81</v>
      </c>
    </row>
    <row r="218" spans="1:82" x14ac:dyDescent="0.2">
      <c r="A218" s="18"/>
      <c r="B218" s="18"/>
      <c r="C218" s="77" t="s">
        <v>855</v>
      </c>
      <c r="D218" s="77"/>
      <c r="E218" s="77"/>
      <c r="F218" s="77"/>
      <c r="G218" s="77"/>
      <c r="H218" s="77"/>
      <c r="I218" s="78">
        <f>IF(E217&lt;&gt;0,K218/E217, 0)</f>
        <v>999.81</v>
      </c>
      <c r="J218" s="78"/>
      <c r="K218" s="78">
        <f>L217</f>
        <v>999.81</v>
      </c>
      <c r="L218" s="78"/>
      <c r="AD218">
        <f>ROUND((Source!AT83/100)*((ROUND(ROUND(Source!AO83,2)*Source!I83, 2)+ROUND(ROUND(Source!AN83,2)*Source!I83, 2))), 2)</f>
        <v>0</v>
      </c>
      <c r="AE218">
        <f>ROUND((Source!AU83/100)*((ROUND(ROUND(Source!AO83,2)*Source!I83, 2)+ROUND(ROUND(Source!AN83,2)*Source!I83, 2))), 2)</f>
        <v>0</v>
      </c>
      <c r="AN218" s="17">
        <f>L217</f>
        <v>999.81</v>
      </c>
      <c r="AO218">
        <f>0</f>
        <v>0</v>
      </c>
      <c r="AQ218" t="s">
        <v>856</v>
      </c>
      <c r="AR218">
        <f>0</f>
        <v>0</v>
      </c>
      <c r="AT218">
        <f>0</f>
        <v>0</v>
      </c>
      <c r="AV218" t="s">
        <v>856</v>
      </c>
      <c r="AW218" s="17">
        <f>L217</f>
        <v>999.81</v>
      </c>
      <c r="AZ218">
        <f>Source!X83</f>
        <v>0</v>
      </c>
      <c r="BA218">
        <f>Source!Y83</f>
        <v>0</v>
      </c>
      <c r="CD218">
        <v>1</v>
      </c>
    </row>
    <row r="219" spans="1:82" ht="51" x14ac:dyDescent="0.2">
      <c r="A219" s="66" t="s">
        <v>187</v>
      </c>
      <c r="B219" s="53" t="s">
        <v>902</v>
      </c>
      <c r="C219" s="53" t="str">
        <f>Source!G86</f>
        <v>Устройство цокольного газового ввода на наружных сетях полиэтиленовых газопроводов с соединением "сталь-полиэтилен", диаметр газопровода: 63 мм</v>
      </c>
      <c r="D219" s="67" t="str">
        <f>Source!H86</f>
        <v>10 узлов</v>
      </c>
      <c r="E219" s="68">
        <f>Source!K86</f>
        <v>0.1</v>
      </c>
      <c r="F219" s="68"/>
      <c r="G219" s="68">
        <f>Source!I86</f>
        <v>0.1</v>
      </c>
      <c r="H219" s="69"/>
      <c r="I219" s="67"/>
      <c r="J219" s="69"/>
      <c r="K219" s="67"/>
      <c r="L219" s="69"/>
    </row>
    <row r="220" spans="1:82" x14ac:dyDescent="0.2">
      <c r="A220" s="18"/>
      <c r="B220" s="18"/>
      <c r="C220" s="51" t="str">
        <f>"Объем: "&amp;Source!I86&amp;"=1/"&amp;"10"</f>
        <v>Объем: 0,1=1/10</v>
      </c>
      <c r="D220" s="18"/>
      <c r="E220" s="18"/>
      <c r="F220" s="18"/>
      <c r="G220" s="18"/>
      <c r="H220" s="18"/>
      <c r="I220" s="18"/>
      <c r="J220" s="18"/>
      <c r="K220" s="18"/>
      <c r="L220" s="18"/>
    </row>
    <row r="221" spans="1:82" x14ac:dyDescent="0.2">
      <c r="A221" s="70"/>
      <c r="B221" s="68">
        <v>1</v>
      </c>
      <c r="C221" s="70" t="s">
        <v>858</v>
      </c>
      <c r="D221" s="67" t="s">
        <v>493</v>
      </c>
      <c r="E221" s="71"/>
      <c r="F221" s="68"/>
      <c r="G221" s="68">
        <f>Source!U86</f>
        <v>6.9929999999999994</v>
      </c>
      <c r="H221" s="68"/>
      <c r="I221" s="68"/>
      <c r="J221" s="68"/>
      <c r="K221" s="68"/>
      <c r="L221" s="72">
        <f>SUM(L222:L223)-SUMIF(CE222:CE223, 1, L222:L223)</f>
        <v>2798.1400000000003</v>
      </c>
    </row>
    <row r="222" spans="1:82" x14ac:dyDescent="0.2">
      <c r="A222" s="53"/>
      <c r="B222" s="53" t="s">
        <v>582</v>
      </c>
      <c r="C222" s="53" t="s">
        <v>583</v>
      </c>
      <c r="D222" s="67" t="s">
        <v>584</v>
      </c>
      <c r="E222" s="68">
        <v>0.1</v>
      </c>
      <c r="F222" s="68"/>
      <c r="G222" s="68">
        <f>SmtRes!CX52</f>
        <v>0.01</v>
      </c>
      <c r="H222" s="69"/>
      <c r="I222" s="67"/>
      <c r="J222" s="69">
        <f>SmtRes!CZ52</f>
        <v>325.57</v>
      </c>
      <c r="K222" s="67"/>
      <c r="L222" s="69">
        <f>SmtRes!DI52</f>
        <v>3.26</v>
      </c>
    </row>
    <row r="223" spans="1:82" x14ac:dyDescent="0.2">
      <c r="A223" s="53"/>
      <c r="B223" s="53" t="s">
        <v>585</v>
      </c>
      <c r="C223" s="53" t="s">
        <v>586</v>
      </c>
      <c r="D223" s="67" t="s">
        <v>584</v>
      </c>
      <c r="E223" s="68">
        <v>69.83</v>
      </c>
      <c r="F223" s="68"/>
      <c r="G223" s="68">
        <f>SmtRes!CX53</f>
        <v>6.9829999999999997</v>
      </c>
      <c r="H223" s="69"/>
      <c r="I223" s="67"/>
      <c r="J223" s="69">
        <f>SmtRes!CZ53</f>
        <v>400.24</v>
      </c>
      <c r="K223" s="67"/>
      <c r="L223" s="69">
        <f>SmtRes!DI53</f>
        <v>2794.88</v>
      </c>
    </row>
    <row r="224" spans="1:82" x14ac:dyDescent="0.2">
      <c r="A224" s="70"/>
      <c r="B224" s="68">
        <v>2</v>
      </c>
      <c r="C224" s="70" t="s">
        <v>849</v>
      </c>
      <c r="D224" s="67"/>
      <c r="E224" s="71"/>
      <c r="F224" s="68"/>
      <c r="G224" s="68"/>
      <c r="H224" s="68"/>
      <c r="I224" s="68"/>
      <c r="J224" s="68"/>
      <c r="K224" s="68"/>
      <c r="L224" s="72">
        <f>SUM(L225:L230)-SUMIF(CE225:CE230, 1, L225:L230)</f>
        <v>30.650000000000002</v>
      </c>
    </row>
    <row r="225" spans="1:83" x14ac:dyDescent="0.2">
      <c r="A225" s="70"/>
      <c r="B225" s="68"/>
      <c r="C225" s="70" t="s">
        <v>851</v>
      </c>
      <c r="D225" s="67" t="s">
        <v>493</v>
      </c>
      <c r="E225" s="71"/>
      <c r="F225" s="68"/>
      <c r="G225" s="68">
        <f>Source!V86</f>
        <v>8.9999999999999993E-3</v>
      </c>
      <c r="H225" s="68"/>
      <c r="I225" s="68"/>
      <c r="J225" s="68"/>
      <c r="K225" s="68"/>
      <c r="L225" s="72">
        <f>SUMIF(CE226:CE230, 1, L226:L230)</f>
        <v>3.6</v>
      </c>
      <c r="CE225">
        <v>1</v>
      </c>
    </row>
    <row r="226" spans="1:83" ht="25.5" x14ac:dyDescent="0.2">
      <c r="A226" s="53"/>
      <c r="B226" s="53" t="s">
        <v>587</v>
      </c>
      <c r="C226" s="53" t="s">
        <v>589</v>
      </c>
      <c r="D226" s="67" t="s">
        <v>497</v>
      </c>
      <c r="E226" s="68">
        <v>0.09</v>
      </c>
      <c r="F226" s="68"/>
      <c r="G226" s="68">
        <f>SmtRes!CX55</f>
        <v>8.9999999999999993E-3</v>
      </c>
      <c r="H226" s="69"/>
      <c r="I226" s="67"/>
      <c r="J226" s="69">
        <f>SmtRes!CZ55</f>
        <v>655.95</v>
      </c>
      <c r="K226" s="67"/>
      <c r="L226" s="69">
        <f>SmtRes!DG55</f>
        <v>5.9</v>
      </c>
    </row>
    <row r="227" spans="1:83" x14ac:dyDescent="0.2">
      <c r="A227" s="53"/>
      <c r="B227" s="53" t="s">
        <v>534</v>
      </c>
      <c r="C227" s="53" t="s">
        <v>897</v>
      </c>
      <c r="D227" s="67" t="s">
        <v>493</v>
      </c>
      <c r="E227" s="68">
        <f>SmtRes!DO55*SmtRes!AT55</f>
        <v>0.09</v>
      </c>
      <c r="F227" s="68"/>
      <c r="G227" s="68">
        <f>ROUND(E227*G219, 7)</f>
        <v>8.9999999999999993E-3</v>
      </c>
      <c r="H227" s="69"/>
      <c r="I227" s="67"/>
      <c r="J227" s="69">
        <f>ROUND(SmtRes!AG55/SmtRes!DO55, 2)</f>
        <v>400.24</v>
      </c>
      <c r="K227" s="67"/>
      <c r="L227" s="69">
        <f>SmtRes!DH55</f>
        <v>3.6</v>
      </c>
      <c r="CE227">
        <v>1</v>
      </c>
    </row>
    <row r="228" spans="1:83" ht="38.25" x14ac:dyDescent="0.2">
      <c r="A228" s="53"/>
      <c r="B228" s="53" t="s">
        <v>566</v>
      </c>
      <c r="C228" s="53" t="s">
        <v>568</v>
      </c>
      <c r="D228" s="67" t="s">
        <v>497</v>
      </c>
      <c r="E228" s="68">
        <v>0.6</v>
      </c>
      <c r="F228" s="68"/>
      <c r="G228" s="68">
        <f>SmtRes!CX56</f>
        <v>0.06</v>
      </c>
      <c r="H228" s="69">
        <f>SmtRes!CZ56</f>
        <v>8.6300000000000008</v>
      </c>
      <c r="I228" s="67">
        <f>SmtRes!AJ56</f>
        <v>1.6</v>
      </c>
      <c r="J228" s="69">
        <f>ROUND(H228*I228, 2)</f>
        <v>13.81</v>
      </c>
      <c r="K228" s="67"/>
      <c r="L228" s="69">
        <f>SmtRes!DG56</f>
        <v>0.83</v>
      </c>
    </row>
    <row r="229" spans="1:83" ht="38.25" x14ac:dyDescent="0.2">
      <c r="A229" s="53"/>
      <c r="B229" s="53" t="s">
        <v>569</v>
      </c>
      <c r="C229" s="53" t="s">
        <v>571</v>
      </c>
      <c r="D229" s="67" t="s">
        <v>497</v>
      </c>
      <c r="E229" s="68">
        <v>33.9</v>
      </c>
      <c r="F229" s="68"/>
      <c r="G229" s="68">
        <f>SmtRes!CX57</f>
        <v>3.39</v>
      </c>
      <c r="H229" s="69">
        <f>SmtRes!CZ57</f>
        <v>3.34</v>
      </c>
      <c r="I229" s="67">
        <f>SmtRes!AJ57</f>
        <v>1.3</v>
      </c>
      <c r="J229" s="69">
        <f>ROUND(H229*I229, 2)</f>
        <v>4.34</v>
      </c>
      <c r="K229" s="67"/>
      <c r="L229" s="69">
        <f>SmtRes!DG57</f>
        <v>14.71</v>
      </c>
    </row>
    <row r="230" spans="1:83" ht="25.5" x14ac:dyDescent="0.2">
      <c r="A230" s="53"/>
      <c r="B230" s="53" t="s">
        <v>528</v>
      </c>
      <c r="C230" s="53" t="s">
        <v>530</v>
      </c>
      <c r="D230" s="67" t="s">
        <v>497</v>
      </c>
      <c r="E230" s="68">
        <v>2.1</v>
      </c>
      <c r="F230" s="68"/>
      <c r="G230" s="68">
        <f>SmtRes!CX58</f>
        <v>0.21</v>
      </c>
      <c r="H230" s="69"/>
      <c r="I230" s="67"/>
      <c r="J230" s="69">
        <f>SmtRes!CZ58</f>
        <v>43.87</v>
      </c>
      <c r="K230" s="67"/>
      <c r="L230" s="69">
        <f>SmtRes!DG58</f>
        <v>9.2100000000000009</v>
      </c>
    </row>
    <row r="231" spans="1:83" x14ac:dyDescent="0.2">
      <c r="A231" s="70"/>
      <c r="B231" s="68">
        <v>4</v>
      </c>
      <c r="C231" s="70" t="s">
        <v>895</v>
      </c>
      <c r="D231" s="67"/>
      <c r="E231" s="71"/>
      <c r="F231" s="68"/>
      <c r="G231" s="68"/>
      <c r="H231" s="68"/>
      <c r="I231" s="68"/>
      <c r="J231" s="68"/>
      <c r="K231" s="68"/>
      <c r="L231" s="72">
        <f>SUM(L232:L234)-SUMIF(CE232:CE234, 1, L232:L234)</f>
        <v>5.5499999999999989</v>
      </c>
    </row>
    <row r="232" spans="1:83" ht="38.25" x14ac:dyDescent="0.2">
      <c r="A232" s="53"/>
      <c r="B232" s="53" t="s">
        <v>542</v>
      </c>
      <c r="C232" s="53" t="s">
        <v>544</v>
      </c>
      <c r="D232" s="67" t="s">
        <v>545</v>
      </c>
      <c r="E232" s="68">
        <v>0.33</v>
      </c>
      <c r="F232" s="68"/>
      <c r="G232" s="68">
        <f>SmtRes!CX59</f>
        <v>3.3000000000000002E-2</v>
      </c>
      <c r="H232" s="69"/>
      <c r="I232" s="67"/>
      <c r="J232" s="69">
        <f>SmtRes!CZ59</f>
        <v>131.85</v>
      </c>
      <c r="K232" s="67"/>
      <c r="L232" s="69">
        <f>SmtRes!DF59</f>
        <v>4.3499999999999996</v>
      </c>
    </row>
    <row r="233" spans="1:83" x14ac:dyDescent="0.2">
      <c r="A233" s="53"/>
      <c r="B233" s="53" t="s">
        <v>575</v>
      </c>
      <c r="C233" s="53" t="s">
        <v>577</v>
      </c>
      <c r="D233" s="67" t="s">
        <v>545</v>
      </c>
      <c r="E233" s="68">
        <v>0.02</v>
      </c>
      <c r="F233" s="68"/>
      <c r="G233" s="68">
        <f>SmtRes!CX60</f>
        <v>2E-3</v>
      </c>
      <c r="H233" s="69">
        <f>SmtRes!CZ60</f>
        <v>56.11</v>
      </c>
      <c r="I233" s="67">
        <f>SmtRes!AI60</f>
        <v>1.63</v>
      </c>
      <c r="J233" s="69">
        <f>ROUND(H233*I233, 2)</f>
        <v>91.46</v>
      </c>
      <c r="K233" s="67"/>
      <c r="L233" s="69">
        <f>SmtRes!DF60</f>
        <v>0.18</v>
      </c>
    </row>
    <row r="234" spans="1:83" x14ac:dyDescent="0.2">
      <c r="A234" s="53"/>
      <c r="B234" s="53" t="s">
        <v>590</v>
      </c>
      <c r="C234" s="53" t="s">
        <v>592</v>
      </c>
      <c r="D234" s="67" t="s">
        <v>545</v>
      </c>
      <c r="E234" s="68">
        <v>0.1</v>
      </c>
      <c r="F234" s="68"/>
      <c r="G234" s="68">
        <f>SmtRes!CX61</f>
        <v>0.01</v>
      </c>
      <c r="H234" s="69">
        <f>SmtRes!CZ61</f>
        <v>60.6</v>
      </c>
      <c r="I234" s="67">
        <f>SmtRes!AI61</f>
        <v>1.68</v>
      </c>
      <c r="J234" s="69">
        <f>ROUND(H234*I234, 2)</f>
        <v>101.81</v>
      </c>
      <c r="K234" s="67"/>
      <c r="L234" s="69">
        <f>SmtRes!DF61</f>
        <v>1.02</v>
      </c>
    </row>
    <row r="235" spans="1:83" x14ac:dyDescent="0.2">
      <c r="A235" s="53"/>
      <c r="B235" s="53" t="str">
        <f>EtalonRes!I63</f>
        <v>23.3.06.05</v>
      </c>
      <c r="C235" s="53" t="str">
        <f>EtalonRes!K63</f>
        <v>Трубы стальные</v>
      </c>
      <c r="D235" s="67" t="str">
        <f>EtalonRes!O63</f>
        <v>м</v>
      </c>
      <c r="E235" s="68">
        <f>EtalonRes!X63</f>
        <v>5</v>
      </c>
      <c r="F235" s="68"/>
      <c r="G235" s="68">
        <f>ROUND(EtalonRes!AG63*Source!I86, 7)</f>
        <v>0.5</v>
      </c>
      <c r="H235" s="69"/>
      <c r="I235" s="67"/>
      <c r="J235" s="69"/>
      <c r="K235" s="67"/>
      <c r="L235" s="69"/>
    </row>
    <row r="236" spans="1:83" x14ac:dyDescent="0.2">
      <c r="A236" s="53"/>
      <c r="B236" s="53"/>
      <c r="C236" s="73"/>
      <c r="D236" s="74"/>
      <c r="E236" s="75"/>
      <c r="F236" s="75"/>
      <c r="G236" s="75"/>
      <c r="H236" s="76"/>
      <c r="I236" s="74"/>
      <c r="J236" s="76"/>
      <c r="K236" s="74"/>
      <c r="L236" s="76"/>
    </row>
    <row r="237" spans="1:83" x14ac:dyDescent="0.2">
      <c r="A237" s="53"/>
      <c r="B237" s="53"/>
      <c r="C237" s="52" t="s">
        <v>403</v>
      </c>
      <c r="D237" s="67"/>
      <c r="E237" s="68"/>
      <c r="F237" s="68"/>
      <c r="G237" s="68"/>
      <c r="H237" s="69"/>
      <c r="I237" s="67"/>
      <c r="J237" s="69"/>
      <c r="K237" s="67"/>
      <c r="L237" s="69">
        <f>L221+L224+L225+L231</f>
        <v>2837.9400000000005</v>
      </c>
    </row>
    <row r="238" spans="1:83" x14ac:dyDescent="0.2">
      <c r="A238" s="53"/>
      <c r="B238" s="53"/>
      <c r="C238" s="53" t="s">
        <v>852</v>
      </c>
      <c r="D238" s="67"/>
      <c r="E238" s="68"/>
      <c r="F238" s="68"/>
      <c r="G238" s="68"/>
      <c r="H238" s="69"/>
      <c r="I238" s="67"/>
      <c r="J238" s="69"/>
      <c r="K238" s="67"/>
      <c r="L238" s="69">
        <f>SUM(AR219:AR241)+SUM(AS219:AS241)+SUM(AT219:AT241)+SUM(AU219:AU241)+SUM(AV219:AV241)</f>
        <v>2801.7400000000002</v>
      </c>
    </row>
    <row r="239" spans="1:83" ht="38.25" x14ac:dyDescent="0.2">
      <c r="A239" s="53"/>
      <c r="B239" s="53" t="s">
        <v>43</v>
      </c>
      <c r="C239" s="53" t="s">
        <v>863</v>
      </c>
      <c r="D239" s="67" t="s">
        <v>234</v>
      </c>
      <c r="E239" s="68">
        <f>Source!BZ86</f>
        <v>117</v>
      </c>
      <c r="F239" s="68"/>
      <c r="G239" s="68">
        <f>Source!AT86</f>
        <v>117</v>
      </c>
      <c r="H239" s="69"/>
      <c r="I239" s="67"/>
      <c r="J239" s="69"/>
      <c r="K239" s="67"/>
      <c r="L239" s="69">
        <f>SUM(AZ219:AZ241)</f>
        <v>3278.04</v>
      </c>
    </row>
    <row r="240" spans="1:83" ht="38.25" x14ac:dyDescent="0.2">
      <c r="A240" s="73"/>
      <c r="B240" s="73" t="s">
        <v>44</v>
      </c>
      <c r="C240" s="73" t="s">
        <v>864</v>
      </c>
      <c r="D240" s="74" t="s">
        <v>234</v>
      </c>
      <c r="E240" s="75">
        <f>Source!CA86</f>
        <v>74</v>
      </c>
      <c r="F240" s="75"/>
      <c r="G240" s="75">
        <f>Source!AU86</f>
        <v>74</v>
      </c>
      <c r="H240" s="76"/>
      <c r="I240" s="74"/>
      <c r="J240" s="76"/>
      <c r="K240" s="74"/>
      <c r="L240" s="76">
        <f>SUM(BA219:BA241)</f>
        <v>2073.29</v>
      </c>
    </row>
    <row r="241" spans="1:83" x14ac:dyDescent="0.2">
      <c r="A241" s="18"/>
      <c r="B241" s="18"/>
      <c r="C241" s="77" t="s">
        <v>855</v>
      </c>
      <c r="D241" s="77"/>
      <c r="E241" s="77"/>
      <c r="F241" s="77"/>
      <c r="G241" s="77"/>
      <c r="H241" s="77"/>
      <c r="I241" s="78">
        <f>IF(E219&lt;&gt;0,K241/E219, 0)</f>
        <v>81892.700000000012</v>
      </c>
      <c r="J241" s="78"/>
      <c r="K241" s="78">
        <f>L221+L224+L231+L239+L240+L225</f>
        <v>8189.2700000000013</v>
      </c>
      <c r="L241" s="78"/>
      <c r="AD241">
        <f>ROUND((Source!AT86/100)*((ROUND(SUMIF(SmtRes!AQ52:'SmtRes'!AQ61,"=1",SmtRes!AD52:'SmtRes'!AD61)*Source!I86, 2)+ROUND(SUMIF(SmtRes!AQ52:'SmtRes'!AQ61,"=1",SmtRes!AC52:'SmtRes'!AC61)*Source!I86, 2))), 2)</f>
        <v>131.74</v>
      </c>
      <c r="AE241">
        <f>ROUND((Source!AU86/100)*((ROUND(SUMIF(SmtRes!AQ52:'SmtRes'!AQ61,"=1",SmtRes!AD52:'SmtRes'!AD61)*Source!I86, 2)+ROUND(SUMIF(SmtRes!AQ52:'SmtRes'!AQ61,"=1",SmtRes!AC52:'SmtRes'!AC61)*Source!I86, 2))), 2)</f>
        <v>83.32</v>
      </c>
      <c r="AN241" s="17">
        <f>L221+L224+L231+L239+L240+L225</f>
        <v>8189.2700000000013</v>
      </c>
      <c r="AO241" s="17">
        <f>L224</f>
        <v>30.650000000000002</v>
      </c>
      <c r="AQ241" t="s">
        <v>856</v>
      </c>
      <c r="AR241" s="17">
        <f>L221</f>
        <v>2798.1400000000003</v>
      </c>
      <c r="AT241" s="17">
        <f>L225</f>
        <v>3.6</v>
      </c>
      <c r="AV241" t="s">
        <v>856</v>
      </c>
      <c r="AW241" s="17">
        <f>L231</f>
        <v>5.5499999999999989</v>
      </c>
      <c r="AZ241">
        <f>Source!X86</f>
        <v>3278.04</v>
      </c>
      <c r="BA241">
        <f>Source!Y86</f>
        <v>2073.29</v>
      </c>
      <c r="CD241">
        <v>1</v>
      </c>
    </row>
    <row r="242" spans="1:83" ht="114.75" x14ac:dyDescent="0.2">
      <c r="A242" s="79" t="s">
        <v>192</v>
      </c>
      <c r="B242" s="73" t="str">
        <f>Source!F87</f>
        <v>18.4.01.09-0116</v>
      </c>
      <c r="C242" s="73" t="str">
        <f>Source!G87</f>
        <v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v>
      </c>
      <c r="D242" s="74" t="str">
        <f>Source!H87</f>
        <v>ШТ</v>
      </c>
      <c r="E242" s="75">
        <f>Source!K87</f>
        <v>1</v>
      </c>
      <c r="F242" s="75"/>
      <c r="G242" s="75">
        <f>Source!I87</f>
        <v>1</v>
      </c>
      <c r="H242" s="76">
        <f>Source!AL87</f>
        <v>7414.09</v>
      </c>
      <c r="I242" s="74">
        <f>IF(Source!BC87&lt;&gt; 0, Source!BC87, 1)</f>
        <v>1.03</v>
      </c>
      <c r="J242" s="76">
        <f>ROUND(H242*I242, 2)</f>
        <v>7636.51</v>
      </c>
      <c r="K242" s="74"/>
      <c r="L242" s="76">
        <f>Source!P87</f>
        <v>7636.51</v>
      </c>
    </row>
    <row r="243" spans="1:83" x14ac:dyDescent="0.2">
      <c r="A243" s="18"/>
      <c r="B243" s="18"/>
      <c r="C243" s="77" t="s">
        <v>855</v>
      </c>
      <c r="D243" s="77"/>
      <c r="E243" s="77"/>
      <c r="F243" s="77"/>
      <c r="G243" s="77"/>
      <c r="H243" s="77"/>
      <c r="I243" s="78">
        <f>IF(E242&lt;&gt;0,K243/E242, 0)</f>
        <v>7636.51</v>
      </c>
      <c r="J243" s="78"/>
      <c r="K243" s="78">
        <f>L242</f>
        <v>7636.51</v>
      </c>
      <c r="L243" s="78"/>
      <c r="AD243">
        <f>ROUND((Source!AT87/100)*((ROUND(ROUND(Source!AO87,2)*Source!I87, 2)+ROUND(ROUND(Source!AN87,2)*Source!I87, 2))), 2)</f>
        <v>0</v>
      </c>
      <c r="AE243">
        <f>ROUND((Source!AU87/100)*((ROUND(ROUND(Source!AO87,2)*Source!I87, 2)+ROUND(ROUND(Source!AN87,2)*Source!I87, 2))), 2)</f>
        <v>0</v>
      </c>
      <c r="AN243" s="17">
        <f>L242</f>
        <v>7636.51</v>
      </c>
      <c r="AO243">
        <f>0</f>
        <v>0</v>
      </c>
      <c r="AQ243" t="s">
        <v>856</v>
      </c>
      <c r="AR243">
        <f>0</f>
        <v>0</v>
      </c>
      <c r="AT243">
        <f>0</f>
        <v>0</v>
      </c>
      <c r="AV243" t="s">
        <v>856</v>
      </c>
      <c r="AW243" s="17">
        <f>L242</f>
        <v>7636.51</v>
      </c>
      <c r="AZ243">
        <f>Source!X87</f>
        <v>0</v>
      </c>
      <c r="BA243">
        <f>Source!Y87</f>
        <v>0</v>
      </c>
      <c r="CD243">
        <v>1</v>
      </c>
    </row>
    <row r="244" spans="1:83" ht="38.25" x14ac:dyDescent="0.2">
      <c r="A244" s="66" t="s">
        <v>195</v>
      </c>
      <c r="B244" s="53" t="s">
        <v>903</v>
      </c>
      <c r="C244" s="53" t="str">
        <f>Source!G88</f>
        <v>Монтаж крана стального фланцевого  для надземной установки на стальных газопроводах диаметром: 50 мм</v>
      </c>
      <c r="D244" s="67" t="str">
        <f>Source!H88</f>
        <v>ШТ</v>
      </c>
      <c r="E244" s="68">
        <f>Source!K88</f>
        <v>1</v>
      </c>
      <c r="F244" s="68"/>
      <c r="G244" s="68">
        <f>Source!I88</f>
        <v>1</v>
      </c>
      <c r="H244" s="69"/>
      <c r="I244" s="67"/>
      <c r="J244" s="69"/>
      <c r="K244" s="67"/>
      <c r="L244" s="69"/>
    </row>
    <row r="245" spans="1:83" x14ac:dyDescent="0.2">
      <c r="A245" s="70"/>
      <c r="B245" s="68">
        <v>1</v>
      </c>
      <c r="C245" s="70" t="s">
        <v>858</v>
      </c>
      <c r="D245" s="67" t="s">
        <v>493</v>
      </c>
      <c r="E245" s="71"/>
      <c r="F245" s="68"/>
      <c r="G245" s="68">
        <f>Source!U88</f>
        <v>5.91</v>
      </c>
      <c r="H245" s="68"/>
      <c r="I245" s="68"/>
      <c r="J245" s="68"/>
      <c r="K245" s="68"/>
      <c r="L245" s="72">
        <f>SUM(L246:L246)-SUMIF(CE246:CE246, 1, L246:L246)</f>
        <v>2541.9499999999998</v>
      </c>
    </row>
    <row r="246" spans="1:83" x14ac:dyDescent="0.2">
      <c r="A246" s="53"/>
      <c r="B246" s="53" t="s">
        <v>580</v>
      </c>
      <c r="C246" s="53" t="s">
        <v>581</v>
      </c>
      <c r="D246" s="67" t="s">
        <v>493</v>
      </c>
      <c r="E246" s="68">
        <v>5.91</v>
      </c>
      <c r="F246" s="68"/>
      <c r="G246" s="68">
        <f>SmtRes!CX62</f>
        <v>5.91</v>
      </c>
      <c r="H246" s="69"/>
      <c r="I246" s="67"/>
      <c r="J246" s="69">
        <f>SmtRes!CZ62</f>
        <v>430.11</v>
      </c>
      <c r="K246" s="67"/>
      <c r="L246" s="69">
        <f>SmtRes!DI62</f>
        <v>2541.9499999999998</v>
      </c>
    </row>
    <row r="247" spans="1:83" x14ac:dyDescent="0.2">
      <c r="A247" s="70"/>
      <c r="B247" s="68">
        <v>2</v>
      </c>
      <c r="C247" s="70" t="s">
        <v>849</v>
      </c>
      <c r="D247" s="67"/>
      <c r="E247" s="71"/>
      <c r="F247" s="68"/>
      <c r="G247" s="68"/>
      <c r="H247" s="68"/>
      <c r="I247" s="68"/>
      <c r="J247" s="68"/>
      <c r="K247" s="68"/>
      <c r="L247" s="72">
        <f>SUM(L248:L252)-SUMIF(CE248:CE252, 1, L248:L252)</f>
        <v>203.84000000000003</v>
      </c>
    </row>
    <row r="248" spans="1:83" x14ac:dyDescent="0.2">
      <c r="A248" s="70"/>
      <c r="B248" s="68"/>
      <c r="C248" s="70" t="s">
        <v>851</v>
      </c>
      <c r="D248" s="67" t="s">
        <v>493</v>
      </c>
      <c r="E248" s="71"/>
      <c r="F248" s="68"/>
      <c r="G248" s="68">
        <f>Source!V88</f>
        <v>0.14000000000000001</v>
      </c>
      <c r="H248" s="68"/>
      <c r="I248" s="68"/>
      <c r="J248" s="68"/>
      <c r="K248" s="68"/>
      <c r="L248" s="72">
        <f>SUMIF(CE249:CE252, 1, L249:L252)</f>
        <v>56.03</v>
      </c>
      <c r="CE248">
        <v>1</v>
      </c>
    </row>
    <row r="249" spans="1:83" ht="25.5" x14ac:dyDescent="0.2">
      <c r="A249" s="53"/>
      <c r="B249" s="53" t="s">
        <v>587</v>
      </c>
      <c r="C249" s="53" t="s">
        <v>589</v>
      </c>
      <c r="D249" s="67" t="s">
        <v>497</v>
      </c>
      <c r="E249" s="68">
        <v>0.14000000000000001</v>
      </c>
      <c r="F249" s="68"/>
      <c r="G249" s="68">
        <f>SmtRes!CX64</f>
        <v>0.14000000000000001</v>
      </c>
      <c r="H249" s="69"/>
      <c r="I249" s="67"/>
      <c r="J249" s="69">
        <f>SmtRes!CZ64</f>
        <v>655.95</v>
      </c>
      <c r="K249" s="67"/>
      <c r="L249" s="69">
        <f>SmtRes!DG64</f>
        <v>91.83</v>
      </c>
    </row>
    <row r="250" spans="1:83" x14ac:dyDescent="0.2">
      <c r="A250" s="53"/>
      <c r="B250" s="53" t="s">
        <v>534</v>
      </c>
      <c r="C250" s="53" t="s">
        <v>897</v>
      </c>
      <c r="D250" s="67" t="s">
        <v>493</v>
      </c>
      <c r="E250" s="68">
        <f>SmtRes!DO64*SmtRes!AT64</f>
        <v>0.14000000000000001</v>
      </c>
      <c r="F250" s="68"/>
      <c r="G250" s="68">
        <f>ROUND(E250*G244, 7)</f>
        <v>0.14000000000000001</v>
      </c>
      <c r="H250" s="69"/>
      <c r="I250" s="67"/>
      <c r="J250" s="69">
        <f>ROUND(SmtRes!AG64/SmtRes!DO64, 2)</f>
        <v>400.24</v>
      </c>
      <c r="K250" s="67"/>
      <c r="L250" s="69">
        <f>SmtRes!DH64</f>
        <v>56.03</v>
      </c>
      <c r="CE250">
        <v>1</v>
      </c>
    </row>
    <row r="251" spans="1:83" x14ac:dyDescent="0.2">
      <c r="A251" s="53"/>
      <c r="B251" s="53" t="s">
        <v>593</v>
      </c>
      <c r="C251" s="53" t="s">
        <v>595</v>
      </c>
      <c r="D251" s="67" t="s">
        <v>497</v>
      </c>
      <c r="E251" s="68">
        <v>0.8</v>
      </c>
      <c r="F251" s="68"/>
      <c r="G251" s="68">
        <f>SmtRes!CX65</f>
        <v>0.8</v>
      </c>
      <c r="H251" s="69">
        <f>SmtRes!CZ65</f>
        <v>4.3499999999999996</v>
      </c>
      <c r="I251" s="67">
        <f>SmtRes!AJ65</f>
        <v>1.3</v>
      </c>
      <c r="J251" s="69">
        <f>ROUND(H251*I251, 2)</f>
        <v>5.66</v>
      </c>
      <c r="K251" s="67"/>
      <c r="L251" s="69">
        <f>SmtRes!DG65</f>
        <v>4.53</v>
      </c>
    </row>
    <row r="252" spans="1:83" ht="25.5" x14ac:dyDescent="0.2">
      <c r="A252" s="53"/>
      <c r="B252" s="53" t="s">
        <v>528</v>
      </c>
      <c r="C252" s="53" t="s">
        <v>530</v>
      </c>
      <c r="D252" s="67" t="s">
        <v>497</v>
      </c>
      <c r="E252" s="68">
        <v>2.4500000000000002</v>
      </c>
      <c r="F252" s="68"/>
      <c r="G252" s="68">
        <f>SmtRes!CX66</f>
        <v>2.4500000000000002</v>
      </c>
      <c r="H252" s="69"/>
      <c r="I252" s="67"/>
      <c r="J252" s="69">
        <f>SmtRes!CZ66</f>
        <v>43.87</v>
      </c>
      <c r="K252" s="67"/>
      <c r="L252" s="69">
        <f>SmtRes!DG66</f>
        <v>107.48</v>
      </c>
    </row>
    <row r="253" spans="1:83" x14ac:dyDescent="0.2">
      <c r="A253" s="70"/>
      <c r="B253" s="68">
        <v>4</v>
      </c>
      <c r="C253" s="70" t="s">
        <v>895</v>
      </c>
      <c r="D253" s="67"/>
      <c r="E253" s="71"/>
      <c r="F253" s="68"/>
      <c r="G253" s="68"/>
      <c r="H253" s="68"/>
      <c r="I253" s="68"/>
      <c r="J253" s="68"/>
      <c r="K253" s="68"/>
      <c r="L253" s="72">
        <f>SUM(L254:L263)-SUMIF(CE254:CE263, 1, L254:L263)</f>
        <v>1591.9199999999998</v>
      </c>
    </row>
    <row r="254" spans="1:83" x14ac:dyDescent="0.2">
      <c r="A254" s="53"/>
      <c r="B254" s="53" t="s">
        <v>596</v>
      </c>
      <c r="C254" s="53" t="s">
        <v>598</v>
      </c>
      <c r="D254" s="67" t="s">
        <v>48</v>
      </c>
      <c r="E254" s="68">
        <v>0.3</v>
      </c>
      <c r="F254" s="68"/>
      <c r="G254" s="68">
        <f>SmtRes!CX67</f>
        <v>0.3</v>
      </c>
      <c r="H254" s="69"/>
      <c r="I254" s="67"/>
      <c r="J254" s="69">
        <f>SmtRes!CZ67</f>
        <v>115.4</v>
      </c>
      <c r="K254" s="67"/>
      <c r="L254" s="69">
        <f>SmtRes!DF67</f>
        <v>34.619999999999997</v>
      </c>
    </row>
    <row r="255" spans="1:83" x14ac:dyDescent="0.2">
      <c r="A255" s="53"/>
      <c r="B255" s="53" t="s">
        <v>599</v>
      </c>
      <c r="C255" s="53" t="s">
        <v>601</v>
      </c>
      <c r="D255" s="67" t="s">
        <v>545</v>
      </c>
      <c r="E255" s="68">
        <v>0.06</v>
      </c>
      <c r="F255" s="68"/>
      <c r="G255" s="68">
        <f>SmtRes!CX68</f>
        <v>0.06</v>
      </c>
      <c r="H255" s="69">
        <f>SmtRes!CZ68</f>
        <v>41.38</v>
      </c>
      <c r="I255" s="67">
        <f>SmtRes!AI68</f>
        <v>1.39</v>
      </c>
      <c r="J255" s="69">
        <f>ROUND(H255*I255, 2)</f>
        <v>57.52</v>
      </c>
      <c r="K255" s="67"/>
      <c r="L255" s="69">
        <f>SmtRes!DF68</f>
        <v>3.45</v>
      </c>
    </row>
    <row r="256" spans="1:83" x14ac:dyDescent="0.2">
      <c r="A256" s="53"/>
      <c r="B256" s="53" t="s">
        <v>538</v>
      </c>
      <c r="C256" s="53" t="s">
        <v>540</v>
      </c>
      <c r="D256" s="67" t="s">
        <v>541</v>
      </c>
      <c r="E256" s="68">
        <v>0.45</v>
      </c>
      <c r="F256" s="68"/>
      <c r="G256" s="68">
        <f>SmtRes!CX69</f>
        <v>0.45</v>
      </c>
      <c r="H256" s="69"/>
      <c r="I256" s="67"/>
      <c r="J256" s="69">
        <f>SmtRes!CZ69</f>
        <v>9.5500000000000007</v>
      </c>
      <c r="K256" s="67"/>
      <c r="L256" s="69">
        <f>SmtRes!DF69</f>
        <v>4.3</v>
      </c>
    </row>
    <row r="257" spans="1:82" ht="38.25" x14ac:dyDescent="0.2">
      <c r="A257" s="53"/>
      <c r="B257" s="53" t="s">
        <v>542</v>
      </c>
      <c r="C257" s="53" t="s">
        <v>544</v>
      </c>
      <c r="D257" s="67" t="s">
        <v>545</v>
      </c>
      <c r="E257" s="68">
        <v>0.72</v>
      </c>
      <c r="F257" s="68"/>
      <c r="G257" s="68">
        <f>SmtRes!CX70</f>
        <v>0.72</v>
      </c>
      <c r="H257" s="69"/>
      <c r="I257" s="67"/>
      <c r="J257" s="69">
        <f>SmtRes!CZ70</f>
        <v>131.85</v>
      </c>
      <c r="K257" s="67"/>
      <c r="L257" s="69">
        <f>SmtRes!DF70</f>
        <v>94.93</v>
      </c>
    </row>
    <row r="258" spans="1:82" ht="25.5" x14ac:dyDescent="0.2">
      <c r="A258" s="53"/>
      <c r="B258" s="53" t="s">
        <v>602</v>
      </c>
      <c r="C258" s="53" t="s">
        <v>604</v>
      </c>
      <c r="D258" s="67" t="s">
        <v>545</v>
      </c>
      <c r="E258" s="68">
        <v>0.75</v>
      </c>
      <c r="F258" s="68"/>
      <c r="G258" s="68">
        <f>SmtRes!CX71</f>
        <v>0.75</v>
      </c>
      <c r="H258" s="69">
        <f>SmtRes!CZ71</f>
        <v>174.93</v>
      </c>
      <c r="I258" s="67">
        <f>SmtRes!AI71</f>
        <v>1.1200000000000001</v>
      </c>
      <c r="J258" s="69">
        <f>ROUND(H258*I258, 2)</f>
        <v>195.92</v>
      </c>
      <c r="K258" s="67"/>
      <c r="L258" s="69">
        <f>SmtRes!DF71</f>
        <v>146.94</v>
      </c>
    </row>
    <row r="259" spans="1:82" x14ac:dyDescent="0.2">
      <c r="A259" s="53"/>
      <c r="B259" s="53" t="s">
        <v>552</v>
      </c>
      <c r="C259" s="53" t="s">
        <v>554</v>
      </c>
      <c r="D259" s="67" t="s">
        <v>285</v>
      </c>
      <c r="E259" s="68">
        <v>1.8000000000000001E-4</v>
      </c>
      <c r="F259" s="68"/>
      <c r="G259" s="68">
        <f>SmtRes!CX72</f>
        <v>1.8000000000000001E-4</v>
      </c>
      <c r="H259" s="69">
        <f>SmtRes!CZ72</f>
        <v>74437.320000000007</v>
      </c>
      <c r="I259" s="67">
        <f>SmtRes!AI72</f>
        <v>1.41</v>
      </c>
      <c r="J259" s="69">
        <f>ROUND(H259*I259, 2)</f>
        <v>104956.62</v>
      </c>
      <c r="K259" s="67"/>
      <c r="L259" s="69">
        <f>SmtRes!DF72</f>
        <v>18.89</v>
      </c>
    </row>
    <row r="260" spans="1:82" x14ac:dyDescent="0.2">
      <c r="A260" s="53"/>
      <c r="B260" s="53" t="s">
        <v>605</v>
      </c>
      <c r="C260" s="53" t="s">
        <v>607</v>
      </c>
      <c r="D260" s="67" t="s">
        <v>285</v>
      </c>
      <c r="E260" s="68">
        <v>1.8000000000000001E-4</v>
      </c>
      <c r="F260" s="68"/>
      <c r="G260" s="68">
        <f>SmtRes!CX73</f>
        <v>1.8000000000000001E-4</v>
      </c>
      <c r="H260" s="69">
        <f>SmtRes!CZ73</f>
        <v>118848.25</v>
      </c>
      <c r="I260" s="67">
        <f>SmtRes!AI73</f>
        <v>1.33</v>
      </c>
      <c r="J260" s="69">
        <f>ROUND(H260*I260, 2)</f>
        <v>158068.17000000001</v>
      </c>
      <c r="K260" s="67"/>
      <c r="L260" s="69">
        <f>SmtRes!DF73</f>
        <v>28.45</v>
      </c>
    </row>
    <row r="261" spans="1:82" x14ac:dyDescent="0.2">
      <c r="A261" s="53"/>
      <c r="B261" s="53" t="s">
        <v>608</v>
      </c>
      <c r="C261" s="53" t="s">
        <v>610</v>
      </c>
      <c r="D261" s="67" t="s">
        <v>285</v>
      </c>
      <c r="E261" s="68">
        <v>2.0000000000000002E-5</v>
      </c>
      <c r="F261" s="68"/>
      <c r="G261" s="68">
        <f>SmtRes!CX74</f>
        <v>2.0000000000000002E-5</v>
      </c>
      <c r="H261" s="69">
        <f>SmtRes!CZ74</f>
        <v>344491.84</v>
      </c>
      <c r="I261" s="67">
        <f>SmtRes!AI74</f>
        <v>1.34</v>
      </c>
      <c r="J261" s="69">
        <f>ROUND(H261*I261, 2)</f>
        <v>461619.07</v>
      </c>
      <c r="K261" s="67"/>
      <c r="L261" s="69">
        <f>SmtRes!DF74</f>
        <v>9.23</v>
      </c>
    </row>
    <row r="262" spans="1:82" ht="51" x14ac:dyDescent="0.2">
      <c r="A262" s="53"/>
      <c r="B262" s="53" t="s">
        <v>148</v>
      </c>
      <c r="C262" s="53" t="s">
        <v>149</v>
      </c>
      <c r="D262" s="67" t="s">
        <v>128</v>
      </c>
      <c r="E262" s="68">
        <v>5.8</v>
      </c>
      <c r="F262" s="68"/>
      <c r="G262" s="68">
        <f>SmtRes!CX75</f>
        <v>5.8</v>
      </c>
      <c r="H262" s="69"/>
      <c r="I262" s="67"/>
      <c r="J262" s="69">
        <f>SmtRes!CZ75</f>
        <v>201.05</v>
      </c>
      <c r="K262" s="67"/>
      <c r="L262" s="69">
        <f>SmtRes!DF75</f>
        <v>1166.0899999999999</v>
      </c>
    </row>
    <row r="263" spans="1:82" ht="51" x14ac:dyDescent="0.2">
      <c r="A263" s="53"/>
      <c r="B263" s="53" t="s">
        <v>614</v>
      </c>
      <c r="C263" s="53" t="s">
        <v>616</v>
      </c>
      <c r="D263" s="67" t="s">
        <v>137</v>
      </c>
      <c r="E263" s="68">
        <v>1</v>
      </c>
      <c r="F263" s="68"/>
      <c r="G263" s="68">
        <f>SmtRes!CX77</f>
        <v>1</v>
      </c>
      <c r="H263" s="69">
        <f>SmtRes!CZ77</f>
        <v>75.239999999999995</v>
      </c>
      <c r="I263" s="67">
        <f>SmtRes!AI77</f>
        <v>1.1299999999999999</v>
      </c>
      <c r="J263" s="69">
        <f>ROUND(H263*I263, 2)</f>
        <v>85.02</v>
      </c>
      <c r="K263" s="67"/>
      <c r="L263" s="69">
        <f>SmtRes!DF77</f>
        <v>85.02</v>
      </c>
    </row>
    <row r="264" spans="1:82" x14ac:dyDescent="0.2">
      <c r="A264" s="53"/>
      <c r="B264" s="53"/>
      <c r="C264" s="73"/>
      <c r="D264" s="74"/>
      <c r="E264" s="75"/>
      <c r="F264" s="75"/>
      <c r="G264" s="75"/>
      <c r="H264" s="76"/>
      <c r="I264" s="74"/>
      <c r="J264" s="76"/>
      <c r="K264" s="74"/>
      <c r="L264" s="76"/>
    </row>
    <row r="265" spans="1:82" x14ac:dyDescent="0.2">
      <c r="A265" s="53"/>
      <c r="B265" s="53"/>
      <c r="C265" s="52" t="s">
        <v>403</v>
      </c>
      <c r="D265" s="67"/>
      <c r="E265" s="68"/>
      <c r="F265" s="68"/>
      <c r="G265" s="68"/>
      <c r="H265" s="69"/>
      <c r="I265" s="67"/>
      <c r="J265" s="69"/>
      <c r="K265" s="67"/>
      <c r="L265" s="69">
        <f>L245+L247+L248+L253</f>
        <v>4393.74</v>
      </c>
    </row>
    <row r="266" spans="1:82" x14ac:dyDescent="0.2">
      <c r="A266" s="53"/>
      <c r="B266" s="53"/>
      <c r="C266" s="53" t="s">
        <v>852</v>
      </c>
      <c r="D266" s="67"/>
      <c r="E266" s="68"/>
      <c r="F266" s="68"/>
      <c r="G266" s="68"/>
      <c r="H266" s="69"/>
      <c r="I266" s="67"/>
      <c r="J266" s="69"/>
      <c r="K266" s="67"/>
      <c r="L266" s="69">
        <f>SUM(AR244:AR269)+SUM(AS244:AS269)+SUM(AT244:AT269)+SUM(AU244:AU269)+SUM(AV244:AV269)</f>
        <v>2597.98</v>
      </c>
    </row>
    <row r="267" spans="1:82" ht="38.25" x14ac:dyDescent="0.2">
      <c r="A267" s="53"/>
      <c r="B267" s="53" t="s">
        <v>43</v>
      </c>
      <c r="C267" s="53" t="s">
        <v>863</v>
      </c>
      <c r="D267" s="67" t="s">
        <v>234</v>
      </c>
      <c r="E267" s="68">
        <f>Source!BZ88</f>
        <v>117</v>
      </c>
      <c r="F267" s="68"/>
      <c r="G267" s="68">
        <f>Source!AT88</f>
        <v>117</v>
      </c>
      <c r="H267" s="69"/>
      <c r="I267" s="67"/>
      <c r="J267" s="69"/>
      <c r="K267" s="67"/>
      <c r="L267" s="69">
        <f>SUM(AZ244:AZ269)</f>
        <v>3039.64</v>
      </c>
    </row>
    <row r="268" spans="1:82" ht="38.25" x14ac:dyDescent="0.2">
      <c r="A268" s="73"/>
      <c r="B268" s="73" t="s">
        <v>44</v>
      </c>
      <c r="C268" s="73" t="s">
        <v>864</v>
      </c>
      <c r="D268" s="74" t="s">
        <v>234</v>
      </c>
      <c r="E268" s="75">
        <f>Source!CA88</f>
        <v>74</v>
      </c>
      <c r="F268" s="75"/>
      <c r="G268" s="75">
        <f>Source!AU88</f>
        <v>74</v>
      </c>
      <c r="H268" s="76"/>
      <c r="I268" s="74"/>
      <c r="J268" s="76"/>
      <c r="K268" s="74"/>
      <c r="L268" s="76">
        <f>SUM(BA244:BA269)</f>
        <v>1922.51</v>
      </c>
    </row>
    <row r="269" spans="1:82" x14ac:dyDescent="0.2">
      <c r="A269" s="18"/>
      <c r="B269" s="18"/>
      <c r="C269" s="77" t="s">
        <v>855</v>
      </c>
      <c r="D269" s="77"/>
      <c r="E269" s="77"/>
      <c r="F269" s="77"/>
      <c r="G269" s="77"/>
      <c r="H269" s="77"/>
      <c r="I269" s="78">
        <f>IF(E244&lt;&gt;0,K269/E244, 0)</f>
        <v>9355.8900000000012</v>
      </c>
      <c r="J269" s="78"/>
      <c r="K269" s="78">
        <f>L245+L247+L253+L267+L268+L248</f>
        <v>9355.8900000000012</v>
      </c>
      <c r="L269" s="78"/>
      <c r="AD269">
        <f>ROUND((Source!AT88/100)*((ROUND(SUMIF(SmtRes!AQ62:'SmtRes'!AQ77,"=1",SmtRes!AD62:'SmtRes'!AD77)*Source!I88, 2)+ROUND(SUMIF(SmtRes!AQ62:'SmtRes'!AQ77,"=1",SmtRes!AC62:'SmtRes'!AC77)*Source!I88, 2))), 2)</f>
        <v>971.51</v>
      </c>
      <c r="AE269">
        <f>ROUND((Source!AU88/100)*((ROUND(SUMIF(SmtRes!AQ62:'SmtRes'!AQ77,"=1",SmtRes!AD62:'SmtRes'!AD77)*Source!I88, 2)+ROUND(SUMIF(SmtRes!AQ62:'SmtRes'!AQ77,"=1",SmtRes!AC62:'SmtRes'!AC77)*Source!I88, 2))), 2)</f>
        <v>614.46</v>
      </c>
      <c r="AN269" s="17">
        <f>L245+L247+L253+L267+L268+L248</f>
        <v>9355.8900000000012</v>
      </c>
      <c r="AO269" s="17">
        <f>L247</f>
        <v>203.84000000000003</v>
      </c>
      <c r="AQ269" t="s">
        <v>856</v>
      </c>
      <c r="AR269" s="17">
        <f>L245</f>
        <v>2541.9499999999998</v>
      </c>
      <c r="AT269" s="17">
        <f>L248</f>
        <v>56.03</v>
      </c>
      <c r="AV269" t="s">
        <v>856</v>
      </c>
      <c r="AW269" s="17">
        <f>L253</f>
        <v>1591.9199999999998</v>
      </c>
      <c r="AZ269">
        <f>Source!X88</f>
        <v>3039.64</v>
      </c>
      <c r="BA269">
        <f>Source!Y88</f>
        <v>1922.51</v>
      </c>
      <c r="CD269">
        <v>1</v>
      </c>
    </row>
    <row r="270" spans="1:82" ht="76.5" x14ac:dyDescent="0.2">
      <c r="A270" s="79" t="s">
        <v>199</v>
      </c>
      <c r="B270" s="73" t="str">
        <f>Source!F89</f>
        <v>18.1.09.04-0001</v>
      </c>
      <c r="C270" s="73" t="str">
        <f>Source!G89</f>
        <v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v>
      </c>
      <c r="D270" s="74" t="str">
        <f>Source!H89</f>
        <v>ШТ</v>
      </c>
      <c r="E270" s="75">
        <f>Source!K89</f>
        <v>1</v>
      </c>
      <c r="F270" s="75"/>
      <c r="G270" s="75">
        <f>Source!I89</f>
        <v>1</v>
      </c>
      <c r="H270" s="76">
        <f>Source!AL89</f>
        <v>8460.98</v>
      </c>
      <c r="I270" s="74">
        <f>IF(Source!BC89&lt;&gt; 0, Source!BC89, 1)</f>
        <v>1.22</v>
      </c>
      <c r="J270" s="76">
        <f>ROUND(H270*I270, 2)</f>
        <v>10322.4</v>
      </c>
      <c r="K270" s="74"/>
      <c r="L270" s="76">
        <f>Source!P89</f>
        <v>10322.4</v>
      </c>
    </row>
    <row r="271" spans="1:82" x14ac:dyDescent="0.2">
      <c r="A271" s="18"/>
      <c r="B271" s="18"/>
      <c r="C271" s="77" t="s">
        <v>855</v>
      </c>
      <c r="D271" s="77"/>
      <c r="E271" s="77"/>
      <c r="F271" s="77"/>
      <c r="G271" s="77"/>
      <c r="H271" s="77"/>
      <c r="I271" s="78">
        <f>IF(E270&lt;&gt;0,K271/E270, 0)</f>
        <v>10322.4</v>
      </c>
      <c r="J271" s="78"/>
      <c r="K271" s="78">
        <f>L270</f>
        <v>10322.4</v>
      </c>
      <c r="L271" s="78"/>
      <c r="AD271">
        <f>ROUND((Source!AT89/100)*((ROUND(ROUND(Source!AO89,2)*Source!I89, 2)+ROUND(ROUND(Source!AN89,2)*Source!I89, 2))), 2)</f>
        <v>0</v>
      </c>
      <c r="AE271">
        <f>ROUND((Source!AU89/100)*((ROUND(ROUND(Source!AO89,2)*Source!I89, 2)+ROUND(ROUND(Source!AN89,2)*Source!I89, 2))), 2)</f>
        <v>0</v>
      </c>
      <c r="AN271" s="17">
        <f>L270</f>
        <v>10322.4</v>
      </c>
      <c r="AO271">
        <f>0</f>
        <v>0</v>
      </c>
      <c r="AQ271" t="s">
        <v>856</v>
      </c>
      <c r="AR271">
        <f>0</f>
        <v>0</v>
      </c>
      <c r="AT271">
        <f>0</f>
        <v>0</v>
      </c>
      <c r="AV271" t="s">
        <v>856</v>
      </c>
      <c r="AW271" s="17">
        <f>L270</f>
        <v>10322.4</v>
      </c>
      <c r="AZ271">
        <f>Source!X89</f>
        <v>0</v>
      </c>
      <c r="BA271">
        <f>Source!Y89</f>
        <v>0</v>
      </c>
      <c r="CD271">
        <v>1</v>
      </c>
    </row>
    <row r="272" spans="1:82" ht="25.5" x14ac:dyDescent="0.2">
      <c r="A272" s="66" t="s">
        <v>203</v>
      </c>
      <c r="B272" s="53" t="s">
        <v>904</v>
      </c>
      <c r="C272" s="53" t="str">
        <f>Source!G90</f>
        <v>Изолирующее  соединение приварное   диаметром: 50 мм</v>
      </c>
      <c r="D272" s="67" t="str">
        <f>Source!H90</f>
        <v>ШТ</v>
      </c>
      <c r="E272" s="68">
        <f>Source!K90</f>
        <v>1</v>
      </c>
      <c r="F272" s="68"/>
      <c r="G272" s="68">
        <f>Source!I90</f>
        <v>1</v>
      </c>
      <c r="H272" s="69"/>
      <c r="I272" s="67"/>
      <c r="J272" s="69"/>
      <c r="K272" s="67"/>
      <c r="L272" s="69"/>
    </row>
    <row r="273" spans="1:83" x14ac:dyDescent="0.2">
      <c r="A273" s="70"/>
      <c r="B273" s="68">
        <v>1</v>
      </c>
      <c r="C273" s="70" t="s">
        <v>858</v>
      </c>
      <c r="D273" s="67" t="s">
        <v>493</v>
      </c>
      <c r="E273" s="71"/>
      <c r="F273" s="68"/>
      <c r="G273" s="68">
        <f>Source!U90</f>
        <v>0.32</v>
      </c>
      <c r="H273" s="68"/>
      <c r="I273" s="68"/>
      <c r="J273" s="68"/>
      <c r="K273" s="68"/>
      <c r="L273" s="72">
        <f>SUM(L274:L274)-SUMIF(CE274:CE274, 1, L274:L274)</f>
        <v>147.19</v>
      </c>
    </row>
    <row r="274" spans="1:83" x14ac:dyDescent="0.2">
      <c r="A274" s="53"/>
      <c r="B274" s="53" t="s">
        <v>617</v>
      </c>
      <c r="C274" s="53" t="s">
        <v>618</v>
      </c>
      <c r="D274" s="67" t="s">
        <v>493</v>
      </c>
      <c r="E274" s="68">
        <v>0.32</v>
      </c>
      <c r="F274" s="68"/>
      <c r="G274" s="68">
        <f>SmtRes!CX78</f>
        <v>0.32</v>
      </c>
      <c r="H274" s="69"/>
      <c r="I274" s="67"/>
      <c r="J274" s="69">
        <f>SmtRes!CZ78</f>
        <v>459.98</v>
      </c>
      <c r="K274" s="67"/>
      <c r="L274" s="69">
        <f>SmtRes!DI78</f>
        <v>147.19</v>
      </c>
    </row>
    <row r="275" spans="1:83" x14ac:dyDescent="0.2">
      <c r="A275" s="70"/>
      <c r="B275" s="68">
        <v>2</v>
      </c>
      <c r="C275" s="70" t="s">
        <v>849</v>
      </c>
      <c r="D275" s="67"/>
      <c r="E275" s="71"/>
      <c r="F275" s="68"/>
      <c r="G275" s="68"/>
      <c r="H275" s="68"/>
      <c r="I275" s="68"/>
      <c r="J275" s="68"/>
      <c r="K275" s="68"/>
      <c r="L275" s="72">
        <f>SUM(L276:L278)-SUMIF(CE276:CE278, 1, L276:L278)</f>
        <v>269.41000000000008</v>
      </c>
    </row>
    <row r="276" spans="1:83" x14ac:dyDescent="0.2">
      <c r="A276" s="70"/>
      <c r="B276" s="68"/>
      <c r="C276" s="70" t="s">
        <v>851</v>
      </c>
      <c r="D276" s="67" t="s">
        <v>493</v>
      </c>
      <c r="E276" s="71"/>
      <c r="F276" s="68"/>
      <c r="G276" s="68">
        <f>Source!V90</f>
        <v>0.18</v>
      </c>
      <c r="H276" s="68"/>
      <c r="I276" s="68"/>
      <c r="J276" s="68"/>
      <c r="K276" s="68"/>
      <c r="L276" s="72">
        <f>SUMIF(CE277:CE278, 1, L277:L278)</f>
        <v>82.8</v>
      </c>
      <c r="CE276">
        <v>1</v>
      </c>
    </row>
    <row r="277" spans="1:83" ht="51" x14ac:dyDescent="0.2">
      <c r="A277" s="53"/>
      <c r="B277" s="53" t="s">
        <v>619</v>
      </c>
      <c r="C277" s="53" t="s">
        <v>621</v>
      </c>
      <c r="D277" s="67" t="s">
        <v>497</v>
      </c>
      <c r="E277" s="68">
        <v>0.18</v>
      </c>
      <c r="F277" s="68"/>
      <c r="G277" s="68">
        <f>SmtRes!CX80</f>
        <v>0.18</v>
      </c>
      <c r="H277" s="69">
        <f>SmtRes!CZ80</f>
        <v>1069.08</v>
      </c>
      <c r="I277" s="67">
        <f>SmtRes!AJ80</f>
        <v>1.4</v>
      </c>
      <c r="J277" s="69">
        <f>ROUND(H277*I277, 2)</f>
        <v>1496.71</v>
      </c>
      <c r="K277" s="67"/>
      <c r="L277" s="69">
        <f>SmtRes!DG80</f>
        <v>269.41000000000003</v>
      </c>
    </row>
    <row r="278" spans="1:83" x14ac:dyDescent="0.2">
      <c r="A278" s="53"/>
      <c r="B278" s="53" t="s">
        <v>506</v>
      </c>
      <c r="C278" s="53" t="s">
        <v>862</v>
      </c>
      <c r="D278" s="67" t="s">
        <v>493</v>
      </c>
      <c r="E278" s="68">
        <f>SmtRes!DO80*SmtRes!AT80</f>
        <v>0.18</v>
      </c>
      <c r="F278" s="68"/>
      <c r="G278" s="68">
        <f>ROUND(E278*G272, 7)</f>
        <v>0.18</v>
      </c>
      <c r="H278" s="69"/>
      <c r="I278" s="67"/>
      <c r="J278" s="69">
        <f>ROUND(SmtRes!AG80/SmtRes!DO80, 2)</f>
        <v>459.98</v>
      </c>
      <c r="K278" s="67"/>
      <c r="L278" s="69">
        <f>SmtRes!DH80</f>
        <v>82.8</v>
      </c>
      <c r="CE278">
        <v>1</v>
      </c>
    </row>
    <row r="279" spans="1:83" x14ac:dyDescent="0.2">
      <c r="A279" s="70"/>
      <c r="B279" s="68">
        <v>4</v>
      </c>
      <c r="C279" s="70" t="s">
        <v>895</v>
      </c>
      <c r="D279" s="67"/>
      <c r="E279" s="71"/>
      <c r="F279" s="68"/>
      <c r="G279" s="68"/>
      <c r="H279" s="68"/>
      <c r="I279" s="68"/>
      <c r="J279" s="68"/>
      <c r="K279" s="68"/>
      <c r="L279" s="72">
        <f>SUM(L280:L280)-SUMIF(CE280:CE280, 1, L280:L280)</f>
        <v>13.19</v>
      </c>
    </row>
    <row r="280" spans="1:83" ht="38.25" x14ac:dyDescent="0.2">
      <c r="A280" s="53"/>
      <c r="B280" s="53" t="s">
        <v>542</v>
      </c>
      <c r="C280" s="53" t="s">
        <v>544</v>
      </c>
      <c r="D280" s="67" t="s">
        <v>545</v>
      </c>
      <c r="E280" s="68">
        <v>0.1</v>
      </c>
      <c r="F280" s="68"/>
      <c r="G280" s="68">
        <f>SmtRes!CX81</f>
        <v>0.1</v>
      </c>
      <c r="H280" s="69"/>
      <c r="I280" s="67"/>
      <c r="J280" s="69">
        <f>SmtRes!CZ81</f>
        <v>131.85</v>
      </c>
      <c r="K280" s="67"/>
      <c r="L280" s="69">
        <f>SmtRes!DF81</f>
        <v>13.19</v>
      </c>
    </row>
    <row r="281" spans="1:83" x14ac:dyDescent="0.2">
      <c r="A281" s="53"/>
      <c r="B281" s="53"/>
      <c r="C281" s="73"/>
      <c r="D281" s="74"/>
      <c r="E281" s="75"/>
      <c r="F281" s="75"/>
      <c r="G281" s="75"/>
      <c r="H281" s="76"/>
      <c r="I281" s="74"/>
      <c r="J281" s="76"/>
      <c r="K281" s="74"/>
      <c r="L281" s="76"/>
    </row>
    <row r="282" spans="1:83" x14ac:dyDescent="0.2">
      <c r="A282" s="53"/>
      <c r="B282" s="53"/>
      <c r="C282" s="52" t="s">
        <v>403</v>
      </c>
      <c r="D282" s="67"/>
      <c r="E282" s="68"/>
      <c r="F282" s="68"/>
      <c r="G282" s="68"/>
      <c r="H282" s="69"/>
      <c r="I282" s="67"/>
      <c r="J282" s="69"/>
      <c r="K282" s="67"/>
      <c r="L282" s="69">
        <f>L273+L275+L276+L279</f>
        <v>512.59000000000015</v>
      </c>
    </row>
    <row r="283" spans="1:83" x14ac:dyDescent="0.2">
      <c r="A283" s="53"/>
      <c r="B283" s="53"/>
      <c r="C283" s="53" t="s">
        <v>852</v>
      </c>
      <c r="D283" s="67"/>
      <c r="E283" s="68"/>
      <c r="F283" s="68"/>
      <c r="G283" s="68"/>
      <c r="H283" s="69"/>
      <c r="I283" s="67"/>
      <c r="J283" s="69"/>
      <c r="K283" s="67"/>
      <c r="L283" s="69">
        <f>SUM(AR272:AR286)+SUM(AS272:AS286)+SUM(AT272:AT286)+SUM(AU272:AU286)+SUM(AV272:AV286)</f>
        <v>229.99</v>
      </c>
    </row>
    <row r="284" spans="1:83" ht="38.25" x14ac:dyDescent="0.2">
      <c r="A284" s="53"/>
      <c r="B284" s="53" t="s">
        <v>43</v>
      </c>
      <c r="C284" s="53" t="s">
        <v>863</v>
      </c>
      <c r="D284" s="67" t="s">
        <v>234</v>
      </c>
      <c r="E284" s="68">
        <f>Source!BZ90</f>
        <v>117</v>
      </c>
      <c r="F284" s="68"/>
      <c r="G284" s="68">
        <f>Source!AT90</f>
        <v>117</v>
      </c>
      <c r="H284" s="69"/>
      <c r="I284" s="67"/>
      <c r="J284" s="69"/>
      <c r="K284" s="67"/>
      <c r="L284" s="69">
        <f>SUM(AZ272:AZ286)</f>
        <v>269.08999999999997</v>
      </c>
    </row>
    <row r="285" spans="1:83" ht="38.25" x14ac:dyDescent="0.2">
      <c r="A285" s="73"/>
      <c r="B285" s="73" t="s">
        <v>44</v>
      </c>
      <c r="C285" s="73" t="s">
        <v>864</v>
      </c>
      <c r="D285" s="74" t="s">
        <v>234</v>
      </c>
      <c r="E285" s="75">
        <f>Source!CA90</f>
        <v>74</v>
      </c>
      <c r="F285" s="75"/>
      <c r="G285" s="75">
        <f>Source!AU90</f>
        <v>74</v>
      </c>
      <c r="H285" s="76"/>
      <c r="I285" s="74"/>
      <c r="J285" s="76"/>
      <c r="K285" s="74"/>
      <c r="L285" s="76">
        <f>SUM(BA272:BA286)</f>
        <v>170.19</v>
      </c>
    </row>
    <row r="286" spans="1:83" x14ac:dyDescent="0.2">
      <c r="A286" s="18"/>
      <c r="B286" s="18"/>
      <c r="C286" s="77" t="s">
        <v>855</v>
      </c>
      <c r="D286" s="77"/>
      <c r="E286" s="77"/>
      <c r="F286" s="77"/>
      <c r="G286" s="77"/>
      <c r="H286" s="77"/>
      <c r="I286" s="78">
        <f>IF(E272&lt;&gt;0,K286/E272, 0)</f>
        <v>951.87000000000012</v>
      </c>
      <c r="J286" s="78"/>
      <c r="K286" s="78">
        <f>L273+L275+L279+L284+L285+L276</f>
        <v>951.87000000000012</v>
      </c>
      <c r="L286" s="78"/>
      <c r="AD286">
        <f>ROUND((Source!AT90/100)*((ROUND(SUMIF(SmtRes!AQ78:'SmtRes'!AQ81,"=1",SmtRes!AD78:'SmtRes'!AD81)*Source!I90, 2)+ROUND(SUMIF(SmtRes!AQ78:'SmtRes'!AQ81,"=1",SmtRes!AC78:'SmtRes'!AC81)*Source!I90, 2))), 2)</f>
        <v>1076.3499999999999</v>
      </c>
      <c r="AE286">
        <f>ROUND((Source!AU90/100)*((ROUND(SUMIF(SmtRes!AQ78:'SmtRes'!AQ81,"=1",SmtRes!AD78:'SmtRes'!AD81)*Source!I90, 2)+ROUND(SUMIF(SmtRes!AQ78:'SmtRes'!AQ81,"=1",SmtRes!AC78:'SmtRes'!AC81)*Source!I90, 2))), 2)</f>
        <v>680.77</v>
      </c>
      <c r="AN286" s="17">
        <f>L273+L275+L279+L284+L285+L276</f>
        <v>951.87000000000012</v>
      </c>
      <c r="AO286" s="17">
        <f>L275</f>
        <v>269.41000000000008</v>
      </c>
      <c r="AQ286" t="s">
        <v>856</v>
      </c>
      <c r="AR286" s="17">
        <f>L273</f>
        <v>147.19</v>
      </c>
      <c r="AT286" s="17">
        <f>L276</f>
        <v>82.8</v>
      </c>
      <c r="AV286" t="s">
        <v>856</v>
      </c>
      <c r="AW286" s="17">
        <f>L279</f>
        <v>13.19</v>
      </c>
      <c r="AZ286">
        <f>Source!X90</f>
        <v>269.08999999999997</v>
      </c>
      <c r="BA286">
        <f>Source!Y90</f>
        <v>170.19</v>
      </c>
      <c r="CD286">
        <v>1</v>
      </c>
    </row>
    <row r="287" spans="1:83" ht="38.25" x14ac:dyDescent="0.2">
      <c r="A287" s="79" t="s">
        <v>208</v>
      </c>
      <c r="B287" s="73" t="str">
        <f>Source!F91</f>
        <v>23.8.03.07-0025</v>
      </c>
      <c r="C287" s="73" t="str">
        <f>Source!G91</f>
        <v>Соединение изолирующее неразъемное (вставка диэлектрическая) под приварку, номинальный диаметр трубы 50 мм</v>
      </c>
      <c r="D287" s="74" t="str">
        <f>Source!H91</f>
        <v>ШТ</v>
      </c>
      <c r="E287" s="75">
        <f>Source!K91</f>
        <v>1</v>
      </c>
      <c r="F287" s="75"/>
      <c r="G287" s="75">
        <f>Source!I91</f>
        <v>1</v>
      </c>
      <c r="H287" s="76">
        <f>Source!AL91</f>
        <v>3136.69</v>
      </c>
      <c r="I287" s="74">
        <f>IF(Source!BC91&lt;&gt; 0, Source!BC91, 1)</f>
        <v>1.07</v>
      </c>
      <c r="J287" s="76">
        <f>ROUND(H287*I287, 2)</f>
        <v>3356.26</v>
      </c>
      <c r="K287" s="74"/>
      <c r="L287" s="76">
        <f>Source!P91</f>
        <v>3356.26</v>
      </c>
    </row>
    <row r="288" spans="1:83" x14ac:dyDescent="0.2">
      <c r="A288" s="18"/>
      <c r="B288" s="18"/>
      <c r="C288" s="77" t="s">
        <v>855</v>
      </c>
      <c r="D288" s="77"/>
      <c r="E288" s="77"/>
      <c r="F288" s="77"/>
      <c r="G288" s="77"/>
      <c r="H288" s="77"/>
      <c r="I288" s="78">
        <f>IF(E287&lt;&gt;0,K288/E287, 0)</f>
        <v>3356.26</v>
      </c>
      <c r="J288" s="78"/>
      <c r="K288" s="78">
        <f>L287</f>
        <v>3356.26</v>
      </c>
      <c r="L288" s="78"/>
      <c r="AD288">
        <f>ROUND((Source!AT91/100)*((ROUND(ROUND(Source!AO91,2)*Source!I91, 2)+ROUND(ROUND(Source!AN91,2)*Source!I91, 2))), 2)</f>
        <v>0</v>
      </c>
      <c r="AE288">
        <f>ROUND((Source!AU91/100)*((ROUND(ROUND(Source!AO91,2)*Source!I91, 2)+ROUND(ROUND(Source!AN91,2)*Source!I91, 2))), 2)</f>
        <v>0</v>
      </c>
      <c r="AN288" s="17">
        <f>L287</f>
        <v>3356.26</v>
      </c>
      <c r="AO288">
        <f>0</f>
        <v>0</v>
      </c>
      <c r="AQ288" t="s">
        <v>856</v>
      </c>
      <c r="AR288">
        <f>0</f>
        <v>0</v>
      </c>
      <c r="AT288">
        <f>0</f>
        <v>0</v>
      </c>
      <c r="AV288" t="s">
        <v>856</v>
      </c>
      <c r="AW288" s="17">
        <f>L287</f>
        <v>3356.26</v>
      </c>
      <c r="AZ288">
        <f>Source!X91</f>
        <v>0</v>
      </c>
      <c r="BA288">
        <f>Source!Y91</f>
        <v>0</v>
      </c>
      <c r="CD288">
        <v>1</v>
      </c>
    </row>
    <row r="289" spans="1:83" ht="51" x14ac:dyDescent="0.2">
      <c r="A289" s="66" t="s">
        <v>212</v>
      </c>
      <c r="B289" s="53" t="s">
        <v>905</v>
      </c>
      <c r="C289" s="53" t="str">
        <f>Source!G92</f>
        <v>Установка перехода на газопроводе из полиэтиленовых труб с приваркой муфтами с закладными нагревателями, диаметр: 63/32 мм</v>
      </c>
      <c r="D289" s="67" t="str">
        <f>Source!H92</f>
        <v>100 ШТ</v>
      </c>
      <c r="E289" s="68">
        <f>Source!K92</f>
        <v>0.01</v>
      </c>
      <c r="F289" s="68"/>
      <c r="G289" s="68">
        <f>Source!I92</f>
        <v>0.01</v>
      </c>
      <c r="H289" s="69"/>
      <c r="I289" s="67"/>
      <c r="J289" s="69"/>
      <c r="K289" s="67"/>
      <c r="L289" s="69"/>
    </row>
    <row r="290" spans="1:83" x14ac:dyDescent="0.2">
      <c r="A290" s="18"/>
      <c r="B290" s="18"/>
      <c r="C290" s="51" t="str">
        <f>"Объем: "&amp;Source!I92&amp;"=1/"&amp;"100"</f>
        <v>Объем: 0,01=1/100</v>
      </c>
      <c r="D290" s="18"/>
      <c r="E290" s="18"/>
      <c r="F290" s="18"/>
      <c r="G290" s="18"/>
      <c r="H290" s="18"/>
      <c r="I290" s="18"/>
      <c r="J290" s="18"/>
      <c r="K290" s="18"/>
      <c r="L290" s="18"/>
    </row>
    <row r="291" spans="1:83" x14ac:dyDescent="0.2">
      <c r="A291" s="70"/>
      <c r="B291" s="68">
        <v>1</v>
      </c>
      <c r="C291" s="70" t="s">
        <v>858</v>
      </c>
      <c r="D291" s="67" t="s">
        <v>493</v>
      </c>
      <c r="E291" s="71"/>
      <c r="F291" s="68"/>
      <c r="G291" s="68">
        <f>Source!U92</f>
        <v>1.544</v>
      </c>
      <c r="H291" s="68"/>
      <c r="I291" s="68"/>
      <c r="J291" s="68"/>
      <c r="K291" s="68"/>
      <c r="L291" s="72">
        <f>SUM(L292:L293)-SUMIF(CE292:CE293, 1, L292:L293)</f>
        <v>617.28</v>
      </c>
    </row>
    <row r="292" spans="1:83" x14ac:dyDescent="0.2">
      <c r="A292" s="53"/>
      <c r="B292" s="53" t="s">
        <v>582</v>
      </c>
      <c r="C292" s="53" t="s">
        <v>583</v>
      </c>
      <c r="D292" s="67" t="s">
        <v>584</v>
      </c>
      <c r="E292" s="68">
        <v>0.93</v>
      </c>
      <c r="F292" s="68"/>
      <c r="G292" s="68">
        <f>SmtRes!CX82</f>
        <v>9.2999999999999992E-3</v>
      </c>
      <c r="H292" s="69"/>
      <c r="I292" s="67"/>
      <c r="J292" s="69">
        <f>SmtRes!CZ82</f>
        <v>325.57</v>
      </c>
      <c r="K292" s="67"/>
      <c r="L292" s="69">
        <f>SmtRes!DI82</f>
        <v>3.03</v>
      </c>
    </row>
    <row r="293" spans="1:83" x14ac:dyDescent="0.2">
      <c r="A293" s="53"/>
      <c r="B293" s="53" t="s">
        <v>585</v>
      </c>
      <c r="C293" s="53" t="s">
        <v>586</v>
      </c>
      <c r="D293" s="67" t="s">
        <v>584</v>
      </c>
      <c r="E293" s="68">
        <v>153.47</v>
      </c>
      <c r="F293" s="68"/>
      <c r="G293" s="68">
        <f>SmtRes!CX83</f>
        <v>1.5347</v>
      </c>
      <c r="H293" s="69"/>
      <c r="I293" s="67"/>
      <c r="J293" s="69">
        <f>SmtRes!CZ83</f>
        <v>400.24</v>
      </c>
      <c r="K293" s="67"/>
      <c r="L293" s="69">
        <f>SmtRes!DI83</f>
        <v>614.25</v>
      </c>
    </row>
    <row r="294" spans="1:83" x14ac:dyDescent="0.2">
      <c r="A294" s="70"/>
      <c r="B294" s="68">
        <v>2</v>
      </c>
      <c r="C294" s="70" t="s">
        <v>849</v>
      </c>
      <c r="D294" s="67"/>
      <c r="E294" s="71"/>
      <c r="F294" s="68"/>
      <c r="G294" s="68"/>
      <c r="H294" s="68"/>
      <c r="I294" s="68"/>
      <c r="J294" s="68"/>
      <c r="K294" s="68"/>
      <c r="L294" s="72">
        <f>SUM(L295:L299)-SUMIF(CE295:CE299, 1, L295:L299)</f>
        <v>7.7299999999999995</v>
      </c>
    </row>
    <row r="295" spans="1:83" x14ac:dyDescent="0.2">
      <c r="A295" s="70"/>
      <c r="B295" s="68"/>
      <c r="C295" s="70" t="s">
        <v>851</v>
      </c>
      <c r="D295" s="67" t="s">
        <v>493</v>
      </c>
      <c r="E295" s="71"/>
      <c r="F295" s="68"/>
      <c r="G295" s="68">
        <f>Source!V92</f>
        <v>6.1000000000000004E-3</v>
      </c>
      <c r="H295" s="68"/>
      <c r="I295" s="68"/>
      <c r="J295" s="68"/>
      <c r="K295" s="68"/>
      <c r="L295" s="72">
        <f>SUMIF(CE296:CE299, 1, L296:L299)</f>
        <v>2.44</v>
      </c>
      <c r="CE295">
        <v>1</v>
      </c>
    </row>
    <row r="296" spans="1:83" ht="25.5" x14ac:dyDescent="0.2">
      <c r="A296" s="53"/>
      <c r="B296" s="53" t="s">
        <v>587</v>
      </c>
      <c r="C296" s="53" t="s">
        <v>589</v>
      </c>
      <c r="D296" s="67" t="s">
        <v>497</v>
      </c>
      <c r="E296" s="68">
        <v>0.61</v>
      </c>
      <c r="F296" s="68"/>
      <c r="G296" s="68">
        <f>SmtRes!CX85</f>
        <v>6.1000000000000004E-3</v>
      </c>
      <c r="H296" s="69"/>
      <c r="I296" s="67"/>
      <c r="J296" s="69">
        <f>SmtRes!CZ85</f>
        <v>655.95</v>
      </c>
      <c r="K296" s="67"/>
      <c r="L296" s="69">
        <f>SmtRes!DG85</f>
        <v>4</v>
      </c>
    </row>
    <row r="297" spans="1:83" x14ac:dyDescent="0.2">
      <c r="A297" s="53"/>
      <c r="B297" s="53" t="s">
        <v>534</v>
      </c>
      <c r="C297" s="53" t="s">
        <v>897</v>
      </c>
      <c r="D297" s="67" t="s">
        <v>493</v>
      </c>
      <c r="E297" s="68">
        <f>SmtRes!DO85*SmtRes!AT85</f>
        <v>0.61</v>
      </c>
      <c r="F297" s="68"/>
      <c r="G297" s="68">
        <f>ROUND(E297*G289, 7)</f>
        <v>6.1000000000000004E-3</v>
      </c>
      <c r="H297" s="69"/>
      <c r="I297" s="67"/>
      <c r="J297" s="69">
        <f>ROUND(SmtRes!AG85/SmtRes!DO85, 2)</f>
        <v>400.24</v>
      </c>
      <c r="K297" s="67"/>
      <c r="L297" s="69">
        <f>SmtRes!DH85</f>
        <v>2.44</v>
      </c>
      <c r="CE297">
        <v>1</v>
      </c>
    </row>
    <row r="298" spans="1:83" ht="38.25" x14ac:dyDescent="0.2">
      <c r="A298" s="53"/>
      <c r="B298" s="53" t="s">
        <v>566</v>
      </c>
      <c r="C298" s="53" t="s">
        <v>568</v>
      </c>
      <c r="D298" s="67" t="s">
        <v>497</v>
      </c>
      <c r="E298" s="68">
        <v>3.4</v>
      </c>
      <c r="F298" s="68"/>
      <c r="G298" s="68">
        <f>SmtRes!CX86</f>
        <v>3.4000000000000002E-2</v>
      </c>
      <c r="H298" s="69">
        <f>SmtRes!CZ86</f>
        <v>8.6300000000000008</v>
      </c>
      <c r="I298" s="67">
        <f>SmtRes!AJ86</f>
        <v>1.6</v>
      </c>
      <c r="J298" s="69">
        <f>ROUND(H298*I298, 2)</f>
        <v>13.81</v>
      </c>
      <c r="K298" s="67"/>
      <c r="L298" s="69">
        <f>SmtRes!DG86</f>
        <v>0.47</v>
      </c>
    </row>
    <row r="299" spans="1:83" ht="38.25" x14ac:dyDescent="0.2">
      <c r="A299" s="53"/>
      <c r="B299" s="53" t="s">
        <v>569</v>
      </c>
      <c r="C299" s="53" t="s">
        <v>571</v>
      </c>
      <c r="D299" s="67" t="s">
        <v>497</v>
      </c>
      <c r="E299" s="68">
        <v>75</v>
      </c>
      <c r="F299" s="68"/>
      <c r="G299" s="68">
        <f>SmtRes!CX87</f>
        <v>0.75</v>
      </c>
      <c r="H299" s="69">
        <f>SmtRes!CZ87</f>
        <v>3.34</v>
      </c>
      <c r="I299" s="67">
        <f>SmtRes!AJ87</f>
        <v>1.3</v>
      </c>
      <c r="J299" s="69">
        <f>ROUND(H299*I299, 2)</f>
        <v>4.34</v>
      </c>
      <c r="K299" s="67"/>
      <c r="L299" s="69">
        <f>SmtRes!DG87</f>
        <v>3.26</v>
      </c>
    </row>
    <row r="300" spans="1:83" x14ac:dyDescent="0.2">
      <c r="A300" s="70"/>
      <c r="B300" s="68">
        <v>4</v>
      </c>
      <c r="C300" s="70" t="s">
        <v>895</v>
      </c>
      <c r="D300" s="67"/>
      <c r="E300" s="71"/>
      <c r="F300" s="68"/>
      <c r="G300" s="68"/>
      <c r="H300" s="68"/>
      <c r="I300" s="68"/>
      <c r="J300" s="68"/>
      <c r="K300" s="68"/>
      <c r="L300" s="72">
        <f>SUM(L301:L302)-SUMIF(CE301:CE302, 1, L301:L302)</f>
        <v>0.6</v>
      </c>
    </row>
    <row r="301" spans="1:83" x14ac:dyDescent="0.2">
      <c r="A301" s="53"/>
      <c r="B301" s="53" t="s">
        <v>575</v>
      </c>
      <c r="C301" s="53" t="s">
        <v>577</v>
      </c>
      <c r="D301" s="67" t="s">
        <v>545</v>
      </c>
      <c r="E301" s="68">
        <v>0.1</v>
      </c>
      <c r="F301" s="68"/>
      <c r="G301" s="68">
        <f>SmtRes!CX88</f>
        <v>1E-3</v>
      </c>
      <c r="H301" s="69">
        <f>SmtRes!CZ88</f>
        <v>56.11</v>
      </c>
      <c r="I301" s="67">
        <f>SmtRes!AI88</f>
        <v>1.63</v>
      </c>
      <c r="J301" s="69">
        <f>ROUND(H301*I301, 2)</f>
        <v>91.46</v>
      </c>
      <c r="K301" s="67"/>
      <c r="L301" s="69">
        <f>SmtRes!DF88</f>
        <v>0.09</v>
      </c>
    </row>
    <row r="302" spans="1:83" x14ac:dyDescent="0.2">
      <c r="A302" s="53"/>
      <c r="B302" s="53" t="s">
        <v>590</v>
      </c>
      <c r="C302" s="53" t="s">
        <v>592</v>
      </c>
      <c r="D302" s="67" t="s">
        <v>545</v>
      </c>
      <c r="E302" s="68">
        <v>0.5</v>
      </c>
      <c r="F302" s="68"/>
      <c r="G302" s="68">
        <f>SmtRes!CX89</f>
        <v>5.0000000000000001E-3</v>
      </c>
      <c r="H302" s="69">
        <f>SmtRes!CZ89</f>
        <v>60.6</v>
      </c>
      <c r="I302" s="67">
        <f>SmtRes!AI89</f>
        <v>1.68</v>
      </c>
      <c r="J302" s="69">
        <f>ROUND(H302*I302, 2)</f>
        <v>101.81</v>
      </c>
      <c r="K302" s="67"/>
      <c r="L302" s="69">
        <f>SmtRes!DF89</f>
        <v>0.51</v>
      </c>
    </row>
    <row r="303" spans="1:83" x14ac:dyDescent="0.2">
      <c r="A303" s="53"/>
      <c r="B303" s="53" t="str">
        <f>EtalonRes!I99</f>
        <v>24.3.03.05</v>
      </c>
      <c r="C303" s="53" t="str">
        <f>EtalonRes!K99</f>
        <v>Трубы гофрированные из ПНД</v>
      </c>
      <c r="D303" s="67" t="str">
        <f>EtalonRes!O99</f>
        <v>м</v>
      </c>
      <c r="E303" s="68">
        <f>EtalonRes!X99</f>
        <v>38.200000000000003</v>
      </c>
      <c r="F303" s="68"/>
      <c r="G303" s="68">
        <f>ROUND(EtalonRes!AG99*Source!I92, 7)</f>
        <v>0.38200000000000001</v>
      </c>
      <c r="H303" s="69"/>
      <c r="I303" s="67"/>
      <c r="J303" s="69"/>
      <c r="K303" s="67"/>
      <c r="L303" s="69"/>
    </row>
    <row r="304" spans="1:83" x14ac:dyDescent="0.2">
      <c r="A304" s="53"/>
      <c r="B304" s="53"/>
      <c r="C304" s="53"/>
      <c r="D304" s="67"/>
      <c r="E304" s="68"/>
      <c r="F304" s="68"/>
      <c r="G304" s="68"/>
      <c r="H304" s="69"/>
      <c r="I304" s="67"/>
      <c r="J304" s="69"/>
      <c r="K304" s="67"/>
      <c r="L304" s="69"/>
    </row>
    <row r="305" spans="1:83" x14ac:dyDescent="0.2">
      <c r="A305" s="53"/>
      <c r="B305" s="53"/>
      <c r="C305" s="73"/>
      <c r="D305" s="74"/>
      <c r="E305" s="75"/>
      <c r="F305" s="75"/>
      <c r="G305" s="75"/>
      <c r="H305" s="76"/>
      <c r="I305" s="74"/>
      <c r="J305" s="76"/>
      <c r="K305" s="74"/>
      <c r="L305" s="76"/>
    </row>
    <row r="306" spans="1:83" x14ac:dyDescent="0.2">
      <c r="A306" s="53"/>
      <c r="B306" s="53"/>
      <c r="C306" s="52" t="s">
        <v>403</v>
      </c>
      <c r="D306" s="67"/>
      <c r="E306" s="68"/>
      <c r="F306" s="68"/>
      <c r="G306" s="68"/>
      <c r="H306" s="69"/>
      <c r="I306" s="67"/>
      <c r="J306" s="69"/>
      <c r="K306" s="67"/>
      <c r="L306" s="69">
        <f>L291+L294+L295+L300</f>
        <v>628.05000000000007</v>
      </c>
    </row>
    <row r="307" spans="1:83" x14ac:dyDescent="0.2">
      <c r="A307" s="53"/>
      <c r="B307" s="53"/>
      <c r="C307" s="53" t="s">
        <v>852</v>
      </c>
      <c r="D307" s="67"/>
      <c r="E307" s="68"/>
      <c r="F307" s="68"/>
      <c r="G307" s="68"/>
      <c r="H307" s="69"/>
      <c r="I307" s="67"/>
      <c r="J307" s="69"/>
      <c r="K307" s="67"/>
      <c r="L307" s="69">
        <f>SUM(AR289:AR310)+SUM(AS289:AS310)+SUM(AT289:AT310)+SUM(AU289:AU310)+SUM(AV289:AV310)</f>
        <v>619.72</v>
      </c>
    </row>
    <row r="308" spans="1:83" ht="38.25" x14ac:dyDescent="0.2">
      <c r="A308" s="53"/>
      <c r="B308" s="53" t="s">
        <v>43</v>
      </c>
      <c r="C308" s="53" t="s">
        <v>863</v>
      </c>
      <c r="D308" s="67" t="s">
        <v>234</v>
      </c>
      <c r="E308" s="68">
        <f>Source!BZ92</f>
        <v>117</v>
      </c>
      <c r="F308" s="68"/>
      <c r="G308" s="68">
        <f>Source!AT92</f>
        <v>117</v>
      </c>
      <c r="H308" s="69"/>
      <c r="I308" s="67"/>
      <c r="J308" s="69"/>
      <c r="K308" s="67"/>
      <c r="L308" s="69">
        <f>SUM(AZ289:AZ310)</f>
        <v>725.07</v>
      </c>
    </row>
    <row r="309" spans="1:83" ht="38.25" x14ac:dyDescent="0.2">
      <c r="A309" s="73"/>
      <c r="B309" s="73" t="s">
        <v>44</v>
      </c>
      <c r="C309" s="73" t="s">
        <v>864</v>
      </c>
      <c r="D309" s="74" t="s">
        <v>234</v>
      </c>
      <c r="E309" s="75">
        <f>Source!CA92</f>
        <v>74</v>
      </c>
      <c r="F309" s="75"/>
      <c r="G309" s="75">
        <f>Source!AU92</f>
        <v>74</v>
      </c>
      <c r="H309" s="76"/>
      <c r="I309" s="74"/>
      <c r="J309" s="76"/>
      <c r="K309" s="74"/>
      <c r="L309" s="76">
        <f>SUM(BA289:BA310)</f>
        <v>458.59</v>
      </c>
    </row>
    <row r="310" spans="1:83" x14ac:dyDescent="0.2">
      <c r="A310" s="18"/>
      <c r="B310" s="18"/>
      <c r="C310" s="77" t="s">
        <v>855</v>
      </c>
      <c r="D310" s="77"/>
      <c r="E310" s="77"/>
      <c r="F310" s="77"/>
      <c r="G310" s="77"/>
      <c r="H310" s="77"/>
      <c r="I310" s="78">
        <f>IF(E289&lt;&gt;0,K310/E289, 0)</f>
        <v>181171</v>
      </c>
      <c r="J310" s="78"/>
      <c r="K310" s="78">
        <f>L291+L294+L300+L308+L309+L295</f>
        <v>1811.71</v>
      </c>
      <c r="L310" s="78"/>
      <c r="AD310">
        <f>ROUND((Source!AT92/100)*((ROUND(SUMIF(SmtRes!AQ82:'SmtRes'!AQ89,"=1",SmtRes!AD82:'SmtRes'!AD89)*Source!I92, 2)+ROUND(SUMIF(SmtRes!AQ82:'SmtRes'!AQ89,"=1",SmtRes!AC82:'SmtRes'!AC89)*Source!I92, 2))), 2)</f>
        <v>13.17</v>
      </c>
      <c r="AE310">
        <f>ROUND((Source!AU92/100)*((ROUND(SUMIF(SmtRes!AQ82:'SmtRes'!AQ89,"=1",SmtRes!AD82:'SmtRes'!AD89)*Source!I92, 2)+ROUND(SUMIF(SmtRes!AQ82:'SmtRes'!AQ89,"=1",SmtRes!AC82:'SmtRes'!AC89)*Source!I92, 2))), 2)</f>
        <v>8.33</v>
      </c>
      <c r="AN310" s="17">
        <f>L291+L294+L300+L308+L309+L295</f>
        <v>1811.71</v>
      </c>
      <c r="AO310" s="17">
        <f>L294</f>
        <v>7.7299999999999995</v>
      </c>
      <c r="AQ310" t="s">
        <v>856</v>
      </c>
      <c r="AR310" s="17">
        <f>L291</f>
        <v>617.28</v>
      </c>
      <c r="AT310" s="17">
        <f>L295</f>
        <v>2.44</v>
      </c>
      <c r="AV310" t="s">
        <v>856</v>
      </c>
      <c r="AW310" s="17">
        <f>L300</f>
        <v>0.6</v>
      </c>
      <c r="AZ310">
        <f>Source!X92</f>
        <v>725.07</v>
      </c>
      <c r="BA310">
        <f>Source!Y92</f>
        <v>458.59</v>
      </c>
      <c r="CD310">
        <v>1</v>
      </c>
    </row>
    <row r="311" spans="1:83" ht="38.25" x14ac:dyDescent="0.2">
      <c r="A311" s="79" t="s">
        <v>217</v>
      </c>
      <c r="B311" s="73" t="str">
        <f>Source!F93</f>
        <v>24.3.05.07-0213</v>
      </c>
      <c r="C311" s="73" t="str">
        <f>Source!G93</f>
        <v>Муфта полиэтиленовая переходная электросварная, номинальный наружный диаметр 63х32 мм</v>
      </c>
      <c r="D311" s="74" t="str">
        <f>Source!H93</f>
        <v>ШТ</v>
      </c>
      <c r="E311" s="75">
        <f>Source!K93</f>
        <v>1</v>
      </c>
      <c r="F311" s="75"/>
      <c r="G311" s="75">
        <f>Source!I93</f>
        <v>1</v>
      </c>
      <c r="H311" s="76">
        <f>Source!AL93</f>
        <v>443.15</v>
      </c>
      <c r="I311" s="74">
        <f>IF(Source!BC93&lt;&gt; 0, Source!BC93, 1)</f>
        <v>0.99</v>
      </c>
      <c r="J311" s="76">
        <f>ROUND(H311*I311, 2)</f>
        <v>438.72</v>
      </c>
      <c r="K311" s="74"/>
      <c r="L311" s="76">
        <f>Source!P93</f>
        <v>438.72</v>
      </c>
    </row>
    <row r="312" spans="1:83" x14ac:dyDescent="0.2">
      <c r="A312" s="18"/>
      <c r="B312" s="18"/>
      <c r="C312" s="77" t="s">
        <v>855</v>
      </c>
      <c r="D312" s="77"/>
      <c r="E312" s="77"/>
      <c r="F312" s="77"/>
      <c r="G312" s="77"/>
      <c r="H312" s="77"/>
      <c r="I312" s="78">
        <f>IF(E311&lt;&gt;0,K312/E311, 0)</f>
        <v>438.72</v>
      </c>
      <c r="J312" s="78"/>
      <c r="K312" s="78">
        <f>L311</f>
        <v>438.72</v>
      </c>
      <c r="L312" s="78"/>
      <c r="AD312">
        <f>ROUND((Source!AT93/100)*((ROUND(ROUND(Source!AO93,2)*Source!I93, 2)+ROUND(ROUND(Source!AN93,2)*Source!I93, 2))), 2)</f>
        <v>0</v>
      </c>
      <c r="AE312">
        <f>ROUND((Source!AU93/100)*((ROUND(ROUND(Source!AO93,2)*Source!I93, 2)+ROUND(ROUND(Source!AN93,2)*Source!I93, 2))), 2)</f>
        <v>0</v>
      </c>
      <c r="AN312" s="17">
        <f>L311</f>
        <v>438.72</v>
      </c>
      <c r="AO312">
        <f>0</f>
        <v>0</v>
      </c>
      <c r="AQ312" t="s">
        <v>856</v>
      </c>
      <c r="AR312">
        <f>0</f>
        <v>0</v>
      </c>
      <c r="AT312">
        <f>0</f>
        <v>0</v>
      </c>
      <c r="AV312" t="s">
        <v>856</v>
      </c>
      <c r="AW312" s="17">
        <f>L311</f>
        <v>438.72</v>
      </c>
      <c r="AZ312">
        <f>Source!X93</f>
        <v>0</v>
      </c>
      <c r="BA312">
        <f>Source!Y93</f>
        <v>0</v>
      </c>
      <c r="CD312">
        <v>1</v>
      </c>
    </row>
    <row r="313" spans="1:83" ht="25.5" x14ac:dyDescent="0.2">
      <c r="A313" s="66" t="s">
        <v>221</v>
      </c>
      <c r="B313" s="53" t="s">
        <v>906</v>
      </c>
      <c r="C313" s="53" t="str">
        <f>Source!G94</f>
        <v>Прокладка ленты сигнальной желтого цвета в траншее</v>
      </c>
      <c r="D313" s="67" t="str">
        <f>Source!H94</f>
        <v>км кабеля</v>
      </c>
      <c r="E313" s="68">
        <f>Source!K94</f>
        <v>9.6000000000000002E-2</v>
      </c>
      <c r="F313" s="68"/>
      <c r="G313" s="68">
        <f>Source!I94</f>
        <v>9.6000000000000002E-2</v>
      </c>
      <c r="H313" s="69"/>
      <c r="I313" s="67"/>
      <c r="J313" s="69"/>
      <c r="K313" s="67"/>
      <c r="L313" s="69"/>
    </row>
    <row r="314" spans="1:83" x14ac:dyDescent="0.2">
      <c r="A314" s="70"/>
      <c r="B314" s="68">
        <v>1</v>
      </c>
      <c r="C314" s="70" t="s">
        <v>858</v>
      </c>
      <c r="D314" s="67" t="s">
        <v>493</v>
      </c>
      <c r="E314" s="71"/>
      <c r="F314" s="68"/>
      <c r="G314" s="68">
        <f>Source!U94</f>
        <v>2.5920000000000001</v>
      </c>
      <c r="H314" s="68"/>
      <c r="I314" s="68"/>
      <c r="J314" s="68"/>
      <c r="K314" s="68"/>
      <c r="L314" s="72">
        <f>SUM(L315:L315)-SUMIF(CE315:CE315, 1, L315:L315)</f>
        <v>979.36</v>
      </c>
    </row>
    <row r="315" spans="1:83" x14ac:dyDescent="0.2">
      <c r="A315" s="53"/>
      <c r="B315" s="53" t="s">
        <v>622</v>
      </c>
      <c r="C315" s="53" t="s">
        <v>623</v>
      </c>
      <c r="D315" s="67" t="s">
        <v>493</v>
      </c>
      <c r="E315" s="68">
        <v>27</v>
      </c>
      <c r="F315" s="68"/>
      <c r="G315" s="68">
        <f>SmtRes!CX90</f>
        <v>2.5920000000000001</v>
      </c>
      <c r="H315" s="69"/>
      <c r="I315" s="67"/>
      <c r="J315" s="69">
        <f>SmtRes!CZ90</f>
        <v>377.84</v>
      </c>
      <c r="K315" s="67"/>
      <c r="L315" s="69">
        <f>SmtRes!DI90</f>
        <v>979.36</v>
      </c>
    </row>
    <row r="316" spans="1:83" x14ac:dyDescent="0.2">
      <c r="A316" s="70"/>
      <c r="B316" s="68">
        <v>2</v>
      </c>
      <c r="C316" s="70" t="s">
        <v>849</v>
      </c>
      <c r="D316" s="67"/>
      <c r="E316" s="71"/>
      <c r="F316" s="68"/>
      <c r="G316" s="68"/>
      <c r="H316" s="68"/>
      <c r="I316" s="68"/>
      <c r="J316" s="68"/>
      <c r="K316" s="68"/>
      <c r="L316" s="72">
        <f>SUM(L317:L320)-SUMIF(CE317:CE320, 1, L317:L320)</f>
        <v>1000.71</v>
      </c>
    </row>
    <row r="317" spans="1:83" x14ac:dyDescent="0.2">
      <c r="A317" s="70"/>
      <c r="B317" s="68"/>
      <c r="C317" s="70" t="s">
        <v>851</v>
      </c>
      <c r="D317" s="67" t="s">
        <v>493</v>
      </c>
      <c r="E317" s="71"/>
      <c r="F317" s="68"/>
      <c r="G317" s="68">
        <f>Source!V94</f>
        <v>0.71231999999999995</v>
      </c>
      <c r="H317" s="68"/>
      <c r="I317" s="68"/>
      <c r="J317" s="68"/>
      <c r="K317" s="68"/>
      <c r="L317" s="72">
        <f>SUMIF(CE318:CE320, 1, L318:L320)</f>
        <v>327.64999999999998</v>
      </c>
      <c r="CE317">
        <v>1</v>
      </c>
    </row>
    <row r="318" spans="1:83" ht="38.25" x14ac:dyDescent="0.2">
      <c r="A318" s="53"/>
      <c r="B318" s="53" t="s">
        <v>624</v>
      </c>
      <c r="C318" s="53" t="s">
        <v>626</v>
      </c>
      <c r="D318" s="67" t="s">
        <v>497</v>
      </c>
      <c r="E318" s="68">
        <v>7.42</v>
      </c>
      <c r="F318" s="68"/>
      <c r="G318" s="68">
        <f>SmtRes!CX92</f>
        <v>0.71231999999999995</v>
      </c>
      <c r="H318" s="69">
        <f>SmtRes!CZ92</f>
        <v>995.51</v>
      </c>
      <c r="I318" s="67">
        <f>SmtRes!AJ92</f>
        <v>1.35</v>
      </c>
      <c r="J318" s="69">
        <f>ROUND(H318*I318, 2)</f>
        <v>1343.94</v>
      </c>
      <c r="K318" s="67"/>
      <c r="L318" s="69">
        <f>SmtRes!DG92</f>
        <v>957.32</v>
      </c>
    </row>
    <row r="319" spans="1:83" x14ac:dyDescent="0.2">
      <c r="A319" s="53"/>
      <c r="B319" s="53" t="s">
        <v>506</v>
      </c>
      <c r="C319" s="53" t="s">
        <v>862</v>
      </c>
      <c r="D319" s="67" t="s">
        <v>493</v>
      </c>
      <c r="E319" s="68">
        <f>SmtRes!DO92*SmtRes!AT92</f>
        <v>7.42</v>
      </c>
      <c r="F319" s="68"/>
      <c r="G319" s="68">
        <f>ROUND(E319*G313, 7)</f>
        <v>0.71231999999999995</v>
      </c>
      <c r="H319" s="69"/>
      <c r="I319" s="67"/>
      <c r="J319" s="69">
        <f>ROUND(SmtRes!AG92/SmtRes!DO92, 2)</f>
        <v>459.98</v>
      </c>
      <c r="K319" s="67"/>
      <c r="L319" s="69">
        <f>SmtRes!DH92</f>
        <v>327.64999999999998</v>
      </c>
      <c r="CE319">
        <v>1</v>
      </c>
    </row>
    <row r="320" spans="1:83" ht="25.5" x14ac:dyDescent="0.2">
      <c r="A320" s="53"/>
      <c r="B320" s="53" t="s">
        <v>627</v>
      </c>
      <c r="C320" s="73" t="s">
        <v>629</v>
      </c>
      <c r="D320" s="74" t="s">
        <v>497</v>
      </c>
      <c r="E320" s="75">
        <v>7.42</v>
      </c>
      <c r="F320" s="75"/>
      <c r="G320" s="75">
        <f>SmtRes!CX93</f>
        <v>0.71231999999999995</v>
      </c>
      <c r="H320" s="76">
        <f>SmtRes!CZ93</f>
        <v>34.409999999999997</v>
      </c>
      <c r="I320" s="74">
        <f>SmtRes!AJ93</f>
        <v>1.77</v>
      </c>
      <c r="J320" s="76">
        <f>ROUND(H320*I320, 2)</f>
        <v>60.91</v>
      </c>
      <c r="K320" s="74"/>
      <c r="L320" s="76">
        <f>SmtRes!DG93</f>
        <v>43.39</v>
      </c>
    </row>
    <row r="321" spans="1:83" x14ac:dyDescent="0.2">
      <c r="A321" s="53"/>
      <c r="B321" s="53"/>
      <c r="C321" s="52" t="s">
        <v>403</v>
      </c>
      <c r="D321" s="67"/>
      <c r="E321" s="68"/>
      <c r="F321" s="68"/>
      <c r="G321" s="68"/>
      <c r="H321" s="69"/>
      <c r="I321" s="67"/>
      <c r="J321" s="69"/>
      <c r="K321" s="67"/>
      <c r="L321" s="69">
        <f>L314+L316+L317</f>
        <v>2307.7200000000003</v>
      </c>
    </row>
    <row r="322" spans="1:83" ht="38.25" x14ac:dyDescent="0.2">
      <c r="A322" s="66" t="s">
        <v>907</v>
      </c>
      <c r="B322" s="53" t="str">
        <f>Source!F95</f>
        <v>421/пр_2020_п.75_пп.а</v>
      </c>
      <c r="C322" s="53" t="str">
        <f>Source!G95</f>
        <v>Сметная стоимость вспомогательных ненормируемых материальных ресурсов, не учтенная в сметной норме, 2%</v>
      </c>
      <c r="D322" s="67" t="str">
        <f>Source!H95</f>
        <v>%</v>
      </c>
      <c r="E322" s="68">
        <f>SmtRes!AT94</f>
        <v>2</v>
      </c>
      <c r="F322" s="68"/>
      <c r="G322" s="68">
        <f>Source!I95</f>
        <v>2</v>
      </c>
      <c r="H322" s="69"/>
      <c r="I322" s="67"/>
      <c r="J322" s="69"/>
      <c r="K322" s="67"/>
      <c r="L322" s="69">
        <f>Source!P95</f>
        <v>19.59</v>
      </c>
      <c r="AD322">
        <f>ROUND((Source!AT95/100)*((ROUND(0*Source!I95, 2)+ROUND(0*Source!I95, 2))), 2)</f>
        <v>0</v>
      </c>
      <c r="AE322">
        <f>ROUND((Source!AU95/100)*((ROUND(0*Source!I95, 2)+ROUND(0*Source!I95, 2))), 2)</f>
        <v>0</v>
      </c>
      <c r="AN322">
        <f>L322</f>
        <v>19.59</v>
      </c>
      <c r="AW322">
        <f>L322</f>
        <v>19.59</v>
      </c>
      <c r="AZ322">
        <f>Source!X95</f>
        <v>0</v>
      </c>
      <c r="BA322">
        <f>Source!Y95</f>
        <v>0</v>
      </c>
      <c r="CD322">
        <v>2</v>
      </c>
    </row>
    <row r="323" spans="1:83" x14ac:dyDescent="0.2">
      <c r="A323" s="53"/>
      <c r="B323" s="53"/>
      <c r="C323" s="53" t="s">
        <v>852</v>
      </c>
      <c r="D323" s="67"/>
      <c r="E323" s="68"/>
      <c r="F323" s="68"/>
      <c r="G323" s="68"/>
      <c r="H323" s="69"/>
      <c r="I323" s="67"/>
      <c r="J323" s="69"/>
      <c r="K323" s="67"/>
      <c r="L323" s="69">
        <f>SUM(AR313:AR326)+SUM(AS313:AS326)+SUM(AT313:AT326)+SUM(AU313:AU326)+SUM(AV313:AV326)</f>
        <v>1307.01</v>
      </c>
    </row>
    <row r="324" spans="1:83" ht="25.5" x14ac:dyDescent="0.2">
      <c r="A324" s="53"/>
      <c r="B324" s="53" t="s">
        <v>229</v>
      </c>
      <c r="C324" s="53" t="s">
        <v>908</v>
      </c>
      <c r="D324" s="67" t="s">
        <v>234</v>
      </c>
      <c r="E324" s="68">
        <f>Source!BZ94</f>
        <v>111</v>
      </c>
      <c r="F324" s="68"/>
      <c r="G324" s="68">
        <f>Source!AT94</f>
        <v>111</v>
      </c>
      <c r="H324" s="69"/>
      <c r="I324" s="67"/>
      <c r="J324" s="69"/>
      <c r="K324" s="67"/>
      <c r="L324" s="69">
        <f>SUM(AZ313:AZ326)</f>
        <v>1450.78</v>
      </c>
    </row>
    <row r="325" spans="1:83" ht="25.5" x14ac:dyDescent="0.2">
      <c r="A325" s="73"/>
      <c r="B325" s="73" t="s">
        <v>230</v>
      </c>
      <c r="C325" s="73" t="s">
        <v>909</v>
      </c>
      <c r="D325" s="74" t="s">
        <v>234</v>
      </c>
      <c r="E325" s="75">
        <f>Source!CA94</f>
        <v>52</v>
      </c>
      <c r="F325" s="75"/>
      <c r="G325" s="75">
        <f>Source!AU94</f>
        <v>52</v>
      </c>
      <c r="H325" s="76"/>
      <c r="I325" s="74"/>
      <c r="J325" s="76"/>
      <c r="K325" s="74"/>
      <c r="L325" s="76">
        <f>SUM(BA313:BA326)</f>
        <v>679.65</v>
      </c>
    </row>
    <row r="326" spans="1:83" x14ac:dyDescent="0.2">
      <c r="A326" s="18"/>
      <c r="B326" s="18"/>
      <c r="C326" s="77" t="s">
        <v>855</v>
      </c>
      <c r="D326" s="77"/>
      <c r="E326" s="77"/>
      <c r="F326" s="77"/>
      <c r="G326" s="77"/>
      <c r="H326" s="77"/>
      <c r="I326" s="78">
        <f>IF(E313&lt;&gt;0,K326/E313, 0)</f>
        <v>46434.791666666664</v>
      </c>
      <c r="J326" s="78"/>
      <c r="K326" s="78">
        <f>L314+L316+L324+L325+L317+SUM(L322:L322)</f>
        <v>4457.74</v>
      </c>
      <c r="L326" s="78"/>
      <c r="AD326">
        <f>ROUND((Source!AT94/100)*((ROUND(SUMIF(SmtRes!AQ90:'SmtRes'!AQ94,"=1",SmtRes!AD90:'SmtRes'!AD94)*Source!I94, 2)+ROUND(SUMIF(SmtRes!AQ90:'SmtRes'!AQ94,"=1",SmtRes!AC90:'SmtRes'!AC94)*Source!I94, 2))), 2)</f>
        <v>89.28</v>
      </c>
      <c r="AE326">
        <f>ROUND((Source!AU94/100)*((ROUND(SUMIF(SmtRes!AQ90:'SmtRes'!AQ94,"=1",SmtRes!AD90:'SmtRes'!AD94)*Source!I94, 2)+ROUND(SUMIF(SmtRes!AQ90:'SmtRes'!AQ94,"=1",SmtRes!AC90:'SmtRes'!AC94)*Source!I94, 2))), 2)</f>
        <v>41.82</v>
      </c>
      <c r="AN326" s="17">
        <f>L314+L316+L324+L325+L317</f>
        <v>4438.1499999999996</v>
      </c>
      <c r="AO326" s="17">
        <f>L316</f>
        <v>1000.71</v>
      </c>
      <c r="AQ326" t="s">
        <v>856</v>
      </c>
      <c r="AR326" s="17">
        <f>L314</f>
        <v>979.36</v>
      </c>
      <c r="AT326" s="17">
        <f>L317</f>
        <v>327.64999999999998</v>
      </c>
      <c r="AV326" t="s">
        <v>856</v>
      </c>
      <c r="AW326">
        <f>0</f>
        <v>0</v>
      </c>
      <c r="AZ326">
        <f>Source!X94</f>
        <v>1450.78</v>
      </c>
      <c r="BA326">
        <f>Source!Y94</f>
        <v>679.65</v>
      </c>
      <c r="CD326">
        <v>2</v>
      </c>
    </row>
    <row r="327" spans="1:83" ht="51" x14ac:dyDescent="0.2">
      <c r="A327" s="66" t="s">
        <v>235</v>
      </c>
      <c r="B327" s="53" t="str">
        <f>Source!F96</f>
        <v>01.7.06.08-0007</v>
      </c>
      <c r="C327" s="53" t="str">
        <f>Source!G96</f>
        <v>Ленты сигнальные из полиэтилена высокого давления «ГАЗ», фон желтый, надпись красная, ширина 200 мм, толщина 0,05 мм</v>
      </c>
      <c r="D327" s="67" t="str">
        <f>Source!H96</f>
        <v>100 м</v>
      </c>
      <c r="E327" s="68">
        <f>Source!K96</f>
        <v>0.96</v>
      </c>
      <c r="F327" s="68"/>
      <c r="G327" s="68">
        <f>Source!I96</f>
        <v>0.96</v>
      </c>
      <c r="H327" s="69">
        <f>Source!AL96</f>
        <v>151.51</v>
      </c>
      <c r="I327" s="67">
        <f>IF(Source!BC96&lt;&gt; 0, Source!BC96, 1)</f>
        <v>1.54</v>
      </c>
      <c r="J327" s="69">
        <f>ROUND(H327*I327, 2)</f>
        <v>233.33</v>
      </c>
      <c r="K327" s="67"/>
      <c r="L327" s="69">
        <f>Source!P96</f>
        <v>224</v>
      </c>
    </row>
    <row r="328" spans="1:83" x14ac:dyDescent="0.2">
      <c r="A328" s="54"/>
      <c r="B328" s="54"/>
      <c r="C328" s="55" t="str">
        <f>"Объем: "&amp;Source!I96&amp;"=96/"&amp;"100"</f>
        <v>Объем: 0,96=96/100</v>
      </c>
      <c r="D328" s="54"/>
      <c r="E328" s="54"/>
      <c r="F328" s="54"/>
      <c r="G328" s="54"/>
      <c r="H328" s="54"/>
      <c r="I328" s="54"/>
      <c r="J328" s="54"/>
      <c r="K328" s="54"/>
      <c r="L328" s="54"/>
    </row>
    <row r="329" spans="1:83" x14ac:dyDescent="0.2">
      <c r="A329" s="18"/>
      <c r="B329" s="18"/>
      <c r="C329" s="77" t="s">
        <v>855</v>
      </c>
      <c r="D329" s="77"/>
      <c r="E329" s="77"/>
      <c r="F329" s="77"/>
      <c r="G329" s="77"/>
      <c r="H329" s="77"/>
      <c r="I329" s="78">
        <f>IF(E327&lt;&gt;0,K329/E327, 0)</f>
        <v>233.33333333333334</v>
      </c>
      <c r="J329" s="78"/>
      <c r="K329" s="78">
        <f>L327</f>
        <v>224</v>
      </c>
      <c r="L329" s="78"/>
      <c r="AD329">
        <f>ROUND((Source!AT96/100)*((ROUND(ROUND(Source!AO96,2)*Source!I96, 2)+ROUND(ROUND(Source!AN96,2)*Source!I96, 2))), 2)</f>
        <v>0</v>
      </c>
      <c r="AE329">
        <f>ROUND((Source!AU96/100)*((ROUND(ROUND(Source!AO96,2)*Source!I96, 2)+ROUND(ROUND(Source!AN96,2)*Source!I96, 2))), 2)</f>
        <v>0</v>
      </c>
      <c r="AN329" s="17">
        <f>L327</f>
        <v>224</v>
      </c>
      <c r="AO329">
        <f>0</f>
        <v>0</v>
      </c>
      <c r="AQ329" t="s">
        <v>856</v>
      </c>
      <c r="AR329">
        <f>0</f>
        <v>0</v>
      </c>
      <c r="AT329">
        <f>0</f>
        <v>0</v>
      </c>
      <c r="AV329" t="s">
        <v>856</v>
      </c>
      <c r="AW329" s="17">
        <f>L327</f>
        <v>224</v>
      </c>
      <c r="AZ329">
        <f>Source!X96</f>
        <v>0</v>
      </c>
      <c r="BA329">
        <f>Source!Y96</f>
        <v>0</v>
      </c>
      <c r="CD329">
        <v>1</v>
      </c>
    </row>
    <row r="330" spans="1:83" ht="25.5" x14ac:dyDescent="0.2">
      <c r="A330" s="66" t="s">
        <v>239</v>
      </c>
      <c r="B330" s="53" t="s">
        <v>906</v>
      </c>
      <c r="C330" s="53" t="str">
        <f>Source!G97</f>
        <v>Кабель, прокладываемый в траншее, масса 1м кабеля: до 0,6 кг</v>
      </c>
      <c r="D330" s="67" t="str">
        <f>Source!H97</f>
        <v>км кабеля</v>
      </c>
      <c r="E330" s="68">
        <f>Source!K97</f>
        <v>9.9000000000000005E-2</v>
      </c>
      <c r="F330" s="68"/>
      <c r="G330" s="68">
        <f>Source!I97</f>
        <v>9.9000000000000005E-2</v>
      </c>
      <c r="H330" s="69"/>
      <c r="I330" s="67"/>
      <c r="J330" s="69"/>
      <c r="K330" s="67"/>
      <c r="L330" s="69"/>
    </row>
    <row r="331" spans="1:83" x14ac:dyDescent="0.2">
      <c r="A331" s="70"/>
      <c r="B331" s="68">
        <v>1</v>
      </c>
      <c r="C331" s="70" t="s">
        <v>858</v>
      </c>
      <c r="D331" s="67" t="s">
        <v>493</v>
      </c>
      <c r="E331" s="71"/>
      <c r="F331" s="68"/>
      <c r="G331" s="68">
        <f>Source!U97</f>
        <v>2.673</v>
      </c>
      <c r="H331" s="68"/>
      <c r="I331" s="68"/>
      <c r="J331" s="68"/>
      <c r="K331" s="68"/>
      <c r="L331" s="72">
        <f>SUM(L332:L332)-SUMIF(CE332:CE332, 1, L332:L332)</f>
        <v>1009.97</v>
      </c>
    </row>
    <row r="332" spans="1:83" x14ac:dyDescent="0.2">
      <c r="A332" s="53"/>
      <c r="B332" s="53" t="s">
        <v>622</v>
      </c>
      <c r="C332" s="53" t="s">
        <v>623</v>
      </c>
      <c r="D332" s="67" t="s">
        <v>493</v>
      </c>
      <c r="E332" s="68">
        <v>27</v>
      </c>
      <c r="F332" s="68"/>
      <c r="G332" s="68">
        <f>SmtRes!CX95</f>
        <v>2.673</v>
      </c>
      <c r="H332" s="69"/>
      <c r="I332" s="67"/>
      <c r="J332" s="69">
        <f>SmtRes!CZ95</f>
        <v>377.84</v>
      </c>
      <c r="K332" s="67"/>
      <c r="L332" s="69">
        <f>SmtRes!DI95</f>
        <v>1009.97</v>
      </c>
    </row>
    <row r="333" spans="1:83" x14ac:dyDescent="0.2">
      <c r="A333" s="70"/>
      <c r="B333" s="68">
        <v>2</v>
      </c>
      <c r="C333" s="70" t="s">
        <v>849</v>
      </c>
      <c r="D333" s="67"/>
      <c r="E333" s="71"/>
      <c r="F333" s="68"/>
      <c r="G333" s="68"/>
      <c r="H333" s="68"/>
      <c r="I333" s="68"/>
      <c r="J333" s="68"/>
      <c r="K333" s="68"/>
      <c r="L333" s="72">
        <f>SUM(L334:L337)-SUMIF(CE334:CE337, 1, L334:L337)</f>
        <v>1031.9699999999998</v>
      </c>
    </row>
    <row r="334" spans="1:83" x14ac:dyDescent="0.2">
      <c r="A334" s="70"/>
      <c r="B334" s="68"/>
      <c r="C334" s="70" t="s">
        <v>851</v>
      </c>
      <c r="D334" s="67" t="s">
        <v>493</v>
      </c>
      <c r="E334" s="71"/>
      <c r="F334" s="68"/>
      <c r="G334" s="68">
        <f>Source!V97</f>
        <v>0.73458000000000001</v>
      </c>
      <c r="H334" s="68"/>
      <c r="I334" s="68"/>
      <c r="J334" s="68"/>
      <c r="K334" s="68"/>
      <c r="L334" s="72">
        <f>SUMIF(CE335:CE337, 1, L335:L337)</f>
        <v>337.89</v>
      </c>
      <c r="CE334">
        <v>1</v>
      </c>
    </row>
    <row r="335" spans="1:83" ht="38.25" x14ac:dyDescent="0.2">
      <c r="A335" s="53"/>
      <c r="B335" s="53" t="s">
        <v>624</v>
      </c>
      <c r="C335" s="53" t="s">
        <v>626</v>
      </c>
      <c r="D335" s="67" t="s">
        <v>497</v>
      </c>
      <c r="E335" s="68">
        <v>7.42</v>
      </c>
      <c r="F335" s="68"/>
      <c r="G335" s="68">
        <f>SmtRes!CX97</f>
        <v>0.73458000000000001</v>
      </c>
      <c r="H335" s="69">
        <f>SmtRes!CZ97</f>
        <v>995.51</v>
      </c>
      <c r="I335" s="67">
        <f>SmtRes!AJ97</f>
        <v>1.35</v>
      </c>
      <c r="J335" s="69">
        <f>ROUND(H335*I335, 2)</f>
        <v>1343.94</v>
      </c>
      <c r="K335" s="67"/>
      <c r="L335" s="69">
        <f>SmtRes!DG97</f>
        <v>987.23</v>
      </c>
    </row>
    <row r="336" spans="1:83" x14ac:dyDescent="0.2">
      <c r="A336" s="53"/>
      <c r="B336" s="53" t="s">
        <v>506</v>
      </c>
      <c r="C336" s="53" t="s">
        <v>862</v>
      </c>
      <c r="D336" s="67" t="s">
        <v>493</v>
      </c>
      <c r="E336" s="68">
        <f>SmtRes!DO97*SmtRes!AT97</f>
        <v>7.42</v>
      </c>
      <c r="F336" s="68"/>
      <c r="G336" s="68">
        <f>ROUND(E336*G330, 7)</f>
        <v>0.73458000000000001</v>
      </c>
      <c r="H336" s="69"/>
      <c r="I336" s="67"/>
      <c r="J336" s="69">
        <f>ROUND(SmtRes!AG97/SmtRes!DO97, 2)</f>
        <v>459.98</v>
      </c>
      <c r="K336" s="67"/>
      <c r="L336" s="69">
        <f>SmtRes!DH97</f>
        <v>337.89</v>
      </c>
      <c r="CE336">
        <v>1</v>
      </c>
    </row>
    <row r="337" spans="1:83" ht="25.5" x14ac:dyDescent="0.2">
      <c r="A337" s="53"/>
      <c r="B337" s="53" t="s">
        <v>627</v>
      </c>
      <c r="C337" s="73" t="s">
        <v>629</v>
      </c>
      <c r="D337" s="74" t="s">
        <v>497</v>
      </c>
      <c r="E337" s="75">
        <v>7.42</v>
      </c>
      <c r="F337" s="75"/>
      <c r="G337" s="75">
        <f>SmtRes!CX98</f>
        <v>0.73458000000000001</v>
      </c>
      <c r="H337" s="76">
        <f>SmtRes!CZ98</f>
        <v>34.409999999999997</v>
      </c>
      <c r="I337" s="74">
        <f>SmtRes!AJ98</f>
        <v>1.77</v>
      </c>
      <c r="J337" s="76">
        <f>ROUND(H337*I337, 2)</f>
        <v>60.91</v>
      </c>
      <c r="K337" s="74"/>
      <c r="L337" s="76">
        <f>SmtRes!DG98</f>
        <v>44.74</v>
      </c>
    </row>
    <row r="338" spans="1:83" x14ac:dyDescent="0.2">
      <c r="A338" s="53"/>
      <c r="B338" s="53"/>
      <c r="C338" s="52" t="s">
        <v>403</v>
      </c>
      <c r="D338" s="67"/>
      <c r="E338" s="68"/>
      <c r="F338" s="68"/>
      <c r="G338" s="68"/>
      <c r="H338" s="69"/>
      <c r="I338" s="67"/>
      <c r="J338" s="69"/>
      <c r="K338" s="67"/>
      <c r="L338" s="69">
        <f>L331+L333+L334</f>
        <v>2379.83</v>
      </c>
    </row>
    <row r="339" spans="1:83" ht="38.25" x14ac:dyDescent="0.2">
      <c r="A339" s="66" t="s">
        <v>910</v>
      </c>
      <c r="B339" s="53" t="str">
        <f>Source!F98</f>
        <v>421/пр_2020_п.75_пп.а</v>
      </c>
      <c r="C339" s="53" t="str">
        <f>Source!G98</f>
        <v>Сметная стоимость вспомогательных ненормируемых материальных ресурсов, не учтенная в сметной норме, 2%</v>
      </c>
      <c r="D339" s="67" t="str">
        <f>Source!H98</f>
        <v>%</v>
      </c>
      <c r="E339" s="68">
        <f>SmtRes!AT99</f>
        <v>2</v>
      </c>
      <c r="F339" s="68"/>
      <c r="G339" s="68">
        <f>Source!I98</f>
        <v>2</v>
      </c>
      <c r="H339" s="69"/>
      <c r="I339" s="67"/>
      <c r="J339" s="69"/>
      <c r="K339" s="67"/>
      <c r="L339" s="69">
        <f>Source!P98</f>
        <v>20.2</v>
      </c>
      <c r="AD339">
        <f>ROUND((Source!AT98/100)*((ROUND(0*Source!I98, 2)+ROUND(0*Source!I98, 2))), 2)</f>
        <v>0</v>
      </c>
      <c r="AE339">
        <f>ROUND((Source!AU98/100)*((ROUND(0*Source!I98, 2)+ROUND(0*Source!I98, 2))), 2)</f>
        <v>0</v>
      </c>
      <c r="AN339">
        <f>L339</f>
        <v>20.2</v>
      </c>
      <c r="AW339">
        <f>L339</f>
        <v>20.2</v>
      </c>
      <c r="AZ339">
        <f>Source!X98</f>
        <v>0</v>
      </c>
      <c r="BA339">
        <f>Source!Y98</f>
        <v>0</v>
      </c>
      <c r="CD339">
        <v>2</v>
      </c>
    </row>
    <row r="340" spans="1:83" x14ac:dyDescent="0.2">
      <c r="A340" s="53"/>
      <c r="B340" s="53"/>
      <c r="C340" s="53" t="s">
        <v>852</v>
      </c>
      <c r="D340" s="67"/>
      <c r="E340" s="68"/>
      <c r="F340" s="68"/>
      <c r="G340" s="68"/>
      <c r="H340" s="69"/>
      <c r="I340" s="67"/>
      <c r="J340" s="69"/>
      <c r="K340" s="67"/>
      <c r="L340" s="69">
        <f>SUM(AR330:AR343)+SUM(AS330:AS343)+SUM(AT330:AT343)+SUM(AU330:AU343)+SUM(AV330:AV343)</f>
        <v>1347.8600000000001</v>
      </c>
    </row>
    <row r="341" spans="1:83" ht="25.5" x14ac:dyDescent="0.2">
      <c r="A341" s="53"/>
      <c r="B341" s="53" t="s">
        <v>229</v>
      </c>
      <c r="C341" s="53" t="s">
        <v>908</v>
      </c>
      <c r="D341" s="67" t="s">
        <v>234</v>
      </c>
      <c r="E341" s="68">
        <f>Source!BZ97</f>
        <v>111</v>
      </c>
      <c r="F341" s="68"/>
      <c r="G341" s="68">
        <f>Source!AT97</f>
        <v>111</v>
      </c>
      <c r="H341" s="69"/>
      <c r="I341" s="67"/>
      <c r="J341" s="69"/>
      <c r="K341" s="67"/>
      <c r="L341" s="69">
        <f>SUM(AZ330:AZ343)</f>
        <v>1496.12</v>
      </c>
    </row>
    <row r="342" spans="1:83" ht="25.5" x14ac:dyDescent="0.2">
      <c r="A342" s="73"/>
      <c r="B342" s="73" t="s">
        <v>230</v>
      </c>
      <c r="C342" s="73" t="s">
        <v>909</v>
      </c>
      <c r="D342" s="74" t="s">
        <v>234</v>
      </c>
      <c r="E342" s="75">
        <f>Source!CA97</f>
        <v>52</v>
      </c>
      <c r="F342" s="75"/>
      <c r="G342" s="75">
        <f>Source!AU97</f>
        <v>52</v>
      </c>
      <c r="H342" s="76"/>
      <c r="I342" s="74"/>
      <c r="J342" s="76"/>
      <c r="K342" s="74"/>
      <c r="L342" s="76">
        <f>SUM(BA330:BA343)</f>
        <v>700.89</v>
      </c>
    </row>
    <row r="343" spans="1:83" x14ac:dyDescent="0.2">
      <c r="A343" s="18"/>
      <c r="B343" s="18"/>
      <c r="C343" s="77" t="s">
        <v>855</v>
      </c>
      <c r="D343" s="77"/>
      <c r="E343" s="77"/>
      <c r="F343" s="77"/>
      <c r="G343" s="77"/>
      <c r="H343" s="77"/>
      <c r="I343" s="78">
        <f>IF(E330&lt;&gt;0,K343/E330, 0)</f>
        <v>46434.74747474747</v>
      </c>
      <c r="J343" s="78"/>
      <c r="K343" s="78">
        <f>L331+L333+L341+L342+L334+SUM(L339:L339)</f>
        <v>4597.04</v>
      </c>
      <c r="L343" s="78"/>
      <c r="AD343">
        <f>ROUND((Source!AT97/100)*((ROUND(SUMIF(SmtRes!AQ95:'SmtRes'!AQ99,"=1",SmtRes!AD95:'SmtRes'!AD99)*Source!I97, 2)+ROUND(SUMIF(SmtRes!AQ95:'SmtRes'!AQ99,"=1",SmtRes!AC95:'SmtRes'!AC99)*Source!I97, 2))), 2)</f>
        <v>92.07</v>
      </c>
      <c r="AE343">
        <f>ROUND((Source!AU97/100)*((ROUND(SUMIF(SmtRes!AQ95:'SmtRes'!AQ99,"=1",SmtRes!AD95:'SmtRes'!AD99)*Source!I97, 2)+ROUND(SUMIF(SmtRes!AQ95:'SmtRes'!AQ99,"=1",SmtRes!AC95:'SmtRes'!AC99)*Source!I97, 2))), 2)</f>
        <v>43.13</v>
      </c>
      <c r="AN343" s="17">
        <f>L331+L333+L341+L342+L334</f>
        <v>4576.84</v>
      </c>
      <c r="AO343" s="17">
        <f>L333</f>
        <v>1031.9699999999998</v>
      </c>
      <c r="AQ343" t="s">
        <v>856</v>
      </c>
      <c r="AR343" s="17">
        <f>L331</f>
        <v>1009.97</v>
      </c>
      <c r="AT343" s="17">
        <f>L334</f>
        <v>337.89</v>
      </c>
      <c r="AV343" t="s">
        <v>856</v>
      </c>
      <c r="AW343">
        <f>0</f>
        <v>0</v>
      </c>
      <c r="AZ343">
        <f>Source!X97</f>
        <v>1496.12</v>
      </c>
      <c r="BA343">
        <f>Source!Y97</f>
        <v>700.89</v>
      </c>
      <c r="CD343">
        <v>2</v>
      </c>
    </row>
    <row r="344" spans="1:83" x14ac:dyDescent="0.2">
      <c r="A344" s="66" t="s">
        <v>242</v>
      </c>
      <c r="B344" s="53" t="str">
        <f>Source!F99</f>
        <v>21.2.03.05-0002</v>
      </c>
      <c r="C344" s="53" t="str">
        <f>Source!G99</f>
        <v>Провод  АПВ 1х2,5-450/750</v>
      </c>
      <c r="D344" s="67" t="str">
        <f>Source!H99</f>
        <v>1000 м</v>
      </c>
      <c r="E344" s="68">
        <f>Source!K99</f>
        <v>9.9000000000000005E-2</v>
      </c>
      <c r="F344" s="68"/>
      <c r="G344" s="68">
        <f>Source!I99</f>
        <v>9.9000000000000005E-2</v>
      </c>
      <c r="H344" s="69">
        <f>Source!AL99</f>
        <v>3080.58</v>
      </c>
      <c r="I344" s="67">
        <f>IF(Source!BC99&lt;&gt; 0, Source!BC99, 1)</f>
        <v>1.26</v>
      </c>
      <c r="J344" s="69">
        <f>ROUND(H344*I344, 2)</f>
        <v>3881.53</v>
      </c>
      <c r="K344" s="67"/>
      <c r="L344" s="69">
        <f>Source!P99</f>
        <v>384.27</v>
      </c>
    </row>
    <row r="345" spans="1:83" x14ac:dyDescent="0.2">
      <c r="A345" s="54"/>
      <c r="B345" s="54"/>
      <c r="C345" s="55" t="str">
        <f>"Объем: "&amp;Source!I99&amp;"=99/"&amp;"1000"</f>
        <v>Объем: 0,099=99/1000</v>
      </c>
      <c r="D345" s="54"/>
      <c r="E345" s="54"/>
      <c r="F345" s="54"/>
      <c r="G345" s="54"/>
      <c r="H345" s="54"/>
      <c r="I345" s="54"/>
      <c r="J345" s="54"/>
      <c r="K345" s="54"/>
      <c r="L345" s="54"/>
    </row>
    <row r="346" spans="1:83" x14ac:dyDescent="0.2">
      <c r="A346" s="18"/>
      <c r="B346" s="18"/>
      <c r="C346" s="77" t="s">
        <v>855</v>
      </c>
      <c r="D346" s="77"/>
      <c r="E346" s="77"/>
      <c r="F346" s="77"/>
      <c r="G346" s="77"/>
      <c r="H346" s="77"/>
      <c r="I346" s="78">
        <f>IF(E344&lt;&gt;0,K346/E344, 0)</f>
        <v>3881.515151515151</v>
      </c>
      <c r="J346" s="78"/>
      <c r="K346" s="78">
        <f>L344</f>
        <v>384.27</v>
      </c>
      <c r="L346" s="78"/>
      <c r="AD346">
        <f>ROUND((Source!AT99/100)*((ROUND(ROUND(Source!AO99,2)*Source!I99, 2)+ROUND(ROUND(Source!AN99,2)*Source!I99, 2))), 2)</f>
        <v>0</v>
      </c>
      <c r="AE346">
        <f>ROUND((Source!AU99/100)*((ROUND(ROUND(Source!AO99,2)*Source!I99, 2)+ROUND(ROUND(Source!AN99,2)*Source!I99, 2))), 2)</f>
        <v>0</v>
      </c>
      <c r="AN346" s="17">
        <f>L344</f>
        <v>384.27</v>
      </c>
      <c r="AO346">
        <f>0</f>
        <v>0</v>
      </c>
      <c r="AQ346" t="s">
        <v>856</v>
      </c>
      <c r="AR346">
        <f>0</f>
        <v>0</v>
      </c>
      <c r="AT346">
        <f>0</f>
        <v>0</v>
      </c>
      <c r="AV346" t="s">
        <v>856</v>
      </c>
      <c r="AW346" s="17">
        <f>L344</f>
        <v>384.27</v>
      </c>
      <c r="AZ346">
        <f>Source!X99</f>
        <v>0</v>
      </c>
      <c r="BA346">
        <f>Source!Y99</f>
        <v>0</v>
      </c>
      <c r="CD346">
        <v>2</v>
      </c>
    </row>
    <row r="347" spans="1:83" ht="25.5" x14ac:dyDescent="0.2">
      <c r="A347" s="66" t="s">
        <v>251</v>
      </c>
      <c r="B347" s="53" t="s">
        <v>911</v>
      </c>
      <c r="C347" s="53" t="str">
        <f>Source!G100</f>
        <v>Установка столбиков сигнальных: пластиковых</v>
      </c>
      <c r="D347" s="67" t="str">
        <f>Source!H100</f>
        <v>100 ШТ</v>
      </c>
      <c r="E347" s="68">
        <f>Source!K100</f>
        <v>0.04</v>
      </c>
      <c r="F347" s="68"/>
      <c r="G347" s="68">
        <f>Source!I100</f>
        <v>0.04</v>
      </c>
      <c r="H347" s="69"/>
      <c r="I347" s="67"/>
      <c r="J347" s="69"/>
      <c r="K347" s="67"/>
      <c r="L347" s="69"/>
    </row>
    <row r="348" spans="1:83" x14ac:dyDescent="0.2">
      <c r="A348" s="18"/>
      <c r="B348" s="18"/>
      <c r="C348" s="51" t="str">
        <f>"Объем: "&amp;Source!I100&amp;"=4/"&amp;"100"</f>
        <v>Объем: 0,04=4/100</v>
      </c>
      <c r="D348" s="18"/>
      <c r="E348" s="18"/>
      <c r="F348" s="18"/>
      <c r="G348" s="18"/>
      <c r="H348" s="18"/>
      <c r="I348" s="18"/>
      <c r="J348" s="18"/>
      <c r="K348" s="18"/>
      <c r="L348" s="18"/>
    </row>
    <row r="349" spans="1:83" x14ac:dyDescent="0.2">
      <c r="A349" s="70"/>
      <c r="B349" s="68">
        <v>1</v>
      </c>
      <c r="C349" s="70" t="s">
        <v>858</v>
      </c>
      <c r="D349" s="67" t="s">
        <v>493</v>
      </c>
      <c r="E349" s="71"/>
      <c r="F349" s="68"/>
      <c r="G349" s="68">
        <f>Source!U100</f>
        <v>0.45400000000000001</v>
      </c>
      <c r="H349" s="68"/>
      <c r="I349" s="68"/>
      <c r="J349" s="68"/>
      <c r="K349" s="68"/>
      <c r="L349" s="72">
        <f>SUM(L350:L350)-SUMIF(CE350:CE350, 1, L350:L350)</f>
        <v>153.22999999999999</v>
      </c>
    </row>
    <row r="350" spans="1:83" x14ac:dyDescent="0.2">
      <c r="A350" s="53"/>
      <c r="B350" s="53" t="s">
        <v>630</v>
      </c>
      <c r="C350" s="53" t="s">
        <v>631</v>
      </c>
      <c r="D350" s="67" t="s">
        <v>493</v>
      </c>
      <c r="E350" s="68">
        <v>11.35</v>
      </c>
      <c r="F350" s="68"/>
      <c r="G350" s="68">
        <f>SmtRes!CX100</f>
        <v>0.45400000000000001</v>
      </c>
      <c r="H350" s="69"/>
      <c r="I350" s="67"/>
      <c r="J350" s="69">
        <f>SmtRes!CZ100</f>
        <v>337.52</v>
      </c>
      <c r="K350" s="67"/>
      <c r="L350" s="69">
        <f>SmtRes!DI100</f>
        <v>153.22999999999999</v>
      </c>
    </row>
    <row r="351" spans="1:83" x14ac:dyDescent="0.2">
      <c r="A351" s="70"/>
      <c r="B351" s="68">
        <v>2</v>
      </c>
      <c r="C351" s="70" t="s">
        <v>849</v>
      </c>
      <c r="D351" s="67"/>
      <c r="E351" s="71"/>
      <c r="F351" s="68"/>
      <c r="G351" s="68"/>
      <c r="H351" s="68"/>
      <c r="I351" s="68"/>
      <c r="J351" s="68"/>
      <c r="K351" s="68"/>
      <c r="L351" s="72">
        <f>SUM(L352:L355)-SUMIF(CE352:CE355, 1, L352:L355)</f>
        <v>50.38</v>
      </c>
    </row>
    <row r="352" spans="1:83" x14ac:dyDescent="0.2">
      <c r="A352" s="70"/>
      <c r="B352" s="68"/>
      <c r="C352" s="70" t="s">
        <v>851</v>
      </c>
      <c r="D352" s="67" t="s">
        <v>493</v>
      </c>
      <c r="E352" s="71"/>
      <c r="F352" s="68"/>
      <c r="G352" s="68">
        <f>Source!V100</f>
        <v>3.7600000000000001E-2</v>
      </c>
      <c r="H352" s="68"/>
      <c r="I352" s="68"/>
      <c r="J352" s="68"/>
      <c r="K352" s="68"/>
      <c r="L352" s="72">
        <f>SUMIF(CE353:CE355, 1, L353:L355)</f>
        <v>15.05</v>
      </c>
      <c r="CE352">
        <v>1</v>
      </c>
    </row>
    <row r="353" spans="1:83" ht="38.25" x14ac:dyDescent="0.2">
      <c r="A353" s="53"/>
      <c r="B353" s="53" t="s">
        <v>632</v>
      </c>
      <c r="C353" s="53" t="s">
        <v>634</v>
      </c>
      <c r="D353" s="67" t="s">
        <v>497</v>
      </c>
      <c r="E353" s="68">
        <v>0.94</v>
      </c>
      <c r="F353" s="68"/>
      <c r="G353" s="68">
        <f>SmtRes!CX102</f>
        <v>3.7600000000000001E-2</v>
      </c>
      <c r="H353" s="69">
        <f>SmtRes!CZ102</f>
        <v>865.46</v>
      </c>
      <c r="I353" s="67">
        <f>SmtRes!AJ102</f>
        <v>1.39</v>
      </c>
      <c r="J353" s="69">
        <f>ROUND(H353*I353, 2)</f>
        <v>1202.99</v>
      </c>
      <c r="K353" s="67"/>
      <c r="L353" s="69">
        <f>SmtRes!DG102</f>
        <v>45.23</v>
      </c>
    </row>
    <row r="354" spans="1:83" x14ac:dyDescent="0.2">
      <c r="A354" s="53"/>
      <c r="B354" s="53" t="s">
        <v>534</v>
      </c>
      <c r="C354" s="53" t="s">
        <v>897</v>
      </c>
      <c r="D354" s="67" t="s">
        <v>493</v>
      </c>
      <c r="E354" s="68">
        <f>SmtRes!DO102*SmtRes!AT102</f>
        <v>0.94</v>
      </c>
      <c r="F354" s="68"/>
      <c r="G354" s="68">
        <f>ROUND(E354*G347, 7)</f>
        <v>3.7600000000000001E-2</v>
      </c>
      <c r="H354" s="69"/>
      <c r="I354" s="67"/>
      <c r="J354" s="69">
        <f>ROUND(SmtRes!AG102/SmtRes!DO102, 2)</f>
        <v>400.24</v>
      </c>
      <c r="K354" s="67"/>
      <c r="L354" s="69">
        <f>SmtRes!DH102</f>
        <v>15.05</v>
      </c>
      <c r="CE354">
        <v>1</v>
      </c>
    </row>
    <row r="355" spans="1:83" ht="38.25" x14ac:dyDescent="0.2">
      <c r="A355" s="53"/>
      <c r="B355" s="53" t="s">
        <v>635</v>
      </c>
      <c r="C355" s="53" t="s">
        <v>637</v>
      </c>
      <c r="D355" s="67" t="s">
        <v>497</v>
      </c>
      <c r="E355" s="68">
        <v>4.24</v>
      </c>
      <c r="F355" s="68"/>
      <c r="G355" s="68">
        <f>SmtRes!CX103</f>
        <v>0.1696</v>
      </c>
      <c r="H355" s="69"/>
      <c r="I355" s="67"/>
      <c r="J355" s="69">
        <f>SmtRes!CZ103</f>
        <v>30.37</v>
      </c>
      <c r="K355" s="67"/>
      <c r="L355" s="69">
        <f>SmtRes!DG103</f>
        <v>5.15</v>
      </c>
    </row>
    <row r="356" spans="1:83" x14ac:dyDescent="0.2">
      <c r="A356" s="53"/>
      <c r="B356" s="53"/>
      <c r="C356" s="73"/>
      <c r="D356" s="74"/>
      <c r="E356" s="75"/>
      <c r="F356" s="75"/>
      <c r="G356" s="75"/>
      <c r="H356" s="76"/>
      <c r="I356" s="74"/>
      <c r="J356" s="76"/>
      <c r="K356" s="74"/>
      <c r="L356" s="76"/>
    </row>
    <row r="357" spans="1:83" x14ac:dyDescent="0.2">
      <c r="A357" s="53"/>
      <c r="B357" s="53"/>
      <c r="C357" s="52" t="s">
        <v>403</v>
      </c>
      <c r="D357" s="67"/>
      <c r="E357" s="68"/>
      <c r="F357" s="68"/>
      <c r="G357" s="68"/>
      <c r="H357" s="69"/>
      <c r="I357" s="67"/>
      <c r="J357" s="69"/>
      <c r="K357" s="67"/>
      <c r="L357" s="69">
        <f>L349+L351+L352</f>
        <v>218.66</v>
      </c>
    </row>
    <row r="358" spans="1:83" x14ac:dyDescent="0.2">
      <c r="A358" s="53"/>
      <c r="B358" s="53"/>
      <c r="C358" s="53" t="s">
        <v>852</v>
      </c>
      <c r="D358" s="67"/>
      <c r="E358" s="68"/>
      <c r="F358" s="68"/>
      <c r="G358" s="68"/>
      <c r="H358" s="69"/>
      <c r="I358" s="67"/>
      <c r="J358" s="69"/>
      <c r="K358" s="67"/>
      <c r="L358" s="69">
        <f>SUM(AR347:AR361)+SUM(AS347:AS361)+SUM(AT347:AT361)+SUM(AU347:AU361)+SUM(AV347:AV361)</f>
        <v>168.28</v>
      </c>
    </row>
    <row r="359" spans="1:83" x14ac:dyDescent="0.2">
      <c r="A359" s="53"/>
      <c r="B359" s="53" t="s">
        <v>257</v>
      </c>
      <c r="C359" s="53" t="s">
        <v>912</v>
      </c>
      <c r="D359" s="67" t="s">
        <v>234</v>
      </c>
      <c r="E359" s="68">
        <f>Source!BZ100</f>
        <v>147</v>
      </c>
      <c r="F359" s="68"/>
      <c r="G359" s="68">
        <f>Source!AT100</f>
        <v>147</v>
      </c>
      <c r="H359" s="69"/>
      <c r="I359" s="67"/>
      <c r="J359" s="69"/>
      <c r="K359" s="67"/>
      <c r="L359" s="69">
        <f>SUM(AZ347:AZ361)</f>
        <v>247.37</v>
      </c>
    </row>
    <row r="360" spans="1:83" x14ac:dyDescent="0.2">
      <c r="A360" s="73"/>
      <c r="B360" s="73" t="s">
        <v>258</v>
      </c>
      <c r="C360" s="73" t="s">
        <v>913</v>
      </c>
      <c r="D360" s="74" t="s">
        <v>234</v>
      </c>
      <c r="E360" s="75">
        <f>Source!CA100</f>
        <v>134</v>
      </c>
      <c r="F360" s="75"/>
      <c r="G360" s="75">
        <f>Source!AU100</f>
        <v>134</v>
      </c>
      <c r="H360" s="76"/>
      <c r="I360" s="74"/>
      <c r="J360" s="76"/>
      <c r="K360" s="74"/>
      <c r="L360" s="76">
        <f>SUM(BA347:BA361)</f>
        <v>225.5</v>
      </c>
    </row>
    <row r="361" spans="1:83" x14ac:dyDescent="0.2">
      <c r="A361" s="18"/>
      <c r="B361" s="18"/>
      <c r="C361" s="77" t="s">
        <v>855</v>
      </c>
      <c r="D361" s="77"/>
      <c r="E361" s="77"/>
      <c r="F361" s="77"/>
      <c r="G361" s="77"/>
      <c r="H361" s="77"/>
      <c r="I361" s="78">
        <f>IF(E347&lt;&gt;0,K361/E347, 0)</f>
        <v>17288.25</v>
      </c>
      <c r="J361" s="78"/>
      <c r="K361" s="78">
        <f>L349+L351+L359+L360+L352</f>
        <v>691.53</v>
      </c>
      <c r="L361" s="78"/>
      <c r="AD361">
        <f>ROUND((Source!AT100/100)*((ROUND(SUMIF(SmtRes!AQ100:'SmtRes'!AQ104,"=1",SmtRes!AD100:'SmtRes'!AD104)*Source!I100, 2)+ROUND(SUMIF(SmtRes!AQ100:'SmtRes'!AQ104,"=1",SmtRes!AC100:'SmtRes'!AC104)*Source!I100, 2))), 2)</f>
        <v>43.38</v>
      </c>
      <c r="AE361">
        <f>ROUND((Source!AU100/100)*((ROUND(SUMIF(SmtRes!AQ100:'SmtRes'!AQ104,"=1",SmtRes!AD100:'SmtRes'!AD104)*Source!I100, 2)+ROUND(SUMIF(SmtRes!AQ100:'SmtRes'!AQ104,"=1",SmtRes!AC100:'SmtRes'!AC104)*Source!I100, 2))), 2)</f>
        <v>39.54</v>
      </c>
      <c r="AN361" s="17">
        <f>L349+L351+L359+L360+L352</f>
        <v>691.53</v>
      </c>
      <c r="AO361" s="17">
        <f>L351</f>
        <v>50.38</v>
      </c>
      <c r="AQ361" t="s">
        <v>856</v>
      </c>
      <c r="AR361" s="17">
        <f>L349</f>
        <v>153.22999999999999</v>
      </c>
      <c r="AT361" s="17">
        <f>L352</f>
        <v>15.05</v>
      </c>
      <c r="AV361" t="s">
        <v>856</v>
      </c>
      <c r="AW361">
        <f>0</f>
        <v>0</v>
      </c>
      <c r="AZ361">
        <f>Source!X100</f>
        <v>247.37</v>
      </c>
      <c r="BA361">
        <f>Source!Y100</f>
        <v>225.5</v>
      </c>
      <c r="CD361">
        <v>1</v>
      </c>
    </row>
    <row r="362" spans="1:83" ht="38.25" x14ac:dyDescent="0.2">
      <c r="A362" s="66" t="s">
        <v>262</v>
      </c>
      <c r="B362" s="53" t="str">
        <f>Source!F102</f>
        <v>22.2.02.23-0302</v>
      </c>
      <c r="C362" s="53" t="str">
        <f>Source!G102</f>
        <v>Таблички-указатели кабельных трасс пластиковые односторонние, размеры 300х400х5 мм</v>
      </c>
      <c r="D362" s="67" t="str">
        <f>Source!H102</f>
        <v>100 ШТ</v>
      </c>
      <c r="E362" s="68">
        <f>Source!K102</f>
        <v>0.04</v>
      </c>
      <c r="F362" s="68"/>
      <c r="G362" s="68">
        <f>Source!I102</f>
        <v>0.04</v>
      </c>
      <c r="H362" s="69">
        <f>Source!AL102</f>
        <v>69225.399999999994</v>
      </c>
      <c r="I362" s="67">
        <f>IF(Source!BC102&lt;&gt; 0, Source!BC102, 1)</f>
        <v>1.39</v>
      </c>
      <c r="J362" s="69">
        <f>ROUND(H362*I362, 2)</f>
        <v>96223.31</v>
      </c>
      <c r="K362" s="67"/>
      <c r="L362" s="69">
        <f>Source!P102</f>
        <v>3848.93</v>
      </c>
    </row>
    <row r="363" spans="1:83" x14ac:dyDescent="0.2">
      <c r="A363" s="54"/>
      <c r="B363" s="54"/>
      <c r="C363" s="55" t="str">
        <f>"Объем: "&amp;Source!I102&amp;"=4/"&amp;"100"</f>
        <v>Объем: 0,04=4/100</v>
      </c>
      <c r="D363" s="54"/>
      <c r="E363" s="54"/>
      <c r="F363" s="54"/>
      <c r="G363" s="54"/>
      <c r="H363" s="54"/>
      <c r="I363" s="54"/>
      <c r="J363" s="54"/>
      <c r="K363" s="54"/>
      <c r="L363" s="54"/>
    </row>
    <row r="364" spans="1:83" x14ac:dyDescent="0.2">
      <c r="A364" s="18"/>
      <c r="B364" s="18"/>
      <c r="C364" s="77" t="s">
        <v>855</v>
      </c>
      <c r="D364" s="77"/>
      <c r="E364" s="77"/>
      <c r="F364" s="77"/>
      <c r="G364" s="77"/>
      <c r="H364" s="77"/>
      <c r="I364" s="78">
        <f>IF(E362&lt;&gt;0,K364/E362, 0)</f>
        <v>96223.25</v>
      </c>
      <c r="J364" s="78"/>
      <c r="K364" s="78">
        <f>L362</f>
        <v>3848.93</v>
      </c>
      <c r="L364" s="78"/>
      <c r="AD364">
        <f>ROUND((Source!AT102/100)*((ROUND(ROUND(Source!AO102,2)*Source!I102, 2)+ROUND(ROUND(Source!AN102,2)*Source!I102, 2))), 2)</f>
        <v>0</v>
      </c>
      <c r="AE364">
        <f>ROUND((Source!AU102/100)*((ROUND(ROUND(Source!AO102,2)*Source!I102, 2)+ROUND(ROUND(Source!AN102,2)*Source!I102, 2))), 2)</f>
        <v>0</v>
      </c>
      <c r="AN364" s="17">
        <f>L362</f>
        <v>3848.93</v>
      </c>
      <c r="AO364">
        <f>0</f>
        <v>0</v>
      </c>
      <c r="AQ364" t="s">
        <v>856</v>
      </c>
      <c r="AR364">
        <f>0</f>
        <v>0</v>
      </c>
      <c r="AT364">
        <f>0</f>
        <v>0</v>
      </c>
      <c r="AV364" t="s">
        <v>856</v>
      </c>
      <c r="AW364" s="17">
        <f>L362</f>
        <v>3848.93</v>
      </c>
      <c r="AZ364">
        <f>Source!X102</f>
        <v>0</v>
      </c>
      <c r="BA364">
        <f>Source!Y102</f>
        <v>0</v>
      </c>
      <c r="CD364">
        <v>2</v>
      </c>
    </row>
    <row r="365" spans="1:83" ht="51" x14ac:dyDescent="0.2">
      <c r="A365" s="79" t="s">
        <v>266</v>
      </c>
      <c r="B365" s="73" t="str">
        <f>Source!F103</f>
        <v>20.1.02.23-0174</v>
      </c>
      <c r="C365" s="73" t="str">
        <f>Source!G103</f>
        <v>Столбик замерный, опознавательный, пластиковый для подземных кабельных линий связи, диаметр 83 мм, высота 2200 мм</v>
      </c>
      <c r="D365" s="74" t="str">
        <f>Source!H103</f>
        <v>ШТ</v>
      </c>
      <c r="E365" s="75">
        <f>Source!K103</f>
        <v>4</v>
      </c>
      <c r="F365" s="75"/>
      <c r="G365" s="75">
        <f>Source!I103</f>
        <v>4</v>
      </c>
      <c r="H365" s="76">
        <f>Source!AL103</f>
        <v>713.25</v>
      </c>
      <c r="I365" s="74">
        <f>IF(Source!BC103&lt;&gt; 0, Source!BC103, 1)</f>
        <v>1.39</v>
      </c>
      <c r="J365" s="76">
        <f>ROUND(H365*I365, 2)</f>
        <v>991.42</v>
      </c>
      <c r="K365" s="74"/>
      <c r="L365" s="76">
        <f>Source!P103</f>
        <v>3965.68</v>
      </c>
    </row>
    <row r="366" spans="1:83" x14ac:dyDescent="0.2">
      <c r="A366" s="18"/>
      <c r="B366" s="18"/>
      <c r="C366" s="77" t="s">
        <v>855</v>
      </c>
      <c r="D366" s="77"/>
      <c r="E366" s="77"/>
      <c r="F366" s="77"/>
      <c r="G366" s="77"/>
      <c r="H366" s="77"/>
      <c r="I366" s="78">
        <f>IF(E365&lt;&gt;0,K366/E365, 0)</f>
        <v>991.42</v>
      </c>
      <c r="J366" s="78"/>
      <c r="K366" s="78">
        <f>L365</f>
        <v>3965.68</v>
      </c>
      <c r="L366" s="78"/>
      <c r="AD366">
        <f>ROUND((Source!AT103/100)*((ROUND(ROUND(Source!AO103,2)*Source!I103, 2)+ROUND(ROUND(Source!AN103,2)*Source!I103, 2))), 2)</f>
        <v>0</v>
      </c>
      <c r="AE366">
        <f>ROUND((Source!AU103/100)*((ROUND(ROUND(Source!AO103,2)*Source!I103, 2)+ROUND(ROUND(Source!AN103,2)*Source!I103, 2))), 2)</f>
        <v>0</v>
      </c>
      <c r="AN366" s="17">
        <f>L365</f>
        <v>3965.68</v>
      </c>
      <c r="AO366">
        <f>0</f>
        <v>0</v>
      </c>
      <c r="AQ366" t="s">
        <v>856</v>
      </c>
      <c r="AR366">
        <f>0</f>
        <v>0</v>
      </c>
      <c r="AT366">
        <f>0</f>
        <v>0</v>
      </c>
      <c r="AV366" t="s">
        <v>856</v>
      </c>
      <c r="AW366" s="17">
        <f>L365</f>
        <v>3965.68</v>
      </c>
      <c r="AZ366">
        <f>Source!X103</f>
        <v>0</v>
      </c>
      <c r="BA366">
        <f>Source!Y103</f>
        <v>0</v>
      </c>
      <c r="CD366">
        <v>2</v>
      </c>
    </row>
    <row r="367" spans="1:83" x14ac:dyDescent="0.2">
      <c r="A367" s="66" t="s">
        <v>270</v>
      </c>
      <c r="B367" s="53" t="s">
        <v>914</v>
      </c>
      <c r="C367" s="53" t="str">
        <f>Source!G104</f>
        <v>Устройство бетонной подготовки</v>
      </c>
      <c r="D367" s="67" t="str">
        <f>Source!H104</f>
        <v>100 м3</v>
      </c>
      <c r="E367" s="68">
        <f>Source!K104</f>
        <v>1.0399999999999999E-3</v>
      </c>
      <c r="F367" s="68"/>
      <c r="G367" s="68">
        <f>Source!I104</f>
        <v>1.0399999999999999E-3</v>
      </c>
      <c r="H367" s="69"/>
      <c r="I367" s="67"/>
      <c r="J367" s="69"/>
      <c r="K367" s="67"/>
      <c r="L367" s="69"/>
    </row>
    <row r="368" spans="1:83" x14ac:dyDescent="0.2">
      <c r="A368" s="18"/>
      <c r="B368" s="18"/>
      <c r="C368" s="51" t="str">
        <f>"Объем: "&amp;Source!I104&amp;"=0,104/"&amp;"100"</f>
        <v>Объем: 0,00104=0,104/100</v>
      </c>
      <c r="D368" s="18"/>
      <c r="E368" s="18"/>
      <c r="F368" s="18"/>
      <c r="G368" s="18"/>
      <c r="H368" s="18"/>
      <c r="I368" s="18"/>
      <c r="J368" s="18"/>
      <c r="K368" s="18"/>
      <c r="L368" s="18"/>
    </row>
    <row r="369" spans="1:83" x14ac:dyDescent="0.2">
      <c r="A369" s="70"/>
      <c r="B369" s="68">
        <v>1</v>
      </c>
      <c r="C369" s="70" t="s">
        <v>858</v>
      </c>
      <c r="D369" s="67" t="s">
        <v>493</v>
      </c>
      <c r="E369" s="71"/>
      <c r="F369" s="68"/>
      <c r="G369" s="68">
        <f>Source!U104</f>
        <v>0.1404</v>
      </c>
      <c r="H369" s="68"/>
      <c r="I369" s="68"/>
      <c r="J369" s="68"/>
      <c r="K369" s="68"/>
      <c r="L369" s="72">
        <f>SUM(L370:L370)-SUMIF(CE370:CE370, 1, L370:L370)</f>
        <v>45.71</v>
      </c>
    </row>
    <row r="370" spans="1:83" x14ac:dyDescent="0.2">
      <c r="A370" s="53"/>
      <c r="B370" s="53" t="s">
        <v>499</v>
      </c>
      <c r="C370" s="53" t="s">
        <v>500</v>
      </c>
      <c r="D370" s="67" t="s">
        <v>493</v>
      </c>
      <c r="E370" s="68">
        <v>135</v>
      </c>
      <c r="F370" s="68"/>
      <c r="G370" s="68">
        <f>SmtRes!CX105</f>
        <v>0.1404</v>
      </c>
      <c r="H370" s="69"/>
      <c r="I370" s="67"/>
      <c r="J370" s="69">
        <f>SmtRes!CZ105</f>
        <v>325.57</v>
      </c>
      <c r="K370" s="67"/>
      <c r="L370" s="69">
        <f>SmtRes!DI105</f>
        <v>45.71</v>
      </c>
    </row>
    <row r="371" spans="1:83" x14ac:dyDescent="0.2">
      <c r="A371" s="70"/>
      <c r="B371" s="68">
        <v>2</v>
      </c>
      <c r="C371" s="70" t="s">
        <v>849</v>
      </c>
      <c r="D371" s="67"/>
      <c r="E371" s="71"/>
      <c r="F371" s="68"/>
      <c r="G371" s="68"/>
      <c r="H371" s="68"/>
      <c r="I371" s="68"/>
      <c r="J371" s="68"/>
      <c r="K371" s="68"/>
      <c r="L371" s="72">
        <f>SUM(L372:L377)-SUMIF(CE372:CE377, 1, L372:L377)</f>
        <v>18.829999999999995</v>
      </c>
    </row>
    <row r="372" spans="1:83" x14ac:dyDescent="0.2">
      <c r="A372" s="70"/>
      <c r="B372" s="68"/>
      <c r="C372" s="70" t="s">
        <v>851</v>
      </c>
      <c r="D372" s="67" t="s">
        <v>493</v>
      </c>
      <c r="E372" s="71"/>
      <c r="F372" s="68"/>
      <c r="G372" s="68">
        <f>Source!V104</f>
        <v>1.8844800000000002E-2</v>
      </c>
      <c r="H372" s="68"/>
      <c r="I372" s="68"/>
      <c r="J372" s="68"/>
      <c r="K372" s="68"/>
      <c r="L372" s="72">
        <f>SUMIF(CE373:CE377, 1, L373:L377)</f>
        <v>10.110000000000001</v>
      </c>
      <c r="CE372">
        <v>1</v>
      </c>
    </row>
    <row r="373" spans="1:83" x14ac:dyDescent="0.2">
      <c r="A373" s="53"/>
      <c r="B373" s="53" t="s">
        <v>638</v>
      </c>
      <c r="C373" s="53" t="s">
        <v>640</v>
      </c>
      <c r="D373" s="67" t="s">
        <v>497</v>
      </c>
      <c r="E373" s="68">
        <v>18</v>
      </c>
      <c r="F373" s="68"/>
      <c r="G373" s="68">
        <f>SmtRes!CX107</f>
        <v>1.8720000000000001E-2</v>
      </c>
      <c r="H373" s="69">
        <f>SmtRes!CZ107</f>
        <v>622.62</v>
      </c>
      <c r="I373" s="67">
        <f>SmtRes!AJ107</f>
        <v>1.6</v>
      </c>
      <c r="J373" s="69">
        <f>ROUND(H373*I373, 2)</f>
        <v>996.19</v>
      </c>
      <c r="K373" s="67"/>
      <c r="L373" s="69">
        <f>SmtRes!DG107</f>
        <v>18.649999999999999</v>
      </c>
    </row>
    <row r="374" spans="1:83" x14ac:dyDescent="0.2">
      <c r="A374" s="53"/>
      <c r="B374" s="53" t="s">
        <v>498</v>
      </c>
      <c r="C374" s="53" t="s">
        <v>850</v>
      </c>
      <c r="D374" s="67" t="s">
        <v>493</v>
      </c>
      <c r="E374" s="68">
        <f>SmtRes!DO107*SmtRes!AT107</f>
        <v>18</v>
      </c>
      <c r="F374" s="68"/>
      <c r="G374" s="68">
        <f>ROUND(E374*G367, 7)</f>
        <v>1.8720000000000001E-2</v>
      </c>
      <c r="H374" s="69"/>
      <c r="I374" s="67"/>
      <c r="J374" s="69">
        <f>ROUND(SmtRes!AG107/SmtRes!DO107, 2)</f>
        <v>537.64</v>
      </c>
      <c r="K374" s="67"/>
      <c r="L374" s="69">
        <f>SmtRes!DH107</f>
        <v>10.06</v>
      </c>
      <c r="CE374">
        <v>1</v>
      </c>
    </row>
    <row r="375" spans="1:83" x14ac:dyDescent="0.2">
      <c r="A375" s="53"/>
      <c r="B375" s="53" t="s">
        <v>641</v>
      </c>
      <c r="C375" s="53" t="s">
        <v>643</v>
      </c>
      <c r="D375" s="67" t="s">
        <v>497</v>
      </c>
      <c r="E375" s="68">
        <v>5.93</v>
      </c>
      <c r="F375" s="68"/>
      <c r="G375" s="68">
        <f>SmtRes!CX108</f>
        <v>6.1672000000000003E-3</v>
      </c>
      <c r="H375" s="69">
        <f>SmtRes!CZ108</f>
        <v>8.5399999999999991</v>
      </c>
      <c r="I375" s="67">
        <f>SmtRes!AJ108</f>
        <v>1.91</v>
      </c>
      <c r="J375" s="69">
        <f>ROUND(H375*I375, 2)</f>
        <v>16.309999999999999</v>
      </c>
      <c r="K375" s="67"/>
      <c r="L375" s="69">
        <f>SmtRes!DG108</f>
        <v>0.1</v>
      </c>
    </row>
    <row r="376" spans="1:83" ht="25.5" x14ac:dyDescent="0.2">
      <c r="A376" s="53"/>
      <c r="B376" s="53" t="s">
        <v>587</v>
      </c>
      <c r="C376" s="53" t="s">
        <v>589</v>
      </c>
      <c r="D376" s="67" t="s">
        <v>497</v>
      </c>
      <c r="E376" s="68">
        <v>0.12</v>
      </c>
      <c r="F376" s="68"/>
      <c r="G376" s="68">
        <f>SmtRes!CX109</f>
        <v>1.248E-4</v>
      </c>
      <c r="H376" s="69"/>
      <c r="I376" s="67"/>
      <c r="J376" s="69">
        <f>SmtRes!CZ109</f>
        <v>655.95</v>
      </c>
      <c r="K376" s="67"/>
      <c r="L376" s="69">
        <f>SmtRes!DG109</f>
        <v>0.08</v>
      </c>
    </row>
    <row r="377" spans="1:83" x14ac:dyDescent="0.2">
      <c r="A377" s="53"/>
      <c r="B377" s="53" t="s">
        <v>534</v>
      </c>
      <c r="C377" s="53" t="s">
        <v>897</v>
      </c>
      <c r="D377" s="67" t="s">
        <v>493</v>
      </c>
      <c r="E377" s="68">
        <f>SmtRes!DO109*SmtRes!AT109</f>
        <v>0.12</v>
      </c>
      <c r="F377" s="68"/>
      <c r="G377" s="68">
        <f>ROUND(E377*G367, 7)</f>
        <v>1.248E-4</v>
      </c>
      <c r="H377" s="69"/>
      <c r="I377" s="67"/>
      <c r="J377" s="69">
        <f>ROUND(SmtRes!AG109/SmtRes!DO109, 2)</f>
        <v>400.24</v>
      </c>
      <c r="K377" s="67"/>
      <c r="L377" s="69">
        <f>SmtRes!DH109</f>
        <v>0.05</v>
      </c>
      <c r="CE377">
        <v>1</v>
      </c>
    </row>
    <row r="378" spans="1:83" x14ac:dyDescent="0.2">
      <c r="A378" s="70"/>
      <c r="B378" s="68">
        <v>4</v>
      </c>
      <c r="C378" s="70" t="s">
        <v>895</v>
      </c>
      <c r="D378" s="67"/>
      <c r="E378" s="71"/>
      <c r="F378" s="68"/>
      <c r="G378" s="68"/>
      <c r="H378" s="68"/>
      <c r="I378" s="68"/>
      <c r="J378" s="68"/>
      <c r="K378" s="68"/>
      <c r="L378" s="72">
        <f>SUM(L379:L380)-SUMIF(CE379:CE380, 1, L379:L380)</f>
        <v>3.69</v>
      </c>
    </row>
    <row r="379" spans="1:83" x14ac:dyDescent="0.2">
      <c r="A379" s="53"/>
      <c r="B379" s="53" t="s">
        <v>644</v>
      </c>
      <c r="C379" s="53" t="s">
        <v>646</v>
      </c>
      <c r="D379" s="67" t="s">
        <v>48</v>
      </c>
      <c r="E379" s="68">
        <v>1.75</v>
      </c>
      <c r="F379" s="68"/>
      <c r="G379" s="68">
        <f>SmtRes!CX110</f>
        <v>1.82E-3</v>
      </c>
      <c r="H379" s="69">
        <f>SmtRes!CZ110</f>
        <v>35.71</v>
      </c>
      <c r="I379" s="67">
        <f>SmtRes!AI110</f>
        <v>0.88</v>
      </c>
      <c r="J379" s="69">
        <f>ROUND(H379*I379, 2)</f>
        <v>31.42</v>
      </c>
      <c r="K379" s="67"/>
      <c r="L379" s="69">
        <f>SmtRes!DF110</f>
        <v>0.06</v>
      </c>
    </row>
    <row r="380" spans="1:83" x14ac:dyDescent="0.2">
      <c r="A380" s="53"/>
      <c r="B380" s="53" t="s">
        <v>647</v>
      </c>
      <c r="C380" s="53" t="s">
        <v>649</v>
      </c>
      <c r="D380" s="67" t="s">
        <v>650</v>
      </c>
      <c r="E380" s="68">
        <v>250</v>
      </c>
      <c r="F380" s="68"/>
      <c r="G380" s="68">
        <f>SmtRes!CX111</f>
        <v>0.26</v>
      </c>
      <c r="H380" s="69">
        <f>SmtRes!CZ111</f>
        <v>12.83</v>
      </c>
      <c r="I380" s="67">
        <f>SmtRes!AI111</f>
        <v>1.0900000000000001</v>
      </c>
      <c r="J380" s="69">
        <f>ROUND(H380*I380, 2)</f>
        <v>13.98</v>
      </c>
      <c r="K380" s="67"/>
      <c r="L380" s="69">
        <f>SmtRes!DF111</f>
        <v>3.63</v>
      </c>
    </row>
    <row r="381" spans="1:83" x14ac:dyDescent="0.2">
      <c r="A381" s="53"/>
      <c r="B381" s="53"/>
      <c r="C381" s="73"/>
      <c r="D381" s="74"/>
      <c r="E381" s="75"/>
      <c r="F381" s="75"/>
      <c r="G381" s="75"/>
      <c r="H381" s="76"/>
      <c r="I381" s="74"/>
      <c r="J381" s="76"/>
      <c r="K381" s="74"/>
      <c r="L381" s="76"/>
    </row>
    <row r="382" spans="1:83" x14ac:dyDescent="0.2">
      <c r="A382" s="53"/>
      <c r="B382" s="53"/>
      <c r="C382" s="52" t="s">
        <v>403</v>
      </c>
      <c r="D382" s="67"/>
      <c r="E382" s="68"/>
      <c r="F382" s="68"/>
      <c r="G382" s="68"/>
      <c r="H382" s="69"/>
      <c r="I382" s="67"/>
      <c r="J382" s="69"/>
      <c r="K382" s="67"/>
      <c r="L382" s="69">
        <f>L369+L371+L372+L378</f>
        <v>78.339999999999989</v>
      </c>
    </row>
    <row r="383" spans="1:83" ht="25.5" x14ac:dyDescent="0.2">
      <c r="A383" s="66" t="s">
        <v>915</v>
      </c>
      <c r="B383" s="53" t="str">
        <f>Source!F105</f>
        <v>04.1.02.05-0110</v>
      </c>
      <c r="C383" s="53" t="str">
        <f>Source!G105</f>
        <v>Смеси бетонные тяжелого бетона (БСТ) на щебне из гравия, класс В7,5, F(1)50, W2</v>
      </c>
      <c r="D383" s="67" t="str">
        <f>Source!H105</f>
        <v>м3</v>
      </c>
      <c r="E383" s="68">
        <f>SmtRes!AT112</f>
        <v>100</v>
      </c>
      <c r="F383" s="68"/>
      <c r="G383" s="68">
        <f>Source!I105</f>
        <v>0.104</v>
      </c>
      <c r="H383" s="69">
        <f>Source!AL105+Source!AO105+Source!AM105+Source!AN105</f>
        <v>4044.61</v>
      </c>
      <c r="I383" s="67">
        <f>IF(Source!BC105&lt;&gt; 0, Source!BC105, 1)</f>
        <v>1.45</v>
      </c>
      <c r="J383" s="69">
        <f>ROUND(H383*I383, 2)</f>
        <v>5864.68</v>
      </c>
      <c r="K383" s="67"/>
      <c r="L383" s="69">
        <f>Source!P105</f>
        <v>609.92999999999995</v>
      </c>
      <c r="AD383">
        <f>ROUND((Source!AT105/100)*((ROUND(ROUND(Source!AO105,2)*Source!I105, 2)+ROUND(ROUND(Source!AN105,2)*Source!I105, 2))), 2)</f>
        <v>0</v>
      </c>
      <c r="AE383">
        <f>ROUND((Source!AU105/100)*((ROUND(ROUND(Source!AO105,2)*Source!I105, 2)+ROUND(ROUND(Source!AN105,2)*Source!I105, 2))), 2)</f>
        <v>0</v>
      </c>
      <c r="AN383">
        <f>L383</f>
        <v>609.92999999999995</v>
      </c>
      <c r="AW383">
        <f>L383</f>
        <v>609.92999999999995</v>
      </c>
      <c r="AZ383">
        <f>Source!X105</f>
        <v>0</v>
      </c>
      <c r="BA383">
        <f>Source!Y105</f>
        <v>0</v>
      </c>
      <c r="CD383">
        <v>1</v>
      </c>
    </row>
    <row r="384" spans="1:83" x14ac:dyDescent="0.2">
      <c r="A384" s="53"/>
      <c r="B384" s="53"/>
      <c r="C384" s="53" t="s">
        <v>852</v>
      </c>
      <c r="D384" s="67"/>
      <c r="E384" s="68"/>
      <c r="F384" s="68"/>
      <c r="G384" s="68"/>
      <c r="H384" s="69"/>
      <c r="I384" s="67"/>
      <c r="J384" s="69"/>
      <c r="K384" s="67"/>
      <c r="L384" s="69">
        <f>SUM(AR367:AR387)+SUM(AS367:AS387)+SUM(AT367:AT387)+SUM(AU367:AU387)+SUM(AV367:AV387)</f>
        <v>55.82</v>
      </c>
    </row>
    <row r="385" spans="1:83" ht="38.25" x14ac:dyDescent="0.2">
      <c r="A385" s="53"/>
      <c r="B385" s="53" t="s">
        <v>276</v>
      </c>
      <c r="C385" s="53" t="s">
        <v>916</v>
      </c>
      <c r="D385" s="67" t="s">
        <v>234</v>
      </c>
      <c r="E385" s="68">
        <f>Source!BZ104</f>
        <v>102</v>
      </c>
      <c r="F385" s="68"/>
      <c r="G385" s="68">
        <f>Source!AT104</f>
        <v>102</v>
      </c>
      <c r="H385" s="69"/>
      <c r="I385" s="67"/>
      <c r="J385" s="69"/>
      <c r="K385" s="67"/>
      <c r="L385" s="69">
        <f>SUM(AZ367:AZ387)</f>
        <v>56.94</v>
      </c>
    </row>
    <row r="386" spans="1:83" ht="38.25" x14ac:dyDescent="0.2">
      <c r="A386" s="73"/>
      <c r="B386" s="73" t="s">
        <v>277</v>
      </c>
      <c r="C386" s="73" t="s">
        <v>917</v>
      </c>
      <c r="D386" s="74" t="s">
        <v>234</v>
      </c>
      <c r="E386" s="75">
        <f>Source!CA104</f>
        <v>58</v>
      </c>
      <c r="F386" s="75"/>
      <c r="G386" s="75">
        <f>Source!AU104</f>
        <v>58</v>
      </c>
      <c r="H386" s="76"/>
      <c r="I386" s="74"/>
      <c r="J386" s="76"/>
      <c r="K386" s="74"/>
      <c r="L386" s="76">
        <f>SUM(BA367:BA387)</f>
        <v>32.380000000000003</v>
      </c>
    </row>
    <row r="387" spans="1:83" x14ac:dyDescent="0.2">
      <c r="A387" s="18"/>
      <c r="B387" s="18"/>
      <c r="C387" s="77" t="s">
        <v>855</v>
      </c>
      <c r="D387" s="77"/>
      <c r="E387" s="77"/>
      <c r="F387" s="77"/>
      <c r="G387" s="77"/>
      <c r="H387" s="77"/>
      <c r="I387" s="78">
        <f>IF(E367&lt;&gt;0,K387/E367, 0)</f>
        <v>747682.69230769225</v>
      </c>
      <c r="J387" s="78"/>
      <c r="K387" s="78">
        <f>L369+L371+L378+L385+L386+L372+SUM(L383:L383)</f>
        <v>777.58999999999992</v>
      </c>
      <c r="L387" s="78"/>
      <c r="AD387">
        <f>ROUND((Source!AT104/100)*((ROUND(SUMIF(SmtRes!AQ105:'SmtRes'!AQ112,"=1",SmtRes!AD105:'SmtRes'!AD112)*Source!I104, 2)+ROUND(SUMIF(SmtRes!AQ105:'SmtRes'!AQ112,"=1",SmtRes!AC105:'SmtRes'!AC112)*Source!I104, 2))), 2)</f>
        <v>1.35</v>
      </c>
      <c r="AE387">
        <f>ROUND((Source!AU104/100)*((ROUND(SUMIF(SmtRes!AQ105:'SmtRes'!AQ112,"=1",SmtRes!AD105:'SmtRes'!AD112)*Source!I104, 2)+ROUND(SUMIF(SmtRes!AQ105:'SmtRes'!AQ112,"=1",SmtRes!AC105:'SmtRes'!AC112)*Source!I104, 2))), 2)</f>
        <v>0.77</v>
      </c>
      <c r="AN387" s="17">
        <f>L369+L371+L378+L385+L386+L372</f>
        <v>167.66</v>
      </c>
      <c r="AO387" s="17">
        <f>L371</f>
        <v>18.829999999999995</v>
      </c>
      <c r="AQ387" t="s">
        <v>856</v>
      </c>
      <c r="AR387" s="17">
        <f>L369</f>
        <v>45.71</v>
      </c>
      <c r="AT387" s="17">
        <f>L372</f>
        <v>10.110000000000001</v>
      </c>
      <c r="AV387" t="s">
        <v>856</v>
      </c>
      <c r="AW387" s="17">
        <f>L378</f>
        <v>3.69</v>
      </c>
      <c r="AZ387">
        <f>Source!X104</f>
        <v>56.94</v>
      </c>
      <c r="BA387">
        <f>Source!Y104</f>
        <v>32.380000000000003</v>
      </c>
      <c r="CD387">
        <v>1</v>
      </c>
    </row>
    <row r="388" spans="1:83" ht="25.5" x14ac:dyDescent="0.2">
      <c r="A388" s="66" t="s">
        <v>282</v>
      </c>
      <c r="B388" s="53" t="s">
        <v>918</v>
      </c>
      <c r="C388" s="53" t="str">
        <f>Source!G106</f>
        <v>Установка анкерных болтов: в готовые гнезда с заделкой длиной до 1 м</v>
      </c>
      <c r="D388" s="67" t="str">
        <f>Source!H106</f>
        <v>т</v>
      </c>
      <c r="E388" s="68">
        <f>Source!K106</f>
        <v>1E-3</v>
      </c>
      <c r="F388" s="68"/>
      <c r="G388" s="68">
        <f>Source!I106</f>
        <v>1E-3</v>
      </c>
      <c r="H388" s="69"/>
      <c r="I388" s="67"/>
      <c r="J388" s="69"/>
      <c r="K388" s="67"/>
      <c r="L388" s="69"/>
    </row>
    <row r="389" spans="1:83" x14ac:dyDescent="0.2">
      <c r="A389" s="70"/>
      <c r="B389" s="68">
        <v>1</v>
      </c>
      <c r="C389" s="70" t="s">
        <v>858</v>
      </c>
      <c r="D389" s="67" t="s">
        <v>493</v>
      </c>
      <c r="E389" s="71"/>
      <c r="F389" s="68"/>
      <c r="G389" s="68">
        <f>Source!U106</f>
        <v>0.28899999999999998</v>
      </c>
      <c r="H389" s="68"/>
      <c r="I389" s="68"/>
      <c r="J389" s="68"/>
      <c r="K389" s="68"/>
      <c r="L389" s="72">
        <f>SUM(L390:L390)-SUMIF(CE390:CE390, 1, L390:L390)</f>
        <v>106.61</v>
      </c>
    </row>
    <row r="390" spans="1:83" x14ac:dyDescent="0.2">
      <c r="A390" s="53"/>
      <c r="B390" s="53" t="s">
        <v>651</v>
      </c>
      <c r="C390" s="53" t="s">
        <v>652</v>
      </c>
      <c r="D390" s="67" t="s">
        <v>493</v>
      </c>
      <c r="E390" s="68">
        <v>289</v>
      </c>
      <c r="F390" s="68"/>
      <c r="G390" s="68">
        <f>SmtRes!CX113</f>
        <v>0.28899999999999998</v>
      </c>
      <c r="H390" s="69"/>
      <c r="I390" s="67"/>
      <c r="J390" s="69">
        <f>SmtRes!CZ113</f>
        <v>368.88</v>
      </c>
      <c r="K390" s="67"/>
      <c r="L390" s="69">
        <f>SmtRes!DI113</f>
        <v>106.61</v>
      </c>
    </row>
    <row r="391" spans="1:83" x14ac:dyDescent="0.2">
      <c r="A391" s="70"/>
      <c r="B391" s="68">
        <v>2</v>
      </c>
      <c r="C391" s="70" t="s">
        <v>849</v>
      </c>
      <c r="D391" s="67"/>
      <c r="E391" s="71"/>
      <c r="F391" s="68"/>
      <c r="G391" s="68"/>
      <c r="H391" s="68"/>
      <c r="I391" s="68"/>
      <c r="J391" s="68"/>
      <c r="K391" s="68"/>
      <c r="L391" s="72">
        <f>SUM(L392:L396)-SUMIF(CE392:CE396, 1, L392:L396)</f>
        <v>0.68000000000000016</v>
      </c>
    </row>
    <row r="392" spans="1:83" x14ac:dyDescent="0.2">
      <c r="A392" s="70"/>
      <c r="B392" s="68"/>
      <c r="C392" s="70" t="s">
        <v>851</v>
      </c>
      <c r="D392" s="67" t="s">
        <v>493</v>
      </c>
      <c r="E392" s="71"/>
      <c r="F392" s="68"/>
      <c r="G392" s="68">
        <f>Source!V106</f>
        <v>5.9000000000000003E-4</v>
      </c>
      <c r="H392" s="68"/>
      <c r="I392" s="68"/>
      <c r="J392" s="68"/>
      <c r="K392" s="68"/>
      <c r="L392" s="72">
        <f>SUMIF(CE393:CE396, 1, L393:L396)</f>
        <v>0.27</v>
      </c>
      <c r="CE392">
        <v>1</v>
      </c>
    </row>
    <row r="393" spans="1:83" ht="25.5" x14ac:dyDescent="0.2">
      <c r="A393" s="53"/>
      <c r="B393" s="53" t="s">
        <v>653</v>
      </c>
      <c r="C393" s="53" t="s">
        <v>655</v>
      </c>
      <c r="D393" s="67" t="s">
        <v>497</v>
      </c>
      <c r="E393" s="68">
        <v>0.25</v>
      </c>
      <c r="F393" s="68"/>
      <c r="G393" s="68">
        <f>SmtRes!CX115</f>
        <v>2.5000000000000001E-4</v>
      </c>
      <c r="H393" s="69"/>
      <c r="I393" s="67"/>
      <c r="J393" s="69">
        <f>SmtRes!CZ115</f>
        <v>1836.16</v>
      </c>
      <c r="K393" s="67"/>
      <c r="L393" s="69">
        <f>SmtRes!DG115</f>
        <v>0.46</v>
      </c>
    </row>
    <row r="394" spans="1:83" x14ac:dyDescent="0.2">
      <c r="A394" s="53"/>
      <c r="B394" s="53" t="s">
        <v>498</v>
      </c>
      <c r="C394" s="53" t="s">
        <v>850</v>
      </c>
      <c r="D394" s="67" t="s">
        <v>493</v>
      </c>
      <c r="E394" s="68">
        <f>SmtRes!DO115*SmtRes!AT115</f>
        <v>0.25</v>
      </c>
      <c r="F394" s="68"/>
      <c r="G394" s="68">
        <f>ROUND(E394*G388, 7)</f>
        <v>2.5000000000000001E-4</v>
      </c>
      <c r="H394" s="69"/>
      <c r="I394" s="67"/>
      <c r="J394" s="69">
        <f>ROUND(SmtRes!AG115/SmtRes!DO115, 2)</f>
        <v>537.64</v>
      </c>
      <c r="K394" s="67"/>
      <c r="L394" s="69">
        <f>SmtRes!DH115</f>
        <v>0.13</v>
      </c>
      <c r="CE394">
        <v>1</v>
      </c>
    </row>
    <row r="395" spans="1:83" ht="25.5" x14ac:dyDescent="0.2">
      <c r="A395" s="53"/>
      <c r="B395" s="53" t="s">
        <v>587</v>
      </c>
      <c r="C395" s="53" t="s">
        <v>589</v>
      </c>
      <c r="D395" s="67" t="s">
        <v>497</v>
      </c>
      <c r="E395" s="68">
        <v>0.34</v>
      </c>
      <c r="F395" s="68"/>
      <c r="G395" s="68">
        <f>SmtRes!CX116</f>
        <v>3.4000000000000002E-4</v>
      </c>
      <c r="H395" s="69"/>
      <c r="I395" s="67"/>
      <c r="J395" s="69">
        <f>SmtRes!CZ116</f>
        <v>655.95</v>
      </c>
      <c r="K395" s="67"/>
      <c r="L395" s="69">
        <f>SmtRes!DG116</f>
        <v>0.22</v>
      </c>
    </row>
    <row r="396" spans="1:83" x14ac:dyDescent="0.2">
      <c r="A396" s="53"/>
      <c r="B396" s="53" t="s">
        <v>534</v>
      </c>
      <c r="C396" s="53" t="s">
        <v>897</v>
      </c>
      <c r="D396" s="67" t="s">
        <v>493</v>
      </c>
      <c r="E396" s="68">
        <f>SmtRes!DO116*SmtRes!AT116</f>
        <v>0.34</v>
      </c>
      <c r="F396" s="68"/>
      <c r="G396" s="68">
        <f>ROUND(E396*G388, 7)</f>
        <v>3.4000000000000002E-4</v>
      </c>
      <c r="H396" s="69"/>
      <c r="I396" s="67"/>
      <c r="J396" s="69">
        <f>ROUND(SmtRes!AG116/SmtRes!DO116, 2)</f>
        <v>400.24</v>
      </c>
      <c r="K396" s="67"/>
      <c r="L396" s="69">
        <f>SmtRes!DH116</f>
        <v>0.14000000000000001</v>
      </c>
      <c r="CE396">
        <v>1</v>
      </c>
    </row>
    <row r="397" spans="1:83" x14ac:dyDescent="0.2">
      <c r="A397" s="70"/>
      <c r="B397" s="68">
        <v>4</v>
      </c>
      <c r="C397" s="70" t="s">
        <v>895</v>
      </c>
      <c r="D397" s="67"/>
      <c r="E397" s="71"/>
      <c r="F397" s="68"/>
      <c r="G397" s="68"/>
      <c r="H397" s="68"/>
      <c r="I397" s="68"/>
      <c r="J397" s="68"/>
      <c r="K397" s="68"/>
      <c r="L397" s="72">
        <f>SUM(L398:L398)-SUMIF(CE398:CE398, 1, L398:L398)</f>
        <v>0.82</v>
      </c>
    </row>
    <row r="398" spans="1:83" x14ac:dyDescent="0.2">
      <c r="A398" s="53"/>
      <c r="B398" s="53" t="s">
        <v>656</v>
      </c>
      <c r="C398" s="53" t="s">
        <v>658</v>
      </c>
      <c r="D398" s="67" t="s">
        <v>137</v>
      </c>
      <c r="E398" s="68">
        <v>0.01</v>
      </c>
      <c r="F398" s="68"/>
      <c r="G398" s="68">
        <f>SmtRes!CX117</f>
        <v>1.0000000000000001E-5</v>
      </c>
      <c r="H398" s="69">
        <f>SmtRes!CZ117</f>
        <v>61015.76</v>
      </c>
      <c r="I398" s="67">
        <f>SmtRes!AI117</f>
        <v>1.35</v>
      </c>
      <c r="J398" s="69">
        <f>ROUND(H398*I398, 2)</f>
        <v>82371.28</v>
      </c>
      <c r="K398" s="67"/>
      <c r="L398" s="69">
        <f>SmtRes!DF117</f>
        <v>0.82</v>
      </c>
    </row>
    <row r="399" spans="1:83" x14ac:dyDescent="0.2">
      <c r="A399" s="53"/>
      <c r="B399" s="53" t="str">
        <f>EtalonRes!I130</f>
        <v>08.4.01.01</v>
      </c>
      <c r="C399" s="73" t="str">
        <f>EtalonRes!K130</f>
        <v>Анкеры стальные фундаментные</v>
      </c>
      <c r="D399" s="74" t="str">
        <f>EtalonRes!O130</f>
        <v>т</v>
      </c>
      <c r="E399" s="75">
        <f>EtalonRes!X130</f>
        <v>1</v>
      </c>
      <c r="F399" s="75"/>
      <c r="G399" s="75">
        <f>ROUND(EtalonRes!AG130*Source!I106, 7)</f>
        <v>1E-3</v>
      </c>
      <c r="H399" s="76"/>
      <c r="I399" s="74"/>
      <c r="J399" s="76"/>
      <c r="K399" s="74"/>
      <c r="L399" s="76"/>
    </row>
    <row r="400" spans="1:83" x14ac:dyDescent="0.2">
      <c r="A400" s="53"/>
      <c r="B400" s="53"/>
      <c r="C400" s="52" t="s">
        <v>403</v>
      </c>
      <c r="D400" s="67"/>
      <c r="E400" s="68"/>
      <c r="F400" s="68"/>
      <c r="G400" s="68"/>
      <c r="H400" s="69"/>
      <c r="I400" s="67"/>
      <c r="J400" s="69"/>
      <c r="K400" s="67"/>
      <c r="L400" s="69">
        <f>L389+L391+L392+L397</f>
        <v>108.38</v>
      </c>
    </row>
    <row r="401" spans="1:83" ht="38.25" x14ac:dyDescent="0.2">
      <c r="A401" s="66" t="s">
        <v>919</v>
      </c>
      <c r="B401" s="53" t="str">
        <f>Source!F107</f>
        <v>08.4.01.01-0025</v>
      </c>
      <c r="C401" s="53" t="str">
        <f>Source!G107</f>
        <v>Болты анкерные фундаментные стальные в комплекте с двумя гайками М12 и шайбами М12, тип 1, диаметр М12</v>
      </c>
      <c r="D401" s="67" t="str">
        <f>Source!H107</f>
        <v>т</v>
      </c>
      <c r="E401" s="68">
        <f>SmtRes!AT118</f>
        <v>1</v>
      </c>
      <c r="F401" s="68"/>
      <c r="G401" s="68">
        <f>Source!I107</f>
        <v>1E-3</v>
      </c>
      <c r="H401" s="69">
        <f>Source!AL107+Source!AO107+Source!AM107+Source!AN107</f>
        <v>191710.91</v>
      </c>
      <c r="I401" s="67">
        <f>IF(Source!BC107&lt;&gt; 0, Source!BC107, 1)</f>
        <v>1.1200000000000001</v>
      </c>
      <c r="J401" s="69">
        <f>ROUND(H401*I401, 2)</f>
        <v>214716.22</v>
      </c>
      <c r="K401" s="67"/>
      <c r="L401" s="69">
        <f>Source!P107</f>
        <v>214.72</v>
      </c>
      <c r="AD401">
        <f>ROUND((Source!AT107/100)*((ROUND(ROUND(Source!AO107,2)*Source!I107, 2)+ROUND(ROUND(Source!AN107,2)*Source!I107, 2))), 2)</f>
        <v>0</v>
      </c>
      <c r="AE401">
        <f>ROUND((Source!AU107/100)*((ROUND(ROUND(Source!AO107,2)*Source!I107, 2)+ROUND(ROUND(Source!AN107,2)*Source!I107, 2))), 2)</f>
        <v>0</v>
      </c>
      <c r="AN401">
        <f>L401</f>
        <v>214.72</v>
      </c>
      <c r="AW401">
        <f>L401</f>
        <v>214.72</v>
      </c>
      <c r="AZ401">
        <f>Source!X107</f>
        <v>0</v>
      </c>
      <c r="BA401">
        <f>Source!Y107</f>
        <v>0</v>
      </c>
      <c r="CD401">
        <v>1</v>
      </c>
    </row>
    <row r="402" spans="1:83" x14ac:dyDescent="0.2">
      <c r="A402" s="53"/>
      <c r="B402" s="53"/>
      <c r="C402" s="53" t="s">
        <v>852</v>
      </c>
      <c r="D402" s="67"/>
      <c r="E402" s="68"/>
      <c r="F402" s="68"/>
      <c r="G402" s="68"/>
      <c r="H402" s="69"/>
      <c r="I402" s="67"/>
      <c r="J402" s="69"/>
      <c r="K402" s="67"/>
      <c r="L402" s="69">
        <f>SUM(AR388:AR405)+SUM(AS388:AS405)+SUM(AT388:AT405)+SUM(AU388:AU405)+SUM(AV388:AV405)</f>
        <v>106.88</v>
      </c>
    </row>
    <row r="403" spans="1:83" ht="38.25" x14ac:dyDescent="0.2">
      <c r="A403" s="53"/>
      <c r="B403" s="53" t="s">
        <v>276</v>
      </c>
      <c r="C403" s="53" t="s">
        <v>916</v>
      </c>
      <c r="D403" s="67" t="s">
        <v>234</v>
      </c>
      <c r="E403" s="68">
        <f>Source!BZ106</f>
        <v>102</v>
      </c>
      <c r="F403" s="68"/>
      <c r="G403" s="68">
        <f>Source!AT106</f>
        <v>102</v>
      </c>
      <c r="H403" s="69"/>
      <c r="I403" s="67"/>
      <c r="J403" s="69"/>
      <c r="K403" s="67"/>
      <c r="L403" s="69">
        <f>SUM(AZ388:AZ405)</f>
        <v>109.02</v>
      </c>
    </row>
    <row r="404" spans="1:83" ht="38.25" x14ac:dyDescent="0.2">
      <c r="A404" s="73"/>
      <c r="B404" s="73" t="s">
        <v>277</v>
      </c>
      <c r="C404" s="73" t="s">
        <v>917</v>
      </c>
      <c r="D404" s="74" t="s">
        <v>234</v>
      </c>
      <c r="E404" s="75">
        <f>Source!CA106</f>
        <v>58</v>
      </c>
      <c r="F404" s="75"/>
      <c r="G404" s="75">
        <f>Source!AU106</f>
        <v>58</v>
      </c>
      <c r="H404" s="76"/>
      <c r="I404" s="74"/>
      <c r="J404" s="76"/>
      <c r="K404" s="74"/>
      <c r="L404" s="76">
        <f>SUM(BA388:BA405)</f>
        <v>61.99</v>
      </c>
    </row>
    <row r="405" spans="1:83" x14ac:dyDescent="0.2">
      <c r="A405" s="18"/>
      <c r="B405" s="18"/>
      <c r="C405" s="77" t="s">
        <v>855</v>
      </c>
      <c r="D405" s="77"/>
      <c r="E405" s="77"/>
      <c r="F405" s="77"/>
      <c r="G405" s="77"/>
      <c r="H405" s="77"/>
      <c r="I405" s="78">
        <f>IF(E388&lt;&gt;0,K405/E388, 0)</f>
        <v>494110</v>
      </c>
      <c r="J405" s="78"/>
      <c r="K405" s="78">
        <f>L389+L391+L397+L403+L404+L392+SUM(L401:L401)</f>
        <v>494.11</v>
      </c>
      <c r="L405" s="78"/>
      <c r="AD405">
        <f>ROUND((Source!AT106/100)*((ROUND(SUMIF(SmtRes!AQ113:'SmtRes'!AQ118,"=1",SmtRes!AD113:'SmtRes'!AD118)*Source!I106, 2)+ROUND(SUMIF(SmtRes!AQ113:'SmtRes'!AQ118,"=1",SmtRes!AC113:'SmtRes'!AC118)*Source!I106, 2))), 2)</f>
        <v>1.34</v>
      </c>
      <c r="AE405">
        <f>ROUND((Source!AU106/100)*((ROUND(SUMIF(SmtRes!AQ113:'SmtRes'!AQ118,"=1",SmtRes!AD113:'SmtRes'!AD118)*Source!I106, 2)+ROUND(SUMIF(SmtRes!AQ113:'SmtRes'!AQ118,"=1",SmtRes!AC113:'SmtRes'!AC118)*Source!I106, 2))), 2)</f>
        <v>0.76</v>
      </c>
      <c r="AN405" s="17">
        <f>L389+L391+L397+L403+L404+L392</f>
        <v>279.39</v>
      </c>
      <c r="AO405" s="17">
        <f>L391</f>
        <v>0.68000000000000016</v>
      </c>
      <c r="AQ405" t="s">
        <v>856</v>
      </c>
      <c r="AR405" s="17">
        <f>L389</f>
        <v>106.61</v>
      </c>
      <c r="AT405" s="17">
        <f>L392</f>
        <v>0.27</v>
      </c>
      <c r="AV405" t="s">
        <v>856</v>
      </c>
      <c r="AW405" s="17">
        <f>L397</f>
        <v>0.82</v>
      </c>
      <c r="AZ405">
        <f>Source!X106</f>
        <v>109.02</v>
      </c>
      <c r="BA405">
        <f>Source!Y106</f>
        <v>61.99</v>
      </c>
      <c r="CD405">
        <v>1</v>
      </c>
    </row>
    <row r="406" spans="1:83" ht="38.25" x14ac:dyDescent="0.2">
      <c r="A406" s="66" t="s">
        <v>291</v>
      </c>
      <c r="B406" s="53" t="s">
        <v>920</v>
      </c>
      <c r="C406" s="53" t="str">
        <f>Source!G108</f>
        <v>Очистка полости трубопровода продувкой воздухом, номинальный диаметр газопровода: 50 мм</v>
      </c>
      <c r="D406" s="67" t="str">
        <f>Source!H108</f>
        <v>100 м</v>
      </c>
      <c r="E406" s="68">
        <f>Source!K108</f>
        <v>1.02</v>
      </c>
      <c r="F406" s="68"/>
      <c r="G406" s="68">
        <f>Source!I108</f>
        <v>1.02</v>
      </c>
      <c r="H406" s="69"/>
      <c r="I406" s="67"/>
      <c r="J406" s="69"/>
      <c r="K406" s="67"/>
      <c r="L406" s="69"/>
    </row>
    <row r="407" spans="1:83" x14ac:dyDescent="0.2">
      <c r="A407" s="18"/>
      <c r="B407" s="18"/>
      <c r="C407" s="51" t="str">
        <f>"Объем: "&amp;Source!I108&amp;"=102/"&amp;"100"</f>
        <v>Объем: 1,02=102/100</v>
      </c>
      <c r="D407" s="18"/>
      <c r="E407" s="18"/>
      <c r="F407" s="18"/>
      <c r="G407" s="18"/>
      <c r="H407" s="18"/>
      <c r="I407" s="18"/>
      <c r="J407" s="18"/>
      <c r="K407" s="18"/>
      <c r="L407" s="18"/>
    </row>
    <row r="408" spans="1:83" x14ac:dyDescent="0.2">
      <c r="A408" s="70"/>
      <c r="B408" s="68">
        <v>1</v>
      </c>
      <c r="C408" s="70" t="s">
        <v>858</v>
      </c>
      <c r="D408" s="67" t="s">
        <v>493</v>
      </c>
      <c r="E408" s="71"/>
      <c r="F408" s="68"/>
      <c r="G408" s="68">
        <f>Source!U108</f>
        <v>0.41820000000000002</v>
      </c>
      <c r="H408" s="68"/>
      <c r="I408" s="68"/>
      <c r="J408" s="68"/>
      <c r="K408" s="68"/>
      <c r="L408" s="72">
        <f>SUM(L409:L409)-SUMIF(CE409:CE409, 1, L409:L409)</f>
        <v>167.38</v>
      </c>
    </row>
    <row r="409" spans="1:83" x14ac:dyDescent="0.2">
      <c r="A409" s="53"/>
      <c r="B409" s="53" t="s">
        <v>659</v>
      </c>
      <c r="C409" s="53" t="s">
        <v>660</v>
      </c>
      <c r="D409" s="67" t="s">
        <v>493</v>
      </c>
      <c r="E409" s="68">
        <v>0.41</v>
      </c>
      <c r="F409" s="68"/>
      <c r="G409" s="68">
        <f>SmtRes!CX119</f>
        <v>0.41820000000000002</v>
      </c>
      <c r="H409" s="69"/>
      <c r="I409" s="67"/>
      <c r="J409" s="69">
        <f>SmtRes!CZ119</f>
        <v>400.24</v>
      </c>
      <c r="K409" s="67"/>
      <c r="L409" s="69">
        <f>SmtRes!DI119</f>
        <v>167.38</v>
      </c>
    </row>
    <row r="410" spans="1:83" x14ac:dyDescent="0.2">
      <c r="A410" s="70"/>
      <c r="B410" s="68">
        <v>2</v>
      </c>
      <c r="C410" s="70" t="s">
        <v>849</v>
      </c>
      <c r="D410" s="67"/>
      <c r="E410" s="71"/>
      <c r="F410" s="68"/>
      <c r="G410" s="68"/>
      <c r="H410" s="68"/>
      <c r="I410" s="68"/>
      <c r="J410" s="68"/>
      <c r="K410" s="68"/>
      <c r="L410" s="72">
        <f>SUM(L411:L413)-SUMIF(CE411:CE413, 1, L411:L413)</f>
        <v>85.09</v>
      </c>
    </row>
    <row r="411" spans="1:83" x14ac:dyDescent="0.2">
      <c r="A411" s="70"/>
      <c r="B411" s="68"/>
      <c r="C411" s="70" t="s">
        <v>851</v>
      </c>
      <c r="D411" s="67" t="s">
        <v>493</v>
      </c>
      <c r="E411" s="71"/>
      <c r="F411" s="68"/>
      <c r="G411" s="68">
        <f>Source!V108</f>
        <v>0.20399999999999999</v>
      </c>
      <c r="H411" s="68"/>
      <c r="I411" s="68"/>
      <c r="J411" s="68"/>
      <c r="K411" s="68"/>
      <c r="L411" s="72">
        <f>SUMIF(CE412:CE413, 1, L412:L413)</f>
        <v>81.650000000000006</v>
      </c>
      <c r="CE411">
        <v>1</v>
      </c>
    </row>
    <row r="412" spans="1:83" ht="51" x14ac:dyDescent="0.2">
      <c r="A412" s="53"/>
      <c r="B412" s="53" t="s">
        <v>531</v>
      </c>
      <c r="C412" s="53" t="s">
        <v>533</v>
      </c>
      <c r="D412" s="67" t="s">
        <v>497</v>
      </c>
      <c r="E412" s="68">
        <v>0.2</v>
      </c>
      <c r="F412" s="68"/>
      <c r="G412" s="68">
        <f>SmtRes!CX121</f>
        <v>0.20399999999999999</v>
      </c>
      <c r="H412" s="69"/>
      <c r="I412" s="67"/>
      <c r="J412" s="69">
        <f>SmtRes!CZ121</f>
        <v>417.12</v>
      </c>
      <c r="K412" s="67"/>
      <c r="L412" s="69">
        <f>SmtRes!DG121</f>
        <v>85.09</v>
      </c>
    </row>
    <row r="413" spans="1:83" x14ac:dyDescent="0.2">
      <c r="A413" s="53"/>
      <c r="B413" s="53" t="s">
        <v>534</v>
      </c>
      <c r="C413" s="73" t="s">
        <v>897</v>
      </c>
      <c r="D413" s="74" t="s">
        <v>493</v>
      </c>
      <c r="E413" s="75">
        <f>SmtRes!DO121*SmtRes!AT121</f>
        <v>0.2</v>
      </c>
      <c r="F413" s="75"/>
      <c r="G413" s="75">
        <f>ROUND(E413*G406, 7)</f>
        <v>0.20399999999999999</v>
      </c>
      <c r="H413" s="76"/>
      <c r="I413" s="74"/>
      <c r="J413" s="76">
        <f>ROUND(SmtRes!AG121/SmtRes!DO121, 2)</f>
        <v>400.24</v>
      </c>
      <c r="K413" s="74"/>
      <c r="L413" s="76">
        <f>SmtRes!DH121</f>
        <v>81.650000000000006</v>
      </c>
      <c r="CE413">
        <v>1</v>
      </c>
    </row>
    <row r="414" spans="1:83" x14ac:dyDescent="0.2">
      <c r="A414" s="53"/>
      <c r="B414" s="53"/>
      <c r="C414" s="52" t="s">
        <v>403</v>
      </c>
      <c r="D414" s="67"/>
      <c r="E414" s="68"/>
      <c r="F414" s="68"/>
      <c r="G414" s="68"/>
      <c r="H414" s="69"/>
      <c r="I414" s="67"/>
      <c r="J414" s="69"/>
      <c r="K414" s="67"/>
      <c r="L414" s="69">
        <f>L408+L410+L411</f>
        <v>334.12</v>
      </c>
    </row>
    <row r="415" spans="1:83" x14ac:dyDescent="0.2">
      <c r="A415" s="53"/>
      <c r="B415" s="53"/>
      <c r="C415" s="53" t="s">
        <v>852</v>
      </c>
      <c r="D415" s="67"/>
      <c r="E415" s="68"/>
      <c r="F415" s="68"/>
      <c r="G415" s="68"/>
      <c r="H415" s="69"/>
      <c r="I415" s="67"/>
      <c r="J415" s="69"/>
      <c r="K415" s="67"/>
      <c r="L415" s="69">
        <f>SUM(AR406:AR418)+SUM(AS406:AS418)+SUM(AT406:AT418)+SUM(AU406:AU418)+SUM(AV406:AV418)</f>
        <v>249.03</v>
      </c>
    </row>
    <row r="416" spans="1:83" ht="38.25" x14ac:dyDescent="0.2">
      <c r="A416" s="53"/>
      <c r="B416" s="53" t="s">
        <v>43</v>
      </c>
      <c r="C416" s="53" t="s">
        <v>863</v>
      </c>
      <c r="D416" s="67" t="s">
        <v>234</v>
      </c>
      <c r="E416" s="68">
        <f>Source!BZ108</f>
        <v>117</v>
      </c>
      <c r="F416" s="68"/>
      <c r="G416" s="68">
        <f>Source!AT108</f>
        <v>117</v>
      </c>
      <c r="H416" s="69"/>
      <c r="I416" s="67"/>
      <c r="J416" s="69"/>
      <c r="K416" s="67"/>
      <c r="L416" s="69">
        <f>SUM(AZ406:AZ418)</f>
        <v>291.37</v>
      </c>
    </row>
    <row r="417" spans="1:83" ht="38.25" x14ac:dyDescent="0.2">
      <c r="A417" s="73"/>
      <c r="B417" s="73" t="s">
        <v>44</v>
      </c>
      <c r="C417" s="73" t="s">
        <v>864</v>
      </c>
      <c r="D417" s="74" t="s">
        <v>234</v>
      </c>
      <c r="E417" s="75">
        <f>Source!CA108</f>
        <v>74</v>
      </c>
      <c r="F417" s="75"/>
      <c r="G417" s="75">
        <f>Source!AU108</f>
        <v>74</v>
      </c>
      <c r="H417" s="76"/>
      <c r="I417" s="74"/>
      <c r="J417" s="76"/>
      <c r="K417" s="74"/>
      <c r="L417" s="76">
        <f>SUM(BA406:BA418)</f>
        <v>184.28</v>
      </c>
    </row>
    <row r="418" spans="1:83" x14ac:dyDescent="0.2">
      <c r="A418" s="18"/>
      <c r="B418" s="18"/>
      <c r="C418" s="77" t="s">
        <v>855</v>
      </c>
      <c r="D418" s="77"/>
      <c r="E418" s="77"/>
      <c r="F418" s="77"/>
      <c r="G418" s="77"/>
      <c r="H418" s="77"/>
      <c r="I418" s="78">
        <f>IF(E406&lt;&gt;0,K418/E406, 0)</f>
        <v>793.89215686274508</v>
      </c>
      <c r="J418" s="78"/>
      <c r="K418" s="78">
        <f>L408+L410+L416+L417+L411</f>
        <v>809.77</v>
      </c>
      <c r="L418" s="78"/>
      <c r="AD418">
        <f>ROUND((Source!AT108/100)*((ROUND(SUMIF(SmtRes!AQ119:'SmtRes'!AQ121,"=1",SmtRes!AD119:'SmtRes'!AD121)*Source!I108, 2)+ROUND(SUMIF(SmtRes!AQ119:'SmtRes'!AQ121,"=1",SmtRes!AC119:'SmtRes'!AC121)*Source!I108, 2))), 2)</f>
        <v>955.28</v>
      </c>
      <c r="AE418">
        <f>ROUND((Source!AU108/100)*((ROUND(SUMIF(SmtRes!AQ119:'SmtRes'!AQ121,"=1",SmtRes!AD119:'SmtRes'!AD121)*Source!I108, 2)+ROUND(SUMIF(SmtRes!AQ119:'SmtRes'!AQ121,"=1",SmtRes!AC119:'SmtRes'!AC121)*Source!I108, 2))), 2)</f>
        <v>604.20000000000005</v>
      </c>
      <c r="AN418" s="17">
        <f>L408+L410+L416+L417+L411</f>
        <v>809.77</v>
      </c>
      <c r="AO418" s="17">
        <f>L410</f>
        <v>85.09</v>
      </c>
      <c r="AQ418" t="s">
        <v>856</v>
      </c>
      <c r="AR418" s="17">
        <f>L408</f>
        <v>167.38</v>
      </c>
      <c r="AT418" s="17">
        <f>L411</f>
        <v>81.650000000000006</v>
      </c>
      <c r="AV418" t="s">
        <v>856</v>
      </c>
      <c r="AW418">
        <f>0</f>
        <v>0</v>
      </c>
      <c r="AZ418">
        <f>Source!X108</f>
        <v>291.37</v>
      </c>
      <c r="BA418">
        <f>Source!Y108</f>
        <v>184.28</v>
      </c>
      <c r="CD418">
        <v>1</v>
      </c>
    </row>
    <row r="419" spans="1:83" ht="25.5" x14ac:dyDescent="0.2">
      <c r="A419" s="66" t="s">
        <v>295</v>
      </c>
      <c r="B419" s="53" t="s">
        <v>921</v>
      </c>
      <c r="C419" s="53" t="str">
        <f>Source!G109</f>
        <v>Опрессовка газопровода из полиэтиленовых труб, диаметром: 32 мм</v>
      </c>
      <c r="D419" s="67" t="str">
        <f>Source!H109</f>
        <v>км</v>
      </c>
      <c r="E419" s="68">
        <f>Source!K109</f>
        <v>6.0000000000000001E-3</v>
      </c>
      <c r="F419" s="68"/>
      <c r="G419" s="68">
        <f>Source!I109</f>
        <v>6.0000000000000001E-3</v>
      </c>
      <c r="H419" s="69"/>
      <c r="I419" s="67"/>
      <c r="J419" s="69"/>
      <c r="K419" s="67"/>
      <c r="L419" s="69"/>
    </row>
    <row r="420" spans="1:83" x14ac:dyDescent="0.2">
      <c r="A420" s="70"/>
      <c r="B420" s="68">
        <v>1</v>
      </c>
      <c r="C420" s="70" t="s">
        <v>858</v>
      </c>
      <c r="D420" s="67" t="s">
        <v>493</v>
      </c>
      <c r="E420" s="71"/>
      <c r="F420" s="68"/>
      <c r="G420" s="68">
        <f>Source!U109</f>
        <v>0.12</v>
      </c>
      <c r="H420" s="68"/>
      <c r="I420" s="68"/>
      <c r="J420" s="68"/>
      <c r="K420" s="68"/>
      <c r="L420" s="72">
        <f>SUM(L421:L422)-SUMIF(CE421:CE422, 1, L421:L422)</f>
        <v>51.61</v>
      </c>
    </row>
    <row r="421" spans="1:83" x14ac:dyDescent="0.2">
      <c r="A421" s="53"/>
      <c r="B421" s="53" t="s">
        <v>585</v>
      </c>
      <c r="C421" s="53" t="s">
        <v>586</v>
      </c>
      <c r="D421" s="67" t="s">
        <v>584</v>
      </c>
      <c r="E421" s="68">
        <v>10</v>
      </c>
      <c r="F421" s="68"/>
      <c r="G421" s="68">
        <f>SmtRes!CX122</f>
        <v>0.06</v>
      </c>
      <c r="H421" s="69"/>
      <c r="I421" s="67"/>
      <c r="J421" s="69">
        <f>SmtRes!CZ122</f>
        <v>400.24</v>
      </c>
      <c r="K421" s="67"/>
      <c r="L421" s="69">
        <f>SmtRes!DI122</f>
        <v>24.01</v>
      </c>
    </row>
    <row r="422" spans="1:83" x14ac:dyDescent="0.2">
      <c r="A422" s="53"/>
      <c r="B422" s="53" t="s">
        <v>661</v>
      </c>
      <c r="C422" s="53" t="s">
        <v>662</v>
      </c>
      <c r="D422" s="67" t="s">
        <v>584</v>
      </c>
      <c r="E422" s="68">
        <v>10</v>
      </c>
      <c r="F422" s="68"/>
      <c r="G422" s="68">
        <f>SmtRes!CX123</f>
        <v>0.06</v>
      </c>
      <c r="H422" s="69"/>
      <c r="I422" s="67"/>
      <c r="J422" s="69">
        <f>SmtRes!CZ123</f>
        <v>459.98</v>
      </c>
      <c r="K422" s="67"/>
      <c r="L422" s="69">
        <f>SmtRes!DI123</f>
        <v>27.6</v>
      </c>
    </row>
    <row r="423" spans="1:83" x14ac:dyDescent="0.2">
      <c r="A423" s="70"/>
      <c r="B423" s="68">
        <v>2</v>
      </c>
      <c r="C423" s="70" t="s">
        <v>849</v>
      </c>
      <c r="D423" s="67"/>
      <c r="E423" s="71"/>
      <c r="F423" s="68"/>
      <c r="G423" s="68"/>
      <c r="H423" s="68"/>
      <c r="I423" s="68"/>
      <c r="J423" s="68"/>
      <c r="K423" s="68"/>
      <c r="L423" s="72">
        <f>SUM(L424:L426)-SUMIF(CE424:CE426, 1, L424:L426)</f>
        <v>0.26000000000000006</v>
      </c>
    </row>
    <row r="424" spans="1:83" x14ac:dyDescent="0.2">
      <c r="A424" s="70"/>
      <c r="B424" s="68"/>
      <c r="C424" s="70" t="s">
        <v>851</v>
      </c>
      <c r="D424" s="67" t="s">
        <v>493</v>
      </c>
      <c r="E424" s="71"/>
      <c r="F424" s="68"/>
      <c r="G424" s="68">
        <f>Source!V109</f>
        <v>6.0000000000000002E-5</v>
      </c>
      <c r="H424" s="68"/>
      <c r="I424" s="68"/>
      <c r="J424" s="68"/>
      <c r="K424" s="68"/>
      <c r="L424" s="72">
        <f>SUMIF(CE425:CE426, 1, L425:L426)</f>
        <v>0.02</v>
      </c>
      <c r="CE424">
        <v>1</v>
      </c>
    </row>
    <row r="425" spans="1:83" ht="51" x14ac:dyDescent="0.2">
      <c r="A425" s="53"/>
      <c r="B425" s="53" t="s">
        <v>663</v>
      </c>
      <c r="C425" s="53" t="s">
        <v>665</v>
      </c>
      <c r="D425" s="67" t="s">
        <v>497</v>
      </c>
      <c r="E425" s="68">
        <v>0.01</v>
      </c>
      <c r="F425" s="68"/>
      <c r="G425" s="68">
        <f>SmtRes!CX125</f>
        <v>6.0000000000000002E-5</v>
      </c>
      <c r="H425" s="69">
        <f>SmtRes!CZ125</f>
        <v>2445.0500000000002</v>
      </c>
      <c r="I425" s="67">
        <f>SmtRes!AJ125</f>
        <v>1.77</v>
      </c>
      <c r="J425" s="69">
        <f>ROUND(H425*I425, 2)</f>
        <v>4327.74</v>
      </c>
      <c r="K425" s="67"/>
      <c r="L425" s="69">
        <f>SmtRes!DG125</f>
        <v>0.26</v>
      </c>
    </row>
    <row r="426" spans="1:83" x14ac:dyDescent="0.2">
      <c r="A426" s="53"/>
      <c r="B426" s="53" t="s">
        <v>534</v>
      </c>
      <c r="C426" s="53" t="s">
        <v>897</v>
      </c>
      <c r="D426" s="67" t="s">
        <v>493</v>
      </c>
      <c r="E426" s="68">
        <f>SmtRes!DO125*SmtRes!AT125</f>
        <v>0.01</v>
      </c>
      <c r="F426" s="68"/>
      <c r="G426" s="68">
        <f>ROUND(E426*G419, 7)</f>
        <v>6.0000000000000002E-5</v>
      </c>
      <c r="H426" s="69"/>
      <c r="I426" s="67"/>
      <c r="J426" s="69">
        <f>ROUND(SmtRes!AG125/SmtRes!DO125, 2)</f>
        <v>400.24</v>
      </c>
      <c r="K426" s="67"/>
      <c r="L426" s="69">
        <f>SmtRes!DH125</f>
        <v>0.02</v>
      </c>
      <c r="CE426">
        <v>1</v>
      </c>
    </row>
    <row r="427" spans="1:83" x14ac:dyDescent="0.2">
      <c r="A427" s="70"/>
      <c r="B427" s="68">
        <v>4</v>
      </c>
      <c r="C427" s="70" t="s">
        <v>895</v>
      </c>
      <c r="D427" s="67"/>
      <c r="E427" s="71"/>
      <c r="F427" s="68"/>
      <c r="G427" s="68"/>
      <c r="H427" s="68"/>
      <c r="I427" s="68"/>
      <c r="J427" s="68"/>
      <c r="K427" s="68"/>
      <c r="L427" s="72">
        <f>SUM(L428:L429)-SUMIF(CE428:CE429, 1, L428:L429)</f>
        <v>0.04</v>
      </c>
    </row>
    <row r="428" spans="1:83" x14ac:dyDescent="0.2">
      <c r="A428" s="53"/>
      <c r="B428" s="53" t="s">
        <v>644</v>
      </c>
      <c r="C428" s="53" t="s">
        <v>646</v>
      </c>
      <c r="D428" s="67" t="s">
        <v>48</v>
      </c>
      <c r="E428" s="68">
        <v>0.01</v>
      </c>
      <c r="F428" s="68"/>
      <c r="G428" s="68">
        <f>SmtRes!CX126</f>
        <v>6.0000000000000002E-5</v>
      </c>
      <c r="H428" s="69">
        <f>SmtRes!CZ126</f>
        <v>35.71</v>
      </c>
      <c r="I428" s="67">
        <f>SmtRes!AI126</f>
        <v>0.88</v>
      </c>
      <c r="J428" s="69">
        <f>ROUND(H428*I428, 2)</f>
        <v>31.42</v>
      </c>
      <c r="K428" s="67"/>
      <c r="L428" s="69">
        <f>SmtRes!DF126</f>
        <v>0</v>
      </c>
    </row>
    <row r="429" spans="1:83" x14ac:dyDescent="0.2">
      <c r="A429" s="53"/>
      <c r="B429" s="53" t="s">
        <v>666</v>
      </c>
      <c r="C429" s="53" t="s">
        <v>668</v>
      </c>
      <c r="D429" s="67" t="s">
        <v>545</v>
      </c>
      <c r="E429" s="68">
        <v>0.06</v>
      </c>
      <c r="F429" s="68"/>
      <c r="G429" s="68">
        <f>SmtRes!CX127</f>
        <v>3.6000000000000002E-4</v>
      </c>
      <c r="H429" s="69"/>
      <c r="I429" s="67"/>
      <c r="J429" s="69">
        <f>SmtRes!CZ127</f>
        <v>114.25</v>
      </c>
      <c r="K429" s="67"/>
      <c r="L429" s="69">
        <f>SmtRes!DF127</f>
        <v>0.04</v>
      </c>
    </row>
    <row r="430" spans="1:83" x14ac:dyDescent="0.2">
      <c r="A430" s="53"/>
      <c r="B430" s="53"/>
      <c r="C430" s="73"/>
      <c r="D430" s="74"/>
      <c r="E430" s="75"/>
      <c r="F430" s="75"/>
      <c r="G430" s="75"/>
      <c r="H430" s="76"/>
      <c r="I430" s="74"/>
      <c r="J430" s="76"/>
      <c r="K430" s="74"/>
      <c r="L430" s="76"/>
    </row>
    <row r="431" spans="1:83" x14ac:dyDescent="0.2">
      <c r="A431" s="53"/>
      <c r="B431" s="53"/>
      <c r="C431" s="52" t="s">
        <v>403</v>
      </c>
      <c r="D431" s="67"/>
      <c r="E431" s="68"/>
      <c r="F431" s="68"/>
      <c r="G431" s="68"/>
      <c r="H431" s="69"/>
      <c r="I431" s="67"/>
      <c r="J431" s="69"/>
      <c r="K431" s="67"/>
      <c r="L431" s="69">
        <f>L420+L423+L424+L427</f>
        <v>51.93</v>
      </c>
    </row>
    <row r="432" spans="1:83" x14ac:dyDescent="0.2">
      <c r="A432" s="53"/>
      <c r="B432" s="53"/>
      <c r="C432" s="53" t="s">
        <v>852</v>
      </c>
      <c r="D432" s="67"/>
      <c r="E432" s="68"/>
      <c r="F432" s="68"/>
      <c r="G432" s="68"/>
      <c r="H432" s="69"/>
      <c r="I432" s="67"/>
      <c r="J432" s="69"/>
      <c r="K432" s="67"/>
      <c r="L432" s="69">
        <f>SUM(AR419:AR435)+SUM(AS419:AS435)+SUM(AT419:AT435)+SUM(AU419:AU435)+SUM(AV419:AV435)</f>
        <v>51.63</v>
      </c>
    </row>
    <row r="433" spans="1:83" ht="38.25" x14ac:dyDescent="0.2">
      <c r="A433" s="53"/>
      <c r="B433" s="53" t="s">
        <v>43</v>
      </c>
      <c r="C433" s="53" t="s">
        <v>863</v>
      </c>
      <c r="D433" s="67" t="s">
        <v>234</v>
      </c>
      <c r="E433" s="68">
        <f>Source!BZ109</f>
        <v>117</v>
      </c>
      <c r="F433" s="68"/>
      <c r="G433" s="68">
        <f>Source!AT109</f>
        <v>117</v>
      </c>
      <c r="H433" s="69"/>
      <c r="I433" s="67"/>
      <c r="J433" s="69"/>
      <c r="K433" s="67"/>
      <c r="L433" s="69">
        <f>SUM(AZ419:AZ435)</f>
        <v>60.41</v>
      </c>
    </row>
    <row r="434" spans="1:83" ht="38.25" x14ac:dyDescent="0.2">
      <c r="A434" s="73"/>
      <c r="B434" s="73" t="s">
        <v>44</v>
      </c>
      <c r="C434" s="73" t="s">
        <v>864</v>
      </c>
      <c r="D434" s="74" t="s">
        <v>234</v>
      </c>
      <c r="E434" s="75">
        <f>Source!CA109</f>
        <v>74</v>
      </c>
      <c r="F434" s="75"/>
      <c r="G434" s="75">
        <f>Source!AU109</f>
        <v>74</v>
      </c>
      <c r="H434" s="76"/>
      <c r="I434" s="74"/>
      <c r="J434" s="76"/>
      <c r="K434" s="74"/>
      <c r="L434" s="76">
        <f>SUM(BA419:BA435)</f>
        <v>38.21</v>
      </c>
    </row>
    <row r="435" spans="1:83" x14ac:dyDescent="0.2">
      <c r="A435" s="18"/>
      <c r="B435" s="18"/>
      <c r="C435" s="77" t="s">
        <v>855</v>
      </c>
      <c r="D435" s="77"/>
      <c r="E435" s="77"/>
      <c r="F435" s="77"/>
      <c r="G435" s="77"/>
      <c r="H435" s="77"/>
      <c r="I435" s="78">
        <f>IF(E419&lt;&gt;0,K435/E419, 0)</f>
        <v>25091.666666666668</v>
      </c>
      <c r="J435" s="78"/>
      <c r="K435" s="78">
        <f>L420+L423+L427+L433+L434+L424</f>
        <v>150.55000000000001</v>
      </c>
      <c r="L435" s="78"/>
      <c r="AD435">
        <f>ROUND((Source!AT109/100)*((ROUND(SUMIF(SmtRes!AQ122:'SmtRes'!AQ127,"=1",SmtRes!AD122:'SmtRes'!AD127)*Source!I109, 2)+ROUND(SUMIF(SmtRes!AQ122:'SmtRes'!AQ127,"=1",SmtRes!AC122:'SmtRes'!AC127)*Source!I109, 2))), 2)</f>
        <v>8.85</v>
      </c>
      <c r="AE435">
        <f>ROUND((Source!AU109/100)*((ROUND(SUMIF(SmtRes!AQ122:'SmtRes'!AQ127,"=1",SmtRes!AD122:'SmtRes'!AD127)*Source!I109, 2)+ROUND(SUMIF(SmtRes!AQ122:'SmtRes'!AQ127,"=1",SmtRes!AC122:'SmtRes'!AC127)*Source!I109, 2))), 2)</f>
        <v>5.59</v>
      </c>
      <c r="AN435" s="17">
        <f>L420+L423+L427+L433+L434+L424</f>
        <v>150.55000000000001</v>
      </c>
      <c r="AO435" s="17">
        <f>L423</f>
        <v>0.26000000000000006</v>
      </c>
      <c r="AQ435" t="s">
        <v>856</v>
      </c>
      <c r="AR435" s="17">
        <f>L420</f>
        <v>51.61</v>
      </c>
      <c r="AT435" s="17">
        <f>L424</f>
        <v>0.02</v>
      </c>
      <c r="AV435" t="s">
        <v>856</v>
      </c>
      <c r="AW435" s="17">
        <f>L427</f>
        <v>0.04</v>
      </c>
      <c r="AZ435">
        <f>Source!X109</f>
        <v>60.41</v>
      </c>
      <c r="BA435">
        <f>Source!Y109</f>
        <v>38.21</v>
      </c>
      <c r="CD435">
        <v>1</v>
      </c>
    </row>
    <row r="436" spans="1:83" ht="25.5" x14ac:dyDescent="0.2">
      <c r="A436" s="66" t="s">
        <v>300</v>
      </c>
      <c r="B436" s="53" t="s">
        <v>922</v>
      </c>
      <c r="C436" s="53" t="str">
        <f>Source!G110</f>
        <v>Опрессовка газопровода из полиэтиленовых труб, диаметром: 63 мм</v>
      </c>
      <c r="D436" s="67" t="str">
        <f>Source!H110</f>
        <v>км</v>
      </c>
      <c r="E436" s="68">
        <f>Source!K110</f>
        <v>9.2999999999999999E-2</v>
      </c>
      <c r="F436" s="68"/>
      <c r="G436" s="68">
        <f>Source!I110</f>
        <v>9.2999999999999999E-2</v>
      </c>
      <c r="H436" s="69"/>
      <c r="I436" s="67"/>
      <c r="J436" s="69"/>
      <c r="K436" s="67"/>
      <c r="L436" s="69"/>
    </row>
    <row r="437" spans="1:83" x14ac:dyDescent="0.2">
      <c r="A437" s="70"/>
      <c r="B437" s="68">
        <v>1</v>
      </c>
      <c r="C437" s="70" t="s">
        <v>858</v>
      </c>
      <c r="D437" s="67" t="s">
        <v>493</v>
      </c>
      <c r="E437" s="71"/>
      <c r="F437" s="68"/>
      <c r="G437" s="68">
        <f>Source!U110</f>
        <v>3.7014</v>
      </c>
      <c r="H437" s="68"/>
      <c r="I437" s="68"/>
      <c r="J437" s="68"/>
      <c r="K437" s="68"/>
      <c r="L437" s="72">
        <f>SUM(L438:L439)-SUMIF(CE438:CE439, 1, L438:L439)</f>
        <v>1592</v>
      </c>
    </row>
    <row r="438" spans="1:83" x14ac:dyDescent="0.2">
      <c r="A438" s="53"/>
      <c r="B438" s="53" t="s">
        <v>585</v>
      </c>
      <c r="C438" s="53" t="s">
        <v>586</v>
      </c>
      <c r="D438" s="67" t="s">
        <v>584</v>
      </c>
      <c r="E438" s="68">
        <v>19.899999999999999</v>
      </c>
      <c r="F438" s="68"/>
      <c r="G438" s="68">
        <f>SmtRes!CX128</f>
        <v>1.8507</v>
      </c>
      <c r="H438" s="69"/>
      <c r="I438" s="67"/>
      <c r="J438" s="69">
        <f>SmtRes!CZ128</f>
        <v>400.24</v>
      </c>
      <c r="K438" s="67"/>
      <c r="L438" s="69">
        <f>SmtRes!DI128</f>
        <v>740.72</v>
      </c>
    </row>
    <row r="439" spans="1:83" x14ac:dyDescent="0.2">
      <c r="A439" s="53"/>
      <c r="B439" s="53" t="s">
        <v>661</v>
      </c>
      <c r="C439" s="53" t="s">
        <v>662</v>
      </c>
      <c r="D439" s="67" t="s">
        <v>584</v>
      </c>
      <c r="E439" s="68">
        <v>19.899999999999999</v>
      </c>
      <c r="F439" s="68"/>
      <c r="G439" s="68">
        <f>SmtRes!CX129</f>
        <v>1.8507</v>
      </c>
      <c r="H439" s="69"/>
      <c r="I439" s="67"/>
      <c r="J439" s="69">
        <f>SmtRes!CZ129</f>
        <v>459.98</v>
      </c>
      <c r="K439" s="67"/>
      <c r="L439" s="69">
        <f>SmtRes!DI129</f>
        <v>851.28</v>
      </c>
    </row>
    <row r="440" spans="1:83" x14ac:dyDescent="0.2">
      <c r="A440" s="70"/>
      <c r="B440" s="68">
        <v>2</v>
      </c>
      <c r="C440" s="70" t="s">
        <v>849</v>
      </c>
      <c r="D440" s="67"/>
      <c r="E440" s="71"/>
      <c r="F440" s="68"/>
      <c r="G440" s="68"/>
      <c r="H440" s="68"/>
      <c r="I440" s="68"/>
      <c r="J440" s="68"/>
      <c r="K440" s="68"/>
      <c r="L440" s="72">
        <f>SUM(L441:L443)-SUMIF(CE441:CE443, 1, L441:L443)</f>
        <v>4.0199999999999996</v>
      </c>
    </row>
    <row r="441" spans="1:83" x14ac:dyDescent="0.2">
      <c r="A441" s="70"/>
      <c r="B441" s="68"/>
      <c r="C441" s="70" t="s">
        <v>851</v>
      </c>
      <c r="D441" s="67" t="s">
        <v>493</v>
      </c>
      <c r="E441" s="71"/>
      <c r="F441" s="68"/>
      <c r="G441" s="68">
        <f>Source!V110</f>
        <v>9.3000000000000005E-4</v>
      </c>
      <c r="H441" s="68"/>
      <c r="I441" s="68"/>
      <c r="J441" s="68"/>
      <c r="K441" s="68"/>
      <c r="L441" s="72">
        <f>SUMIF(CE442:CE443, 1, L442:L443)</f>
        <v>0.37</v>
      </c>
      <c r="CE441">
        <v>1</v>
      </c>
    </row>
    <row r="442" spans="1:83" ht="51" x14ac:dyDescent="0.2">
      <c r="A442" s="53"/>
      <c r="B442" s="53" t="s">
        <v>663</v>
      </c>
      <c r="C442" s="53" t="s">
        <v>665</v>
      </c>
      <c r="D442" s="67" t="s">
        <v>497</v>
      </c>
      <c r="E442" s="68">
        <v>0.01</v>
      </c>
      <c r="F442" s="68"/>
      <c r="G442" s="68">
        <f>SmtRes!CX131</f>
        <v>9.3000000000000005E-4</v>
      </c>
      <c r="H442" s="69">
        <f>SmtRes!CZ131</f>
        <v>2445.0500000000002</v>
      </c>
      <c r="I442" s="67">
        <f>SmtRes!AJ131</f>
        <v>1.77</v>
      </c>
      <c r="J442" s="69">
        <f>ROUND(H442*I442, 2)</f>
        <v>4327.74</v>
      </c>
      <c r="K442" s="67"/>
      <c r="L442" s="69">
        <f>SmtRes!DG131</f>
        <v>4.0199999999999996</v>
      </c>
    </row>
    <row r="443" spans="1:83" x14ac:dyDescent="0.2">
      <c r="A443" s="53"/>
      <c r="B443" s="53" t="s">
        <v>534</v>
      </c>
      <c r="C443" s="53" t="s">
        <v>897</v>
      </c>
      <c r="D443" s="67" t="s">
        <v>493</v>
      </c>
      <c r="E443" s="68">
        <f>SmtRes!DO131*SmtRes!AT131</f>
        <v>0.01</v>
      </c>
      <c r="F443" s="68"/>
      <c r="G443" s="68">
        <f>ROUND(E443*G436, 7)</f>
        <v>9.3000000000000005E-4</v>
      </c>
      <c r="H443" s="69"/>
      <c r="I443" s="67"/>
      <c r="J443" s="69">
        <f>ROUND(SmtRes!AG131/SmtRes!DO131, 2)</f>
        <v>400.24</v>
      </c>
      <c r="K443" s="67"/>
      <c r="L443" s="69">
        <f>SmtRes!DH131</f>
        <v>0.37</v>
      </c>
      <c r="CE443">
        <v>1</v>
      </c>
    </row>
    <row r="444" spans="1:83" x14ac:dyDescent="0.2">
      <c r="A444" s="70"/>
      <c r="B444" s="68">
        <v>4</v>
      </c>
      <c r="C444" s="70" t="s">
        <v>895</v>
      </c>
      <c r="D444" s="67"/>
      <c r="E444" s="71"/>
      <c r="F444" s="68"/>
      <c r="G444" s="68"/>
      <c r="H444" s="68"/>
      <c r="I444" s="68"/>
      <c r="J444" s="68"/>
      <c r="K444" s="68"/>
      <c r="L444" s="72">
        <f>SUM(L445:L446)-SUMIF(CE445:CE446, 1, L445:L446)</f>
        <v>0.39999999999999997</v>
      </c>
    </row>
    <row r="445" spans="1:83" x14ac:dyDescent="0.2">
      <c r="A445" s="53"/>
      <c r="B445" s="53" t="s">
        <v>644</v>
      </c>
      <c r="C445" s="53" t="s">
        <v>646</v>
      </c>
      <c r="D445" s="67" t="s">
        <v>48</v>
      </c>
      <c r="E445" s="68">
        <v>0.1</v>
      </c>
      <c r="F445" s="68"/>
      <c r="G445" s="68">
        <f>SmtRes!CX132</f>
        <v>9.2999999999999992E-3</v>
      </c>
      <c r="H445" s="69">
        <f>SmtRes!CZ132</f>
        <v>35.71</v>
      </c>
      <c r="I445" s="67">
        <f>SmtRes!AI132</f>
        <v>0.88</v>
      </c>
      <c r="J445" s="69">
        <f>ROUND(H445*I445, 2)</f>
        <v>31.42</v>
      </c>
      <c r="K445" s="67"/>
      <c r="L445" s="69">
        <f>SmtRes!DF132</f>
        <v>0.28999999999999998</v>
      </c>
    </row>
    <row r="446" spans="1:83" x14ac:dyDescent="0.2">
      <c r="A446" s="53"/>
      <c r="B446" s="53" t="s">
        <v>666</v>
      </c>
      <c r="C446" s="53" t="s">
        <v>668</v>
      </c>
      <c r="D446" s="67" t="s">
        <v>545</v>
      </c>
      <c r="E446" s="68">
        <v>0.01</v>
      </c>
      <c r="F446" s="68"/>
      <c r="G446" s="68">
        <f>SmtRes!CX133</f>
        <v>9.3000000000000005E-4</v>
      </c>
      <c r="H446" s="69"/>
      <c r="I446" s="67"/>
      <c r="J446" s="69">
        <f>SmtRes!CZ133</f>
        <v>114.25</v>
      </c>
      <c r="K446" s="67"/>
      <c r="L446" s="69">
        <f>SmtRes!DF133</f>
        <v>0.11</v>
      </c>
    </row>
    <row r="447" spans="1:83" x14ac:dyDescent="0.2">
      <c r="A447" s="53"/>
      <c r="B447" s="53"/>
      <c r="C447" s="73"/>
      <c r="D447" s="74"/>
      <c r="E447" s="75"/>
      <c r="F447" s="75"/>
      <c r="G447" s="75"/>
      <c r="H447" s="76"/>
      <c r="I447" s="74"/>
      <c r="J447" s="76"/>
      <c r="K447" s="74"/>
      <c r="L447" s="76"/>
    </row>
    <row r="448" spans="1:83" x14ac:dyDescent="0.2">
      <c r="A448" s="53"/>
      <c r="B448" s="53"/>
      <c r="C448" s="52" t="s">
        <v>403</v>
      </c>
      <c r="D448" s="67"/>
      <c r="E448" s="68"/>
      <c r="F448" s="68"/>
      <c r="G448" s="68"/>
      <c r="H448" s="69"/>
      <c r="I448" s="67"/>
      <c r="J448" s="69"/>
      <c r="K448" s="67"/>
      <c r="L448" s="69">
        <f>L437+L440+L441+L444</f>
        <v>1596.79</v>
      </c>
    </row>
    <row r="449" spans="1:83" x14ac:dyDescent="0.2">
      <c r="A449" s="53"/>
      <c r="B449" s="53"/>
      <c r="C449" s="53" t="s">
        <v>852</v>
      </c>
      <c r="D449" s="67"/>
      <c r="E449" s="68"/>
      <c r="F449" s="68"/>
      <c r="G449" s="68"/>
      <c r="H449" s="69"/>
      <c r="I449" s="67"/>
      <c r="J449" s="69"/>
      <c r="K449" s="67"/>
      <c r="L449" s="69">
        <f>SUM(AR436:AR452)+SUM(AS436:AS452)+SUM(AT436:AT452)+SUM(AU436:AU452)+SUM(AV436:AV452)</f>
        <v>1592.37</v>
      </c>
    </row>
    <row r="450" spans="1:83" ht="38.25" x14ac:dyDescent="0.2">
      <c r="A450" s="53"/>
      <c r="B450" s="53" t="s">
        <v>43</v>
      </c>
      <c r="C450" s="53" t="s">
        <v>863</v>
      </c>
      <c r="D450" s="67" t="s">
        <v>234</v>
      </c>
      <c r="E450" s="68">
        <f>Source!BZ110</f>
        <v>117</v>
      </c>
      <c r="F450" s="68"/>
      <c r="G450" s="68">
        <f>Source!AT110</f>
        <v>117</v>
      </c>
      <c r="H450" s="69"/>
      <c r="I450" s="67"/>
      <c r="J450" s="69"/>
      <c r="K450" s="67"/>
      <c r="L450" s="69">
        <f>SUM(AZ436:AZ452)</f>
        <v>1863.07</v>
      </c>
    </row>
    <row r="451" spans="1:83" ht="38.25" x14ac:dyDescent="0.2">
      <c r="A451" s="73"/>
      <c r="B451" s="73" t="s">
        <v>44</v>
      </c>
      <c r="C451" s="73" t="s">
        <v>864</v>
      </c>
      <c r="D451" s="74" t="s">
        <v>234</v>
      </c>
      <c r="E451" s="75">
        <f>Source!CA110</f>
        <v>74</v>
      </c>
      <c r="F451" s="75"/>
      <c r="G451" s="75">
        <f>Source!AU110</f>
        <v>74</v>
      </c>
      <c r="H451" s="76"/>
      <c r="I451" s="74"/>
      <c r="J451" s="76"/>
      <c r="K451" s="74"/>
      <c r="L451" s="76">
        <f>SUM(BA436:BA452)</f>
        <v>1178.3499999999999</v>
      </c>
    </row>
    <row r="452" spans="1:83" x14ac:dyDescent="0.2">
      <c r="A452" s="18"/>
      <c r="B452" s="18"/>
      <c r="C452" s="77" t="s">
        <v>855</v>
      </c>
      <c r="D452" s="77"/>
      <c r="E452" s="77"/>
      <c r="F452" s="77"/>
      <c r="G452" s="77"/>
      <c r="H452" s="77"/>
      <c r="I452" s="78">
        <f>IF(E436&lt;&gt;0,K452/E436, 0)</f>
        <v>49873.225806451614</v>
      </c>
      <c r="J452" s="78"/>
      <c r="K452" s="78">
        <f>L437+L440+L444+L450+L451+L441</f>
        <v>4638.21</v>
      </c>
      <c r="L452" s="78"/>
      <c r="AD452">
        <f>ROUND((Source!AT110/100)*((ROUND(SUMIF(SmtRes!AQ128:'SmtRes'!AQ133,"=1",SmtRes!AD128:'SmtRes'!AD133)*Source!I110, 2)+ROUND(SUMIF(SmtRes!AQ128:'SmtRes'!AQ133,"=1",SmtRes!AC128:'SmtRes'!AC133)*Source!I110, 2))), 2)</f>
        <v>137.15</v>
      </c>
      <c r="AE452">
        <f>ROUND((Source!AU110/100)*((ROUND(SUMIF(SmtRes!AQ128:'SmtRes'!AQ133,"=1",SmtRes!AD128:'SmtRes'!AD133)*Source!I110, 2)+ROUND(SUMIF(SmtRes!AQ128:'SmtRes'!AQ133,"=1",SmtRes!AC128:'SmtRes'!AC133)*Source!I110, 2))), 2)</f>
        <v>86.74</v>
      </c>
      <c r="AN452" s="17">
        <f>L437+L440+L444+L450+L451+L441</f>
        <v>4638.21</v>
      </c>
      <c r="AO452" s="17">
        <f>L440</f>
        <v>4.0199999999999996</v>
      </c>
      <c r="AQ452" t="s">
        <v>856</v>
      </c>
      <c r="AR452" s="17">
        <f>L437</f>
        <v>1592</v>
      </c>
      <c r="AT452" s="17">
        <f>L441</f>
        <v>0.37</v>
      </c>
      <c r="AV452" t="s">
        <v>856</v>
      </c>
      <c r="AW452" s="17">
        <f>L444</f>
        <v>0.39999999999999997</v>
      </c>
      <c r="AZ452">
        <f>Source!X110</f>
        <v>1863.07</v>
      </c>
      <c r="BA452">
        <f>Source!Y110</f>
        <v>1178.3499999999999</v>
      </c>
      <c r="CD452">
        <v>1</v>
      </c>
    </row>
    <row r="453" spans="1:83" ht="51" x14ac:dyDescent="0.2">
      <c r="A453" s="66" t="s">
        <v>304</v>
      </c>
      <c r="B453" s="53" t="s">
        <v>923</v>
      </c>
      <c r="C453" s="53" t="str">
        <f>Source!G111</f>
        <v>Выдержка под давлением до 0,6 МПа при испытании на прочность и герметичность участка газопровода номинальным диаметром: 50-300 мм</v>
      </c>
      <c r="D453" s="67" t="str">
        <f>Source!H111</f>
        <v>участок</v>
      </c>
      <c r="E453" s="68">
        <f>Source!K111</f>
        <v>1</v>
      </c>
      <c r="F453" s="68"/>
      <c r="G453" s="68">
        <f>Source!I111</f>
        <v>1</v>
      </c>
      <c r="H453" s="69"/>
      <c r="I453" s="67"/>
      <c r="J453" s="69"/>
      <c r="K453" s="67"/>
      <c r="L453" s="69"/>
    </row>
    <row r="454" spans="1:83" x14ac:dyDescent="0.2">
      <c r="A454" s="70"/>
      <c r="B454" s="68">
        <v>1</v>
      </c>
      <c r="C454" s="70" t="s">
        <v>858</v>
      </c>
      <c r="D454" s="67" t="s">
        <v>493</v>
      </c>
      <c r="E454" s="71"/>
      <c r="F454" s="68"/>
      <c r="G454" s="68">
        <f>Source!U111</f>
        <v>14</v>
      </c>
      <c r="H454" s="68"/>
      <c r="I454" s="68"/>
      <c r="J454" s="68"/>
      <c r="K454" s="68"/>
      <c r="L454" s="72">
        <f>SUM(L455:L455)-SUMIF(CE455:CE455, 1, L455:L455)</f>
        <v>5603.36</v>
      </c>
    </row>
    <row r="455" spans="1:83" x14ac:dyDescent="0.2">
      <c r="A455" s="53"/>
      <c r="B455" s="53" t="s">
        <v>659</v>
      </c>
      <c r="C455" s="53" t="s">
        <v>660</v>
      </c>
      <c r="D455" s="67" t="s">
        <v>493</v>
      </c>
      <c r="E455" s="68">
        <v>14</v>
      </c>
      <c r="F455" s="68"/>
      <c r="G455" s="68">
        <f>SmtRes!CX134</f>
        <v>14</v>
      </c>
      <c r="H455" s="69"/>
      <c r="I455" s="67"/>
      <c r="J455" s="69">
        <f>SmtRes!CZ134</f>
        <v>400.24</v>
      </c>
      <c r="K455" s="67"/>
      <c r="L455" s="69">
        <f>SmtRes!DI134</f>
        <v>5603.36</v>
      </c>
    </row>
    <row r="456" spans="1:83" x14ac:dyDescent="0.2">
      <c r="A456" s="70"/>
      <c r="B456" s="68">
        <v>2</v>
      </c>
      <c r="C456" s="70" t="s">
        <v>849</v>
      </c>
      <c r="D456" s="67"/>
      <c r="E456" s="71"/>
      <c r="F456" s="68"/>
      <c r="G456" s="68"/>
      <c r="H456" s="68"/>
      <c r="I456" s="68"/>
      <c r="J456" s="68"/>
      <c r="K456" s="68"/>
      <c r="L456" s="72">
        <f>SUM(L457:L461)-SUMIF(CE457:CE461, 1, L457:L461)</f>
        <v>7388.02</v>
      </c>
    </row>
    <row r="457" spans="1:83" x14ac:dyDescent="0.2">
      <c r="A457" s="70"/>
      <c r="B457" s="68"/>
      <c r="C457" s="70" t="s">
        <v>851</v>
      </c>
      <c r="D457" s="67" t="s">
        <v>493</v>
      </c>
      <c r="E457" s="71"/>
      <c r="F457" s="68"/>
      <c r="G457" s="68">
        <f>Source!V111</f>
        <v>9.8000000000000007</v>
      </c>
      <c r="H457" s="68"/>
      <c r="I457" s="68"/>
      <c r="J457" s="68"/>
      <c r="K457" s="68"/>
      <c r="L457" s="72">
        <f>SUMIF(CE458:CE461, 1, L458:L461)</f>
        <v>4307.07</v>
      </c>
      <c r="CE457">
        <v>1</v>
      </c>
    </row>
    <row r="458" spans="1:83" ht="25.5" x14ac:dyDescent="0.2">
      <c r="A458" s="53"/>
      <c r="B458" s="53" t="s">
        <v>669</v>
      </c>
      <c r="C458" s="53" t="s">
        <v>671</v>
      </c>
      <c r="D458" s="67" t="s">
        <v>497</v>
      </c>
      <c r="E458" s="68">
        <v>2.8</v>
      </c>
      <c r="F458" s="68"/>
      <c r="G458" s="68">
        <f>SmtRes!CX136</f>
        <v>2.8</v>
      </c>
      <c r="H458" s="69">
        <f>SmtRes!CZ136</f>
        <v>1070.99</v>
      </c>
      <c r="I458" s="67">
        <f>SmtRes!AJ136</f>
        <v>1.49</v>
      </c>
      <c r="J458" s="69">
        <f>ROUND(H458*I458, 2)</f>
        <v>1595.78</v>
      </c>
      <c r="K458" s="67"/>
      <c r="L458" s="69">
        <f>SmtRes!DG136</f>
        <v>4468.18</v>
      </c>
    </row>
    <row r="459" spans="1:83" x14ac:dyDescent="0.2">
      <c r="A459" s="53"/>
      <c r="B459" s="53" t="s">
        <v>498</v>
      </c>
      <c r="C459" s="53" t="s">
        <v>850</v>
      </c>
      <c r="D459" s="67" t="s">
        <v>493</v>
      </c>
      <c r="E459" s="68">
        <f>SmtRes!DO136*SmtRes!AT136</f>
        <v>2.8</v>
      </c>
      <c r="F459" s="68"/>
      <c r="G459" s="68">
        <f>ROUND(E459*G453, 7)</f>
        <v>2.8</v>
      </c>
      <c r="H459" s="69"/>
      <c r="I459" s="67"/>
      <c r="J459" s="69">
        <f>ROUND(SmtRes!AG136/SmtRes!DO136, 2)</f>
        <v>537.64</v>
      </c>
      <c r="K459" s="67"/>
      <c r="L459" s="69">
        <f>SmtRes!DH136</f>
        <v>1505.39</v>
      </c>
      <c r="CE459">
        <v>1</v>
      </c>
    </row>
    <row r="460" spans="1:83" ht="51" x14ac:dyDescent="0.2">
      <c r="A460" s="53"/>
      <c r="B460" s="53" t="s">
        <v>531</v>
      </c>
      <c r="C460" s="53" t="s">
        <v>533</v>
      </c>
      <c r="D460" s="67" t="s">
        <v>497</v>
      </c>
      <c r="E460" s="68">
        <v>7</v>
      </c>
      <c r="F460" s="68"/>
      <c r="G460" s="68">
        <f>SmtRes!CX137</f>
        <v>7</v>
      </c>
      <c r="H460" s="69"/>
      <c r="I460" s="67"/>
      <c r="J460" s="69">
        <f>SmtRes!CZ137</f>
        <v>417.12</v>
      </c>
      <c r="K460" s="67"/>
      <c r="L460" s="69">
        <f>SmtRes!DG137</f>
        <v>2919.84</v>
      </c>
    </row>
    <row r="461" spans="1:83" x14ac:dyDescent="0.2">
      <c r="A461" s="53"/>
      <c r="B461" s="53" t="s">
        <v>534</v>
      </c>
      <c r="C461" s="73" t="s">
        <v>897</v>
      </c>
      <c r="D461" s="74" t="s">
        <v>493</v>
      </c>
      <c r="E461" s="75">
        <f>SmtRes!DO137*SmtRes!AT137</f>
        <v>7</v>
      </c>
      <c r="F461" s="75"/>
      <c r="G461" s="75">
        <f>ROUND(E461*G453, 7)</f>
        <v>7</v>
      </c>
      <c r="H461" s="76"/>
      <c r="I461" s="74"/>
      <c r="J461" s="76">
        <f>ROUND(SmtRes!AG137/SmtRes!DO137, 2)</f>
        <v>400.24</v>
      </c>
      <c r="K461" s="74"/>
      <c r="L461" s="76">
        <f>SmtRes!DH137</f>
        <v>2801.68</v>
      </c>
      <c r="CE461">
        <v>1</v>
      </c>
    </row>
    <row r="462" spans="1:83" x14ac:dyDescent="0.2">
      <c r="A462" s="53"/>
      <c r="B462" s="53"/>
      <c r="C462" s="52" t="s">
        <v>403</v>
      </c>
      <c r="D462" s="67"/>
      <c r="E462" s="68"/>
      <c r="F462" s="68"/>
      <c r="G462" s="68"/>
      <c r="H462" s="69"/>
      <c r="I462" s="67"/>
      <c r="J462" s="69"/>
      <c r="K462" s="67"/>
      <c r="L462" s="69">
        <f>L454+L456+L457</f>
        <v>17298.45</v>
      </c>
    </row>
    <row r="463" spans="1:83" x14ac:dyDescent="0.2">
      <c r="A463" s="53"/>
      <c r="B463" s="53"/>
      <c r="C463" s="53" t="s">
        <v>852</v>
      </c>
      <c r="D463" s="67"/>
      <c r="E463" s="68"/>
      <c r="F463" s="68"/>
      <c r="G463" s="68"/>
      <c r="H463" s="69"/>
      <c r="I463" s="67"/>
      <c r="J463" s="69"/>
      <c r="K463" s="67"/>
      <c r="L463" s="69">
        <f>SUM(AR453:AR466)+SUM(AS453:AS466)+SUM(AT453:AT466)+SUM(AU453:AU466)+SUM(AV453:AV466)</f>
        <v>9910.43</v>
      </c>
    </row>
    <row r="464" spans="1:83" ht="38.25" x14ac:dyDescent="0.2">
      <c r="A464" s="53"/>
      <c r="B464" s="53" t="s">
        <v>43</v>
      </c>
      <c r="C464" s="53" t="s">
        <v>863</v>
      </c>
      <c r="D464" s="67" t="s">
        <v>234</v>
      </c>
      <c r="E464" s="68">
        <f>Source!BZ111</f>
        <v>117</v>
      </c>
      <c r="F464" s="68"/>
      <c r="G464" s="68">
        <f>Source!AT111</f>
        <v>117</v>
      </c>
      <c r="H464" s="69"/>
      <c r="I464" s="67"/>
      <c r="J464" s="69"/>
      <c r="K464" s="67"/>
      <c r="L464" s="69">
        <f>SUM(AZ453:AZ466)</f>
        <v>11595.2</v>
      </c>
    </row>
    <row r="465" spans="1:82" ht="38.25" x14ac:dyDescent="0.2">
      <c r="A465" s="73"/>
      <c r="B465" s="73" t="s">
        <v>44</v>
      </c>
      <c r="C465" s="73" t="s">
        <v>864</v>
      </c>
      <c r="D465" s="74" t="s">
        <v>234</v>
      </c>
      <c r="E465" s="75">
        <f>Source!CA111</f>
        <v>74</v>
      </c>
      <c r="F465" s="75"/>
      <c r="G465" s="75">
        <f>Source!AU111</f>
        <v>74</v>
      </c>
      <c r="H465" s="76"/>
      <c r="I465" s="74"/>
      <c r="J465" s="76"/>
      <c r="K465" s="74"/>
      <c r="L465" s="76">
        <f>SUM(BA453:BA466)</f>
        <v>7333.72</v>
      </c>
    </row>
    <row r="466" spans="1:82" x14ac:dyDescent="0.2">
      <c r="A466" s="18"/>
      <c r="B466" s="18"/>
      <c r="C466" s="77" t="s">
        <v>855</v>
      </c>
      <c r="D466" s="77"/>
      <c r="E466" s="77"/>
      <c r="F466" s="77"/>
      <c r="G466" s="77"/>
      <c r="H466" s="77"/>
      <c r="I466" s="78">
        <f>IF(E453&lt;&gt;0,K466/E453, 0)</f>
        <v>36227.370000000003</v>
      </c>
      <c r="J466" s="78"/>
      <c r="K466" s="78">
        <f>L454+L456+L464+L465+L457</f>
        <v>36227.370000000003</v>
      </c>
      <c r="L466" s="78"/>
      <c r="AD466">
        <f>ROUND((Source!AT111/100)*((ROUND(SUMIF(SmtRes!AQ134:'SmtRes'!AQ137,"=1",SmtRes!AD134:'SmtRes'!AD137)*Source!I111, 2)+ROUND(SUMIF(SmtRes!AQ134:'SmtRes'!AQ137,"=1",SmtRes!AC134:'SmtRes'!AC137)*Source!I111, 2))), 2)</f>
        <v>1565.6</v>
      </c>
      <c r="AE466">
        <f>ROUND((Source!AU111/100)*((ROUND(SUMIF(SmtRes!AQ134:'SmtRes'!AQ137,"=1",SmtRes!AD134:'SmtRes'!AD137)*Source!I111, 2)+ROUND(SUMIF(SmtRes!AQ134:'SmtRes'!AQ137,"=1",SmtRes!AC134:'SmtRes'!AC137)*Source!I111, 2))), 2)</f>
        <v>990.21</v>
      </c>
      <c r="AN466" s="17">
        <f>L454+L456+L464+L465+L457</f>
        <v>36227.370000000003</v>
      </c>
      <c r="AO466" s="17">
        <f>L456</f>
        <v>7388.02</v>
      </c>
      <c r="AQ466" t="s">
        <v>856</v>
      </c>
      <c r="AR466" s="17">
        <f>L454</f>
        <v>5603.36</v>
      </c>
      <c r="AT466" s="17">
        <f>L457</f>
        <v>4307.07</v>
      </c>
      <c r="AV466" t="s">
        <v>856</v>
      </c>
      <c r="AW466">
        <f>0</f>
        <v>0</v>
      </c>
      <c r="AZ466">
        <f>Source!X111</f>
        <v>11595.2</v>
      </c>
      <c r="BA466">
        <f>Source!Y111</f>
        <v>7333.72</v>
      </c>
      <c r="CD466">
        <v>1</v>
      </c>
    </row>
    <row r="467" spans="1:82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</row>
    <row r="468" spans="1:82" x14ac:dyDescent="0.2">
      <c r="A468" s="80"/>
      <c r="B468" s="52"/>
      <c r="C468" s="65" t="s">
        <v>867</v>
      </c>
      <c r="D468" s="65"/>
      <c r="E468" s="65"/>
      <c r="F468" s="65"/>
      <c r="G468" s="65"/>
      <c r="H468" s="65"/>
      <c r="I468" s="72"/>
      <c r="J468" s="80"/>
      <c r="K468" s="81"/>
      <c r="L468" s="72">
        <f>L470+L471+L477+L481</f>
        <v>112106.51999999999</v>
      </c>
    </row>
    <row r="469" spans="1:82" x14ac:dyDescent="0.2">
      <c r="A469" s="82"/>
      <c r="B469" s="53"/>
      <c r="C469" s="83" t="s">
        <v>868</v>
      </c>
      <c r="D469" s="83"/>
      <c r="E469" s="83"/>
      <c r="F469" s="83"/>
      <c r="G469" s="83"/>
      <c r="H469" s="83"/>
      <c r="I469" s="69"/>
      <c r="J469" s="82"/>
      <c r="K469" s="68"/>
      <c r="L469" s="69"/>
    </row>
    <row r="470" spans="1:82" x14ac:dyDescent="0.2">
      <c r="A470" s="82"/>
      <c r="B470" s="53"/>
      <c r="C470" s="83" t="s">
        <v>869</v>
      </c>
      <c r="D470" s="83"/>
      <c r="E470" s="83"/>
      <c r="F470" s="83"/>
      <c r="G470" s="83"/>
      <c r="H470" s="83"/>
      <c r="I470" s="69"/>
      <c r="J470" s="82"/>
      <c r="K470" s="68"/>
      <c r="L470" s="69">
        <f>SUM(AR134:AR466)</f>
        <v>18788.010000000002</v>
      </c>
    </row>
    <row r="471" spans="1:82" hidden="1" x14ac:dyDescent="0.2">
      <c r="A471" s="82"/>
      <c r="B471" s="53"/>
      <c r="C471" s="83" t="s">
        <v>870</v>
      </c>
      <c r="D471" s="83"/>
      <c r="E471" s="83"/>
      <c r="F471" s="83"/>
      <c r="G471" s="83"/>
      <c r="H471" s="83"/>
      <c r="I471" s="69"/>
      <c r="J471" s="82"/>
      <c r="K471" s="68"/>
      <c r="L471" s="69">
        <f>L473+L476+L475</f>
        <v>16342.41</v>
      </c>
    </row>
    <row r="472" spans="1:82" hidden="1" x14ac:dyDescent="0.2">
      <c r="A472" s="82"/>
      <c r="B472" s="53"/>
      <c r="C472" s="83" t="s">
        <v>871</v>
      </c>
      <c r="D472" s="83"/>
      <c r="E472" s="83"/>
      <c r="F472" s="83"/>
      <c r="G472" s="83"/>
      <c r="H472" s="83"/>
      <c r="I472" s="69"/>
      <c r="J472" s="82"/>
      <c r="K472" s="68"/>
      <c r="L472" s="69"/>
    </row>
    <row r="473" spans="1:82" x14ac:dyDescent="0.2">
      <c r="A473" s="82"/>
      <c r="B473" s="53"/>
      <c r="C473" s="83" t="s">
        <v>870</v>
      </c>
      <c r="D473" s="83"/>
      <c r="E473" s="83"/>
      <c r="F473" s="83"/>
      <c r="G473" s="83"/>
      <c r="H473" s="83"/>
      <c r="I473" s="69"/>
      <c r="J473" s="82"/>
      <c r="K473" s="68"/>
      <c r="L473" s="69">
        <f>SUM(AO134:AO466)</f>
        <v>10953.35</v>
      </c>
    </row>
    <row r="474" spans="1:82" hidden="1" x14ac:dyDescent="0.2">
      <c r="A474" s="82"/>
      <c r="B474" s="53"/>
      <c r="C474" s="83" t="s">
        <v>872</v>
      </c>
      <c r="D474" s="83"/>
      <c r="E474" s="83"/>
      <c r="F474" s="83"/>
      <c r="G474" s="83"/>
      <c r="H474" s="83"/>
      <c r="I474" s="69"/>
      <c r="J474" s="82"/>
      <c r="K474" s="68"/>
      <c r="L474" s="69"/>
    </row>
    <row r="475" spans="1:82" x14ac:dyDescent="0.2">
      <c r="A475" s="82"/>
      <c r="B475" s="53"/>
      <c r="C475" s="83" t="s">
        <v>892</v>
      </c>
      <c r="D475" s="83"/>
      <c r="E475" s="83"/>
      <c r="F475" s="83"/>
      <c r="G475" s="83"/>
      <c r="H475" s="83"/>
      <c r="I475" s="69"/>
      <c r="J475" s="82"/>
      <c r="K475" s="68"/>
      <c r="L475" s="69">
        <f>SUM(AT134:AT466)</f>
        <v>5389.0599999999995</v>
      </c>
    </row>
    <row r="476" spans="1:82" hidden="1" x14ac:dyDescent="0.2">
      <c r="A476" s="82"/>
      <c r="B476" s="53"/>
      <c r="C476" s="83" t="s">
        <v>873</v>
      </c>
      <c r="D476" s="83"/>
      <c r="E476" s="83"/>
      <c r="F476" s="83"/>
      <c r="G476" s="83"/>
      <c r="H476" s="83"/>
      <c r="I476" s="69"/>
      <c r="J476" s="82"/>
      <c r="K476" s="68"/>
      <c r="L476" s="69">
        <f>SUM(AV134:AV466)</f>
        <v>0</v>
      </c>
    </row>
    <row r="477" spans="1:82" x14ac:dyDescent="0.2">
      <c r="A477" s="82"/>
      <c r="B477" s="53"/>
      <c r="C477" s="83" t="s">
        <v>874</v>
      </c>
      <c r="D477" s="83"/>
      <c r="E477" s="83"/>
      <c r="F477" s="83"/>
      <c r="G477" s="83"/>
      <c r="H477" s="83"/>
      <c r="I477" s="69"/>
      <c r="J477" s="82"/>
      <c r="K477" s="68"/>
      <c r="L477" s="69">
        <f>L479+L480</f>
        <v>76976.099999999991</v>
      </c>
    </row>
    <row r="478" spans="1:82" x14ac:dyDescent="0.2">
      <c r="A478" s="82"/>
      <c r="B478" s="53"/>
      <c r="C478" s="83" t="s">
        <v>871</v>
      </c>
      <c r="D478" s="83"/>
      <c r="E478" s="83"/>
      <c r="F478" s="83"/>
      <c r="G478" s="83"/>
      <c r="H478" s="83"/>
      <c r="I478" s="69"/>
      <c r="J478" s="82"/>
      <c r="K478" s="68"/>
      <c r="L478" s="69"/>
    </row>
    <row r="479" spans="1:82" x14ac:dyDescent="0.2">
      <c r="A479" s="82"/>
      <c r="B479" s="53"/>
      <c r="C479" s="83" t="s">
        <v>875</v>
      </c>
      <c r="D479" s="83"/>
      <c r="E479" s="83"/>
      <c r="F479" s="83"/>
      <c r="G479" s="83"/>
      <c r="H479" s="83"/>
      <c r="I479" s="69"/>
      <c r="J479" s="82"/>
      <c r="K479" s="68"/>
      <c r="L479" s="69">
        <f>SUM(AW134:AW466)-SUM(BK134:BK466)</f>
        <v>76976.099999999991</v>
      </c>
    </row>
    <row r="480" spans="1:82" hidden="1" x14ac:dyDescent="0.2">
      <c r="A480" s="82"/>
      <c r="B480" s="53"/>
      <c r="C480" s="83" t="s">
        <v>876</v>
      </c>
      <c r="D480" s="83"/>
      <c r="E480" s="83"/>
      <c r="F480" s="83"/>
      <c r="G480" s="83"/>
      <c r="H480" s="83"/>
      <c r="I480" s="69"/>
      <c r="J480" s="82"/>
      <c r="K480" s="68"/>
      <c r="L480" s="69">
        <f>SUM(BC134:BC466)</f>
        <v>0</v>
      </c>
    </row>
    <row r="481" spans="1:12" hidden="1" x14ac:dyDescent="0.2">
      <c r="A481" s="82"/>
      <c r="B481" s="53"/>
      <c r="C481" s="83" t="s">
        <v>877</v>
      </c>
      <c r="D481" s="83"/>
      <c r="E481" s="83"/>
      <c r="F481" s="83"/>
      <c r="G481" s="83"/>
      <c r="H481" s="83"/>
      <c r="I481" s="69"/>
      <c r="J481" s="82"/>
      <c r="K481" s="68"/>
      <c r="L481" s="69">
        <f>SUM(BB134:BB466)</f>
        <v>0</v>
      </c>
    </row>
    <row r="482" spans="1:12" x14ac:dyDescent="0.2">
      <c r="A482" s="82"/>
      <c r="B482" s="53"/>
      <c r="C482" s="83" t="s">
        <v>878</v>
      </c>
      <c r="D482" s="83"/>
      <c r="E482" s="83"/>
      <c r="F482" s="83"/>
      <c r="G482" s="83"/>
      <c r="H482" s="83"/>
      <c r="I482" s="69"/>
      <c r="J482" s="82"/>
      <c r="K482" s="68"/>
      <c r="L482" s="69">
        <f>SUM(AR134:AR466)+SUM(AT134:AT466)+SUM(AV134:AV466)</f>
        <v>24177.07</v>
      </c>
    </row>
    <row r="483" spans="1:12" x14ac:dyDescent="0.2">
      <c r="A483" s="82"/>
      <c r="B483" s="53"/>
      <c r="C483" s="83" t="s">
        <v>879</v>
      </c>
      <c r="D483" s="83"/>
      <c r="E483" s="83"/>
      <c r="F483" s="83"/>
      <c r="G483" s="83"/>
      <c r="H483" s="83"/>
      <c r="I483" s="69"/>
      <c r="J483" s="82"/>
      <c r="K483" s="68"/>
      <c r="L483" s="69">
        <f>SUM(AZ134:AZ466)</f>
        <v>28153.960000000006</v>
      </c>
    </row>
    <row r="484" spans="1:12" x14ac:dyDescent="0.2">
      <c r="A484" s="82"/>
      <c r="B484" s="53"/>
      <c r="C484" s="83" t="s">
        <v>880</v>
      </c>
      <c r="D484" s="83"/>
      <c r="E484" s="83"/>
      <c r="F484" s="83"/>
      <c r="G484" s="83"/>
      <c r="H484" s="83"/>
      <c r="I484" s="69"/>
      <c r="J484" s="82"/>
      <c r="K484" s="68"/>
      <c r="L484" s="69">
        <f>SUM(BA134:BA466)</f>
        <v>17381.919999999998</v>
      </c>
    </row>
    <row r="485" spans="1:12" hidden="1" x14ac:dyDescent="0.2">
      <c r="A485" s="82"/>
      <c r="B485" s="53"/>
      <c r="C485" s="83" t="s">
        <v>881</v>
      </c>
      <c r="D485" s="83"/>
      <c r="E485" s="83"/>
      <c r="F485" s="83"/>
      <c r="G485" s="83"/>
      <c r="H485" s="83"/>
      <c r="I485" s="69"/>
      <c r="J485" s="82"/>
      <c r="K485" s="68"/>
      <c r="L485" s="69">
        <f>L487+L488</f>
        <v>0</v>
      </c>
    </row>
    <row r="486" spans="1:12" hidden="1" x14ac:dyDescent="0.2">
      <c r="A486" s="82"/>
      <c r="B486" s="53"/>
      <c r="C486" s="83" t="s">
        <v>868</v>
      </c>
      <c r="D486" s="83"/>
      <c r="E486" s="83"/>
      <c r="F486" s="83"/>
      <c r="G486" s="83"/>
      <c r="H486" s="83"/>
      <c r="I486" s="69"/>
      <c r="J486" s="82"/>
      <c r="K486" s="68"/>
      <c r="L486" s="69"/>
    </row>
    <row r="487" spans="1:12" hidden="1" x14ac:dyDescent="0.2">
      <c r="A487" s="82"/>
      <c r="B487" s="53"/>
      <c r="C487" s="83" t="s">
        <v>882</v>
      </c>
      <c r="D487" s="83"/>
      <c r="E487" s="83"/>
      <c r="F487" s="83"/>
      <c r="G487" s="83"/>
      <c r="H487" s="83"/>
      <c r="I487" s="69"/>
      <c r="J487" s="82"/>
      <c r="K487" s="68"/>
      <c r="L487" s="69">
        <f>SUM(BK134:BK466)</f>
        <v>0</v>
      </c>
    </row>
    <row r="488" spans="1:12" hidden="1" x14ac:dyDescent="0.2">
      <c r="A488" s="82"/>
      <c r="B488" s="53"/>
      <c r="C488" s="83" t="s">
        <v>883</v>
      </c>
      <c r="D488" s="83"/>
      <c r="E488" s="83"/>
      <c r="F488" s="83"/>
      <c r="G488" s="83"/>
      <c r="H488" s="83"/>
      <c r="I488" s="69"/>
      <c r="J488" s="82"/>
      <c r="K488" s="68"/>
      <c r="L488" s="69">
        <f>SUM(BD134:BD466)</f>
        <v>0</v>
      </c>
    </row>
    <row r="489" spans="1:12" hidden="1" x14ac:dyDescent="0.2">
      <c r="A489" s="82"/>
      <c r="B489" s="53"/>
      <c r="C489" s="83" t="s">
        <v>884</v>
      </c>
      <c r="D489" s="83"/>
      <c r="E489" s="83"/>
      <c r="F489" s="83"/>
      <c r="G489" s="83"/>
      <c r="H489" s="83"/>
      <c r="I489" s="69"/>
      <c r="J489" s="82"/>
      <c r="K489" s="68"/>
      <c r="L489" s="69"/>
    </row>
    <row r="490" spans="1:12" hidden="1" x14ac:dyDescent="0.2">
      <c r="A490" s="82"/>
      <c r="B490" s="53"/>
      <c r="C490" s="83" t="s">
        <v>884</v>
      </c>
      <c r="D490" s="83"/>
      <c r="E490" s="83"/>
      <c r="F490" s="83"/>
      <c r="G490" s="83"/>
      <c r="H490" s="83"/>
      <c r="I490" s="69"/>
      <c r="J490" s="82"/>
      <c r="K490" s="68"/>
      <c r="L490" s="69">
        <f>SUM(BQ134:BQ466)</f>
        <v>0</v>
      </c>
    </row>
    <row r="491" spans="1:12" hidden="1" x14ac:dyDescent="0.2">
      <c r="A491" s="82"/>
      <c r="B491" s="53"/>
      <c r="C491" s="83" t="s">
        <v>885</v>
      </c>
      <c r="D491" s="83"/>
      <c r="E491" s="83"/>
      <c r="F491" s="83"/>
      <c r="G491" s="83"/>
      <c r="H491" s="83"/>
      <c r="I491" s="69"/>
      <c r="J491" s="82"/>
      <c r="K491" s="68"/>
      <c r="L491" s="69">
        <f>SUM(BO134:BO466)</f>
        <v>0</v>
      </c>
    </row>
    <row r="492" spans="1:12" x14ac:dyDescent="0.2">
      <c r="A492" s="80"/>
      <c r="B492" s="52"/>
      <c r="C492" s="65" t="s">
        <v>886</v>
      </c>
      <c r="D492" s="65"/>
      <c r="E492" s="65"/>
      <c r="F492" s="65"/>
      <c r="G492" s="65"/>
      <c r="H492" s="65"/>
      <c r="I492" s="72"/>
      <c r="J492" s="80"/>
      <c r="K492" s="81"/>
      <c r="L492" s="72">
        <f>L468+L483+L484+L485+L490+L491</f>
        <v>157642.39999999997</v>
      </c>
    </row>
    <row r="493" spans="1:12" x14ac:dyDescent="0.2">
      <c r="A493" s="82"/>
      <c r="B493" s="53"/>
      <c r="C493" s="83" t="s">
        <v>887</v>
      </c>
      <c r="D493" s="83"/>
      <c r="E493" s="83"/>
      <c r="F493" s="83"/>
      <c r="G493" s="83"/>
      <c r="H493" s="83"/>
      <c r="I493" s="69"/>
      <c r="J493" s="82"/>
      <c r="K493" s="68"/>
      <c r="L493" s="69"/>
    </row>
    <row r="494" spans="1:12" hidden="1" x14ac:dyDescent="0.2">
      <c r="A494" s="82"/>
      <c r="B494" s="53"/>
      <c r="C494" s="83" t="s">
        <v>888</v>
      </c>
      <c r="D494" s="83"/>
      <c r="E494" s="83"/>
      <c r="F494" s="83"/>
      <c r="G494" s="83"/>
      <c r="H494" s="83"/>
      <c r="I494" s="69"/>
      <c r="J494" s="82"/>
      <c r="K494" s="68"/>
      <c r="L494" s="69">
        <f>SUM(AX134:AX466)</f>
        <v>0</v>
      </c>
    </row>
    <row r="495" spans="1:12" hidden="1" x14ac:dyDescent="0.2">
      <c r="A495" s="82"/>
      <c r="B495" s="53"/>
      <c r="C495" s="83" t="s">
        <v>889</v>
      </c>
      <c r="D495" s="83"/>
      <c r="E495" s="83"/>
      <c r="F495" s="83"/>
      <c r="G495" s="83"/>
      <c r="H495" s="83"/>
      <c r="I495" s="69"/>
      <c r="J495" s="82"/>
      <c r="K495" s="68"/>
      <c r="L495" s="69">
        <f>SUM(AY134:AY466)</f>
        <v>0</v>
      </c>
    </row>
    <row r="496" spans="1:12" x14ac:dyDescent="0.2">
      <c r="A496" s="82"/>
      <c r="B496" s="53"/>
      <c r="C496" s="83" t="s">
        <v>890</v>
      </c>
      <c r="D496" s="83"/>
      <c r="E496" s="83"/>
      <c r="F496" s="84"/>
      <c r="G496" s="71">
        <f>Source!F135</f>
        <v>46.063299999999998</v>
      </c>
      <c r="H496" s="82"/>
      <c r="I496" s="82"/>
      <c r="J496" s="82"/>
      <c r="K496" s="82"/>
      <c r="L496" s="82"/>
    </row>
    <row r="497" spans="1:83" x14ac:dyDescent="0.2">
      <c r="A497" s="82"/>
      <c r="B497" s="53"/>
      <c r="C497" s="83" t="s">
        <v>891</v>
      </c>
      <c r="D497" s="83"/>
      <c r="E497" s="83"/>
      <c r="F497" s="84"/>
      <c r="G497" s="71">
        <f>Source!F136</f>
        <v>12.2028248</v>
      </c>
      <c r="H497" s="82"/>
      <c r="I497" s="82"/>
      <c r="J497" s="82"/>
      <c r="K497" s="82"/>
      <c r="L497" s="82"/>
    </row>
    <row r="498" spans="1:83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</row>
    <row r="499" spans="1:83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</row>
    <row r="500" spans="1:83" x14ac:dyDescent="0.2">
      <c r="A500" s="65" t="s">
        <v>924</v>
      </c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</row>
    <row r="501" spans="1:83" ht="25.5" x14ac:dyDescent="0.2">
      <c r="A501" s="66" t="s">
        <v>361</v>
      </c>
      <c r="B501" s="53" t="s">
        <v>896</v>
      </c>
      <c r="C501" s="53" t="str">
        <f>Source!G197</f>
        <v>Надземная прокладка стальных газопроводов, диаметр газопровода: 50 мм</v>
      </c>
      <c r="D501" s="67" t="str">
        <f>Source!H197</f>
        <v>100 м</v>
      </c>
      <c r="E501" s="68">
        <f>Source!K197</f>
        <v>1.4999999999999999E-2</v>
      </c>
      <c r="F501" s="68"/>
      <c r="G501" s="68">
        <f>Source!I197</f>
        <v>1.4999999999999999E-2</v>
      </c>
      <c r="H501" s="69"/>
      <c r="I501" s="67"/>
      <c r="J501" s="69"/>
      <c r="K501" s="67"/>
      <c r="L501" s="69"/>
    </row>
    <row r="502" spans="1:83" x14ac:dyDescent="0.2">
      <c r="A502" s="18"/>
      <c r="B502" s="18"/>
      <c r="C502" s="51" t="str">
        <f>"Объем: "&amp;Source!I197&amp;"=1,5/"&amp;"100"</f>
        <v>Объем: 0,015=1,5/100</v>
      </c>
      <c r="D502" s="18"/>
      <c r="E502" s="18"/>
      <c r="F502" s="18"/>
      <c r="G502" s="18"/>
      <c r="H502" s="18"/>
      <c r="I502" s="18"/>
      <c r="J502" s="18"/>
      <c r="K502" s="18"/>
      <c r="L502" s="18"/>
    </row>
    <row r="503" spans="1:83" x14ac:dyDescent="0.2">
      <c r="A503" s="70"/>
      <c r="B503" s="68">
        <v>1</v>
      </c>
      <c r="C503" s="70" t="s">
        <v>858</v>
      </c>
      <c r="D503" s="67" t="s">
        <v>493</v>
      </c>
      <c r="E503" s="71"/>
      <c r="F503" s="68"/>
      <c r="G503" s="68">
        <f>Source!U197</f>
        <v>0.30764999999999998</v>
      </c>
      <c r="H503" s="68"/>
      <c r="I503" s="68"/>
      <c r="J503" s="68"/>
      <c r="K503" s="68"/>
      <c r="L503" s="72">
        <f>SUM(L504:L504)-SUMIF(CE504:CE504, 1, L504:L504)</f>
        <v>114.86</v>
      </c>
    </row>
    <row r="504" spans="1:83" x14ac:dyDescent="0.2">
      <c r="A504" s="53"/>
      <c r="B504" s="53" t="s">
        <v>523</v>
      </c>
      <c r="C504" s="53" t="s">
        <v>524</v>
      </c>
      <c r="D504" s="67" t="s">
        <v>493</v>
      </c>
      <c r="E504" s="68">
        <v>20.51</v>
      </c>
      <c r="F504" s="68"/>
      <c r="G504" s="68">
        <f>SmtRes!CX194</f>
        <v>0.30764999999999998</v>
      </c>
      <c r="H504" s="69"/>
      <c r="I504" s="67"/>
      <c r="J504" s="69">
        <f>SmtRes!CZ194</f>
        <v>373.36</v>
      </c>
      <c r="K504" s="67"/>
      <c r="L504" s="69">
        <f>SmtRes!DI194</f>
        <v>114.86</v>
      </c>
    </row>
    <row r="505" spans="1:83" x14ac:dyDescent="0.2">
      <c r="A505" s="70"/>
      <c r="B505" s="68">
        <v>2</v>
      </c>
      <c r="C505" s="70" t="s">
        <v>849</v>
      </c>
      <c r="D505" s="67"/>
      <c r="E505" s="71"/>
      <c r="F505" s="68"/>
      <c r="G505" s="68"/>
      <c r="H505" s="68"/>
      <c r="I505" s="68"/>
      <c r="J505" s="68"/>
      <c r="K505" s="68"/>
      <c r="L505" s="72">
        <f>SUM(L506:L512)-SUMIF(CE506:CE512, 1, L506:L512)</f>
        <v>205.93000000000006</v>
      </c>
    </row>
    <row r="506" spans="1:83" x14ac:dyDescent="0.2">
      <c r="A506" s="70"/>
      <c r="B506" s="68"/>
      <c r="C506" s="70" t="s">
        <v>851</v>
      </c>
      <c r="D506" s="67" t="s">
        <v>493</v>
      </c>
      <c r="E506" s="71"/>
      <c r="F506" s="68"/>
      <c r="G506" s="68">
        <f>Source!V197</f>
        <v>0.1794</v>
      </c>
      <c r="H506" s="68"/>
      <c r="I506" s="68"/>
      <c r="J506" s="68"/>
      <c r="K506" s="68"/>
      <c r="L506" s="72">
        <f>SUMIF(CE507:CE512, 1, L507:L512)</f>
        <v>82.050000000000011</v>
      </c>
      <c r="CE506">
        <v>1</v>
      </c>
    </row>
    <row r="507" spans="1:83" ht="25.5" x14ac:dyDescent="0.2">
      <c r="A507" s="53"/>
      <c r="B507" s="53" t="s">
        <v>525</v>
      </c>
      <c r="C507" s="53" t="s">
        <v>527</v>
      </c>
      <c r="D507" s="67" t="s">
        <v>497</v>
      </c>
      <c r="E507" s="68">
        <v>11.44</v>
      </c>
      <c r="F507" s="68"/>
      <c r="G507" s="68">
        <f>SmtRes!CX196</f>
        <v>0.1716</v>
      </c>
      <c r="H507" s="69">
        <f>SmtRes!CZ196</f>
        <v>994.01</v>
      </c>
      <c r="I507" s="67">
        <f>SmtRes!AJ196</f>
        <v>1.18</v>
      </c>
      <c r="J507" s="69">
        <f>ROUND(H507*I507, 2)</f>
        <v>1172.93</v>
      </c>
      <c r="K507" s="67"/>
      <c r="L507" s="69">
        <f>SmtRes!DG196</f>
        <v>201.27</v>
      </c>
    </row>
    <row r="508" spans="1:83" x14ac:dyDescent="0.2">
      <c r="A508" s="53"/>
      <c r="B508" s="53" t="s">
        <v>506</v>
      </c>
      <c r="C508" s="53" t="s">
        <v>862</v>
      </c>
      <c r="D508" s="67" t="s">
        <v>493</v>
      </c>
      <c r="E508" s="68">
        <f>SmtRes!DO196*SmtRes!AT196</f>
        <v>11.44</v>
      </c>
      <c r="F508" s="68"/>
      <c r="G508" s="68">
        <f>ROUND(E508*G501, 7)</f>
        <v>0.1716</v>
      </c>
      <c r="H508" s="69"/>
      <c r="I508" s="67"/>
      <c r="J508" s="69">
        <f>ROUND(SmtRes!AG196/SmtRes!DO196, 2)</f>
        <v>459.98</v>
      </c>
      <c r="K508" s="67"/>
      <c r="L508" s="69">
        <f>SmtRes!DH196</f>
        <v>78.930000000000007</v>
      </c>
      <c r="CE508">
        <v>1</v>
      </c>
    </row>
    <row r="509" spans="1:83" ht="25.5" x14ac:dyDescent="0.2">
      <c r="A509" s="53"/>
      <c r="B509" s="53" t="s">
        <v>528</v>
      </c>
      <c r="C509" s="53" t="s">
        <v>530</v>
      </c>
      <c r="D509" s="67" t="s">
        <v>497</v>
      </c>
      <c r="E509" s="68">
        <v>2.0699999999999998</v>
      </c>
      <c r="F509" s="68"/>
      <c r="G509" s="68">
        <f>SmtRes!CX197</f>
        <v>3.1050000000000001E-2</v>
      </c>
      <c r="H509" s="69"/>
      <c r="I509" s="67"/>
      <c r="J509" s="69">
        <f>SmtRes!CZ197</f>
        <v>43.87</v>
      </c>
      <c r="K509" s="67"/>
      <c r="L509" s="69">
        <f>SmtRes!DG197</f>
        <v>1.36</v>
      </c>
    </row>
    <row r="510" spans="1:83" ht="51" x14ac:dyDescent="0.2">
      <c r="A510" s="53"/>
      <c r="B510" s="53" t="s">
        <v>531</v>
      </c>
      <c r="C510" s="53" t="s">
        <v>533</v>
      </c>
      <c r="D510" s="67" t="s">
        <v>497</v>
      </c>
      <c r="E510" s="68">
        <v>0.52</v>
      </c>
      <c r="F510" s="68"/>
      <c r="G510" s="68">
        <f>SmtRes!CX198</f>
        <v>7.7999999999999996E-3</v>
      </c>
      <c r="H510" s="69"/>
      <c r="I510" s="67"/>
      <c r="J510" s="69">
        <f>SmtRes!CZ198</f>
        <v>417.12</v>
      </c>
      <c r="K510" s="67"/>
      <c r="L510" s="69">
        <f>SmtRes!DG198</f>
        <v>3.25</v>
      </c>
    </row>
    <row r="511" spans="1:83" x14ac:dyDescent="0.2">
      <c r="A511" s="53"/>
      <c r="B511" s="53" t="s">
        <v>534</v>
      </c>
      <c r="C511" s="53" t="s">
        <v>897</v>
      </c>
      <c r="D511" s="67" t="s">
        <v>493</v>
      </c>
      <c r="E511" s="68">
        <f>SmtRes!DO198*SmtRes!AT198</f>
        <v>0.52</v>
      </c>
      <c r="F511" s="68"/>
      <c r="G511" s="68">
        <f>ROUND(E511*G501, 7)</f>
        <v>7.7999999999999996E-3</v>
      </c>
      <c r="H511" s="69"/>
      <c r="I511" s="67"/>
      <c r="J511" s="69">
        <f>ROUND(SmtRes!AG198/SmtRes!DO198, 2)</f>
        <v>400.24</v>
      </c>
      <c r="K511" s="67"/>
      <c r="L511" s="69">
        <f>SmtRes!DH198</f>
        <v>3.12</v>
      </c>
      <c r="CE511">
        <v>1</v>
      </c>
    </row>
    <row r="512" spans="1:83" ht="38.25" x14ac:dyDescent="0.2">
      <c r="A512" s="53"/>
      <c r="B512" s="53" t="s">
        <v>535</v>
      </c>
      <c r="C512" s="53" t="s">
        <v>537</v>
      </c>
      <c r="D512" s="67" t="s">
        <v>497</v>
      </c>
      <c r="E512" s="68">
        <v>0.52</v>
      </c>
      <c r="F512" s="68"/>
      <c r="G512" s="68">
        <f>SmtRes!CX199</f>
        <v>7.7999999999999996E-3</v>
      </c>
      <c r="H512" s="69">
        <f>SmtRes!CZ199</f>
        <v>4.5199999999999996</v>
      </c>
      <c r="I512" s="67">
        <f>SmtRes!AJ199</f>
        <v>1.48</v>
      </c>
      <c r="J512" s="69">
        <f>ROUND(H512*I512, 2)</f>
        <v>6.69</v>
      </c>
      <c r="K512" s="67"/>
      <c r="L512" s="69">
        <f>SmtRes!DG199</f>
        <v>0.05</v>
      </c>
    </row>
    <row r="513" spans="1:82" x14ac:dyDescent="0.2">
      <c r="A513" s="70"/>
      <c r="B513" s="68">
        <v>4</v>
      </c>
      <c r="C513" s="70" t="s">
        <v>895</v>
      </c>
      <c r="D513" s="67"/>
      <c r="E513" s="71"/>
      <c r="F513" s="68"/>
      <c r="G513" s="68"/>
      <c r="H513" s="68"/>
      <c r="I513" s="68"/>
      <c r="J513" s="68"/>
      <c r="K513" s="68"/>
      <c r="L513" s="72">
        <f>SUM(L514:L521)-SUMIF(CE514:CE521, 1, L514:L521)</f>
        <v>28.85</v>
      </c>
    </row>
    <row r="514" spans="1:82" x14ac:dyDescent="0.2">
      <c r="A514" s="53"/>
      <c r="B514" s="53" t="s">
        <v>538</v>
      </c>
      <c r="C514" s="53" t="s">
        <v>540</v>
      </c>
      <c r="D514" s="67" t="s">
        <v>541</v>
      </c>
      <c r="E514" s="68">
        <v>1.3859999999999999</v>
      </c>
      <c r="F514" s="68"/>
      <c r="G514" s="68">
        <f>SmtRes!CX200</f>
        <v>2.0789999999999999E-2</v>
      </c>
      <c r="H514" s="69"/>
      <c r="I514" s="67"/>
      <c r="J514" s="69">
        <f>SmtRes!CZ200</f>
        <v>9.5500000000000007</v>
      </c>
      <c r="K514" s="67"/>
      <c r="L514" s="69">
        <f>SmtRes!DF200</f>
        <v>0.2</v>
      </c>
    </row>
    <row r="515" spans="1:82" ht="38.25" x14ac:dyDescent="0.2">
      <c r="A515" s="53"/>
      <c r="B515" s="53" t="s">
        <v>542</v>
      </c>
      <c r="C515" s="53" t="s">
        <v>544</v>
      </c>
      <c r="D515" s="67" t="s">
        <v>545</v>
      </c>
      <c r="E515" s="68">
        <v>0.7</v>
      </c>
      <c r="F515" s="68"/>
      <c r="G515" s="68">
        <f>SmtRes!CX201</f>
        <v>1.0500000000000001E-2</v>
      </c>
      <c r="H515" s="69"/>
      <c r="I515" s="67"/>
      <c r="J515" s="69">
        <f>SmtRes!CZ201</f>
        <v>131.85</v>
      </c>
      <c r="K515" s="67"/>
      <c r="L515" s="69">
        <f>SmtRes!DF201</f>
        <v>1.38</v>
      </c>
    </row>
    <row r="516" spans="1:82" ht="25.5" x14ac:dyDescent="0.2">
      <c r="A516" s="53"/>
      <c r="B516" s="53" t="s">
        <v>546</v>
      </c>
      <c r="C516" s="53" t="s">
        <v>548</v>
      </c>
      <c r="D516" s="67" t="s">
        <v>285</v>
      </c>
      <c r="E516" s="68">
        <v>4.0000000000000002E-4</v>
      </c>
      <c r="F516" s="68"/>
      <c r="G516" s="68">
        <f>SmtRes!CX202</f>
        <v>6.0000000000000002E-6</v>
      </c>
      <c r="H516" s="69">
        <f>SmtRes!CZ202</f>
        <v>108495.2</v>
      </c>
      <c r="I516" s="67">
        <f>SmtRes!AI202</f>
        <v>1.1299999999999999</v>
      </c>
      <c r="J516" s="69">
        <f>ROUND(H516*I516, 2)</f>
        <v>122599.58</v>
      </c>
      <c r="K516" s="67"/>
      <c r="L516" s="69">
        <f>SmtRes!DF202</f>
        <v>0.74</v>
      </c>
    </row>
    <row r="517" spans="1:82" x14ac:dyDescent="0.2">
      <c r="A517" s="53"/>
      <c r="B517" s="53" t="s">
        <v>549</v>
      </c>
      <c r="C517" s="53" t="s">
        <v>551</v>
      </c>
      <c r="D517" s="67" t="s">
        <v>545</v>
      </c>
      <c r="E517" s="68">
        <v>1</v>
      </c>
      <c r="F517" s="68"/>
      <c r="G517" s="68">
        <f>SmtRes!CX203</f>
        <v>1.4999999999999999E-2</v>
      </c>
      <c r="H517" s="69">
        <f>SmtRes!CZ203</f>
        <v>44.55</v>
      </c>
      <c r="I517" s="67">
        <f>SmtRes!AI203</f>
        <v>1.43</v>
      </c>
      <c r="J517" s="69">
        <f>ROUND(H517*I517, 2)</f>
        <v>63.71</v>
      </c>
      <c r="K517" s="67"/>
      <c r="L517" s="69">
        <f>SmtRes!DF203</f>
        <v>0.96</v>
      </c>
    </row>
    <row r="518" spans="1:82" x14ac:dyDescent="0.2">
      <c r="A518" s="53"/>
      <c r="B518" s="53" t="s">
        <v>552</v>
      </c>
      <c r="C518" s="53" t="s">
        <v>554</v>
      </c>
      <c r="D518" s="67" t="s">
        <v>285</v>
      </c>
      <c r="E518" s="68">
        <v>1.4E-3</v>
      </c>
      <c r="F518" s="68"/>
      <c r="G518" s="68">
        <f>SmtRes!CX204</f>
        <v>2.0999999999999999E-5</v>
      </c>
      <c r="H518" s="69">
        <f>SmtRes!CZ204</f>
        <v>74437.320000000007</v>
      </c>
      <c r="I518" s="67">
        <f>SmtRes!AI204</f>
        <v>1.41</v>
      </c>
      <c r="J518" s="69">
        <f>ROUND(H518*I518, 2)</f>
        <v>104956.62</v>
      </c>
      <c r="K518" s="67"/>
      <c r="L518" s="69">
        <f>SmtRes!DF204</f>
        <v>2.2000000000000002</v>
      </c>
    </row>
    <row r="519" spans="1:82" ht="25.5" x14ac:dyDescent="0.2">
      <c r="A519" s="53"/>
      <c r="B519" s="53" t="s">
        <v>555</v>
      </c>
      <c r="C519" s="53" t="s">
        <v>557</v>
      </c>
      <c r="D519" s="67" t="s">
        <v>285</v>
      </c>
      <c r="E519" s="68">
        <v>3.5999999999999999E-3</v>
      </c>
      <c r="F519" s="68"/>
      <c r="G519" s="68">
        <f>SmtRes!CX205</f>
        <v>5.3999999999999998E-5</v>
      </c>
      <c r="H519" s="69">
        <f>SmtRes!CZ205</f>
        <v>260763.78</v>
      </c>
      <c r="I519" s="67">
        <f>SmtRes!AI205</f>
        <v>1.33</v>
      </c>
      <c r="J519" s="69">
        <f>ROUND(H519*I519, 2)</f>
        <v>346815.83</v>
      </c>
      <c r="K519" s="67"/>
      <c r="L519" s="69">
        <f>SmtRes!DF205</f>
        <v>18.73</v>
      </c>
    </row>
    <row r="520" spans="1:82" x14ac:dyDescent="0.2">
      <c r="A520" s="53"/>
      <c r="B520" s="53" t="s">
        <v>558</v>
      </c>
      <c r="C520" s="53" t="s">
        <v>560</v>
      </c>
      <c r="D520" s="67" t="s">
        <v>285</v>
      </c>
      <c r="E520" s="68">
        <v>2.2000000000000001E-4</v>
      </c>
      <c r="F520" s="68"/>
      <c r="G520" s="68">
        <f>SmtRes!CX206</f>
        <v>3.3000000000000002E-6</v>
      </c>
      <c r="H520" s="69">
        <f>SmtRes!CZ206</f>
        <v>75885.63</v>
      </c>
      <c r="I520" s="67">
        <f>SmtRes!AI206</f>
        <v>1.68</v>
      </c>
      <c r="J520" s="69">
        <f>ROUND(H520*I520, 2)</f>
        <v>127487.86</v>
      </c>
      <c r="K520" s="67"/>
      <c r="L520" s="69">
        <f>SmtRes!DF206</f>
        <v>0.42</v>
      </c>
    </row>
    <row r="521" spans="1:82" x14ac:dyDescent="0.2">
      <c r="A521" s="53"/>
      <c r="B521" s="53" t="s">
        <v>561</v>
      </c>
      <c r="C521" s="53" t="s">
        <v>563</v>
      </c>
      <c r="D521" s="67" t="s">
        <v>285</v>
      </c>
      <c r="E521" s="68">
        <v>1.6999999999999999E-3</v>
      </c>
      <c r="F521" s="68"/>
      <c r="G521" s="68">
        <f>SmtRes!CX207</f>
        <v>2.55E-5</v>
      </c>
      <c r="H521" s="69">
        <f>SmtRes!CZ207</f>
        <v>98526.45</v>
      </c>
      <c r="I521" s="67">
        <f>SmtRes!AI207</f>
        <v>1.68</v>
      </c>
      <c r="J521" s="69">
        <f>ROUND(H521*I521, 2)</f>
        <v>165524.44</v>
      </c>
      <c r="K521" s="67"/>
      <c r="L521" s="69">
        <f>SmtRes!DF207</f>
        <v>4.22</v>
      </c>
    </row>
    <row r="522" spans="1:82" x14ac:dyDescent="0.2">
      <c r="A522" s="53"/>
      <c r="B522" s="53"/>
      <c r="C522" s="73"/>
      <c r="D522" s="74"/>
      <c r="E522" s="75"/>
      <c r="F522" s="75"/>
      <c r="G522" s="75"/>
      <c r="H522" s="76"/>
      <c r="I522" s="74"/>
      <c r="J522" s="76"/>
      <c r="K522" s="74"/>
      <c r="L522" s="76"/>
    </row>
    <row r="523" spans="1:82" x14ac:dyDescent="0.2">
      <c r="A523" s="53"/>
      <c r="B523" s="53"/>
      <c r="C523" s="52" t="s">
        <v>403</v>
      </c>
      <c r="D523" s="67"/>
      <c r="E523" s="68"/>
      <c r="F523" s="68"/>
      <c r="G523" s="68"/>
      <c r="H523" s="69"/>
      <c r="I523" s="67"/>
      <c r="J523" s="69"/>
      <c r="K523" s="67"/>
      <c r="L523" s="69">
        <f>L503+L505+L506+L513</f>
        <v>431.69000000000011</v>
      </c>
    </row>
    <row r="524" spans="1:82" x14ac:dyDescent="0.2">
      <c r="A524" s="53"/>
      <c r="B524" s="53"/>
      <c r="C524" s="53" t="s">
        <v>852</v>
      </c>
      <c r="D524" s="67"/>
      <c r="E524" s="68"/>
      <c r="F524" s="68"/>
      <c r="G524" s="68"/>
      <c r="H524" s="69"/>
      <c r="I524" s="67"/>
      <c r="J524" s="69"/>
      <c r="K524" s="67"/>
      <c r="L524" s="69">
        <f>SUM(AR501:AR527)+SUM(AS501:AS527)+SUM(AT501:AT527)+SUM(AU501:AU527)+SUM(AV501:AV527)</f>
        <v>196.91000000000003</v>
      </c>
    </row>
    <row r="525" spans="1:82" ht="38.25" x14ac:dyDescent="0.2">
      <c r="A525" s="53"/>
      <c r="B525" s="53" t="s">
        <v>43</v>
      </c>
      <c r="C525" s="53" t="s">
        <v>863</v>
      </c>
      <c r="D525" s="67" t="s">
        <v>234</v>
      </c>
      <c r="E525" s="68">
        <f>Source!BZ197</f>
        <v>117</v>
      </c>
      <c r="F525" s="68"/>
      <c r="G525" s="68">
        <f>Source!AT197</f>
        <v>117</v>
      </c>
      <c r="H525" s="69"/>
      <c r="I525" s="67"/>
      <c r="J525" s="69"/>
      <c r="K525" s="67"/>
      <c r="L525" s="69">
        <f>SUM(AZ501:AZ527)</f>
        <v>230.38</v>
      </c>
    </row>
    <row r="526" spans="1:82" ht="38.25" x14ac:dyDescent="0.2">
      <c r="A526" s="73"/>
      <c r="B526" s="73" t="s">
        <v>44</v>
      </c>
      <c r="C526" s="73" t="s">
        <v>864</v>
      </c>
      <c r="D526" s="74" t="s">
        <v>234</v>
      </c>
      <c r="E526" s="75">
        <f>Source!CA197</f>
        <v>74</v>
      </c>
      <c r="F526" s="75"/>
      <c r="G526" s="75">
        <f>Source!AU197</f>
        <v>74</v>
      </c>
      <c r="H526" s="76"/>
      <c r="I526" s="74"/>
      <c r="J526" s="76"/>
      <c r="K526" s="74"/>
      <c r="L526" s="76">
        <f>SUM(BA501:BA527)</f>
        <v>145.71</v>
      </c>
    </row>
    <row r="527" spans="1:82" x14ac:dyDescent="0.2">
      <c r="A527" s="18"/>
      <c r="B527" s="18"/>
      <c r="C527" s="77" t="s">
        <v>855</v>
      </c>
      <c r="D527" s="77"/>
      <c r="E527" s="77"/>
      <c r="F527" s="77"/>
      <c r="G527" s="77"/>
      <c r="H527" s="77"/>
      <c r="I527" s="78">
        <f>IF(E501&lt;&gt;0,K527/E501, 0)</f>
        <v>53852.000000000015</v>
      </c>
      <c r="J527" s="78"/>
      <c r="K527" s="78">
        <f>L503+L505+L513+L525+L526+L506</f>
        <v>807.7800000000002</v>
      </c>
      <c r="L527" s="78"/>
      <c r="AD527">
        <f>ROUND((Source!AT197/100)*((ROUND(SUMIF(SmtRes!AQ194:'SmtRes'!AQ207,"=1",SmtRes!AD194:'SmtRes'!AD207)*Source!I197, 2)+ROUND(SUMIF(SmtRes!AQ194:'SmtRes'!AQ207,"=1",SmtRes!AC194:'SmtRes'!AC207)*Source!I197, 2))), 2)</f>
        <v>21.65</v>
      </c>
      <c r="AE527">
        <f>ROUND((Source!AU197/100)*((ROUND(SUMIF(SmtRes!AQ194:'SmtRes'!AQ207,"=1",SmtRes!AD194:'SmtRes'!AD207)*Source!I197, 2)+ROUND(SUMIF(SmtRes!AQ194:'SmtRes'!AQ207,"=1",SmtRes!AC194:'SmtRes'!AC207)*Source!I197, 2))), 2)</f>
        <v>13.69</v>
      </c>
      <c r="AN527" s="17">
        <f>L503+L505+L513+L525+L526+L506</f>
        <v>807.7800000000002</v>
      </c>
      <c r="AO527" s="17">
        <f>L505</f>
        <v>205.93000000000006</v>
      </c>
      <c r="AQ527" t="s">
        <v>856</v>
      </c>
      <c r="AR527" s="17">
        <f>L503</f>
        <v>114.86</v>
      </c>
      <c r="AT527" s="17">
        <f>L506</f>
        <v>82.050000000000011</v>
      </c>
      <c r="AV527" t="s">
        <v>856</v>
      </c>
      <c r="AW527" s="17">
        <f>L513</f>
        <v>28.85</v>
      </c>
      <c r="AZ527">
        <f>Source!X197</f>
        <v>230.38</v>
      </c>
      <c r="BA527">
        <f>Source!Y197</f>
        <v>145.71</v>
      </c>
      <c r="CD527">
        <v>1</v>
      </c>
    </row>
    <row r="528" spans="1:82" ht="51" x14ac:dyDescent="0.2">
      <c r="A528" s="79" t="s">
        <v>362</v>
      </c>
      <c r="B528" s="73" t="str">
        <f>Source!F198</f>
        <v>23.3.06.01-0004</v>
      </c>
      <c r="C528" s="73" t="str">
        <f>Source!G198</f>
        <v>Трубы стальные сварные оцинкованные водогазопроводные с резьбой, легкие, номинальный диаметр 32 мм, толщина стенки 2,8 мм</v>
      </c>
      <c r="D528" s="74" t="str">
        <f>Source!H198</f>
        <v>м</v>
      </c>
      <c r="E528" s="75">
        <f>Source!K198</f>
        <v>1.5</v>
      </c>
      <c r="F528" s="75"/>
      <c r="G528" s="75">
        <f>Source!I198</f>
        <v>1.5</v>
      </c>
      <c r="H528" s="76">
        <f>Source!AL198</f>
        <v>243.58</v>
      </c>
      <c r="I528" s="74">
        <f>IF(Source!BC198&lt;&gt; 0, Source!BC198, 1)</f>
        <v>0.74</v>
      </c>
      <c r="J528" s="76">
        <f>ROUND(H528*I528, 2)</f>
        <v>180.25</v>
      </c>
      <c r="K528" s="74"/>
      <c r="L528" s="76">
        <f>Source!P198</f>
        <v>270.38</v>
      </c>
    </row>
    <row r="529" spans="1:83" x14ac:dyDescent="0.2">
      <c r="A529" s="18"/>
      <c r="B529" s="18"/>
      <c r="C529" s="77" t="s">
        <v>855</v>
      </c>
      <c r="D529" s="77"/>
      <c r="E529" s="77"/>
      <c r="F529" s="77"/>
      <c r="G529" s="77"/>
      <c r="H529" s="77"/>
      <c r="I529" s="78">
        <f>IF(E528&lt;&gt;0,K529/E528, 0)</f>
        <v>180.25333333333333</v>
      </c>
      <c r="J529" s="78"/>
      <c r="K529" s="78">
        <f>L528</f>
        <v>270.38</v>
      </c>
      <c r="L529" s="78"/>
      <c r="AD529">
        <f>ROUND((Source!AT198/100)*((ROUND(ROUND(Source!AO198,2)*Source!I198, 2)+ROUND(ROUND(Source!AN198,2)*Source!I198, 2))), 2)</f>
        <v>0</v>
      </c>
      <c r="AE529">
        <f>ROUND((Source!AU198/100)*((ROUND(ROUND(Source!AO198,2)*Source!I198, 2)+ROUND(ROUND(Source!AN198,2)*Source!I198, 2))), 2)</f>
        <v>0</v>
      </c>
      <c r="AN529" s="17">
        <f>L528</f>
        <v>270.38</v>
      </c>
      <c r="AO529">
        <f>0</f>
        <v>0</v>
      </c>
      <c r="AQ529" t="s">
        <v>856</v>
      </c>
      <c r="AR529">
        <f>0</f>
        <v>0</v>
      </c>
      <c r="AT529">
        <f>0</f>
        <v>0</v>
      </c>
      <c r="AV529" t="s">
        <v>856</v>
      </c>
      <c r="AW529" s="17">
        <f>L528</f>
        <v>270.38</v>
      </c>
      <c r="AZ529">
        <f>Source!X198</f>
        <v>0</v>
      </c>
      <c r="BA529">
        <f>Source!Y198</f>
        <v>0</v>
      </c>
      <c r="CD529">
        <v>1</v>
      </c>
    </row>
    <row r="530" spans="1:83" ht="25.5" x14ac:dyDescent="0.2">
      <c r="A530" s="66" t="s">
        <v>363</v>
      </c>
      <c r="B530" s="53" t="s">
        <v>904</v>
      </c>
      <c r="C530" s="53" t="str">
        <f>Source!G199</f>
        <v>Приварка фланцев к стальным трубопроводам диаметром: 50 мм</v>
      </c>
      <c r="D530" s="67" t="str">
        <f>Source!H199</f>
        <v>ШТ</v>
      </c>
      <c r="E530" s="68">
        <f>Source!K199</f>
        <v>2</v>
      </c>
      <c r="F530" s="68"/>
      <c r="G530" s="68">
        <f>Source!I199</f>
        <v>2</v>
      </c>
      <c r="H530" s="69"/>
      <c r="I530" s="67"/>
      <c r="J530" s="69"/>
      <c r="K530" s="67"/>
      <c r="L530" s="69"/>
    </row>
    <row r="531" spans="1:83" x14ac:dyDescent="0.2">
      <c r="A531" s="70"/>
      <c r="B531" s="68">
        <v>1</v>
      </c>
      <c r="C531" s="70" t="s">
        <v>858</v>
      </c>
      <c r="D531" s="67" t="s">
        <v>493</v>
      </c>
      <c r="E531" s="71"/>
      <c r="F531" s="68"/>
      <c r="G531" s="68">
        <f>Source!U199</f>
        <v>0.64</v>
      </c>
      <c r="H531" s="68"/>
      <c r="I531" s="68"/>
      <c r="J531" s="68"/>
      <c r="K531" s="68"/>
      <c r="L531" s="72">
        <f>SUM(L532:L532)-SUMIF(CE532:CE532, 1, L532:L532)</f>
        <v>294.39</v>
      </c>
    </row>
    <row r="532" spans="1:83" x14ac:dyDescent="0.2">
      <c r="A532" s="53"/>
      <c r="B532" s="53" t="s">
        <v>617</v>
      </c>
      <c r="C532" s="53" t="s">
        <v>618</v>
      </c>
      <c r="D532" s="67" t="s">
        <v>493</v>
      </c>
      <c r="E532" s="68">
        <v>0.32</v>
      </c>
      <c r="F532" s="68"/>
      <c r="G532" s="68">
        <f>SmtRes!CX208</f>
        <v>0.64</v>
      </c>
      <c r="H532" s="69"/>
      <c r="I532" s="67"/>
      <c r="J532" s="69">
        <f>SmtRes!CZ208</f>
        <v>459.98</v>
      </c>
      <c r="K532" s="67"/>
      <c r="L532" s="69">
        <f>SmtRes!DI208</f>
        <v>294.39</v>
      </c>
    </row>
    <row r="533" spans="1:83" x14ac:dyDescent="0.2">
      <c r="A533" s="70"/>
      <c r="B533" s="68">
        <v>2</v>
      </c>
      <c r="C533" s="70" t="s">
        <v>849</v>
      </c>
      <c r="D533" s="67"/>
      <c r="E533" s="71"/>
      <c r="F533" s="68"/>
      <c r="G533" s="68"/>
      <c r="H533" s="68"/>
      <c r="I533" s="68"/>
      <c r="J533" s="68"/>
      <c r="K533" s="68"/>
      <c r="L533" s="72">
        <f>SUM(L534:L536)-SUMIF(CE534:CE536, 1, L534:L536)</f>
        <v>538.82000000000016</v>
      </c>
    </row>
    <row r="534" spans="1:83" x14ac:dyDescent="0.2">
      <c r="A534" s="70"/>
      <c r="B534" s="68"/>
      <c r="C534" s="70" t="s">
        <v>851</v>
      </c>
      <c r="D534" s="67" t="s">
        <v>493</v>
      </c>
      <c r="E534" s="71"/>
      <c r="F534" s="68"/>
      <c r="G534" s="68">
        <f>Source!V199</f>
        <v>0.36</v>
      </c>
      <c r="H534" s="68"/>
      <c r="I534" s="68"/>
      <c r="J534" s="68"/>
      <c r="K534" s="68"/>
      <c r="L534" s="72">
        <f>SUMIF(CE535:CE536, 1, L535:L536)</f>
        <v>165.59</v>
      </c>
      <c r="CE534">
        <v>1</v>
      </c>
    </row>
    <row r="535" spans="1:83" ht="51" x14ac:dyDescent="0.2">
      <c r="A535" s="53"/>
      <c r="B535" s="53" t="s">
        <v>619</v>
      </c>
      <c r="C535" s="53" t="s">
        <v>621</v>
      </c>
      <c r="D535" s="67" t="s">
        <v>497</v>
      </c>
      <c r="E535" s="68">
        <v>0.18</v>
      </c>
      <c r="F535" s="68"/>
      <c r="G535" s="68">
        <f>SmtRes!CX210</f>
        <v>0.36</v>
      </c>
      <c r="H535" s="69">
        <f>SmtRes!CZ210</f>
        <v>1069.08</v>
      </c>
      <c r="I535" s="67">
        <f>SmtRes!AJ210</f>
        <v>1.4</v>
      </c>
      <c r="J535" s="69">
        <f>ROUND(H535*I535, 2)</f>
        <v>1496.71</v>
      </c>
      <c r="K535" s="67"/>
      <c r="L535" s="69">
        <f>SmtRes!DG210</f>
        <v>538.82000000000005</v>
      </c>
    </row>
    <row r="536" spans="1:83" x14ac:dyDescent="0.2">
      <c r="A536" s="53"/>
      <c r="B536" s="53" t="s">
        <v>506</v>
      </c>
      <c r="C536" s="53" t="s">
        <v>862</v>
      </c>
      <c r="D536" s="67" t="s">
        <v>493</v>
      </c>
      <c r="E536" s="68">
        <f>SmtRes!DO210*SmtRes!AT210</f>
        <v>0.18</v>
      </c>
      <c r="F536" s="68"/>
      <c r="G536" s="68">
        <f>ROUND(E536*G530, 7)</f>
        <v>0.36</v>
      </c>
      <c r="H536" s="69"/>
      <c r="I536" s="67"/>
      <c r="J536" s="69">
        <f>ROUND(SmtRes!AG210/SmtRes!DO210, 2)</f>
        <v>459.98</v>
      </c>
      <c r="K536" s="67"/>
      <c r="L536" s="69">
        <f>SmtRes!DH210</f>
        <v>165.59</v>
      </c>
      <c r="CE536">
        <v>1</v>
      </c>
    </row>
    <row r="537" spans="1:83" x14ac:dyDescent="0.2">
      <c r="A537" s="70"/>
      <c r="B537" s="68">
        <v>4</v>
      </c>
      <c r="C537" s="70" t="s">
        <v>895</v>
      </c>
      <c r="D537" s="67"/>
      <c r="E537" s="71"/>
      <c r="F537" s="68"/>
      <c r="G537" s="68"/>
      <c r="H537" s="68"/>
      <c r="I537" s="68"/>
      <c r="J537" s="68"/>
      <c r="K537" s="68"/>
      <c r="L537" s="72">
        <f>SUM(L538:L538)-SUMIF(CE538:CE538, 1, L538:L538)</f>
        <v>26.37</v>
      </c>
    </row>
    <row r="538" spans="1:83" ht="38.25" x14ac:dyDescent="0.2">
      <c r="A538" s="53"/>
      <c r="B538" s="53" t="s">
        <v>542</v>
      </c>
      <c r="C538" s="53" t="s">
        <v>544</v>
      </c>
      <c r="D538" s="67" t="s">
        <v>545</v>
      </c>
      <c r="E538" s="68">
        <v>0.1</v>
      </c>
      <c r="F538" s="68"/>
      <c r="G538" s="68">
        <f>SmtRes!CX211</f>
        <v>0.2</v>
      </c>
      <c r="H538" s="69"/>
      <c r="I538" s="67"/>
      <c r="J538" s="69">
        <f>SmtRes!CZ211</f>
        <v>131.85</v>
      </c>
      <c r="K538" s="67"/>
      <c r="L538" s="69">
        <f>SmtRes!DF211</f>
        <v>26.37</v>
      </c>
    </row>
    <row r="539" spans="1:83" x14ac:dyDescent="0.2">
      <c r="A539" s="53"/>
      <c r="B539" s="53"/>
      <c r="C539" s="73"/>
      <c r="D539" s="74"/>
      <c r="E539" s="75"/>
      <c r="F539" s="75"/>
      <c r="G539" s="75"/>
      <c r="H539" s="76"/>
      <c r="I539" s="74"/>
      <c r="J539" s="76"/>
      <c r="K539" s="74"/>
      <c r="L539" s="76"/>
    </row>
    <row r="540" spans="1:83" x14ac:dyDescent="0.2">
      <c r="A540" s="53"/>
      <c r="B540" s="53"/>
      <c r="C540" s="52" t="s">
        <v>403</v>
      </c>
      <c r="D540" s="67"/>
      <c r="E540" s="68"/>
      <c r="F540" s="68"/>
      <c r="G540" s="68"/>
      <c r="H540" s="69"/>
      <c r="I540" s="67"/>
      <c r="J540" s="69"/>
      <c r="K540" s="67"/>
      <c r="L540" s="69">
        <f>L531+L533+L534+L537</f>
        <v>1025.17</v>
      </c>
    </row>
    <row r="541" spans="1:83" ht="38.25" x14ac:dyDescent="0.2">
      <c r="A541" s="66" t="s">
        <v>925</v>
      </c>
      <c r="B541" s="53" t="str">
        <f>Source!F200</f>
        <v>23.8.03.11-0006</v>
      </c>
      <c r="C541" s="53" t="str">
        <f>Source!G200</f>
        <v>Фланец приварной встык, марка стали 20, номинальное давление 1,6 МПа, номинальный диаметр 50 мм</v>
      </c>
      <c r="D541" s="67" t="str">
        <f>Source!H200</f>
        <v>ШТ</v>
      </c>
      <c r="E541" s="68">
        <f>SmtRes!AT212</f>
        <v>1</v>
      </c>
      <c r="F541" s="68"/>
      <c r="G541" s="68">
        <f>Source!I200</f>
        <v>2</v>
      </c>
      <c r="H541" s="69">
        <f>Source!AL200+Source!AO200+Source!AM200+Source!AN200</f>
        <v>418.91</v>
      </c>
      <c r="I541" s="67">
        <f>IF(Source!BC200&lt;&gt; 0, Source!BC200, 1)</f>
        <v>1.07</v>
      </c>
      <c r="J541" s="69">
        <f>ROUND(H541*I541, 2)</f>
        <v>448.23</v>
      </c>
      <c r="K541" s="67"/>
      <c r="L541" s="69">
        <f>Source!P200</f>
        <v>896.46</v>
      </c>
      <c r="AD541">
        <f>ROUND((Source!AT200/100)*((ROUND(ROUND(Source!AO200,2)*Source!I200, 2)+ROUND(ROUND(Source!AN200,2)*Source!I200, 2))), 2)</f>
        <v>0</v>
      </c>
      <c r="AE541">
        <f>ROUND((Source!AU200/100)*((ROUND(ROUND(Source!AO200,2)*Source!I200, 2)+ROUND(ROUND(Source!AN200,2)*Source!I200, 2))), 2)</f>
        <v>0</v>
      </c>
      <c r="AN541">
        <f>L541</f>
        <v>896.46</v>
      </c>
      <c r="AW541">
        <f>L541</f>
        <v>896.46</v>
      </c>
      <c r="AZ541">
        <f>Source!X200</f>
        <v>0</v>
      </c>
      <c r="BA541">
        <f>Source!Y200</f>
        <v>0</v>
      </c>
      <c r="CD541">
        <v>1</v>
      </c>
    </row>
    <row r="542" spans="1:83" x14ac:dyDescent="0.2">
      <c r="A542" s="53"/>
      <c r="B542" s="53"/>
      <c r="C542" s="53" t="s">
        <v>852</v>
      </c>
      <c r="D542" s="67"/>
      <c r="E542" s="68"/>
      <c r="F542" s="68"/>
      <c r="G542" s="68"/>
      <c r="H542" s="69"/>
      <c r="I542" s="67"/>
      <c r="J542" s="69"/>
      <c r="K542" s="67"/>
      <c r="L542" s="69">
        <f>SUM(AR530:AR545)+SUM(AS530:AS545)+SUM(AT530:AT545)+SUM(AU530:AU545)+SUM(AV530:AV545)</f>
        <v>459.98</v>
      </c>
    </row>
    <row r="543" spans="1:83" ht="38.25" x14ac:dyDescent="0.2">
      <c r="A543" s="53"/>
      <c r="B543" s="53" t="s">
        <v>43</v>
      </c>
      <c r="C543" s="53" t="s">
        <v>863</v>
      </c>
      <c r="D543" s="67" t="s">
        <v>234</v>
      </c>
      <c r="E543" s="68">
        <f>Source!BZ199</f>
        <v>117</v>
      </c>
      <c r="F543" s="68"/>
      <c r="G543" s="68">
        <f>Source!AT199</f>
        <v>117</v>
      </c>
      <c r="H543" s="69"/>
      <c r="I543" s="67"/>
      <c r="J543" s="69"/>
      <c r="K543" s="67"/>
      <c r="L543" s="69">
        <f>SUM(AZ530:AZ545)</f>
        <v>538.17999999999995</v>
      </c>
    </row>
    <row r="544" spans="1:83" ht="38.25" x14ac:dyDescent="0.2">
      <c r="A544" s="73"/>
      <c r="B544" s="73" t="s">
        <v>44</v>
      </c>
      <c r="C544" s="73" t="s">
        <v>864</v>
      </c>
      <c r="D544" s="74" t="s">
        <v>234</v>
      </c>
      <c r="E544" s="75">
        <f>Source!CA199</f>
        <v>74</v>
      </c>
      <c r="F544" s="75"/>
      <c r="G544" s="75">
        <f>Source!AU199</f>
        <v>74</v>
      </c>
      <c r="H544" s="76"/>
      <c r="I544" s="74"/>
      <c r="J544" s="76"/>
      <c r="K544" s="74"/>
      <c r="L544" s="76">
        <f>SUM(BA530:BA545)</f>
        <v>340.39</v>
      </c>
    </row>
    <row r="545" spans="1:83" x14ac:dyDescent="0.2">
      <c r="A545" s="18"/>
      <c r="B545" s="18"/>
      <c r="C545" s="77" t="s">
        <v>855</v>
      </c>
      <c r="D545" s="77"/>
      <c r="E545" s="77"/>
      <c r="F545" s="77"/>
      <c r="G545" s="77"/>
      <c r="H545" s="77"/>
      <c r="I545" s="78">
        <f>IF(E530&lt;&gt;0,K545/E530, 0)</f>
        <v>1400.1</v>
      </c>
      <c r="J545" s="78"/>
      <c r="K545" s="78">
        <f>L531+L533+L537+L543+L544+L534+SUM(L541:L541)</f>
        <v>2800.2</v>
      </c>
      <c r="L545" s="78"/>
      <c r="AD545">
        <f>ROUND((Source!AT199/100)*((ROUND(SUMIF(SmtRes!AQ208:'SmtRes'!AQ212,"=1",SmtRes!AD208:'SmtRes'!AD212)*Source!I199, 2)+ROUND(SUMIF(SmtRes!AQ208:'SmtRes'!AQ212,"=1",SmtRes!AC208:'SmtRes'!AC212)*Source!I199, 2))), 2)</f>
        <v>2152.71</v>
      </c>
      <c r="AE545">
        <f>ROUND((Source!AU199/100)*((ROUND(SUMIF(SmtRes!AQ208:'SmtRes'!AQ212,"=1",SmtRes!AD208:'SmtRes'!AD212)*Source!I199, 2)+ROUND(SUMIF(SmtRes!AQ208:'SmtRes'!AQ212,"=1",SmtRes!AC208:'SmtRes'!AC212)*Source!I199, 2))), 2)</f>
        <v>1361.54</v>
      </c>
      <c r="AN545" s="17">
        <f>L531+L533+L537+L543+L544+L534</f>
        <v>1903.74</v>
      </c>
      <c r="AO545" s="17">
        <f>L533</f>
        <v>538.82000000000016</v>
      </c>
      <c r="AQ545" t="s">
        <v>856</v>
      </c>
      <c r="AR545" s="17">
        <f>L531</f>
        <v>294.39</v>
      </c>
      <c r="AT545" s="17">
        <f>L534</f>
        <v>165.59</v>
      </c>
      <c r="AV545" t="s">
        <v>856</v>
      </c>
      <c r="AW545" s="17">
        <f>L537</f>
        <v>26.37</v>
      </c>
      <c r="AZ545">
        <f>Source!X199</f>
        <v>538.17999999999995</v>
      </c>
      <c r="BA545">
        <f>Source!Y199</f>
        <v>340.39</v>
      </c>
      <c r="CD545">
        <v>1</v>
      </c>
    </row>
    <row r="546" spans="1:83" ht="25.5" x14ac:dyDescent="0.2">
      <c r="A546" s="66" t="s">
        <v>369</v>
      </c>
      <c r="B546" s="53" t="s">
        <v>926</v>
      </c>
      <c r="C546" s="53" t="str">
        <f>Source!G201</f>
        <v>Укладка  стальных газопроводов диаметром: 50 мм</v>
      </c>
      <c r="D546" s="67" t="str">
        <f>Source!H201</f>
        <v>100 м</v>
      </c>
      <c r="E546" s="68">
        <f>Source!K201</f>
        <v>1.1999999999999999E-3</v>
      </c>
      <c r="F546" s="68"/>
      <c r="G546" s="68">
        <f>Source!I201</f>
        <v>1.1999999999999999E-3</v>
      </c>
      <c r="H546" s="69"/>
      <c r="I546" s="67"/>
      <c r="J546" s="69"/>
      <c r="K546" s="67"/>
      <c r="L546" s="69"/>
    </row>
    <row r="547" spans="1:83" x14ac:dyDescent="0.2">
      <c r="A547" s="18"/>
      <c r="B547" s="18"/>
      <c r="C547" s="51" t="str">
        <f>"Объем: "&amp;Source!I201&amp;"=0,12/"&amp;"100"</f>
        <v>Объем: 0,0012=0,12/100</v>
      </c>
      <c r="D547" s="18"/>
      <c r="E547" s="18"/>
      <c r="F547" s="18"/>
      <c r="G547" s="18"/>
      <c r="H547" s="18"/>
      <c r="I547" s="18"/>
      <c r="J547" s="18"/>
      <c r="K547" s="18"/>
      <c r="L547" s="18"/>
    </row>
    <row r="548" spans="1:83" x14ac:dyDescent="0.2">
      <c r="A548" s="70"/>
      <c r="B548" s="68">
        <v>1</v>
      </c>
      <c r="C548" s="70" t="s">
        <v>858</v>
      </c>
      <c r="D548" s="67" t="s">
        <v>493</v>
      </c>
      <c r="E548" s="71"/>
      <c r="F548" s="68"/>
      <c r="G548" s="68">
        <f>Source!U201</f>
        <v>2.4119999999999999E-2</v>
      </c>
      <c r="H548" s="68"/>
      <c r="I548" s="68"/>
      <c r="J548" s="68"/>
      <c r="K548" s="68"/>
      <c r="L548" s="72">
        <f>SUM(L549:L549)-SUMIF(CE549:CE549, 1, L549:L549)</f>
        <v>9.01</v>
      </c>
    </row>
    <row r="549" spans="1:83" x14ac:dyDescent="0.2">
      <c r="A549" s="53"/>
      <c r="B549" s="53" t="s">
        <v>523</v>
      </c>
      <c r="C549" s="53" t="s">
        <v>524</v>
      </c>
      <c r="D549" s="67" t="s">
        <v>493</v>
      </c>
      <c r="E549" s="68">
        <v>20.100000000000001</v>
      </c>
      <c r="F549" s="68"/>
      <c r="G549" s="68">
        <f>SmtRes!CX213</f>
        <v>2.4119999999999999E-2</v>
      </c>
      <c r="H549" s="69"/>
      <c r="I549" s="67"/>
      <c r="J549" s="69">
        <f>SmtRes!CZ213</f>
        <v>373.36</v>
      </c>
      <c r="K549" s="67"/>
      <c r="L549" s="69">
        <f>SmtRes!DI213</f>
        <v>9.01</v>
      </c>
    </row>
    <row r="550" spans="1:83" x14ac:dyDescent="0.2">
      <c r="A550" s="70"/>
      <c r="B550" s="68">
        <v>2</v>
      </c>
      <c r="C550" s="70" t="s">
        <v>849</v>
      </c>
      <c r="D550" s="67"/>
      <c r="E550" s="71"/>
      <c r="F550" s="68"/>
      <c r="G550" s="68"/>
      <c r="H550" s="68"/>
      <c r="I550" s="68"/>
      <c r="J550" s="68"/>
      <c r="K550" s="68"/>
      <c r="L550" s="72">
        <f>SUM(L551:L554)-SUMIF(CE551:CE554, 1, L551:L554)</f>
        <v>13.890000000000002</v>
      </c>
    </row>
    <row r="551" spans="1:83" x14ac:dyDescent="0.2">
      <c r="A551" s="70"/>
      <c r="B551" s="68"/>
      <c r="C551" s="70" t="s">
        <v>851</v>
      </c>
      <c r="D551" s="67" t="s">
        <v>493</v>
      </c>
      <c r="E551" s="71"/>
      <c r="F551" s="68"/>
      <c r="G551" s="68">
        <f>Source!V201</f>
        <v>7.4999999999999997E-3</v>
      </c>
      <c r="H551" s="68"/>
      <c r="I551" s="68"/>
      <c r="J551" s="68"/>
      <c r="K551" s="68"/>
      <c r="L551" s="72">
        <f>SUMIF(CE552:CE554, 1, L552:L554)</f>
        <v>4.03</v>
      </c>
      <c r="CE551">
        <v>1</v>
      </c>
    </row>
    <row r="552" spans="1:83" ht="25.5" x14ac:dyDescent="0.2">
      <c r="A552" s="53"/>
      <c r="B552" s="53" t="s">
        <v>653</v>
      </c>
      <c r="C552" s="53" t="s">
        <v>655</v>
      </c>
      <c r="D552" s="67" t="s">
        <v>497</v>
      </c>
      <c r="E552" s="68">
        <v>6.25</v>
      </c>
      <c r="F552" s="68"/>
      <c r="G552" s="68">
        <f>SmtRes!CX215</f>
        <v>7.4999999999999997E-3</v>
      </c>
      <c r="H552" s="69"/>
      <c r="I552" s="67"/>
      <c r="J552" s="69">
        <f>SmtRes!CZ215</f>
        <v>1836.16</v>
      </c>
      <c r="K552" s="67"/>
      <c r="L552" s="69">
        <f>SmtRes!DG215</f>
        <v>13.77</v>
      </c>
    </row>
    <row r="553" spans="1:83" x14ac:dyDescent="0.2">
      <c r="A553" s="53"/>
      <c r="B553" s="53" t="s">
        <v>498</v>
      </c>
      <c r="C553" s="53" t="s">
        <v>850</v>
      </c>
      <c r="D553" s="67" t="s">
        <v>493</v>
      </c>
      <c r="E553" s="68">
        <f>SmtRes!DO215*SmtRes!AT215</f>
        <v>6.25</v>
      </c>
      <c r="F553" s="68"/>
      <c r="G553" s="68">
        <f>ROUND(E553*G546, 7)</f>
        <v>7.4999999999999997E-3</v>
      </c>
      <c r="H553" s="69"/>
      <c r="I553" s="67"/>
      <c r="J553" s="69">
        <f>ROUND(SmtRes!AG215/SmtRes!DO215, 2)</f>
        <v>537.64</v>
      </c>
      <c r="K553" s="67"/>
      <c r="L553" s="69">
        <f>SmtRes!DH215</f>
        <v>4.03</v>
      </c>
      <c r="CE553">
        <v>1</v>
      </c>
    </row>
    <row r="554" spans="1:83" ht="25.5" x14ac:dyDescent="0.2">
      <c r="A554" s="53"/>
      <c r="B554" s="53" t="s">
        <v>528</v>
      </c>
      <c r="C554" s="53" t="s">
        <v>530</v>
      </c>
      <c r="D554" s="67" t="s">
        <v>497</v>
      </c>
      <c r="E554" s="68">
        <v>2.29</v>
      </c>
      <c r="F554" s="68"/>
      <c r="G554" s="68">
        <f>SmtRes!CX216</f>
        <v>2.748E-3</v>
      </c>
      <c r="H554" s="69"/>
      <c r="I554" s="67"/>
      <c r="J554" s="69">
        <f>SmtRes!CZ216</f>
        <v>43.87</v>
      </c>
      <c r="K554" s="67"/>
      <c r="L554" s="69">
        <f>SmtRes!DG216</f>
        <v>0.12</v>
      </c>
    </row>
    <row r="555" spans="1:83" x14ac:dyDescent="0.2">
      <c r="A555" s="70"/>
      <c r="B555" s="68">
        <v>4</v>
      </c>
      <c r="C555" s="70" t="s">
        <v>895</v>
      </c>
      <c r="D555" s="67"/>
      <c r="E555" s="71"/>
      <c r="F555" s="68"/>
      <c r="G555" s="68"/>
      <c r="H555" s="68"/>
      <c r="I555" s="68"/>
      <c r="J555" s="68"/>
      <c r="K555" s="68"/>
      <c r="L555" s="72">
        <f>SUM(L556:L557)-SUMIF(CE556:CE557, 1, L556:L557)</f>
        <v>6.9999999999999993E-2</v>
      </c>
    </row>
    <row r="556" spans="1:83" x14ac:dyDescent="0.2">
      <c r="A556" s="53"/>
      <c r="B556" s="53" t="s">
        <v>538</v>
      </c>
      <c r="C556" s="53" t="s">
        <v>540</v>
      </c>
      <c r="D556" s="67" t="s">
        <v>541</v>
      </c>
      <c r="E556" s="68">
        <v>1.26</v>
      </c>
      <c r="F556" s="68"/>
      <c r="G556" s="68">
        <f>SmtRes!CX217</f>
        <v>1.5120000000000001E-3</v>
      </c>
      <c r="H556" s="69"/>
      <c r="I556" s="67"/>
      <c r="J556" s="69">
        <f>SmtRes!CZ217</f>
        <v>9.5500000000000007</v>
      </c>
      <c r="K556" s="67"/>
      <c r="L556" s="69">
        <f>SmtRes!DF217</f>
        <v>0.01</v>
      </c>
    </row>
    <row r="557" spans="1:83" ht="38.25" x14ac:dyDescent="0.2">
      <c r="A557" s="53"/>
      <c r="B557" s="53" t="s">
        <v>542</v>
      </c>
      <c r="C557" s="53" t="s">
        <v>544</v>
      </c>
      <c r="D557" s="67" t="s">
        <v>545</v>
      </c>
      <c r="E557" s="68">
        <v>0.35</v>
      </c>
      <c r="F557" s="68"/>
      <c r="G557" s="68">
        <f>SmtRes!CX218</f>
        <v>4.2000000000000002E-4</v>
      </c>
      <c r="H557" s="69"/>
      <c r="I557" s="67"/>
      <c r="J557" s="69">
        <f>SmtRes!CZ218</f>
        <v>131.85</v>
      </c>
      <c r="K557" s="67"/>
      <c r="L557" s="69">
        <f>SmtRes!DF218</f>
        <v>0.06</v>
      </c>
    </row>
    <row r="558" spans="1:83" x14ac:dyDescent="0.2">
      <c r="A558" s="53"/>
      <c r="B558" s="53" t="str">
        <f>EtalonRes!I240</f>
        <v>23.4.01.04</v>
      </c>
      <c r="C558" s="73" t="str">
        <f>EtalonRes!K240</f>
        <v>Трубы стальные изолированные</v>
      </c>
      <c r="D558" s="74" t="str">
        <f>EtalonRes!O240</f>
        <v>м</v>
      </c>
      <c r="E558" s="75">
        <f>EtalonRes!X240</f>
        <v>101</v>
      </c>
      <c r="F558" s="75"/>
      <c r="G558" s="75">
        <f>ROUND(EtalonRes!AG240*Source!I201, 7)</f>
        <v>0.1212</v>
      </c>
      <c r="H558" s="76"/>
      <c r="I558" s="74"/>
      <c r="J558" s="76"/>
      <c r="K558" s="74"/>
      <c r="L558" s="76"/>
    </row>
    <row r="559" spans="1:83" x14ac:dyDescent="0.2">
      <c r="A559" s="53"/>
      <c r="B559" s="53"/>
      <c r="C559" s="52" t="s">
        <v>403</v>
      </c>
      <c r="D559" s="67"/>
      <c r="E559" s="68"/>
      <c r="F559" s="68"/>
      <c r="G559" s="68"/>
      <c r="H559" s="69"/>
      <c r="I559" s="67"/>
      <c r="J559" s="69"/>
      <c r="K559" s="67"/>
      <c r="L559" s="69">
        <f>L548+L550+L551+L555</f>
        <v>27.000000000000004</v>
      </c>
    </row>
    <row r="560" spans="1:83" x14ac:dyDescent="0.2">
      <c r="A560" s="53"/>
      <c r="B560" s="53"/>
      <c r="C560" s="53" t="s">
        <v>852</v>
      </c>
      <c r="D560" s="67"/>
      <c r="E560" s="68"/>
      <c r="F560" s="68"/>
      <c r="G560" s="68"/>
      <c r="H560" s="69"/>
      <c r="I560" s="67"/>
      <c r="J560" s="69"/>
      <c r="K560" s="67"/>
      <c r="L560" s="69">
        <f>SUM(AR546:AR563)+SUM(AS546:AS563)+SUM(AT546:AT563)+SUM(AU546:AU563)+SUM(AV546:AV563)</f>
        <v>13.04</v>
      </c>
    </row>
    <row r="561" spans="1:83" ht="38.25" x14ac:dyDescent="0.2">
      <c r="A561" s="53"/>
      <c r="B561" s="53" t="s">
        <v>43</v>
      </c>
      <c r="C561" s="53" t="s">
        <v>863</v>
      </c>
      <c r="D561" s="67" t="s">
        <v>234</v>
      </c>
      <c r="E561" s="68">
        <f>Source!BZ201</f>
        <v>117</v>
      </c>
      <c r="F561" s="68"/>
      <c r="G561" s="68">
        <f>Source!AT201</f>
        <v>117</v>
      </c>
      <c r="H561" s="69"/>
      <c r="I561" s="67"/>
      <c r="J561" s="69"/>
      <c r="K561" s="67"/>
      <c r="L561" s="69">
        <f>SUM(AZ546:AZ563)</f>
        <v>15.26</v>
      </c>
    </row>
    <row r="562" spans="1:83" ht="38.25" x14ac:dyDescent="0.2">
      <c r="A562" s="73"/>
      <c r="B562" s="73" t="s">
        <v>44</v>
      </c>
      <c r="C562" s="73" t="s">
        <v>864</v>
      </c>
      <c r="D562" s="74" t="s">
        <v>234</v>
      </c>
      <c r="E562" s="75">
        <f>Source!CA201</f>
        <v>74</v>
      </c>
      <c r="F562" s="75"/>
      <c r="G562" s="75">
        <f>Source!AU201</f>
        <v>74</v>
      </c>
      <c r="H562" s="76"/>
      <c r="I562" s="74"/>
      <c r="J562" s="76"/>
      <c r="K562" s="74"/>
      <c r="L562" s="76">
        <f>SUM(BA546:BA563)</f>
        <v>9.65</v>
      </c>
    </row>
    <row r="563" spans="1:83" x14ac:dyDescent="0.2">
      <c r="A563" s="18"/>
      <c r="B563" s="18"/>
      <c r="C563" s="77" t="s">
        <v>855</v>
      </c>
      <c r="D563" s="77"/>
      <c r="E563" s="77"/>
      <c r="F563" s="77"/>
      <c r="G563" s="77"/>
      <c r="H563" s="77"/>
      <c r="I563" s="78">
        <f>IF(E546&lt;&gt;0,K563/E546, 0)</f>
        <v>43258.333333333343</v>
      </c>
      <c r="J563" s="78"/>
      <c r="K563" s="78">
        <f>L548+L550+L555+L561+L562+L551</f>
        <v>51.910000000000004</v>
      </c>
      <c r="L563" s="78"/>
      <c r="AD563">
        <f>ROUND((Source!AT201/100)*((ROUND(SUMIF(SmtRes!AQ213:'SmtRes'!AQ218,"=1",SmtRes!AD213:'SmtRes'!AD218)*Source!I201, 2)+ROUND(SUMIF(SmtRes!AQ213:'SmtRes'!AQ218,"=1",SmtRes!AC213:'SmtRes'!AC218)*Source!I201, 2))), 2)</f>
        <v>1.29</v>
      </c>
      <c r="AE563">
        <f>ROUND((Source!AU201/100)*((ROUND(SUMIF(SmtRes!AQ213:'SmtRes'!AQ218,"=1",SmtRes!AD213:'SmtRes'!AD218)*Source!I201, 2)+ROUND(SUMIF(SmtRes!AQ213:'SmtRes'!AQ218,"=1",SmtRes!AC213:'SmtRes'!AC218)*Source!I201, 2))), 2)</f>
        <v>0.81</v>
      </c>
      <c r="AN563" s="17">
        <f>L548+L550+L555+L561+L562+L551</f>
        <v>51.910000000000004</v>
      </c>
      <c r="AO563" s="17">
        <f>L550</f>
        <v>13.890000000000002</v>
      </c>
      <c r="AQ563" t="s">
        <v>856</v>
      </c>
      <c r="AR563" s="17">
        <f>L548</f>
        <v>9.01</v>
      </c>
      <c r="AT563" s="17">
        <f>L551</f>
        <v>4.03</v>
      </c>
      <c r="AV563" t="s">
        <v>856</v>
      </c>
      <c r="AW563" s="17">
        <f>L555</f>
        <v>6.9999999999999993E-2</v>
      </c>
      <c r="AZ563">
        <f>Source!X201</f>
        <v>15.26</v>
      </c>
      <c r="BA563">
        <f>Source!Y201</f>
        <v>9.65</v>
      </c>
      <c r="CD563">
        <v>1</v>
      </c>
    </row>
    <row r="564" spans="1:83" ht="51" x14ac:dyDescent="0.2">
      <c r="A564" s="79" t="s">
        <v>373</v>
      </c>
      <c r="B564" s="73" t="str">
        <f>Source!F202</f>
        <v>23.5.02.02-0033</v>
      </c>
      <c r="C564" s="73" t="str">
        <f>Source!G202</f>
        <v>Трубы стальные электросварные прямошовные из стали марок Ст2, 10, наружный диаметр 57 мм, толщина стенки 3 мм</v>
      </c>
      <c r="D564" s="74" t="str">
        <f>Source!H202</f>
        <v>м</v>
      </c>
      <c r="E564" s="75">
        <f>Source!K202</f>
        <v>0.12</v>
      </c>
      <c r="F564" s="75"/>
      <c r="G564" s="75">
        <f>Source!I202</f>
        <v>0.12</v>
      </c>
      <c r="H564" s="76"/>
      <c r="I564" s="74"/>
      <c r="J564" s="76">
        <f>Source!AL202</f>
        <v>201.05</v>
      </c>
      <c r="K564" s="74"/>
      <c r="L564" s="76">
        <f>Source!P202</f>
        <v>24.13</v>
      </c>
    </row>
    <row r="565" spans="1:83" x14ac:dyDescent="0.2">
      <c r="A565" s="18"/>
      <c r="B565" s="18"/>
      <c r="C565" s="77" t="s">
        <v>855</v>
      </c>
      <c r="D565" s="77"/>
      <c r="E565" s="77"/>
      <c r="F565" s="77"/>
      <c r="G565" s="77"/>
      <c r="H565" s="77"/>
      <c r="I565" s="78">
        <f>IF(E564&lt;&gt;0,K565/E564, 0)</f>
        <v>201.08333333333334</v>
      </c>
      <c r="J565" s="78"/>
      <c r="K565" s="78">
        <f>L564</f>
        <v>24.13</v>
      </c>
      <c r="L565" s="78"/>
      <c r="AD565">
        <f>ROUND((Source!AT202/100)*((ROUND(ROUND(Source!AO202,2)*Source!I202, 2)+ROUND(ROUND(Source!AN202,2)*Source!I202, 2))), 2)</f>
        <v>0</v>
      </c>
      <c r="AE565">
        <f>ROUND((Source!AU202/100)*((ROUND(ROUND(Source!AO202,2)*Source!I202, 2)+ROUND(ROUND(Source!AN202,2)*Source!I202, 2))), 2)</f>
        <v>0</v>
      </c>
      <c r="AN565" s="17">
        <f>L564</f>
        <v>24.13</v>
      </c>
      <c r="AO565">
        <f>0</f>
        <v>0</v>
      </c>
      <c r="AQ565" t="s">
        <v>856</v>
      </c>
      <c r="AR565">
        <f>0</f>
        <v>0</v>
      </c>
      <c r="AT565">
        <f>0</f>
        <v>0</v>
      </c>
      <c r="AV565" t="s">
        <v>856</v>
      </c>
      <c r="AW565" s="17">
        <f>L564</f>
        <v>24.13</v>
      </c>
      <c r="AZ565">
        <f>Source!X202</f>
        <v>0</v>
      </c>
      <c r="BA565">
        <f>Source!Y202</f>
        <v>0</v>
      </c>
      <c r="CD565">
        <v>1</v>
      </c>
    </row>
    <row r="566" spans="1:83" ht="25.5" x14ac:dyDescent="0.2">
      <c r="A566" s="79" t="s">
        <v>374</v>
      </c>
      <c r="B566" s="73" t="str">
        <f>Source!F203</f>
        <v>23.8.03.01-0011</v>
      </c>
      <c r="C566" s="73" t="str">
        <f>Source!G203</f>
        <v>Заглушка стальная бесшовная приварная, номинальный диаметр 50 мм</v>
      </c>
      <c r="D566" s="74" t="str">
        <f>Source!H203</f>
        <v>ШТ</v>
      </c>
      <c r="E566" s="75">
        <f>Source!K203</f>
        <v>2</v>
      </c>
      <c r="F566" s="75"/>
      <c r="G566" s="75">
        <f>Source!I203</f>
        <v>2</v>
      </c>
      <c r="H566" s="76">
        <f>Source!AL203</f>
        <v>41.56</v>
      </c>
      <c r="I566" s="74">
        <f>IF(Source!BC203&lt;&gt; 0, Source!BC203, 1)</f>
        <v>1.07</v>
      </c>
      <c r="J566" s="76">
        <f>ROUND(H566*I566, 2)</f>
        <v>44.47</v>
      </c>
      <c r="K566" s="74"/>
      <c r="L566" s="76">
        <f>Source!P203</f>
        <v>88.94</v>
      </c>
    </row>
    <row r="567" spans="1:83" x14ac:dyDescent="0.2">
      <c r="A567" s="18"/>
      <c r="B567" s="18"/>
      <c r="C567" s="77" t="s">
        <v>855</v>
      </c>
      <c r="D567" s="77"/>
      <c r="E567" s="77"/>
      <c r="F567" s="77"/>
      <c r="G567" s="77"/>
      <c r="H567" s="77"/>
      <c r="I567" s="78">
        <f>IF(E566&lt;&gt;0,K567/E566, 0)</f>
        <v>44.47</v>
      </c>
      <c r="J567" s="78"/>
      <c r="K567" s="78">
        <f>L566</f>
        <v>88.94</v>
      </c>
      <c r="L567" s="78"/>
      <c r="AD567">
        <f>ROUND((Source!AT203/100)*((ROUND(ROUND(Source!AO203,2)*Source!I203, 2)+ROUND(ROUND(Source!AN203,2)*Source!I203, 2))), 2)</f>
        <v>0</v>
      </c>
      <c r="AE567">
        <f>ROUND((Source!AU203/100)*((ROUND(ROUND(Source!AO203,2)*Source!I203, 2)+ROUND(ROUND(Source!AN203,2)*Source!I203, 2))), 2)</f>
        <v>0</v>
      </c>
      <c r="AN567" s="17">
        <f>L566</f>
        <v>88.94</v>
      </c>
      <c r="AO567">
        <f>0</f>
        <v>0</v>
      </c>
      <c r="AQ567" t="s">
        <v>856</v>
      </c>
      <c r="AR567">
        <f>0</f>
        <v>0</v>
      </c>
      <c r="AT567">
        <f>0</f>
        <v>0</v>
      </c>
      <c r="AV567" t="s">
        <v>856</v>
      </c>
      <c r="AW567" s="17">
        <f>L566</f>
        <v>88.94</v>
      </c>
      <c r="AZ567">
        <f>Source!X203</f>
        <v>0</v>
      </c>
      <c r="BA567">
        <f>Source!Y203</f>
        <v>0</v>
      </c>
      <c r="CD567">
        <v>1</v>
      </c>
    </row>
    <row r="568" spans="1:83" ht="25.5" x14ac:dyDescent="0.2">
      <c r="A568" s="66" t="s">
        <v>378</v>
      </c>
      <c r="B568" s="53" t="s">
        <v>927</v>
      </c>
      <c r="C568" s="53" t="str">
        <f>Source!G204</f>
        <v>Устройство бетонных фундаментов общего назначения объемом: до 5 м3</v>
      </c>
      <c r="D568" s="67" t="str">
        <f>Source!H204</f>
        <v>100 м3</v>
      </c>
      <c r="E568" s="68">
        <f>Source!K204</f>
        <v>3.2000000000000003E-4</v>
      </c>
      <c r="F568" s="68"/>
      <c r="G568" s="68">
        <f>Source!I204</f>
        <v>3.2000000000000003E-4</v>
      </c>
      <c r="H568" s="69"/>
      <c r="I568" s="67"/>
      <c r="J568" s="69"/>
      <c r="K568" s="67"/>
      <c r="L568" s="69"/>
    </row>
    <row r="569" spans="1:83" x14ac:dyDescent="0.2">
      <c r="A569" s="18"/>
      <c r="B569" s="18"/>
      <c r="C569" s="51" t="str">
        <f>"Объем: "&amp;Source!I204&amp;"=0,032/"&amp;"100"</f>
        <v>Объем: 0,00032=0,032/100</v>
      </c>
      <c r="D569" s="18"/>
      <c r="E569" s="18"/>
      <c r="F569" s="18"/>
      <c r="G569" s="18"/>
      <c r="H569" s="18"/>
      <c r="I569" s="18"/>
      <c r="J569" s="18"/>
      <c r="K569" s="18"/>
      <c r="L569" s="18"/>
    </row>
    <row r="570" spans="1:83" x14ac:dyDescent="0.2">
      <c r="A570" s="70"/>
      <c r="B570" s="68">
        <v>1</v>
      </c>
      <c r="C570" s="70" t="s">
        <v>858</v>
      </c>
      <c r="D570" s="67" t="s">
        <v>493</v>
      </c>
      <c r="E570" s="71"/>
      <c r="F570" s="68"/>
      <c r="G570" s="68">
        <f>Source!U204</f>
        <v>0.12608</v>
      </c>
      <c r="H570" s="68"/>
      <c r="I570" s="68"/>
      <c r="J570" s="68"/>
      <c r="K570" s="68"/>
      <c r="L570" s="72">
        <f>SUM(L571:L571)-SUMIF(CE571:CE571, 1, L571:L571)</f>
        <v>44.44</v>
      </c>
    </row>
    <row r="571" spans="1:83" x14ac:dyDescent="0.2">
      <c r="A571" s="53"/>
      <c r="B571" s="53" t="s">
        <v>707</v>
      </c>
      <c r="C571" s="53" t="s">
        <v>708</v>
      </c>
      <c r="D571" s="67" t="s">
        <v>493</v>
      </c>
      <c r="E571" s="68">
        <v>394</v>
      </c>
      <c r="F571" s="68"/>
      <c r="G571" s="68">
        <f>SmtRes!CX219</f>
        <v>0.12608</v>
      </c>
      <c r="H571" s="69"/>
      <c r="I571" s="67"/>
      <c r="J571" s="69">
        <f>SmtRes!CZ219</f>
        <v>352.45</v>
      </c>
      <c r="K571" s="67"/>
      <c r="L571" s="69">
        <f>SmtRes!DI219</f>
        <v>44.44</v>
      </c>
    </row>
    <row r="572" spans="1:83" x14ac:dyDescent="0.2">
      <c r="A572" s="70"/>
      <c r="B572" s="68">
        <v>2</v>
      </c>
      <c r="C572" s="70" t="s">
        <v>849</v>
      </c>
      <c r="D572" s="67"/>
      <c r="E572" s="71"/>
      <c r="F572" s="68"/>
      <c r="G572" s="68"/>
      <c r="H572" s="68"/>
      <c r="I572" s="68"/>
      <c r="J572" s="68"/>
      <c r="K572" s="68"/>
      <c r="L572" s="72">
        <f>SUM(L573:L582)-SUMIF(CE573:CE582, 1, L573:L582)</f>
        <v>27.72</v>
      </c>
    </row>
    <row r="573" spans="1:83" x14ac:dyDescent="0.2">
      <c r="A573" s="70"/>
      <c r="B573" s="68"/>
      <c r="C573" s="70" t="s">
        <v>851</v>
      </c>
      <c r="D573" s="67" t="s">
        <v>493</v>
      </c>
      <c r="E573" s="71"/>
      <c r="F573" s="68"/>
      <c r="G573" s="68">
        <f>Source!V204</f>
        <v>1.1478400000000001E-2</v>
      </c>
      <c r="H573" s="68"/>
      <c r="I573" s="68"/>
      <c r="J573" s="68"/>
      <c r="K573" s="68"/>
      <c r="L573" s="72">
        <f>SUMIF(CE574:CE582, 1, L574:L582)</f>
        <v>6.1099999999999994</v>
      </c>
      <c r="CE573">
        <v>1</v>
      </c>
    </row>
    <row r="574" spans="1:83" ht="25.5" x14ac:dyDescent="0.2">
      <c r="A574" s="53"/>
      <c r="B574" s="53" t="s">
        <v>653</v>
      </c>
      <c r="C574" s="53" t="s">
        <v>655</v>
      </c>
      <c r="D574" s="67" t="s">
        <v>497</v>
      </c>
      <c r="E574" s="68">
        <v>0.96</v>
      </c>
      <c r="F574" s="68"/>
      <c r="G574" s="68">
        <f>SmtRes!CX221</f>
        <v>3.0719999999999999E-4</v>
      </c>
      <c r="H574" s="69"/>
      <c r="I574" s="67"/>
      <c r="J574" s="69">
        <f>SmtRes!CZ221</f>
        <v>1836.16</v>
      </c>
      <c r="K574" s="67"/>
      <c r="L574" s="69">
        <f>SmtRes!DG221</f>
        <v>0.56000000000000005</v>
      </c>
    </row>
    <row r="575" spans="1:83" x14ac:dyDescent="0.2">
      <c r="A575" s="53"/>
      <c r="B575" s="53" t="s">
        <v>498</v>
      </c>
      <c r="C575" s="53" t="s">
        <v>850</v>
      </c>
      <c r="D575" s="67" t="s">
        <v>493</v>
      </c>
      <c r="E575" s="68">
        <f>SmtRes!DO221*SmtRes!AT221</f>
        <v>0.96</v>
      </c>
      <c r="F575" s="68"/>
      <c r="G575" s="68">
        <f>ROUND(E575*G568, 7)</f>
        <v>3.0719999999999999E-4</v>
      </c>
      <c r="H575" s="69"/>
      <c r="I575" s="67"/>
      <c r="J575" s="69">
        <f>ROUND(SmtRes!AG221/SmtRes!DO221, 2)</f>
        <v>537.64</v>
      </c>
      <c r="K575" s="67"/>
      <c r="L575" s="69">
        <f>SmtRes!DH221</f>
        <v>0.17</v>
      </c>
      <c r="CE575">
        <v>1</v>
      </c>
    </row>
    <row r="576" spans="1:83" ht="25.5" x14ac:dyDescent="0.2">
      <c r="A576" s="53"/>
      <c r="B576" s="53" t="s">
        <v>709</v>
      </c>
      <c r="C576" s="53" t="s">
        <v>711</v>
      </c>
      <c r="D576" s="67" t="s">
        <v>497</v>
      </c>
      <c r="E576" s="68">
        <v>33.26</v>
      </c>
      <c r="F576" s="68"/>
      <c r="G576" s="68">
        <f>SmtRes!CX222</f>
        <v>1.06432E-2</v>
      </c>
      <c r="H576" s="69">
        <f>SmtRes!CZ222</f>
        <v>1703.3</v>
      </c>
      <c r="I576" s="67">
        <f>SmtRes!AJ222</f>
        <v>1.47</v>
      </c>
      <c r="J576" s="69">
        <f>ROUND(H576*I576, 2)</f>
        <v>2503.85</v>
      </c>
      <c r="K576" s="67"/>
      <c r="L576" s="69">
        <f>SmtRes!DG222</f>
        <v>26.65</v>
      </c>
    </row>
    <row r="577" spans="1:83" x14ac:dyDescent="0.2">
      <c r="A577" s="53"/>
      <c r="B577" s="53" t="s">
        <v>498</v>
      </c>
      <c r="C577" s="53" t="s">
        <v>850</v>
      </c>
      <c r="D577" s="67" t="s">
        <v>493</v>
      </c>
      <c r="E577" s="68">
        <f>SmtRes!DO222*SmtRes!AT222</f>
        <v>33.26</v>
      </c>
      <c r="F577" s="68"/>
      <c r="G577" s="68">
        <f>ROUND(E577*G568, 7)</f>
        <v>1.06432E-2</v>
      </c>
      <c r="H577" s="69"/>
      <c r="I577" s="67"/>
      <c r="J577" s="69">
        <f>ROUND(SmtRes!AG222/SmtRes!DO222, 2)</f>
        <v>537.64</v>
      </c>
      <c r="K577" s="67"/>
      <c r="L577" s="69">
        <f>SmtRes!DH222</f>
        <v>5.72</v>
      </c>
      <c r="CE577">
        <v>1</v>
      </c>
    </row>
    <row r="578" spans="1:83" ht="51" x14ac:dyDescent="0.2">
      <c r="A578" s="53"/>
      <c r="B578" s="53" t="s">
        <v>503</v>
      </c>
      <c r="C578" s="53" t="s">
        <v>505</v>
      </c>
      <c r="D578" s="67" t="s">
        <v>497</v>
      </c>
      <c r="E578" s="68">
        <v>0.25</v>
      </c>
      <c r="F578" s="68"/>
      <c r="G578" s="68">
        <f>SmtRes!CX223</f>
        <v>8.0000000000000007E-5</v>
      </c>
      <c r="H578" s="69"/>
      <c r="I578" s="67"/>
      <c r="J578" s="69">
        <f>SmtRes!CZ223</f>
        <v>1681.82</v>
      </c>
      <c r="K578" s="67"/>
      <c r="L578" s="69">
        <f>SmtRes!DG223</f>
        <v>0.13</v>
      </c>
    </row>
    <row r="579" spans="1:83" x14ac:dyDescent="0.2">
      <c r="A579" s="53"/>
      <c r="B579" s="53" t="s">
        <v>506</v>
      </c>
      <c r="C579" s="53" t="s">
        <v>862</v>
      </c>
      <c r="D579" s="67" t="s">
        <v>493</v>
      </c>
      <c r="E579" s="68">
        <f>SmtRes!DO223*SmtRes!AT223</f>
        <v>0.25</v>
      </c>
      <c r="F579" s="68"/>
      <c r="G579" s="68">
        <f>ROUND(E579*G568, 7)</f>
        <v>8.0000000000000007E-5</v>
      </c>
      <c r="H579" s="69"/>
      <c r="I579" s="67"/>
      <c r="J579" s="69">
        <f>ROUND(SmtRes!AG223/SmtRes!DO223, 2)</f>
        <v>459.98</v>
      </c>
      <c r="K579" s="67"/>
      <c r="L579" s="69">
        <f>SmtRes!DH223</f>
        <v>0.04</v>
      </c>
      <c r="CE579">
        <v>1</v>
      </c>
    </row>
    <row r="580" spans="1:83" x14ac:dyDescent="0.2">
      <c r="A580" s="53"/>
      <c r="B580" s="53" t="s">
        <v>712</v>
      </c>
      <c r="C580" s="53" t="s">
        <v>714</v>
      </c>
      <c r="D580" s="67" t="s">
        <v>497</v>
      </c>
      <c r="E580" s="68">
        <v>21</v>
      </c>
      <c r="F580" s="68"/>
      <c r="G580" s="68">
        <f>SmtRes!CX224</f>
        <v>6.7200000000000003E-3</v>
      </c>
      <c r="H580" s="69">
        <f>SmtRes!CZ224</f>
        <v>10.37</v>
      </c>
      <c r="I580" s="67">
        <f>SmtRes!AJ224</f>
        <v>1.28</v>
      </c>
      <c r="J580" s="69">
        <f>ROUND(H580*I580, 2)</f>
        <v>13.27</v>
      </c>
      <c r="K580" s="67"/>
      <c r="L580" s="69">
        <f>SmtRes!DG224</f>
        <v>0.09</v>
      </c>
    </row>
    <row r="581" spans="1:83" ht="25.5" x14ac:dyDescent="0.2">
      <c r="A581" s="53"/>
      <c r="B581" s="53" t="s">
        <v>587</v>
      </c>
      <c r="C581" s="53" t="s">
        <v>589</v>
      </c>
      <c r="D581" s="67" t="s">
        <v>497</v>
      </c>
      <c r="E581" s="68">
        <v>1.4</v>
      </c>
      <c r="F581" s="68"/>
      <c r="G581" s="68">
        <f>SmtRes!CX225</f>
        <v>4.4799999999999999E-4</v>
      </c>
      <c r="H581" s="69"/>
      <c r="I581" s="67"/>
      <c r="J581" s="69">
        <f>SmtRes!CZ225</f>
        <v>655.95</v>
      </c>
      <c r="K581" s="67"/>
      <c r="L581" s="69">
        <f>SmtRes!DG225</f>
        <v>0.28999999999999998</v>
      </c>
    </row>
    <row r="582" spans="1:83" x14ac:dyDescent="0.2">
      <c r="A582" s="53"/>
      <c r="B582" s="53" t="s">
        <v>534</v>
      </c>
      <c r="C582" s="53" t="s">
        <v>897</v>
      </c>
      <c r="D582" s="67" t="s">
        <v>493</v>
      </c>
      <c r="E582" s="68">
        <f>SmtRes!DO225*SmtRes!AT225</f>
        <v>1.4</v>
      </c>
      <c r="F582" s="68"/>
      <c r="G582" s="68">
        <f>ROUND(E582*G568, 7)</f>
        <v>4.4799999999999999E-4</v>
      </c>
      <c r="H582" s="69"/>
      <c r="I582" s="67"/>
      <c r="J582" s="69">
        <f>ROUND(SmtRes!AG225/SmtRes!DO225, 2)</f>
        <v>400.24</v>
      </c>
      <c r="K582" s="67"/>
      <c r="L582" s="69">
        <f>SmtRes!DH225</f>
        <v>0.18</v>
      </c>
      <c r="CE582">
        <v>1</v>
      </c>
    </row>
    <row r="583" spans="1:83" x14ac:dyDescent="0.2">
      <c r="A583" s="70"/>
      <c r="B583" s="68">
        <v>4</v>
      </c>
      <c r="C583" s="70" t="s">
        <v>895</v>
      </c>
      <c r="D583" s="67"/>
      <c r="E583" s="71"/>
      <c r="F583" s="68"/>
      <c r="G583" s="68"/>
      <c r="H583" s="68"/>
      <c r="I583" s="68"/>
      <c r="J583" s="68"/>
      <c r="K583" s="68"/>
      <c r="L583" s="72">
        <f>SUM(L584:L593)-SUMIF(CE584:CE593, 1, L584:L593)</f>
        <v>6.08</v>
      </c>
    </row>
    <row r="584" spans="1:83" x14ac:dyDescent="0.2">
      <c r="A584" s="53"/>
      <c r="B584" s="53" t="s">
        <v>644</v>
      </c>
      <c r="C584" s="53" t="s">
        <v>646</v>
      </c>
      <c r="D584" s="67" t="s">
        <v>48</v>
      </c>
      <c r="E584" s="68">
        <v>1.75</v>
      </c>
      <c r="F584" s="68"/>
      <c r="G584" s="68">
        <f>SmtRes!CX226</f>
        <v>5.5999999999999995E-4</v>
      </c>
      <c r="H584" s="69">
        <f>SmtRes!CZ226</f>
        <v>35.71</v>
      </c>
      <c r="I584" s="67">
        <f>SmtRes!AI226</f>
        <v>0.88</v>
      </c>
      <c r="J584" s="69">
        <f>ROUND(H584*I584, 2)</f>
        <v>31.42</v>
      </c>
      <c r="K584" s="67"/>
      <c r="L584" s="69">
        <f>SmtRes!DF226</f>
        <v>0.02</v>
      </c>
    </row>
    <row r="585" spans="1:83" x14ac:dyDescent="0.2">
      <c r="A585" s="53"/>
      <c r="B585" s="53" t="s">
        <v>538</v>
      </c>
      <c r="C585" s="53" t="s">
        <v>540</v>
      </c>
      <c r="D585" s="67" t="s">
        <v>541</v>
      </c>
      <c r="E585" s="68">
        <v>2.64</v>
      </c>
      <c r="F585" s="68"/>
      <c r="G585" s="68">
        <f>SmtRes!CX227</f>
        <v>8.4480000000000004E-4</v>
      </c>
      <c r="H585" s="69"/>
      <c r="I585" s="67"/>
      <c r="J585" s="69">
        <f>SmtRes!CZ227</f>
        <v>9.5500000000000007</v>
      </c>
      <c r="K585" s="67"/>
      <c r="L585" s="69">
        <f>SmtRes!DF227</f>
        <v>0.01</v>
      </c>
    </row>
    <row r="586" spans="1:83" x14ac:dyDescent="0.2">
      <c r="A586" s="53"/>
      <c r="B586" s="53" t="s">
        <v>647</v>
      </c>
      <c r="C586" s="53" t="s">
        <v>649</v>
      </c>
      <c r="D586" s="67" t="s">
        <v>650</v>
      </c>
      <c r="E586" s="68">
        <v>5.6</v>
      </c>
      <c r="F586" s="68"/>
      <c r="G586" s="68">
        <f>SmtRes!CX228</f>
        <v>1.792E-3</v>
      </c>
      <c r="H586" s="69">
        <f>SmtRes!CZ228</f>
        <v>12.83</v>
      </c>
      <c r="I586" s="67">
        <f>SmtRes!AI228</f>
        <v>1.0900000000000001</v>
      </c>
      <c r="J586" s="69">
        <f>ROUND(H586*I586, 2)</f>
        <v>13.98</v>
      </c>
      <c r="K586" s="67"/>
      <c r="L586" s="69">
        <f>SmtRes!DF228</f>
        <v>0.03</v>
      </c>
    </row>
    <row r="587" spans="1:83" x14ac:dyDescent="0.2">
      <c r="A587" s="53"/>
      <c r="B587" s="53" t="s">
        <v>715</v>
      </c>
      <c r="C587" s="53" t="s">
        <v>717</v>
      </c>
      <c r="D587" s="67" t="s">
        <v>285</v>
      </c>
      <c r="E587" s="68">
        <v>3.6999999999999998E-2</v>
      </c>
      <c r="F587" s="68"/>
      <c r="G587" s="68">
        <f>SmtRes!CX229</f>
        <v>1.1800000000000001E-5</v>
      </c>
      <c r="H587" s="69">
        <f>SmtRes!CZ229</f>
        <v>70296.2</v>
      </c>
      <c r="I587" s="67">
        <f>SmtRes!AI229</f>
        <v>1.1299999999999999</v>
      </c>
      <c r="J587" s="69">
        <f>ROUND(H587*I587, 2)</f>
        <v>79434.710000000006</v>
      </c>
      <c r="K587" s="67"/>
      <c r="L587" s="69">
        <f>SmtRes!DF229</f>
        <v>0.94</v>
      </c>
    </row>
    <row r="588" spans="1:83" ht="25.5" x14ac:dyDescent="0.2">
      <c r="A588" s="53"/>
      <c r="B588" s="53" t="s">
        <v>718</v>
      </c>
      <c r="C588" s="53" t="s">
        <v>720</v>
      </c>
      <c r="D588" s="67" t="s">
        <v>285</v>
      </c>
      <c r="E588" s="68">
        <v>0.05</v>
      </c>
      <c r="F588" s="68"/>
      <c r="G588" s="68">
        <f>SmtRes!CX230</f>
        <v>1.5999999999999999E-5</v>
      </c>
      <c r="H588" s="69">
        <f>SmtRes!CZ230</f>
        <v>5275.05</v>
      </c>
      <c r="I588" s="67">
        <f>SmtRes!AI230</f>
        <v>1.34</v>
      </c>
      <c r="J588" s="69">
        <f>ROUND(H588*I588, 2)</f>
        <v>7068.57</v>
      </c>
      <c r="K588" s="67"/>
      <c r="L588" s="69">
        <f>SmtRes!DF230</f>
        <v>0.11</v>
      </c>
    </row>
    <row r="589" spans="1:83" ht="25.5" x14ac:dyDescent="0.2">
      <c r="A589" s="53"/>
      <c r="B589" s="53" t="s">
        <v>721</v>
      </c>
      <c r="C589" s="53" t="s">
        <v>723</v>
      </c>
      <c r="D589" s="67" t="s">
        <v>285</v>
      </c>
      <c r="E589" s="68">
        <v>0.04</v>
      </c>
      <c r="F589" s="68"/>
      <c r="G589" s="68">
        <f>SmtRes!CX232</f>
        <v>1.2799999999999999E-5</v>
      </c>
      <c r="H589" s="69">
        <f>SmtRes!CZ232</f>
        <v>60258.2</v>
      </c>
      <c r="I589" s="67">
        <f>SmtRes!AI232</f>
        <v>0.89</v>
      </c>
      <c r="J589" s="69">
        <f>ROUND(H589*I589, 2)</f>
        <v>53629.8</v>
      </c>
      <c r="K589" s="67"/>
      <c r="L589" s="69">
        <f>SmtRes!DF232</f>
        <v>0.69</v>
      </c>
    </row>
    <row r="590" spans="1:83" ht="38.25" x14ac:dyDescent="0.2">
      <c r="A590" s="53"/>
      <c r="B590" s="53" t="s">
        <v>724</v>
      </c>
      <c r="C590" s="53" t="s">
        <v>726</v>
      </c>
      <c r="D590" s="67" t="s">
        <v>48</v>
      </c>
      <c r="E590" s="68">
        <v>0.69</v>
      </c>
      <c r="F590" s="68"/>
      <c r="G590" s="68">
        <f>SmtRes!CX233</f>
        <v>2.208E-4</v>
      </c>
      <c r="H590" s="69">
        <f>SmtRes!CZ233</f>
        <v>6442.06</v>
      </c>
      <c r="I590" s="67">
        <f>SmtRes!AI233</f>
        <v>0.9</v>
      </c>
      <c r="J590" s="69">
        <f>ROUND(H590*I590, 2)</f>
        <v>5797.85</v>
      </c>
      <c r="K590" s="67"/>
      <c r="L590" s="69">
        <f>SmtRes!DF233</f>
        <v>1.28</v>
      </c>
    </row>
    <row r="591" spans="1:83" ht="51" x14ac:dyDescent="0.2">
      <c r="A591" s="53"/>
      <c r="B591" s="53" t="s">
        <v>727</v>
      </c>
      <c r="C591" s="53" t="s">
        <v>729</v>
      </c>
      <c r="D591" s="67" t="s">
        <v>48</v>
      </c>
      <c r="E591" s="68">
        <v>0.08</v>
      </c>
      <c r="F591" s="68"/>
      <c r="G591" s="68">
        <f>SmtRes!CX234</f>
        <v>2.5599999999999999E-5</v>
      </c>
      <c r="H591" s="69">
        <f>SmtRes!CZ234</f>
        <v>16496.03</v>
      </c>
      <c r="I591" s="67">
        <f>SmtRes!AI234</f>
        <v>1.02</v>
      </c>
      <c r="J591" s="69">
        <f>ROUND(H591*I591, 2)</f>
        <v>16825.95</v>
      </c>
      <c r="K591" s="67"/>
      <c r="L591" s="69">
        <f>SmtRes!DF234</f>
        <v>0.43</v>
      </c>
    </row>
    <row r="592" spans="1:83" ht="51" x14ac:dyDescent="0.2">
      <c r="A592" s="53"/>
      <c r="B592" s="53" t="s">
        <v>730</v>
      </c>
      <c r="C592" s="53" t="s">
        <v>732</v>
      </c>
      <c r="D592" s="67" t="s">
        <v>48</v>
      </c>
      <c r="E592" s="68">
        <v>0.2</v>
      </c>
      <c r="F592" s="68"/>
      <c r="G592" s="68">
        <f>SmtRes!CX235</f>
        <v>6.3999999999999997E-5</v>
      </c>
      <c r="H592" s="69">
        <f>SmtRes!CZ235</f>
        <v>5764.42</v>
      </c>
      <c r="I592" s="67">
        <f>SmtRes!AI235</f>
        <v>1.56</v>
      </c>
      <c r="J592" s="69">
        <f>ROUND(H592*I592, 2)</f>
        <v>8992.5</v>
      </c>
      <c r="K592" s="67"/>
      <c r="L592" s="69">
        <f>SmtRes!DF235</f>
        <v>0.57999999999999996</v>
      </c>
    </row>
    <row r="593" spans="1:83" ht="51" x14ac:dyDescent="0.2">
      <c r="A593" s="53"/>
      <c r="B593" s="53" t="s">
        <v>733</v>
      </c>
      <c r="C593" s="53" t="s">
        <v>735</v>
      </c>
      <c r="D593" s="67" t="s">
        <v>48</v>
      </c>
      <c r="E593" s="68">
        <v>0.69</v>
      </c>
      <c r="F593" s="68"/>
      <c r="G593" s="68">
        <f>SmtRes!CX236</f>
        <v>2.208E-4</v>
      </c>
      <c r="H593" s="69">
        <f>SmtRes!CZ236</f>
        <v>5764.42</v>
      </c>
      <c r="I593" s="67">
        <f>SmtRes!AI236</f>
        <v>1.56</v>
      </c>
      <c r="J593" s="69">
        <f>ROUND(H593*I593, 2)</f>
        <v>8992.5</v>
      </c>
      <c r="K593" s="67"/>
      <c r="L593" s="69">
        <f>SmtRes!DF236</f>
        <v>1.99</v>
      </c>
    </row>
    <row r="594" spans="1:83" x14ac:dyDescent="0.2">
      <c r="A594" s="53"/>
      <c r="B594" s="53"/>
      <c r="C594" s="53"/>
      <c r="D594" s="67"/>
      <c r="E594" s="68"/>
      <c r="F594" s="68"/>
      <c r="G594" s="68"/>
      <c r="H594" s="69"/>
      <c r="I594" s="67"/>
      <c r="J594" s="69"/>
      <c r="K594" s="67"/>
      <c r="L594" s="69"/>
    </row>
    <row r="595" spans="1:83" x14ac:dyDescent="0.2">
      <c r="A595" s="53"/>
      <c r="B595" s="53"/>
      <c r="C595" s="73"/>
      <c r="D595" s="74"/>
      <c r="E595" s="75"/>
      <c r="F595" s="75"/>
      <c r="G595" s="75"/>
      <c r="H595" s="76"/>
      <c r="I595" s="74"/>
      <c r="J595" s="76"/>
      <c r="K595" s="74"/>
      <c r="L595" s="76"/>
    </row>
    <row r="596" spans="1:83" x14ac:dyDescent="0.2">
      <c r="A596" s="53"/>
      <c r="B596" s="53"/>
      <c r="C596" s="52" t="s">
        <v>403</v>
      </c>
      <c r="D596" s="67"/>
      <c r="E596" s="68"/>
      <c r="F596" s="68"/>
      <c r="G596" s="68"/>
      <c r="H596" s="69"/>
      <c r="I596" s="67"/>
      <c r="J596" s="69"/>
      <c r="K596" s="67"/>
      <c r="L596" s="69">
        <f>L570+L572+L573+L583</f>
        <v>84.35</v>
      </c>
    </row>
    <row r="597" spans="1:83" ht="25.5" x14ac:dyDescent="0.2">
      <c r="A597" s="66" t="s">
        <v>928</v>
      </c>
      <c r="B597" s="53" t="str">
        <f>Source!F205</f>
        <v>04.1.02.05-0266</v>
      </c>
      <c r="C597" s="53" t="str">
        <f>Source!G205</f>
        <v>Смеси бетонные тяжелого бетона (БСТ) на щебне из гравия, класс В15, F(1)200, W8</v>
      </c>
      <c r="D597" s="67" t="str">
        <f>Source!H205</f>
        <v>м3</v>
      </c>
      <c r="E597" s="68">
        <f>SmtRes!AT231</f>
        <v>12.5</v>
      </c>
      <c r="F597" s="68"/>
      <c r="G597" s="68">
        <f>Source!I205</f>
        <v>4.0000000000000001E-3</v>
      </c>
      <c r="H597" s="69">
        <f>Source!AL205+Source!AO205+Source!AM205+Source!AN205</f>
        <v>4817.8500000000004</v>
      </c>
      <c r="I597" s="67">
        <f>IF(Source!BC205&lt;&gt; 0, Source!BC205, 1)</f>
        <v>1.45</v>
      </c>
      <c r="J597" s="69">
        <f>ROUND(H597*I597, 2)</f>
        <v>6985.88</v>
      </c>
      <c r="K597" s="67"/>
      <c r="L597" s="69">
        <f>Source!P205</f>
        <v>27.94</v>
      </c>
      <c r="AD597">
        <f>ROUND((Source!AT205/100)*((ROUND(ROUND(Source!AO205,2)*Source!I205, 2)+ROUND(ROUND(Source!AN205,2)*Source!I205, 2))), 2)</f>
        <v>0</v>
      </c>
      <c r="AE597">
        <f>ROUND((Source!AU205/100)*((ROUND(ROUND(Source!AO205,2)*Source!I205, 2)+ROUND(ROUND(Source!AN205,2)*Source!I205, 2))), 2)</f>
        <v>0</v>
      </c>
      <c r="AN597">
        <f>L597</f>
        <v>27.94</v>
      </c>
      <c r="AW597">
        <f>L597</f>
        <v>27.94</v>
      </c>
      <c r="AZ597">
        <f>Source!X205</f>
        <v>0</v>
      </c>
      <c r="BA597">
        <f>Source!Y205</f>
        <v>0</v>
      </c>
      <c r="CD597">
        <v>1</v>
      </c>
    </row>
    <row r="598" spans="1:83" x14ac:dyDescent="0.2">
      <c r="A598" s="53"/>
      <c r="B598" s="53"/>
      <c r="C598" s="53" t="s">
        <v>852</v>
      </c>
      <c r="D598" s="67"/>
      <c r="E598" s="68"/>
      <c r="F598" s="68"/>
      <c r="G598" s="68"/>
      <c r="H598" s="69"/>
      <c r="I598" s="67"/>
      <c r="J598" s="69"/>
      <c r="K598" s="67"/>
      <c r="L598" s="69">
        <f>SUM(AR568:AR601)+SUM(AS568:AS601)+SUM(AT568:AT601)+SUM(AU568:AU601)+SUM(AV568:AV601)</f>
        <v>50.55</v>
      </c>
    </row>
    <row r="599" spans="1:83" ht="38.25" x14ac:dyDescent="0.2">
      <c r="A599" s="53"/>
      <c r="B599" s="53" t="s">
        <v>276</v>
      </c>
      <c r="C599" s="53" t="s">
        <v>916</v>
      </c>
      <c r="D599" s="67" t="s">
        <v>234</v>
      </c>
      <c r="E599" s="68">
        <f>Source!BZ204</f>
        <v>102</v>
      </c>
      <c r="F599" s="68"/>
      <c r="G599" s="68">
        <f>Source!AT204</f>
        <v>102</v>
      </c>
      <c r="H599" s="69"/>
      <c r="I599" s="67"/>
      <c r="J599" s="69"/>
      <c r="K599" s="67"/>
      <c r="L599" s="69">
        <f>SUM(AZ568:AZ601)</f>
        <v>51.56</v>
      </c>
    </row>
    <row r="600" spans="1:83" ht="38.25" x14ac:dyDescent="0.2">
      <c r="A600" s="73"/>
      <c r="B600" s="73" t="s">
        <v>277</v>
      </c>
      <c r="C600" s="73" t="s">
        <v>917</v>
      </c>
      <c r="D600" s="74" t="s">
        <v>234</v>
      </c>
      <c r="E600" s="75">
        <f>Source!CA204</f>
        <v>58</v>
      </c>
      <c r="F600" s="75"/>
      <c r="G600" s="75">
        <f>Source!AU204</f>
        <v>58</v>
      </c>
      <c r="H600" s="76"/>
      <c r="I600" s="74"/>
      <c r="J600" s="76"/>
      <c r="K600" s="74"/>
      <c r="L600" s="76">
        <f>SUM(BA568:BA601)</f>
        <v>29.32</v>
      </c>
    </row>
    <row r="601" spans="1:83" x14ac:dyDescent="0.2">
      <c r="A601" s="18"/>
      <c r="B601" s="18"/>
      <c r="C601" s="77" t="s">
        <v>855</v>
      </c>
      <c r="D601" s="77"/>
      <c r="E601" s="77"/>
      <c r="F601" s="77"/>
      <c r="G601" s="77"/>
      <c r="H601" s="77"/>
      <c r="I601" s="78">
        <f>IF(E568&lt;&gt;0,K601/E568, 0)</f>
        <v>603656.25</v>
      </c>
      <c r="J601" s="78"/>
      <c r="K601" s="78">
        <f>L570+L572+L583+L599+L600+L573+SUM(L597:L597)</f>
        <v>193.17000000000002</v>
      </c>
      <c r="L601" s="78"/>
      <c r="AD601">
        <f>ROUND((Source!AT204/100)*((ROUND(SUMIF(SmtRes!AQ219:'SmtRes'!AQ236,"=1",SmtRes!AD219:'SmtRes'!AD236)*Source!I204, 2)+ROUND(SUMIF(SmtRes!AQ219:'SmtRes'!AQ236,"=1",SmtRes!AC219:'SmtRes'!AC236)*Source!I204, 2))), 2)</f>
        <v>0.74</v>
      </c>
      <c r="AE601">
        <f>ROUND((Source!AU204/100)*((ROUND(SUMIF(SmtRes!AQ219:'SmtRes'!AQ236,"=1",SmtRes!AD219:'SmtRes'!AD236)*Source!I204, 2)+ROUND(SUMIF(SmtRes!AQ219:'SmtRes'!AQ236,"=1",SmtRes!AC219:'SmtRes'!AC236)*Source!I204, 2))), 2)</f>
        <v>0.42</v>
      </c>
      <c r="AN601" s="17">
        <f>L570+L572+L583+L599+L600+L573</f>
        <v>165.23000000000002</v>
      </c>
      <c r="AO601" s="17">
        <f>L572</f>
        <v>27.72</v>
      </c>
      <c r="AQ601" t="s">
        <v>856</v>
      </c>
      <c r="AR601" s="17">
        <f>L570</f>
        <v>44.44</v>
      </c>
      <c r="AT601" s="17">
        <f>L573</f>
        <v>6.1099999999999994</v>
      </c>
      <c r="AV601" t="s">
        <v>856</v>
      </c>
      <c r="AW601" s="17">
        <f>L583</f>
        <v>6.08</v>
      </c>
      <c r="AZ601">
        <f>Source!X204</f>
        <v>51.56</v>
      </c>
      <c r="BA601">
        <f>Source!Y204</f>
        <v>29.32</v>
      </c>
      <c r="CD601">
        <v>1</v>
      </c>
    </row>
    <row r="602" spans="1:83" ht="38.25" x14ac:dyDescent="0.2">
      <c r="A602" s="79" t="s">
        <v>386</v>
      </c>
      <c r="B602" s="73" t="str">
        <f>Source!F206</f>
        <v>05.1.08.09-0001</v>
      </c>
      <c r="C602" s="73" t="str">
        <f>Source!G206</f>
        <v>Подушки опорные железобетонные, объем от 0,003 до 0,006 м3, бетон В15, расход арматуры от 150 до 200 кг/м3</v>
      </c>
      <c r="D602" s="74" t="str">
        <f>Source!H206</f>
        <v>м3</v>
      </c>
      <c r="E602" s="75">
        <f>Source!K206</f>
        <v>2.8000000000000001E-2</v>
      </c>
      <c r="F602" s="75"/>
      <c r="G602" s="75">
        <f>Source!I206</f>
        <v>2.8000000000000001E-2</v>
      </c>
      <c r="H602" s="76">
        <f>Source!AL206</f>
        <v>34865.08</v>
      </c>
      <c r="I602" s="74">
        <f>IF(Source!BC206&lt;&gt; 0, Source!BC206, 1)</f>
        <v>1.43</v>
      </c>
      <c r="J602" s="76">
        <f>ROUND(H602*I602, 2)</f>
        <v>49857.06</v>
      </c>
      <c r="K602" s="74"/>
      <c r="L602" s="76">
        <f>Source!P206</f>
        <v>1396</v>
      </c>
    </row>
    <row r="603" spans="1:83" x14ac:dyDescent="0.2">
      <c r="A603" s="18"/>
      <c r="B603" s="18"/>
      <c r="C603" s="77" t="s">
        <v>855</v>
      </c>
      <c r="D603" s="77"/>
      <c r="E603" s="77"/>
      <c r="F603" s="77"/>
      <c r="G603" s="77"/>
      <c r="H603" s="77"/>
      <c r="I603" s="78">
        <f>IF(E602&lt;&gt;0,K603/E602, 0)</f>
        <v>49857.142857142855</v>
      </c>
      <c r="J603" s="78"/>
      <c r="K603" s="78">
        <f>L602</f>
        <v>1396</v>
      </c>
      <c r="L603" s="78"/>
      <c r="AD603">
        <f>ROUND((Source!AT206/100)*((ROUND(ROUND(Source!AO206,2)*Source!I206, 2)+ROUND(ROUND(Source!AN206,2)*Source!I206, 2))), 2)</f>
        <v>0</v>
      </c>
      <c r="AE603">
        <f>ROUND((Source!AU206/100)*((ROUND(ROUND(Source!AO206,2)*Source!I206, 2)+ROUND(ROUND(Source!AN206,2)*Source!I206, 2))), 2)</f>
        <v>0</v>
      </c>
      <c r="AN603" s="17">
        <f>L602</f>
        <v>1396</v>
      </c>
      <c r="AO603">
        <f>0</f>
        <v>0</v>
      </c>
      <c r="AQ603" t="s">
        <v>856</v>
      </c>
      <c r="AR603">
        <f>0</f>
        <v>0</v>
      </c>
      <c r="AT603">
        <f>0</f>
        <v>0</v>
      </c>
      <c r="AV603" t="s">
        <v>856</v>
      </c>
      <c r="AW603" s="17">
        <f>L602</f>
        <v>1396</v>
      </c>
      <c r="AZ603">
        <f>Source!X206</f>
        <v>0</v>
      </c>
      <c r="BA603">
        <f>Source!Y206</f>
        <v>0</v>
      </c>
      <c r="CD603">
        <v>1</v>
      </c>
    </row>
    <row r="604" spans="1:83" ht="63.75" x14ac:dyDescent="0.2">
      <c r="A604" s="66" t="s">
        <v>390</v>
      </c>
      <c r="B604" s="53" t="s">
        <v>929</v>
      </c>
      <c r="C604" s="53" t="str">
        <f>Source!G207</f>
        <v>Нанесение весьма усиленной антикоррозионной битумно-резиновой или битумно-полимерной изоляции на стальные трубопроводы диаметром: 50 мм</v>
      </c>
      <c r="D604" s="67" t="str">
        <f>Source!H207</f>
        <v>км</v>
      </c>
      <c r="E604" s="68">
        <f>Source!K207</f>
        <v>1.2E-4</v>
      </c>
      <c r="F604" s="68"/>
      <c r="G604" s="68">
        <f>Source!I207</f>
        <v>1.2E-4</v>
      </c>
      <c r="H604" s="69"/>
      <c r="I604" s="67"/>
      <c r="J604" s="69"/>
      <c r="K604" s="67"/>
      <c r="L604" s="69"/>
    </row>
    <row r="605" spans="1:83" x14ac:dyDescent="0.2">
      <c r="A605" s="70"/>
      <c r="B605" s="68">
        <v>1</v>
      </c>
      <c r="C605" s="70" t="s">
        <v>858</v>
      </c>
      <c r="D605" s="67" t="s">
        <v>493</v>
      </c>
      <c r="E605" s="71"/>
      <c r="F605" s="68"/>
      <c r="G605" s="68">
        <f>Source!U207</f>
        <v>2.436E-2</v>
      </c>
      <c r="H605" s="68"/>
      <c r="I605" s="68"/>
      <c r="J605" s="68"/>
      <c r="K605" s="68"/>
      <c r="L605" s="72">
        <f>SUM(L606:L606)-SUMIF(CE606:CE606, 1, L606:L606)</f>
        <v>9.5299999999999994</v>
      </c>
    </row>
    <row r="606" spans="1:83" x14ac:dyDescent="0.2">
      <c r="A606" s="53"/>
      <c r="B606" s="53" t="s">
        <v>681</v>
      </c>
      <c r="C606" s="53" t="s">
        <v>682</v>
      </c>
      <c r="D606" s="67" t="s">
        <v>493</v>
      </c>
      <c r="E606" s="68">
        <v>203</v>
      </c>
      <c r="F606" s="68"/>
      <c r="G606" s="68">
        <f>SmtRes!CX237</f>
        <v>2.436E-2</v>
      </c>
      <c r="H606" s="69"/>
      <c r="I606" s="67"/>
      <c r="J606" s="69">
        <f>SmtRes!CZ237</f>
        <v>391.28</v>
      </c>
      <c r="K606" s="67"/>
      <c r="L606" s="69">
        <f>SmtRes!DI237</f>
        <v>9.5299999999999994</v>
      </c>
    </row>
    <row r="607" spans="1:83" x14ac:dyDescent="0.2">
      <c r="A607" s="70"/>
      <c r="B607" s="68">
        <v>2</v>
      </c>
      <c r="C607" s="70" t="s">
        <v>849</v>
      </c>
      <c r="D607" s="67"/>
      <c r="E607" s="71"/>
      <c r="F607" s="68"/>
      <c r="G607" s="68"/>
      <c r="H607" s="68"/>
      <c r="I607" s="68"/>
      <c r="J607" s="68"/>
      <c r="K607" s="68"/>
      <c r="L607" s="72">
        <f>SUM(L608:L612)-SUMIF(CE608:CE612, 1, L608:L612)</f>
        <v>0.77</v>
      </c>
    </row>
    <row r="608" spans="1:83" hidden="1" x14ac:dyDescent="0.2">
      <c r="A608" s="70"/>
      <c r="B608" s="68"/>
      <c r="C608" s="70" t="s">
        <v>851</v>
      </c>
      <c r="D608" s="67" t="s">
        <v>493</v>
      </c>
      <c r="E608" s="71"/>
      <c r="F608" s="68"/>
      <c r="G608" s="68">
        <f>Source!V207</f>
        <v>1.08E-5</v>
      </c>
      <c r="H608" s="68"/>
      <c r="I608" s="68"/>
      <c r="J608" s="68"/>
      <c r="K608" s="68"/>
      <c r="L608" s="72">
        <f>SUMIF(CE609:CE612, 1, L609:L612)</f>
        <v>0</v>
      </c>
      <c r="CE608">
        <v>1</v>
      </c>
    </row>
    <row r="609" spans="1:83" ht="25.5" x14ac:dyDescent="0.2">
      <c r="A609" s="53"/>
      <c r="B609" s="53" t="s">
        <v>736</v>
      </c>
      <c r="C609" s="53" t="s">
        <v>738</v>
      </c>
      <c r="D609" s="67" t="s">
        <v>497</v>
      </c>
      <c r="E609" s="68">
        <v>69.099999999999994</v>
      </c>
      <c r="F609" s="68"/>
      <c r="G609" s="68">
        <f>SmtRes!CX239</f>
        <v>8.2920000000000008E-3</v>
      </c>
      <c r="H609" s="69">
        <f>SmtRes!CZ239</f>
        <v>1.4</v>
      </c>
      <c r="I609" s="67">
        <f>SmtRes!AJ239</f>
        <v>1.63</v>
      </c>
      <c r="J609" s="69">
        <f>ROUND(H609*I609, 2)</f>
        <v>2.2799999999999998</v>
      </c>
      <c r="K609" s="67"/>
      <c r="L609" s="69">
        <f>SmtRes!DG239</f>
        <v>0.02</v>
      </c>
    </row>
    <row r="610" spans="1:83" ht="51" x14ac:dyDescent="0.2">
      <c r="A610" s="53"/>
      <c r="B610" s="53" t="s">
        <v>503</v>
      </c>
      <c r="C610" s="53" t="s">
        <v>505</v>
      </c>
      <c r="D610" s="67" t="s">
        <v>497</v>
      </c>
      <c r="E610" s="68">
        <v>0.09</v>
      </c>
      <c r="F610" s="68"/>
      <c r="G610" s="68">
        <f>SmtRes!CX240</f>
        <v>1.08E-5</v>
      </c>
      <c r="H610" s="69"/>
      <c r="I610" s="67"/>
      <c r="J610" s="69">
        <f>SmtRes!CZ240</f>
        <v>1681.82</v>
      </c>
      <c r="K610" s="67"/>
      <c r="L610" s="69">
        <f>SmtRes!DG240</f>
        <v>0.02</v>
      </c>
    </row>
    <row r="611" spans="1:83" x14ac:dyDescent="0.2">
      <c r="A611" s="53"/>
      <c r="B611" s="53" t="s">
        <v>506</v>
      </c>
      <c r="C611" s="53" t="s">
        <v>862</v>
      </c>
      <c r="D611" s="67" t="s">
        <v>493</v>
      </c>
      <c r="E611" s="68">
        <f>SmtRes!DO240*SmtRes!AT240</f>
        <v>0.09</v>
      </c>
      <c r="F611" s="68"/>
      <c r="G611" s="68">
        <f>ROUND(E611*G604, 7)</f>
        <v>1.08E-5</v>
      </c>
      <c r="H611" s="69"/>
      <c r="I611" s="67"/>
      <c r="J611" s="69">
        <f>ROUND(SmtRes!AG240/SmtRes!DO240, 2)</f>
        <v>459.98</v>
      </c>
      <c r="K611" s="67"/>
      <c r="L611" s="69">
        <f>SmtRes!DH240</f>
        <v>0</v>
      </c>
      <c r="CE611">
        <v>1</v>
      </c>
    </row>
    <row r="612" spans="1:83" ht="38.25" x14ac:dyDescent="0.2">
      <c r="A612" s="53"/>
      <c r="B612" s="53" t="s">
        <v>739</v>
      </c>
      <c r="C612" s="53" t="s">
        <v>741</v>
      </c>
      <c r="D612" s="67" t="s">
        <v>497</v>
      </c>
      <c r="E612" s="68">
        <v>29.84</v>
      </c>
      <c r="F612" s="68"/>
      <c r="G612" s="68">
        <f>SmtRes!CX241</f>
        <v>3.5807999999999999E-3</v>
      </c>
      <c r="H612" s="69">
        <f>SmtRes!CZ241</f>
        <v>119.89</v>
      </c>
      <c r="I612" s="67">
        <f>SmtRes!AJ241</f>
        <v>1.69</v>
      </c>
      <c r="J612" s="69">
        <f>ROUND(H612*I612, 2)</f>
        <v>202.61</v>
      </c>
      <c r="K612" s="67"/>
      <c r="L612" s="69">
        <f>SmtRes!DG241</f>
        <v>0.73</v>
      </c>
    </row>
    <row r="613" spans="1:83" x14ac:dyDescent="0.2">
      <c r="A613" s="70"/>
      <c r="B613" s="68">
        <v>4</v>
      </c>
      <c r="C613" s="70" t="s">
        <v>895</v>
      </c>
      <c r="D613" s="67"/>
      <c r="E613" s="71"/>
      <c r="F613" s="68"/>
      <c r="G613" s="68"/>
      <c r="H613" s="68"/>
      <c r="I613" s="68"/>
      <c r="J613" s="68"/>
      <c r="K613" s="68"/>
      <c r="L613" s="72">
        <f>SUM(L614:L619)-SUMIF(CE614:CE619, 1, L614:L619)</f>
        <v>3.1799999999999997</v>
      </c>
    </row>
    <row r="614" spans="1:83" x14ac:dyDescent="0.2">
      <c r="A614" s="53"/>
      <c r="B614" s="53" t="s">
        <v>742</v>
      </c>
      <c r="C614" s="53" t="s">
        <v>744</v>
      </c>
      <c r="D614" s="67" t="s">
        <v>745</v>
      </c>
      <c r="E614" s="68">
        <v>0.37</v>
      </c>
      <c r="F614" s="68"/>
      <c r="G614" s="68">
        <f>SmtRes!CX244</f>
        <v>4.4400000000000002E-5</v>
      </c>
      <c r="H614" s="69">
        <f>SmtRes!CZ244</f>
        <v>7186.29</v>
      </c>
      <c r="I614" s="67">
        <f>SmtRes!AI244</f>
        <v>0.85</v>
      </c>
      <c r="J614" s="69">
        <f>ROUND(H614*I614, 2)</f>
        <v>6108.35</v>
      </c>
      <c r="K614" s="67"/>
      <c r="L614" s="69">
        <f>SmtRes!DF244</f>
        <v>0.27</v>
      </c>
    </row>
    <row r="615" spans="1:83" x14ac:dyDescent="0.2">
      <c r="A615" s="53"/>
      <c r="B615" s="53" t="s">
        <v>538</v>
      </c>
      <c r="C615" s="53" t="s">
        <v>540</v>
      </c>
      <c r="D615" s="67" t="s">
        <v>541</v>
      </c>
      <c r="E615" s="68">
        <v>49.761000000000003</v>
      </c>
      <c r="F615" s="68"/>
      <c r="G615" s="68">
        <f>SmtRes!CX245</f>
        <v>5.9712999999999997E-3</v>
      </c>
      <c r="H615" s="69"/>
      <c r="I615" s="67"/>
      <c r="J615" s="69">
        <f>SmtRes!CZ245</f>
        <v>9.5500000000000007</v>
      </c>
      <c r="K615" s="67"/>
      <c r="L615" s="69">
        <f>SmtRes!DF245</f>
        <v>0.06</v>
      </c>
    </row>
    <row r="616" spans="1:83" x14ac:dyDescent="0.2">
      <c r="A616" s="53"/>
      <c r="B616" s="53" t="s">
        <v>746</v>
      </c>
      <c r="C616" s="53" t="s">
        <v>748</v>
      </c>
      <c r="D616" s="67" t="s">
        <v>650</v>
      </c>
      <c r="E616" s="68">
        <v>1.2</v>
      </c>
      <c r="F616" s="68"/>
      <c r="G616" s="68">
        <f>SmtRes!CX246</f>
        <v>1.44E-4</v>
      </c>
      <c r="H616" s="69">
        <f>SmtRes!CZ246</f>
        <v>108.68</v>
      </c>
      <c r="I616" s="67">
        <f>SmtRes!AI246</f>
        <v>1.63</v>
      </c>
      <c r="J616" s="69">
        <f>ROUND(H616*I616, 2)</f>
        <v>177.15</v>
      </c>
      <c r="K616" s="67"/>
      <c r="L616" s="69">
        <f>SmtRes!DF246</f>
        <v>0.03</v>
      </c>
    </row>
    <row r="617" spans="1:83" ht="25.5" x14ac:dyDescent="0.2">
      <c r="A617" s="53"/>
      <c r="B617" s="53" t="s">
        <v>749</v>
      </c>
      <c r="C617" s="53" t="s">
        <v>751</v>
      </c>
      <c r="D617" s="67" t="s">
        <v>752</v>
      </c>
      <c r="E617" s="68">
        <v>0.31</v>
      </c>
      <c r="F617" s="68"/>
      <c r="G617" s="68">
        <f>SmtRes!CX247</f>
        <v>3.7200000000000003E-5</v>
      </c>
      <c r="H617" s="69">
        <f>SmtRes!CZ247</f>
        <v>592.04</v>
      </c>
      <c r="I617" s="67">
        <f>SmtRes!AI247</f>
        <v>1.63</v>
      </c>
      <c r="J617" s="69">
        <f>ROUND(H617*I617, 2)</f>
        <v>965.03</v>
      </c>
      <c r="K617" s="67"/>
      <c r="L617" s="69">
        <f>SmtRes!DF247</f>
        <v>0.04</v>
      </c>
    </row>
    <row r="618" spans="1:83" ht="38.25" x14ac:dyDescent="0.2">
      <c r="A618" s="53"/>
      <c r="B618" s="53" t="s">
        <v>724</v>
      </c>
      <c r="C618" s="53" t="s">
        <v>726</v>
      </c>
      <c r="D618" s="67" t="s">
        <v>48</v>
      </c>
      <c r="E618" s="68">
        <v>0.25</v>
      </c>
      <c r="F618" s="68"/>
      <c r="G618" s="68">
        <f>SmtRes!CX248</f>
        <v>3.0000000000000001E-5</v>
      </c>
      <c r="H618" s="69">
        <f>SmtRes!CZ248</f>
        <v>6442.06</v>
      </c>
      <c r="I618" s="67">
        <f>SmtRes!AI248</f>
        <v>0.9</v>
      </c>
      <c r="J618" s="69">
        <f>ROUND(H618*I618, 2)</f>
        <v>5797.85</v>
      </c>
      <c r="K618" s="67"/>
      <c r="L618" s="69">
        <f>SmtRes!DF248</f>
        <v>0.17</v>
      </c>
    </row>
    <row r="619" spans="1:83" ht="38.25" x14ac:dyDescent="0.2">
      <c r="A619" s="53"/>
      <c r="B619" s="53" t="s">
        <v>753</v>
      </c>
      <c r="C619" s="53" t="s">
        <v>755</v>
      </c>
      <c r="D619" s="67" t="s">
        <v>752</v>
      </c>
      <c r="E619" s="68">
        <v>43</v>
      </c>
      <c r="F619" s="68"/>
      <c r="G619" s="68">
        <f>SmtRes!CX249</f>
        <v>5.1599999999999997E-3</v>
      </c>
      <c r="H619" s="69">
        <f>SmtRes!CZ249</f>
        <v>574.19000000000005</v>
      </c>
      <c r="I619" s="67">
        <f>SmtRes!AI249</f>
        <v>0.88</v>
      </c>
      <c r="J619" s="69">
        <f>ROUND(H619*I619, 2)</f>
        <v>505.29</v>
      </c>
      <c r="K619" s="67"/>
      <c r="L619" s="69">
        <f>SmtRes!DF249</f>
        <v>2.61</v>
      </c>
    </row>
    <row r="620" spans="1:83" x14ac:dyDescent="0.2">
      <c r="A620" s="53"/>
      <c r="B620" s="53"/>
      <c r="C620" s="73"/>
      <c r="D620" s="74"/>
      <c r="E620" s="75"/>
      <c r="F620" s="75"/>
      <c r="G620" s="75"/>
      <c r="H620" s="76"/>
      <c r="I620" s="74"/>
      <c r="J620" s="76"/>
      <c r="K620" s="74"/>
      <c r="L620" s="76"/>
    </row>
    <row r="621" spans="1:83" x14ac:dyDescent="0.2">
      <c r="A621" s="53"/>
      <c r="B621" s="53"/>
      <c r="C621" s="52" t="s">
        <v>403</v>
      </c>
      <c r="D621" s="67"/>
      <c r="E621" s="68"/>
      <c r="F621" s="68"/>
      <c r="G621" s="68"/>
      <c r="H621" s="69"/>
      <c r="I621" s="67"/>
      <c r="J621" s="69"/>
      <c r="K621" s="67"/>
      <c r="L621" s="69">
        <f>L605+L607+L608+L613</f>
        <v>13.479999999999999</v>
      </c>
    </row>
    <row r="622" spans="1:83" ht="51" x14ac:dyDescent="0.2">
      <c r="A622" s="66" t="s">
        <v>930</v>
      </c>
      <c r="B622" s="53" t="str">
        <f>Source!F208</f>
        <v>01.2.03.02-0005</v>
      </c>
      <c r="C622" s="53" t="str">
        <f>Source!G208</f>
        <v>Грунтовка (праймер) битумно-полимерная для нанесения на наружную поверхность подземных стальных трубопроводов, расход 0,1 кг/м2</v>
      </c>
      <c r="D622" s="67" t="str">
        <f>Source!H208</f>
        <v>т</v>
      </c>
      <c r="E622" s="68">
        <f>SmtRes!AT242</f>
        <v>8.3333332999999996</v>
      </c>
      <c r="F622" s="68"/>
      <c r="G622" s="68">
        <f>Source!I208</f>
        <v>1E-3</v>
      </c>
      <c r="H622" s="69">
        <f>Source!AL208+Source!AO208+Source!AM208+Source!AN208</f>
        <v>112746.82</v>
      </c>
      <c r="I622" s="67">
        <f>IF(Source!BC208&lt;&gt; 0, Source!BC208, 1)</f>
        <v>1.69</v>
      </c>
      <c r="J622" s="69">
        <f>ROUND(H622*I622, 2)</f>
        <v>190542.13</v>
      </c>
      <c r="K622" s="67"/>
      <c r="L622" s="69">
        <f>Source!P208</f>
        <v>190.54</v>
      </c>
      <c r="AD622">
        <f>ROUND((Source!AT208/100)*((ROUND(ROUND(Source!AO208,2)*Source!I208, 2)+ROUND(ROUND(Source!AN208,2)*Source!I208, 2))), 2)</f>
        <v>0</v>
      </c>
      <c r="AE622">
        <f>ROUND((Source!AU208/100)*((ROUND(ROUND(Source!AO208,2)*Source!I208, 2)+ROUND(ROUND(Source!AN208,2)*Source!I208, 2))), 2)</f>
        <v>0</v>
      </c>
      <c r="AN622">
        <f>L622</f>
        <v>190.54</v>
      </c>
      <c r="AW622">
        <f>L622</f>
        <v>190.54</v>
      </c>
      <c r="AZ622">
        <f>Source!X208</f>
        <v>0</v>
      </c>
      <c r="BA622">
        <f>Source!Y208</f>
        <v>0</v>
      </c>
      <c r="CD622">
        <v>1</v>
      </c>
    </row>
    <row r="623" spans="1:83" ht="25.5" x14ac:dyDescent="0.2">
      <c r="A623" s="66" t="s">
        <v>931</v>
      </c>
      <c r="B623" s="53" t="str">
        <f>Source!F209</f>
        <v>01.2.03.03-0063</v>
      </c>
      <c r="C623" s="53" t="str">
        <f>Source!G209</f>
        <v>Мастика битумно-резиновая изоляционная МБР-65</v>
      </c>
      <c r="D623" s="67" t="str">
        <f>Source!H209</f>
        <v>т</v>
      </c>
      <c r="E623" s="68">
        <f>SmtRes!AT243</f>
        <v>1.73</v>
      </c>
      <c r="F623" s="68"/>
      <c r="G623" s="68">
        <f>Source!I209</f>
        <v>2.076E-4</v>
      </c>
      <c r="H623" s="69">
        <f>Source!AL209+Source!AO209+Source!AM209+Source!AN209</f>
        <v>19145.349999999999</v>
      </c>
      <c r="I623" s="67">
        <f>IF(Source!BC209&lt;&gt; 0, Source!BC209, 1)</f>
        <v>1.69</v>
      </c>
      <c r="J623" s="69">
        <f>ROUND(H623*I623, 2)</f>
        <v>32355.64</v>
      </c>
      <c r="K623" s="67"/>
      <c r="L623" s="69">
        <f>Source!P209</f>
        <v>6.72</v>
      </c>
      <c r="AD623">
        <f>ROUND((Source!AT209/100)*((ROUND(ROUND(Source!AO209,2)*Source!I209, 2)+ROUND(ROUND(Source!AN209,2)*Source!I209, 2))), 2)</f>
        <v>0</v>
      </c>
      <c r="AE623">
        <f>ROUND((Source!AU209/100)*((ROUND(ROUND(Source!AO209,2)*Source!I209, 2)+ROUND(ROUND(Source!AN209,2)*Source!I209, 2))), 2)</f>
        <v>0</v>
      </c>
      <c r="AN623">
        <f>L623</f>
        <v>6.72</v>
      </c>
      <c r="AW623">
        <f>L623</f>
        <v>6.72</v>
      </c>
      <c r="AZ623">
        <f>Source!X209</f>
        <v>0</v>
      </c>
      <c r="BA623">
        <f>Source!Y209</f>
        <v>0</v>
      </c>
      <c r="CD623">
        <v>1</v>
      </c>
    </row>
    <row r="624" spans="1:83" x14ac:dyDescent="0.2">
      <c r="A624" s="53"/>
      <c r="B624" s="53"/>
      <c r="C624" s="53" t="s">
        <v>852</v>
      </c>
      <c r="D624" s="67"/>
      <c r="E624" s="68"/>
      <c r="F624" s="68"/>
      <c r="G624" s="68"/>
      <c r="H624" s="69"/>
      <c r="I624" s="67"/>
      <c r="J624" s="69"/>
      <c r="K624" s="67"/>
      <c r="L624" s="69">
        <f>SUM(AR604:AR627)+SUM(AS604:AS627)+SUM(AT604:AT627)+SUM(AU604:AU627)+SUM(AV604:AV627)</f>
        <v>9.5299999999999994</v>
      </c>
    </row>
    <row r="625" spans="1:82" ht="38.25" x14ac:dyDescent="0.2">
      <c r="A625" s="53"/>
      <c r="B625" s="53" t="s">
        <v>43</v>
      </c>
      <c r="C625" s="53" t="s">
        <v>863</v>
      </c>
      <c r="D625" s="67" t="s">
        <v>234</v>
      </c>
      <c r="E625" s="68">
        <f>Source!BZ207</f>
        <v>117</v>
      </c>
      <c r="F625" s="68"/>
      <c r="G625" s="68">
        <f>Source!AT207</f>
        <v>117</v>
      </c>
      <c r="H625" s="69"/>
      <c r="I625" s="67"/>
      <c r="J625" s="69"/>
      <c r="K625" s="67"/>
      <c r="L625" s="69">
        <f>SUM(AZ604:AZ627)</f>
        <v>11.15</v>
      </c>
    </row>
    <row r="626" spans="1:82" ht="38.25" x14ac:dyDescent="0.2">
      <c r="A626" s="73"/>
      <c r="B626" s="73" t="s">
        <v>44</v>
      </c>
      <c r="C626" s="73" t="s">
        <v>864</v>
      </c>
      <c r="D626" s="74" t="s">
        <v>234</v>
      </c>
      <c r="E626" s="75">
        <f>Source!CA207</f>
        <v>74</v>
      </c>
      <c r="F626" s="75"/>
      <c r="G626" s="75">
        <f>Source!AU207</f>
        <v>74</v>
      </c>
      <c r="H626" s="76"/>
      <c r="I626" s="74"/>
      <c r="J626" s="76"/>
      <c r="K626" s="74"/>
      <c r="L626" s="76">
        <f>SUM(BA604:BA627)</f>
        <v>7.05</v>
      </c>
    </row>
    <row r="627" spans="1:82" x14ac:dyDescent="0.2">
      <c r="A627" s="18"/>
      <c r="B627" s="18"/>
      <c r="C627" s="77" t="s">
        <v>855</v>
      </c>
      <c r="D627" s="77"/>
      <c r="E627" s="77"/>
      <c r="F627" s="77"/>
      <c r="G627" s="77"/>
      <c r="H627" s="77"/>
      <c r="I627" s="78">
        <f>IF(E604&lt;&gt;0,K627/E604, 0)</f>
        <v>1907833.3333333333</v>
      </c>
      <c r="J627" s="78"/>
      <c r="K627" s="78">
        <f>L605+L607+L613+L625+L626+L608+SUM(L622:L623)</f>
        <v>228.94</v>
      </c>
      <c r="L627" s="78"/>
      <c r="AD627">
        <f>ROUND((Source!AT207/100)*((ROUND(SUMIF(SmtRes!AQ237:'SmtRes'!AQ249,"=1",SmtRes!AD237:'SmtRes'!AD249)*Source!I207, 2)+ROUND(SUMIF(SmtRes!AQ237:'SmtRes'!AQ249,"=1",SmtRes!AC237:'SmtRes'!AC249)*Source!I207, 2))), 2)</f>
        <v>0.13</v>
      </c>
      <c r="AE627">
        <f>ROUND((Source!AU207/100)*((ROUND(SUMIF(SmtRes!AQ237:'SmtRes'!AQ249,"=1",SmtRes!AD237:'SmtRes'!AD249)*Source!I207, 2)+ROUND(SUMIF(SmtRes!AQ237:'SmtRes'!AQ249,"=1",SmtRes!AC237:'SmtRes'!AC249)*Source!I207, 2))), 2)</f>
        <v>0.08</v>
      </c>
      <c r="AN627" s="17">
        <f>L605+L607+L613+L625+L626+L608</f>
        <v>31.68</v>
      </c>
      <c r="AO627" s="17">
        <f>L607</f>
        <v>0.77</v>
      </c>
      <c r="AQ627" t="s">
        <v>856</v>
      </c>
      <c r="AR627" s="17">
        <f>L605</f>
        <v>9.5299999999999994</v>
      </c>
      <c r="AT627" s="17">
        <f>L608</f>
        <v>0</v>
      </c>
      <c r="AV627" t="s">
        <v>856</v>
      </c>
      <c r="AW627" s="17">
        <f>L613</f>
        <v>3.1799999999999997</v>
      </c>
      <c r="AZ627">
        <f>Source!X207</f>
        <v>11.15</v>
      </c>
      <c r="BA627">
        <f>Source!Y207</f>
        <v>7.05</v>
      </c>
      <c r="CD627">
        <v>1</v>
      </c>
    </row>
    <row r="628" spans="1:82" x14ac:dyDescent="0.2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</row>
    <row r="629" spans="1:82" x14ac:dyDescent="0.2">
      <c r="A629" s="80"/>
      <c r="B629" s="52"/>
      <c r="C629" s="65" t="s">
        <v>867</v>
      </c>
      <c r="D629" s="65"/>
      <c r="E629" s="65"/>
      <c r="F629" s="65"/>
      <c r="G629" s="65"/>
      <c r="H629" s="65"/>
      <c r="I629" s="72"/>
      <c r="J629" s="80"/>
      <c r="K629" s="81"/>
      <c r="L629" s="72">
        <f>L631+L632+L638+L642</f>
        <v>4482.8</v>
      </c>
    </row>
    <row r="630" spans="1:82" x14ac:dyDescent="0.2">
      <c r="A630" s="82"/>
      <c r="B630" s="53"/>
      <c r="C630" s="83" t="s">
        <v>868</v>
      </c>
      <c r="D630" s="83"/>
      <c r="E630" s="83"/>
      <c r="F630" s="83"/>
      <c r="G630" s="83"/>
      <c r="H630" s="83"/>
      <c r="I630" s="69"/>
      <c r="J630" s="82"/>
      <c r="K630" s="68"/>
      <c r="L630" s="69"/>
    </row>
    <row r="631" spans="1:82" x14ac:dyDescent="0.2">
      <c r="A631" s="82"/>
      <c r="B631" s="53"/>
      <c r="C631" s="83" t="s">
        <v>869</v>
      </c>
      <c r="D631" s="83"/>
      <c r="E631" s="83"/>
      <c r="F631" s="83"/>
      <c r="G631" s="83"/>
      <c r="H631" s="83"/>
      <c r="I631" s="69"/>
      <c r="J631" s="82"/>
      <c r="K631" s="68"/>
      <c r="L631" s="69">
        <f>SUM(AR500:AR627)</f>
        <v>472.22999999999996</v>
      </c>
    </row>
    <row r="632" spans="1:82" hidden="1" x14ac:dyDescent="0.2">
      <c r="A632" s="82"/>
      <c r="B632" s="53"/>
      <c r="C632" s="83" t="s">
        <v>870</v>
      </c>
      <c r="D632" s="83"/>
      <c r="E632" s="83"/>
      <c r="F632" s="83"/>
      <c r="G632" s="83"/>
      <c r="H632" s="83"/>
      <c r="I632" s="69"/>
      <c r="J632" s="82"/>
      <c r="K632" s="68"/>
      <c r="L632" s="69">
        <f>L634+L637+L636</f>
        <v>1044.9100000000003</v>
      </c>
    </row>
    <row r="633" spans="1:82" hidden="1" x14ac:dyDescent="0.2">
      <c r="A633" s="82"/>
      <c r="B633" s="53"/>
      <c r="C633" s="83" t="s">
        <v>871</v>
      </c>
      <c r="D633" s="83"/>
      <c r="E633" s="83"/>
      <c r="F633" s="83"/>
      <c r="G633" s="83"/>
      <c r="H633" s="83"/>
      <c r="I633" s="69"/>
      <c r="J633" s="82"/>
      <c r="K633" s="68"/>
      <c r="L633" s="69"/>
    </row>
    <row r="634" spans="1:82" x14ac:dyDescent="0.2">
      <c r="A634" s="82"/>
      <c r="B634" s="53"/>
      <c r="C634" s="83" t="s">
        <v>870</v>
      </c>
      <c r="D634" s="83"/>
      <c r="E634" s="83"/>
      <c r="F634" s="83"/>
      <c r="G634" s="83"/>
      <c r="H634" s="83"/>
      <c r="I634" s="69"/>
      <c r="J634" s="82"/>
      <c r="K634" s="68"/>
      <c r="L634" s="69">
        <f>SUM(AO500:AO627)</f>
        <v>787.13000000000022</v>
      </c>
    </row>
    <row r="635" spans="1:82" hidden="1" x14ac:dyDescent="0.2">
      <c r="A635" s="82"/>
      <c r="B635" s="53"/>
      <c r="C635" s="83" t="s">
        <v>872</v>
      </c>
      <c r="D635" s="83"/>
      <c r="E635" s="83"/>
      <c r="F635" s="83"/>
      <c r="G635" s="83"/>
      <c r="H635" s="83"/>
      <c r="I635" s="69"/>
      <c r="J635" s="82"/>
      <c r="K635" s="68"/>
      <c r="L635" s="69"/>
    </row>
    <row r="636" spans="1:82" x14ac:dyDescent="0.2">
      <c r="A636" s="82"/>
      <c r="B636" s="53"/>
      <c r="C636" s="83" t="s">
        <v>892</v>
      </c>
      <c r="D636" s="83"/>
      <c r="E636" s="83"/>
      <c r="F636" s="83"/>
      <c r="G636" s="83"/>
      <c r="H636" s="83"/>
      <c r="I636" s="69"/>
      <c r="J636" s="82"/>
      <c r="K636" s="68"/>
      <c r="L636" s="69">
        <f>SUM(AT500:AT627)</f>
        <v>257.78000000000003</v>
      </c>
    </row>
    <row r="637" spans="1:82" hidden="1" x14ac:dyDescent="0.2">
      <c r="A637" s="82"/>
      <c r="B637" s="53"/>
      <c r="C637" s="83" t="s">
        <v>873</v>
      </c>
      <c r="D637" s="83"/>
      <c r="E637" s="83"/>
      <c r="F637" s="83"/>
      <c r="G637" s="83"/>
      <c r="H637" s="83"/>
      <c r="I637" s="69"/>
      <c r="J637" s="82"/>
      <c r="K637" s="68"/>
      <c r="L637" s="69">
        <f>SUM(AV500:AV627)</f>
        <v>0</v>
      </c>
    </row>
    <row r="638" spans="1:82" x14ac:dyDescent="0.2">
      <c r="A638" s="82"/>
      <c r="B638" s="53"/>
      <c r="C638" s="83" t="s">
        <v>874</v>
      </c>
      <c r="D638" s="83"/>
      <c r="E638" s="83"/>
      <c r="F638" s="83"/>
      <c r="G638" s="83"/>
      <c r="H638" s="83"/>
      <c r="I638" s="69"/>
      <c r="J638" s="82"/>
      <c r="K638" s="68"/>
      <c r="L638" s="69">
        <f>L640+L641</f>
        <v>2965.66</v>
      </c>
    </row>
    <row r="639" spans="1:82" x14ac:dyDescent="0.2">
      <c r="A639" s="82"/>
      <c r="B639" s="53"/>
      <c r="C639" s="83" t="s">
        <v>871</v>
      </c>
      <c r="D639" s="83"/>
      <c r="E639" s="83"/>
      <c r="F639" s="83"/>
      <c r="G639" s="83"/>
      <c r="H639" s="83"/>
      <c r="I639" s="69"/>
      <c r="J639" s="82"/>
      <c r="K639" s="68"/>
      <c r="L639" s="69"/>
    </row>
    <row r="640" spans="1:82" x14ac:dyDescent="0.2">
      <c r="A640" s="82"/>
      <c r="B640" s="53"/>
      <c r="C640" s="83" t="s">
        <v>875</v>
      </c>
      <c r="D640" s="83"/>
      <c r="E640" s="83"/>
      <c r="F640" s="83"/>
      <c r="G640" s="83"/>
      <c r="H640" s="83"/>
      <c r="I640" s="69"/>
      <c r="J640" s="82"/>
      <c r="K640" s="68"/>
      <c r="L640" s="69">
        <f>SUM(AW500:AW627)-SUM(BK500:BK627)</f>
        <v>2965.66</v>
      </c>
    </row>
    <row r="641" spans="1:12" hidden="1" x14ac:dyDescent="0.2">
      <c r="A641" s="82"/>
      <c r="B641" s="53"/>
      <c r="C641" s="83" t="s">
        <v>876</v>
      </c>
      <c r="D641" s="83"/>
      <c r="E641" s="83"/>
      <c r="F641" s="83"/>
      <c r="G641" s="83"/>
      <c r="H641" s="83"/>
      <c r="I641" s="69"/>
      <c r="J641" s="82"/>
      <c r="K641" s="68"/>
      <c r="L641" s="69">
        <f>SUM(BC500:BC627)</f>
        <v>0</v>
      </c>
    </row>
    <row r="642" spans="1:12" hidden="1" x14ac:dyDescent="0.2">
      <c r="A642" s="82"/>
      <c r="B642" s="53"/>
      <c r="C642" s="83" t="s">
        <v>877</v>
      </c>
      <c r="D642" s="83"/>
      <c r="E642" s="83"/>
      <c r="F642" s="83"/>
      <c r="G642" s="83"/>
      <c r="H642" s="83"/>
      <c r="I642" s="69"/>
      <c r="J642" s="82"/>
      <c r="K642" s="68"/>
      <c r="L642" s="69">
        <f>SUM(BB500:BB627)</f>
        <v>0</v>
      </c>
    </row>
    <row r="643" spans="1:12" x14ac:dyDescent="0.2">
      <c r="A643" s="82"/>
      <c r="B643" s="53"/>
      <c r="C643" s="83" t="s">
        <v>878</v>
      </c>
      <c r="D643" s="83"/>
      <c r="E643" s="83"/>
      <c r="F643" s="83"/>
      <c r="G643" s="83"/>
      <c r="H643" s="83"/>
      <c r="I643" s="69"/>
      <c r="J643" s="82"/>
      <c r="K643" s="68"/>
      <c r="L643" s="69">
        <f>SUM(AR500:AR627)+SUM(AT500:AT627)+SUM(AV500:AV627)</f>
        <v>730.01</v>
      </c>
    </row>
    <row r="644" spans="1:12" x14ac:dyDescent="0.2">
      <c r="A644" s="82"/>
      <c r="B644" s="53"/>
      <c r="C644" s="83" t="s">
        <v>879</v>
      </c>
      <c r="D644" s="83"/>
      <c r="E644" s="83"/>
      <c r="F644" s="83"/>
      <c r="G644" s="83"/>
      <c r="H644" s="83"/>
      <c r="I644" s="69"/>
      <c r="J644" s="82"/>
      <c r="K644" s="68"/>
      <c r="L644" s="69">
        <f>SUM(AZ500:AZ627)</f>
        <v>846.52999999999986</v>
      </c>
    </row>
    <row r="645" spans="1:12" x14ac:dyDescent="0.2">
      <c r="A645" s="82"/>
      <c r="B645" s="53"/>
      <c r="C645" s="83" t="s">
        <v>880</v>
      </c>
      <c r="D645" s="83"/>
      <c r="E645" s="83"/>
      <c r="F645" s="83"/>
      <c r="G645" s="83"/>
      <c r="H645" s="83"/>
      <c r="I645" s="69"/>
      <c r="J645" s="82"/>
      <c r="K645" s="68"/>
      <c r="L645" s="69">
        <f>SUM(BA500:BA627)</f>
        <v>532.12</v>
      </c>
    </row>
    <row r="646" spans="1:12" hidden="1" x14ac:dyDescent="0.2">
      <c r="A646" s="82"/>
      <c r="B646" s="53"/>
      <c r="C646" s="83" t="s">
        <v>881</v>
      </c>
      <c r="D646" s="83"/>
      <c r="E646" s="83"/>
      <c r="F646" s="83"/>
      <c r="G646" s="83"/>
      <c r="H646" s="83"/>
      <c r="I646" s="69"/>
      <c r="J646" s="82"/>
      <c r="K646" s="68"/>
      <c r="L646" s="69">
        <f>L648+L649</f>
        <v>0</v>
      </c>
    </row>
    <row r="647" spans="1:12" hidden="1" x14ac:dyDescent="0.2">
      <c r="A647" s="82"/>
      <c r="B647" s="53"/>
      <c r="C647" s="83" t="s">
        <v>868</v>
      </c>
      <c r="D647" s="83"/>
      <c r="E647" s="83"/>
      <c r="F647" s="83"/>
      <c r="G647" s="83"/>
      <c r="H647" s="83"/>
      <c r="I647" s="69"/>
      <c r="J647" s="82"/>
      <c r="K647" s="68"/>
      <c r="L647" s="69"/>
    </row>
    <row r="648" spans="1:12" hidden="1" x14ac:dyDescent="0.2">
      <c r="A648" s="82"/>
      <c r="B648" s="53"/>
      <c r="C648" s="83" t="s">
        <v>882</v>
      </c>
      <c r="D648" s="83"/>
      <c r="E648" s="83"/>
      <c r="F648" s="83"/>
      <c r="G648" s="83"/>
      <c r="H648" s="83"/>
      <c r="I648" s="69"/>
      <c r="J648" s="82"/>
      <c r="K648" s="68"/>
      <c r="L648" s="69">
        <f>SUM(BK500:BK627)</f>
        <v>0</v>
      </c>
    </row>
    <row r="649" spans="1:12" hidden="1" x14ac:dyDescent="0.2">
      <c r="A649" s="82"/>
      <c r="B649" s="53"/>
      <c r="C649" s="83" t="s">
        <v>883</v>
      </c>
      <c r="D649" s="83"/>
      <c r="E649" s="83"/>
      <c r="F649" s="83"/>
      <c r="G649" s="83"/>
      <c r="H649" s="83"/>
      <c r="I649" s="69"/>
      <c r="J649" s="82"/>
      <c r="K649" s="68"/>
      <c r="L649" s="69">
        <f>SUM(BD500:BD627)</f>
        <v>0</v>
      </c>
    </row>
    <row r="650" spans="1:12" hidden="1" x14ac:dyDescent="0.2">
      <c r="A650" s="82"/>
      <c r="B650" s="53"/>
      <c r="C650" s="83" t="s">
        <v>884</v>
      </c>
      <c r="D650" s="83"/>
      <c r="E650" s="83"/>
      <c r="F650" s="83"/>
      <c r="G650" s="83"/>
      <c r="H650" s="83"/>
      <c r="I650" s="69"/>
      <c r="J650" s="82"/>
      <c r="K650" s="68"/>
      <c r="L650" s="69"/>
    </row>
    <row r="651" spans="1:12" hidden="1" x14ac:dyDescent="0.2">
      <c r="A651" s="82"/>
      <c r="B651" s="53"/>
      <c r="C651" s="83" t="s">
        <v>884</v>
      </c>
      <c r="D651" s="83"/>
      <c r="E651" s="83"/>
      <c r="F651" s="83"/>
      <c r="G651" s="83"/>
      <c r="H651" s="83"/>
      <c r="I651" s="69"/>
      <c r="J651" s="82"/>
      <c r="K651" s="68"/>
      <c r="L651" s="69">
        <f>SUM(BQ500:BQ627)</f>
        <v>0</v>
      </c>
    </row>
    <row r="652" spans="1:12" hidden="1" x14ac:dyDescent="0.2">
      <c r="A652" s="82"/>
      <c r="B652" s="53"/>
      <c r="C652" s="83" t="s">
        <v>885</v>
      </c>
      <c r="D652" s="83"/>
      <c r="E652" s="83"/>
      <c r="F652" s="83"/>
      <c r="G652" s="83"/>
      <c r="H652" s="83"/>
      <c r="I652" s="69"/>
      <c r="J652" s="82"/>
      <c r="K652" s="68"/>
      <c r="L652" s="69">
        <f>SUM(BO500:BO627)</f>
        <v>0</v>
      </c>
    </row>
    <row r="653" spans="1:12" x14ac:dyDescent="0.2">
      <c r="A653" s="80"/>
      <c r="B653" s="52"/>
      <c r="C653" s="65" t="s">
        <v>886</v>
      </c>
      <c r="D653" s="65"/>
      <c r="E653" s="65"/>
      <c r="F653" s="65"/>
      <c r="G653" s="65"/>
      <c r="H653" s="65"/>
      <c r="I653" s="72"/>
      <c r="J653" s="80"/>
      <c r="K653" s="81"/>
      <c r="L653" s="72">
        <f>L629+L644+L645+L646+L651+L652</f>
        <v>5861.45</v>
      </c>
    </row>
    <row r="654" spans="1:12" x14ac:dyDescent="0.2">
      <c r="A654" s="82"/>
      <c r="B654" s="53"/>
      <c r="C654" s="83" t="s">
        <v>887</v>
      </c>
      <c r="D654" s="83"/>
      <c r="E654" s="83"/>
      <c r="F654" s="83"/>
      <c r="G654" s="83"/>
      <c r="H654" s="83"/>
      <c r="I654" s="69"/>
      <c r="J654" s="82"/>
      <c r="K654" s="68"/>
      <c r="L654" s="69"/>
    </row>
    <row r="655" spans="1:12" hidden="1" x14ac:dyDescent="0.2">
      <c r="A655" s="82"/>
      <c r="B655" s="53"/>
      <c r="C655" s="83" t="s">
        <v>888</v>
      </c>
      <c r="D655" s="83"/>
      <c r="E655" s="83"/>
      <c r="F655" s="83"/>
      <c r="G655" s="83"/>
      <c r="H655" s="83"/>
      <c r="I655" s="69"/>
      <c r="J655" s="82"/>
      <c r="K655" s="68"/>
      <c r="L655" s="69">
        <f>SUM(AX500:AX627)</f>
        <v>0</v>
      </c>
    </row>
    <row r="656" spans="1:12" hidden="1" x14ac:dyDescent="0.2">
      <c r="A656" s="82"/>
      <c r="B656" s="53"/>
      <c r="C656" s="83" t="s">
        <v>889</v>
      </c>
      <c r="D656" s="83"/>
      <c r="E656" s="83"/>
      <c r="F656" s="83"/>
      <c r="G656" s="83"/>
      <c r="H656" s="83"/>
      <c r="I656" s="69"/>
      <c r="J656" s="82"/>
      <c r="K656" s="68"/>
      <c r="L656" s="69">
        <f>SUM(AY500:AY627)</f>
        <v>0</v>
      </c>
    </row>
    <row r="657" spans="1:12" x14ac:dyDescent="0.2">
      <c r="A657" s="82"/>
      <c r="B657" s="53"/>
      <c r="C657" s="83" t="s">
        <v>890</v>
      </c>
      <c r="D657" s="83"/>
      <c r="E657" s="83"/>
      <c r="F657" s="84"/>
      <c r="G657" s="71">
        <f>Source!F233</f>
        <v>1.1222099999999999</v>
      </c>
      <c r="H657" s="82"/>
      <c r="I657" s="82"/>
      <c r="J657" s="82"/>
      <c r="K657" s="82"/>
      <c r="L657" s="82"/>
    </row>
    <row r="658" spans="1:12" x14ac:dyDescent="0.2">
      <c r="A658" s="82"/>
      <c r="B658" s="53"/>
      <c r="C658" s="83" t="s">
        <v>891</v>
      </c>
      <c r="D658" s="83"/>
      <c r="E658" s="83"/>
      <c r="F658" s="84"/>
      <c r="G658" s="71">
        <f>Source!F234</f>
        <v>0.55838920000000003</v>
      </c>
      <c r="H658" s="82"/>
      <c r="I658" s="82"/>
      <c r="J658" s="82"/>
      <c r="K658" s="82"/>
      <c r="L658" s="82"/>
    </row>
    <row r="659" spans="1:12" x14ac:dyDescent="0.2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</row>
    <row r="660" spans="1:12" x14ac:dyDescent="0.2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</row>
    <row r="661" spans="1:12" x14ac:dyDescent="0.2">
      <c r="A661" s="85"/>
      <c r="B661" s="56"/>
      <c r="C661" s="86" t="s">
        <v>932</v>
      </c>
      <c r="D661" s="86"/>
      <c r="E661" s="86"/>
      <c r="F661" s="86"/>
      <c r="G661" s="86"/>
      <c r="H661" s="86"/>
      <c r="I661" s="87"/>
      <c r="J661" s="85"/>
      <c r="K661" s="88"/>
      <c r="L661" s="87"/>
    </row>
    <row r="662" spans="1:12" x14ac:dyDescent="0.2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</row>
    <row r="663" spans="1:12" x14ac:dyDescent="0.2">
      <c r="A663" s="80"/>
      <c r="B663" s="52"/>
      <c r="C663" s="65" t="s">
        <v>933</v>
      </c>
      <c r="D663" s="65"/>
      <c r="E663" s="65"/>
      <c r="F663" s="65"/>
      <c r="G663" s="65"/>
      <c r="H663" s="65"/>
      <c r="I663" s="72"/>
      <c r="J663" s="80"/>
      <c r="K663" s="81"/>
      <c r="L663" s="72">
        <f>L665+L680+L681</f>
        <v>238048.71</v>
      </c>
    </row>
    <row r="664" spans="1:12" x14ac:dyDescent="0.2">
      <c r="A664" s="82"/>
      <c r="B664" s="53"/>
      <c r="C664" s="83" t="s">
        <v>868</v>
      </c>
      <c r="D664" s="83"/>
      <c r="E664" s="83"/>
      <c r="F664" s="83"/>
      <c r="G664" s="83"/>
      <c r="H664" s="83"/>
      <c r="I664" s="69"/>
      <c r="J664" s="82"/>
      <c r="K664" s="68"/>
      <c r="L664" s="69"/>
    </row>
    <row r="665" spans="1:12" x14ac:dyDescent="0.2">
      <c r="A665" s="82"/>
      <c r="B665" s="53"/>
      <c r="C665" s="83" t="s">
        <v>934</v>
      </c>
      <c r="D665" s="83"/>
      <c r="E665" s="83"/>
      <c r="F665" s="83"/>
      <c r="G665" s="83"/>
      <c r="H665" s="83"/>
      <c r="I665" s="69"/>
      <c r="J665" s="82"/>
      <c r="K665" s="68"/>
      <c r="L665" s="69">
        <f>L667+L668+L674+L678</f>
        <v>172725.69999999998</v>
      </c>
    </row>
    <row r="666" spans="1:12" x14ac:dyDescent="0.2">
      <c r="A666" s="82"/>
      <c r="B666" s="53"/>
      <c r="C666" s="83" t="s">
        <v>868</v>
      </c>
      <c r="D666" s="83"/>
      <c r="E666" s="83"/>
      <c r="F666" s="83"/>
      <c r="G666" s="83"/>
      <c r="H666" s="83"/>
      <c r="I666" s="69"/>
      <c r="J666" s="82"/>
      <c r="K666" s="68"/>
      <c r="L666" s="69"/>
    </row>
    <row r="667" spans="1:12" x14ac:dyDescent="0.2">
      <c r="A667" s="82"/>
      <c r="B667" s="53"/>
      <c r="C667" s="83" t="s">
        <v>935</v>
      </c>
      <c r="D667" s="83"/>
      <c r="E667" s="83"/>
      <c r="F667" s="83"/>
      <c r="G667" s="83"/>
      <c r="H667" s="83"/>
      <c r="I667" s="69"/>
      <c r="J667" s="82"/>
      <c r="K667" s="68"/>
      <c r="L667" s="69">
        <f>SUMIF(CD43:CD659, 1, AR43:AR659)</f>
        <v>28218.879999999997</v>
      </c>
    </row>
    <row r="668" spans="1:12" hidden="1" x14ac:dyDescent="0.2">
      <c r="A668" s="82"/>
      <c r="B668" s="53"/>
      <c r="C668" s="83" t="s">
        <v>870</v>
      </c>
      <c r="D668" s="83"/>
      <c r="E668" s="83"/>
      <c r="F668" s="83"/>
      <c r="G668" s="83"/>
      <c r="H668" s="83"/>
      <c r="I668" s="69"/>
      <c r="J668" s="82"/>
      <c r="K668" s="68"/>
      <c r="L668" s="69">
        <f>L670+L673+L672</f>
        <v>23649.09</v>
      </c>
    </row>
    <row r="669" spans="1:12" hidden="1" x14ac:dyDescent="0.2">
      <c r="A669" s="82"/>
      <c r="B669" s="53"/>
      <c r="C669" s="83" t="s">
        <v>871</v>
      </c>
      <c r="D669" s="83"/>
      <c r="E669" s="83"/>
      <c r="F669" s="83"/>
      <c r="G669" s="83"/>
      <c r="H669" s="83"/>
      <c r="I669" s="69"/>
      <c r="J669" s="82"/>
      <c r="K669" s="68"/>
      <c r="L669" s="69"/>
    </row>
    <row r="670" spans="1:12" x14ac:dyDescent="0.2">
      <c r="A670" s="82"/>
      <c r="B670" s="53"/>
      <c r="C670" s="83" t="s">
        <v>870</v>
      </c>
      <c r="D670" s="83"/>
      <c r="E670" s="83"/>
      <c r="F670" s="83"/>
      <c r="G670" s="83"/>
      <c r="H670" s="83"/>
      <c r="I670" s="69"/>
      <c r="J670" s="82"/>
      <c r="K670" s="68"/>
      <c r="L670" s="69">
        <f>SUMIF(CD43:CD659, 1, AO43:AO659)</f>
        <v>16307.140000000001</v>
      </c>
    </row>
    <row r="671" spans="1:12" hidden="1" x14ac:dyDescent="0.2">
      <c r="A671" s="82"/>
      <c r="B671" s="53"/>
      <c r="C671" s="83" t="s">
        <v>872</v>
      </c>
      <c r="D671" s="83"/>
      <c r="E671" s="83"/>
      <c r="F671" s="83"/>
      <c r="G671" s="83"/>
      <c r="H671" s="83"/>
      <c r="I671" s="69"/>
      <c r="J671" s="82"/>
      <c r="K671" s="68"/>
      <c r="L671" s="69"/>
    </row>
    <row r="672" spans="1:12" x14ac:dyDescent="0.2">
      <c r="A672" s="82"/>
      <c r="B672" s="53"/>
      <c r="C672" s="83" t="s">
        <v>892</v>
      </c>
      <c r="D672" s="83"/>
      <c r="E672" s="83"/>
      <c r="F672" s="83"/>
      <c r="G672" s="83"/>
      <c r="H672" s="83"/>
      <c r="I672" s="69"/>
      <c r="J672" s="82"/>
      <c r="K672" s="68"/>
      <c r="L672" s="69">
        <f>SUMIF(CD43:CD659, 1, AT43:AT659)</f>
        <v>7341.95</v>
      </c>
    </row>
    <row r="673" spans="1:12" hidden="1" x14ac:dyDescent="0.2">
      <c r="A673" s="82"/>
      <c r="B673" s="53"/>
      <c r="C673" s="83" t="s">
        <v>873</v>
      </c>
      <c r="D673" s="83"/>
      <c r="E673" s="83"/>
      <c r="F673" s="83"/>
      <c r="G673" s="83"/>
      <c r="H673" s="83"/>
      <c r="I673" s="69"/>
      <c r="J673" s="82"/>
      <c r="K673" s="68"/>
      <c r="L673" s="69">
        <f>SUMIF(CD43:CD659, 1, AV43:AV659)</f>
        <v>0</v>
      </c>
    </row>
    <row r="674" spans="1:12" x14ac:dyDescent="0.2">
      <c r="A674" s="82"/>
      <c r="B674" s="53"/>
      <c r="C674" s="83" t="s">
        <v>874</v>
      </c>
      <c r="D674" s="83"/>
      <c r="E674" s="83"/>
      <c r="F674" s="83"/>
      <c r="G674" s="83"/>
      <c r="H674" s="83"/>
      <c r="I674" s="69"/>
      <c r="J674" s="82"/>
      <c r="K674" s="68"/>
      <c r="L674" s="69">
        <f>L676+L677</f>
        <v>120857.72999999998</v>
      </c>
    </row>
    <row r="675" spans="1:12" x14ac:dyDescent="0.2">
      <c r="A675" s="82"/>
      <c r="B675" s="53"/>
      <c r="C675" s="83" t="s">
        <v>871</v>
      </c>
      <c r="D675" s="83"/>
      <c r="E675" s="83"/>
      <c r="F675" s="83"/>
      <c r="G675" s="83"/>
      <c r="H675" s="83"/>
      <c r="I675" s="69"/>
      <c r="J675" s="82"/>
      <c r="K675" s="68"/>
      <c r="L675" s="69"/>
    </row>
    <row r="676" spans="1:12" x14ac:dyDescent="0.2">
      <c r="A676" s="82"/>
      <c r="B676" s="53"/>
      <c r="C676" s="83" t="s">
        <v>875</v>
      </c>
      <c r="D676" s="83"/>
      <c r="E676" s="83"/>
      <c r="F676" s="83"/>
      <c r="G676" s="83"/>
      <c r="H676" s="83"/>
      <c r="I676" s="69"/>
      <c r="J676" s="82"/>
      <c r="K676" s="68"/>
      <c r="L676" s="69">
        <f>SUMIF(CD43:CD659, 1, AW43:AW659)-SUMIF(CD43:CD659, 1, BK43:BK659)</f>
        <v>120857.72999999998</v>
      </c>
    </row>
    <row r="677" spans="1:12" hidden="1" x14ac:dyDescent="0.2">
      <c r="A677" s="82"/>
      <c r="B677" s="53"/>
      <c r="C677" s="83" t="s">
        <v>876</v>
      </c>
      <c r="D677" s="83"/>
      <c r="E677" s="83"/>
      <c r="F677" s="83"/>
      <c r="G677" s="83"/>
      <c r="H677" s="83"/>
      <c r="I677" s="69"/>
      <c r="J677" s="82"/>
      <c r="K677" s="68"/>
      <c r="L677" s="69">
        <f>SUMIF(CD43:CD659, 1, BC43:BC659)</f>
        <v>0</v>
      </c>
    </row>
    <row r="678" spans="1:12" hidden="1" x14ac:dyDescent="0.2">
      <c r="A678" s="82"/>
      <c r="B678" s="53"/>
      <c r="C678" s="83" t="s">
        <v>877</v>
      </c>
      <c r="D678" s="83"/>
      <c r="E678" s="83"/>
      <c r="F678" s="83"/>
      <c r="G678" s="83"/>
      <c r="H678" s="83"/>
      <c r="I678" s="69"/>
      <c r="J678" s="82"/>
      <c r="K678" s="68"/>
      <c r="L678" s="69">
        <f>SUMIF(CD43:CD659, 1, BB43:BB659)</f>
        <v>0</v>
      </c>
    </row>
    <row r="679" spans="1:12" x14ac:dyDescent="0.2">
      <c r="A679" s="82"/>
      <c r="B679" s="53"/>
      <c r="C679" s="83" t="s">
        <v>936</v>
      </c>
      <c r="D679" s="83"/>
      <c r="E679" s="83"/>
      <c r="F679" s="83"/>
      <c r="G679" s="83"/>
      <c r="H679" s="83"/>
      <c r="I679" s="69"/>
      <c r="J679" s="82"/>
      <c r="K679" s="68"/>
      <c r="L679" s="69">
        <f>SUMIF(CD43:CD659, 1, AR43:AR659)+SUMIF(CD43:CD659, 1, AT43:AT659)+SUMIF(CD43:CD659, 1, AV43:AV659)</f>
        <v>35560.829999999994</v>
      </c>
    </row>
    <row r="680" spans="1:12" x14ac:dyDescent="0.2">
      <c r="A680" s="82"/>
      <c r="B680" s="53"/>
      <c r="C680" s="83" t="s">
        <v>937</v>
      </c>
      <c r="D680" s="83"/>
      <c r="E680" s="83"/>
      <c r="F680" s="83"/>
      <c r="G680" s="83"/>
      <c r="H680" s="83"/>
      <c r="I680" s="69"/>
      <c r="J680" s="82"/>
      <c r="K680" s="68"/>
      <c r="L680" s="69">
        <f>SUMIF(CD43:CD659, 1, AZ43:AZ659)</f>
        <v>40391.379999999997</v>
      </c>
    </row>
    <row r="681" spans="1:12" x14ac:dyDescent="0.2">
      <c r="A681" s="82"/>
      <c r="B681" s="53"/>
      <c r="C681" s="83" t="s">
        <v>938</v>
      </c>
      <c r="D681" s="83"/>
      <c r="E681" s="83"/>
      <c r="F681" s="83"/>
      <c r="G681" s="83"/>
      <c r="H681" s="83"/>
      <c r="I681" s="69"/>
      <c r="J681" s="82"/>
      <c r="K681" s="68"/>
      <c r="L681" s="69">
        <f>SUMIF(CD43:CD659, 1, BA43:BA659)</f>
        <v>24931.63</v>
      </c>
    </row>
    <row r="682" spans="1:12" x14ac:dyDescent="0.2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</row>
    <row r="683" spans="1:12" x14ac:dyDescent="0.2">
      <c r="A683" s="80"/>
      <c r="B683" s="52"/>
      <c r="C683" s="65" t="s">
        <v>939</v>
      </c>
      <c r="D683" s="65"/>
      <c r="E683" s="65"/>
      <c r="F683" s="65"/>
      <c r="G683" s="65"/>
      <c r="H683" s="65"/>
      <c r="I683" s="72"/>
      <c r="J683" s="80"/>
      <c r="K683" s="81"/>
      <c r="L683" s="72">
        <f>L685+L700+L701</f>
        <v>17253.66</v>
      </c>
    </row>
    <row r="684" spans="1:12" x14ac:dyDescent="0.2">
      <c r="A684" s="82"/>
      <c r="B684" s="53"/>
      <c r="C684" s="83" t="s">
        <v>868</v>
      </c>
      <c r="D684" s="83"/>
      <c r="E684" s="83"/>
      <c r="F684" s="83"/>
      <c r="G684" s="83"/>
      <c r="H684" s="83"/>
      <c r="I684" s="69"/>
      <c r="J684" s="82"/>
      <c r="K684" s="68"/>
      <c r="L684" s="69"/>
    </row>
    <row r="685" spans="1:12" x14ac:dyDescent="0.2">
      <c r="A685" s="82"/>
      <c r="B685" s="53"/>
      <c r="C685" s="83" t="s">
        <v>934</v>
      </c>
      <c r="D685" s="83"/>
      <c r="E685" s="83"/>
      <c r="F685" s="83"/>
      <c r="G685" s="83"/>
      <c r="H685" s="83"/>
      <c r="I685" s="69"/>
      <c r="J685" s="82"/>
      <c r="K685" s="68"/>
      <c r="L685" s="69">
        <f>L687+L688+L694+L698</f>
        <v>12926.22</v>
      </c>
    </row>
    <row r="686" spans="1:12" x14ac:dyDescent="0.2">
      <c r="A686" s="82"/>
      <c r="B686" s="53"/>
      <c r="C686" s="83" t="s">
        <v>868</v>
      </c>
      <c r="D686" s="83"/>
      <c r="E686" s="83"/>
      <c r="F686" s="83"/>
      <c r="G686" s="83"/>
      <c r="H686" s="83"/>
      <c r="I686" s="69"/>
      <c r="J686" s="82"/>
      <c r="K686" s="68"/>
      <c r="L686" s="69"/>
    </row>
    <row r="687" spans="1:12" x14ac:dyDescent="0.2">
      <c r="A687" s="82"/>
      <c r="B687" s="53"/>
      <c r="C687" s="83" t="s">
        <v>935</v>
      </c>
      <c r="D687" s="83"/>
      <c r="E687" s="83"/>
      <c r="F687" s="83"/>
      <c r="G687" s="83"/>
      <c r="H687" s="83"/>
      <c r="I687" s="69"/>
      <c r="J687" s="82"/>
      <c r="K687" s="68"/>
      <c r="L687" s="69">
        <f>SUMIF(CD43:CD681, 2, AR43:AR681)</f>
        <v>1989.33</v>
      </c>
    </row>
    <row r="688" spans="1:12" hidden="1" x14ac:dyDescent="0.2">
      <c r="A688" s="82"/>
      <c r="B688" s="53"/>
      <c r="C688" s="83" t="s">
        <v>870</v>
      </c>
      <c r="D688" s="83"/>
      <c r="E688" s="83"/>
      <c r="F688" s="83"/>
      <c r="G688" s="83"/>
      <c r="H688" s="83"/>
      <c r="I688" s="69"/>
      <c r="J688" s="82"/>
      <c r="K688" s="68"/>
      <c r="L688" s="69">
        <f>L690+L693+L692</f>
        <v>2698.22</v>
      </c>
    </row>
    <row r="689" spans="1:12" hidden="1" x14ac:dyDescent="0.2">
      <c r="A689" s="82"/>
      <c r="B689" s="53"/>
      <c r="C689" s="83" t="s">
        <v>871</v>
      </c>
      <c r="D689" s="83"/>
      <c r="E689" s="83"/>
      <c r="F689" s="83"/>
      <c r="G689" s="83"/>
      <c r="H689" s="83"/>
      <c r="I689" s="69"/>
      <c r="J689" s="82"/>
      <c r="K689" s="68"/>
      <c r="L689" s="69"/>
    </row>
    <row r="690" spans="1:12" x14ac:dyDescent="0.2">
      <c r="A690" s="82"/>
      <c r="B690" s="53"/>
      <c r="C690" s="83" t="s">
        <v>870</v>
      </c>
      <c r="D690" s="83"/>
      <c r="E690" s="83"/>
      <c r="F690" s="83"/>
      <c r="G690" s="83"/>
      <c r="H690" s="83"/>
      <c r="I690" s="69"/>
      <c r="J690" s="82"/>
      <c r="K690" s="68"/>
      <c r="L690" s="69">
        <f>SUMIF(CD43:CD681, 2, AO43:AO681)</f>
        <v>2032.6799999999998</v>
      </c>
    </row>
    <row r="691" spans="1:12" hidden="1" x14ac:dyDescent="0.2">
      <c r="A691" s="82"/>
      <c r="B691" s="53"/>
      <c r="C691" s="83" t="s">
        <v>872</v>
      </c>
      <c r="D691" s="83"/>
      <c r="E691" s="83"/>
      <c r="F691" s="83"/>
      <c r="G691" s="83"/>
      <c r="H691" s="83"/>
      <c r="I691" s="69"/>
      <c r="J691" s="82"/>
      <c r="K691" s="68"/>
      <c r="L691" s="69"/>
    </row>
    <row r="692" spans="1:12" x14ac:dyDescent="0.2">
      <c r="A692" s="82"/>
      <c r="B692" s="53"/>
      <c r="C692" s="83" t="s">
        <v>892</v>
      </c>
      <c r="D692" s="83"/>
      <c r="E692" s="83"/>
      <c r="F692" s="83"/>
      <c r="G692" s="83"/>
      <c r="H692" s="83"/>
      <c r="I692" s="69"/>
      <c r="J692" s="82"/>
      <c r="K692" s="68"/>
      <c r="L692" s="69">
        <f>SUMIF(CD43:CD681, 2, AT43:AT681)</f>
        <v>665.54</v>
      </c>
    </row>
    <row r="693" spans="1:12" hidden="1" x14ac:dyDescent="0.2">
      <c r="A693" s="82"/>
      <c r="B693" s="53"/>
      <c r="C693" s="83" t="s">
        <v>873</v>
      </c>
      <c r="D693" s="83"/>
      <c r="E693" s="83"/>
      <c r="F693" s="83"/>
      <c r="G693" s="83"/>
      <c r="H693" s="83"/>
      <c r="I693" s="69"/>
      <c r="J693" s="82"/>
      <c r="K693" s="68"/>
      <c r="L693" s="69">
        <f>SUMIF(CD43:CD681, 2, AV43:AV681)</f>
        <v>0</v>
      </c>
    </row>
    <row r="694" spans="1:12" x14ac:dyDescent="0.2">
      <c r="A694" s="82"/>
      <c r="B694" s="53"/>
      <c r="C694" s="83" t="s">
        <v>874</v>
      </c>
      <c r="D694" s="83"/>
      <c r="E694" s="83"/>
      <c r="F694" s="83"/>
      <c r="G694" s="83"/>
      <c r="H694" s="83"/>
      <c r="I694" s="69"/>
      <c r="J694" s="82"/>
      <c r="K694" s="68"/>
      <c r="L694" s="69">
        <f>L696+L697</f>
        <v>8238.67</v>
      </c>
    </row>
    <row r="695" spans="1:12" x14ac:dyDescent="0.2">
      <c r="A695" s="82"/>
      <c r="B695" s="53"/>
      <c r="C695" s="83" t="s">
        <v>871</v>
      </c>
      <c r="D695" s="83"/>
      <c r="E695" s="83"/>
      <c r="F695" s="83"/>
      <c r="G695" s="83"/>
      <c r="H695" s="83"/>
      <c r="I695" s="69"/>
      <c r="J695" s="82"/>
      <c r="K695" s="68"/>
      <c r="L695" s="69"/>
    </row>
    <row r="696" spans="1:12" x14ac:dyDescent="0.2">
      <c r="A696" s="82"/>
      <c r="B696" s="53"/>
      <c r="C696" s="83" t="s">
        <v>875</v>
      </c>
      <c r="D696" s="83"/>
      <c r="E696" s="83"/>
      <c r="F696" s="83"/>
      <c r="G696" s="83"/>
      <c r="H696" s="83"/>
      <c r="I696" s="69"/>
      <c r="J696" s="82"/>
      <c r="K696" s="68"/>
      <c r="L696" s="69">
        <f>SUMIF(CD43:CD681, 2, AW43:AW681)-SUMIF(CD43:CD681, 2, BK43:BK681)</f>
        <v>8238.67</v>
      </c>
    </row>
    <row r="697" spans="1:12" hidden="1" x14ac:dyDescent="0.2">
      <c r="A697" s="82"/>
      <c r="B697" s="53"/>
      <c r="C697" s="83" t="s">
        <v>876</v>
      </c>
      <c r="D697" s="83"/>
      <c r="E697" s="83"/>
      <c r="F697" s="83"/>
      <c r="G697" s="83"/>
      <c r="H697" s="83"/>
      <c r="I697" s="69"/>
      <c r="J697" s="82"/>
      <c r="K697" s="68"/>
      <c r="L697" s="69">
        <f>SUMIF(CD43:CD681, 2, BC43:BC681)</f>
        <v>0</v>
      </c>
    </row>
    <row r="698" spans="1:12" hidden="1" x14ac:dyDescent="0.2">
      <c r="A698" s="82"/>
      <c r="B698" s="53"/>
      <c r="C698" s="83" t="s">
        <v>877</v>
      </c>
      <c r="D698" s="83"/>
      <c r="E698" s="83"/>
      <c r="F698" s="83"/>
      <c r="G698" s="83"/>
      <c r="H698" s="83"/>
      <c r="I698" s="69"/>
      <c r="J698" s="82"/>
      <c r="K698" s="68"/>
      <c r="L698" s="69">
        <f>SUMIF(CD43:CD681, 2, BB43:BB681)</f>
        <v>0</v>
      </c>
    </row>
    <row r="699" spans="1:12" x14ac:dyDescent="0.2">
      <c r="A699" s="82"/>
      <c r="B699" s="53"/>
      <c r="C699" s="83" t="s">
        <v>936</v>
      </c>
      <c r="D699" s="83"/>
      <c r="E699" s="83"/>
      <c r="F699" s="83"/>
      <c r="G699" s="83"/>
      <c r="H699" s="83"/>
      <c r="I699" s="69"/>
      <c r="J699" s="82"/>
      <c r="K699" s="68"/>
      <c r="L699" s="69">
        <f>SUMIF(CD43:CD681, 2, AR43:AR681)+SUMIF(CD43:CD681, 2, AT43:AT681)+SUMIF(CD43:CD681, 2, AV43:AV681)</f>
        <v>2654.87</v>
      </c>
    </row>
    <row r="700" spans="1:12" x14ac:dyDescent="0.2">
      <c r="A700" s="82"/>
      <c r="B700" s="53"/>
      <c r="C700" s="83" t="s">
        <v>937</v>
      </c>
      <c r="D700" s="83"/>
      <c r="E700" s="83"/>
      <c r="F700" s="83"/>
      <c r="G700" s="83"/>
      <c r="H700" s="83"/>
      <c r="I700" s="69"/>
      <c r="J700" s="82"/>
      <c r="K700" s="68"/>
      <c r="L700" s="69">
        <f>SUMIF(CD43:CD681, 2, AZ43:AZ681)</f>
        <v>2946.8999999999996</v>
      </c>
    </row>
    <row r="701" spans="1:12" x14ac:dyDescent="0.2">
      <c r="A701" s="82"/>
      <c r="B701" s="53"/>
      <c r="C701" s="83" t="s">
        <v>938</v>
      </c>
      <c r="D701" s="83"/>
      <c r="E701" s="83"/>
      <c r="F701" s="83"/>
      <c r="G701" s="83"/>
      <c r="H701" s="83"/>
      <c r="I701" s="69"/>
      <c r="J701" s="82"/>
      <c r="K701" s="68"/>
      <c r="L701" s="69">
        <f>SUMIF(CD43:CD681, 2, BA43:BA681)</f>
        <v>1380.54</v>
      </c>
    </row>
    <row r="702" spans="1:12" hidden="1" x14ac:dyDescent="0.2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</row>
    <row r="703" spans="1:12" hidden="1" x14ac:dyDescent="0.2">
      <c r="A703" s="80"/>
      <c r="B703" s="52"/>
      <c r="C703" s="65" t="s">
        <v>940</v>
      </c>
      <c r="D703" s="65"/>
      <c r="E703" s="65"/>
      <c r="F703" s="65"/>
      <c r="G703" s="65"/>
      <c r="H703" s="65"/>
      <c r="I703" s="72"/>
      <c r="J703" s="80"/>
      <c r="K703" s="81"/>
      <c r="L703" s="72">
        <f>L705+L706</f>
        <v>0</v>
      </c>
    </row>
    <row r="704" spans="1:12" hidden="1" x14ac:dyDescent="0.2">
      <c r="A704" s="82"/>
      <c r="B704" s="53"/>
      <c r="C704" s="83" t="s">
        <v>868</v>
      </c>
      <c r="D704" s="83"/>
      <c r="E704" s="83"/>
      <c r="F704" s="83"/>
      <c r="G704" s="83"/>
      <c r="H704" s="83"/>
      <c r="I704" s="69"/>
      <c r="J704" s="82"/>
      <c r="K704" s="68"/>
      <c r="L704" s="69"/>
    </row>
    <row r="705" spans="1:12" hidden="1" x14ac:dyDescent="0.2">
      <c r="A705" s="82"/>
      <c r="B705" s="53"/>
      <c r="C705" s="83" t="s">
        <v>882</v>
      </c>
      <c r="D705" s="83"/>
      <c r="E705" s="83"/>
      <c r="F705" s="83"/>
      <c r="G705" s="83"/>
      <c r="H705" s="83"/>
      <c r="I705" s="69"/>
      <c r="J705" s="82"/>
      <c r="K705" s="68"/>
      <c r="L705" s="69">
        <f>SUMIF(CD43:CD701, 3, BK43:BK701)</f>
        <v>0</v>
      </c>
    </row>
    <row r="706" spans="1:12" hidden="1" x14ac:dyDescent="0.2">
      <c r="A706" s="82"/>
      <c r="B706" s="53"/>
      <c r="C706" s="83" t="s">
        <v>883</v>
      </c>
      <c r="D706" s="83"/>
      <c r="E706" s="83"/>
      <c r="F706" s="83"/>
      <c r="G706" s="83"/>
      <c r="H706" s="83"/>
      <c r="I706" s="69"/>
      <c r="J706" s="82"/>
      <c r="K706" s="68"/>
      <c r="L706" s="69">
        <f>SUMIF(CD43:CD701, 3, BD43:BD701)</f>
        <v>0</v>
      </c>
    </row>
    <row r="707" spans="1:12" hidden="1" x14ac:dyDescent="0.2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</row>
    <row r="708" spans="1:12" hidden="1" x14ac:dyDescent="0.2">
      <c r="A708" s="80"/>
      <c r="B708" s="52"/>
      <c r="C708" s="65" t="s">
        <v>941</v>
      </c>
      <c r="D708" s="65"/>
      <c r="E708" s="65"/>
      <c r="F708" s="65"/>
      <c r="G708" s="65"/>
      <c r="H708" s="65"/>
      <c r="I708" s="72"/>
      <c r="J708" s="80"/>
      <c r="K708" s="81"/>
      <c r="L708" s="72">
        <f>L716+L731+L732+L710+L711+L712+L713</f>
        <v>0</v>
      </c>
    </row>
    <row r="709" spans="1:12" hidden="1" x14ac:dyDescent="0.2">
      <c r="A709" s="82"/>
      <c r="B709" s="53"/>
      <c r="C709" s="83" t="s">
        <v>868</v>
      </c>
      <c r="D709" s="83"/>
      <c r="E709" s="83"/>
      <c r="F709" s="83"/>
      <c r="G709" s="83"/>
      <c r="H709" s="83"/>
      <c r="I709" s="69"/>
      <c r="J709" s="82"/>
      <c r="K709" s="68"/>
      <c r="L709" s="69"/>
    </row>
    <row r="710" spans="1:12" hidden="1" x14ac:dyDescent="0.2">
      <c r="A710" s="82"/>
      <c r="B710" s="53"/>
      <c r="C710" s="83" t="s">
        <v>942</v>
      </c>
      <c r="D710" s="83"/>
      <c r="E710" s="83"/>
      <c r="F710" s="83"/>
      <c r="G710" s="83"/>
      <c r="H710" s="83"/>
      <c r="I710" s="69"/>
      <c r="J710" s="82"/>
      <c r="K710" s="68"/>
      <c r="L710" s="69"/>
    </row>
    <row r="711" spans="1:12" hidden="1" x14ac:dyDescent="0.2">
      <c r="A711" s="82"/>
      <c r="B711" s="53"/>
      <c r="C711" s="83" t="s">
        <v>942</v>
      </c>
      <c r="D711" s="83"/>
      <c r="E711" s="83"/>
      <c r="F711" s="83"/>
      <c r="G711" s="83"/>
      <c r="H711" s="83"/>
      <c r="I711" s="69"/>
      <c r="J711" s="82"/>
      <c r="K711" s="68"/>
      <c r="L711" s="69">
        <f>SUM(BQ43:BQ706)</f>
        <v>0</v>
      </c>
    </row>
    <row r="712" spans="1:12" hidden="1" x14ac:dyDescent="0.2">
      <c r="A712" s="82"/>
      <c r="B712" s="53"/>
      <c r="C712" s="83" t="s">
        <v>943</v>
      </c>
      <c r="D712" s="83"/>
      <c r="E712" s="83"/>
      <c r="F712" s="83"/>
      <c r="G712" s="83"/>
      <c r="H712" s="83"/>
      <c r="I712" s="69"/>
      <c r="J712" s="82"/>
      <c r="K712" s="68"/>
      <c r="L712" s="69">
        <f>SUMIF(CD43:CD706, 4, BB43:BB706)+SUMIF(CD43:CD706, 4, BC43:BC706)+SUMIF(CD43:CD706, 4, BD43:BD706)</f>
        <v>0</v>
      </c>
    </row>
    <row r="713" spans="1:12" hidden="1" x14ac:dyDescent="0.2">
      <c r="A713" s="82"/>
      <c r="B713" s="53"/>
      <c r="C713" s="83" t="s">
        <v>944</v>
      </c>
      <c r="D713" s="83"/>
      <c r="E713" s="83"/>
      <c r="F713" s="83"/>
      <c r="G713" s="83"/>
      <c r="H713" s="83"/>
      <c r="I713" s="69"/>
      <c r="J713" s="82"/>
      <c r="K713" s="68"/>
      <c r="L713" s="69">
        <f>SUM(BO43:BO706)</f>
        <v>0</v>
      </c>
    </row>
    <row r="714" spans="1:12" hidden="1" x14ac:dyDescent="0.2">
      <c r="A714" s="82"/>
      <c r="B714" s="53"/>
      <c r="C714" s="83" t="s">
        <v>945</v>
      </c>
      <c r="D714" s="83"/>
      <c r="E714" s="83"/>
      <c r="F714" s="83"/>
      <c r="G714" s="83"/>
      <c r="H714" s="83"/>
      <c r="I714" s="69"/>
      <c r="J714" s="82"/>
      <c r="K714" s="68"/>
      <c r="L714" s="69">
        <f>L716+L731+L732</f>
        <v>0</v>
      </c>
    </row>
    <row r="715" spans="1:12" hidden="1" x14ac:dyDescent="0.2">
      <c r="A715" s="82"/>
      <c r="B715" s="53"/>
      <c r="C715" s="83" t="s">
        <v>868</v>
      </c>
      <c r="D715" s="83"/>
      <c r="E715" s="83"/>
      <c r="F715" s="83"/>
      <c r="G715" s="83"/>
      <c r="H715" s="83"/>
      <c r="I715" s="69"/>
      <c r="J715" s="82"/>
      <c r="K715" s="68"/>
      <c r="L715" s="69"/>
    </row>
    <row r="716" spans="1:12" hidden="1" x14ac:dyDescent="0.2">
      <c r="A716" s="82"/>
      <c r="B716" s="53"/>
      <c r="C716" s="83" t="s">
        <v>934</v>
      </c>
      <c r="D716" s="83"/>
      <c r="E716" s="83"/>
      <c r="F716" s="83"/>
      <c r="G716" s="83"/>
      <c r="H716" s="83"/>
      <c r="I716" s="69"/>
      <c r="J716" s="82"/>
      <c r="K716" s="68"/>
      <c r="L716" s="69">
        <f>L718+L719+L725+L729</f>
        <v>0</v>
      </c>
    </row>
    <row r="717" spans="1:12" hidden="1" x14ac:dyDescent="0.2">
      <c r="A717" s="82"/>
      <c r="B717" s="53"/>
      <c r="C717" s="83" t="s">
        <v>868</v>
      </c>
      <c r="D717" s="83"/>
      <c r="E717" s="83"/>
      <c r="F717" s="83"/>
      <c r="G717" s="83"/>
      <c r="H717" s="83"/>
      <c r="I717" s="69"/>
      <c r="J717" s="82"/>
      <c r="K717" s="68"/>
      <c r="L717" s="69"/>
    </row>
    <row r="718" spans="1:12" hidden="1" x14ac:dyDescent="0.2">
      <c r="A718" s="82"/>
      <c r="B718" s="53"/>
      <c r="C718" s="83" t="s">
        <v>935</v>
      </c>
      <c r="D718" s="83"/>
      <c r="E718" s="83"/>
      <c r="F718" s="83"/>
      <c r="G718" s="83"/>
      <c r="H718" s="83"/>
      <c r="I718" s="69"/>
      <c r="J718" s="82"/>
      <c r="K718" s="68"/>
      <c r="L718" s="69">
        <f>SUMIF(CD43:CD706, 4, AR43:AR706)</f>
        <v>0</v>
      </c>
    </row>
    <row r="719" spans="1:12" hidden="1" x14ac:dyDescent="0.2">
      <c r="A719" s="82"/>
      <c r="B719" s="53"/>
      <c r="C719" s="83" t="s">
        <v>870</v>
      </c>
      <c r="D719" s="83"/>
      <c r="E719" s="83"/>
      <c r="F719" s="83"/>
      <c r="G719" s="83"/>
      <c r="H719" s="83"/>
      <c r="I719" s="69"/>
      <c r="J719" s="82"/>
      <c r="K719" s="68"/>
      <c r="L719" s="69">
        <f>L721+L724+L723</f>
        <v>0</v>
      </c>
    </row>
    <row r="720" spans="1:12" hidden="1" x14ac:dyDescent="0.2">
      <c r="A720" s="82"/>
      <c r="B720" s="53"/>
      <c r="C720" s="83" t="s">
        <v>871</v>
      </c>
      <c r="D720" s="83"/>
      <c r="E720" s="83"/>
      <c r="F720" s="83"/>
      <c r="G720" s="83"/>
      <c r="H720" s="83"/>
      <c r="I720" s="69"/>
      <c r="J720" s="82"/>
      <c r="K720" s="68"/>
      <c r="L720" s="69"/>
    </row>
    <row r="721" spans="1:12" hidden="1" x14ac:dyDescent="0.2">
      <c r="A721" s="82"/>
      <c r="B721" s="53"/>
      <c r="C721" s="83" t="s">
        <v>870</v>
      </c>
      <c r="D721" s="83"/>
      <c r="E721" s="83"/>
      <c r="F721" s="83"/>
      <c r="G721" s="83"/>
      <c r="H721" s="83"/>
      <c r="I721" s="69"/>
      <c r="J721" s="82"/>
      <c r="K721" s="68"/>
      <c r="L721" s="69">
        <f>SUMIF(CD43:CD706, 4, AO43:AO706)</f>
        <v>0</v>
      </c>
    </row>
    <row r="722" spans="1:12" hidden="1" x14ac:dyDescent="0.2">
      <c r="A722" s="82"/>
      <c r="B722" s="53"/>
      <c r="C722" s="83" t="s">
        <v>872</v>
      </c>
      <c r="D722" s="83"/>
      <c r="E722" s="83"/>
      <c r="F722" s="83"/>
      <c r="G722" s="83"/>
      <c r="H722" s="83"/>
      <c r="I722" s="69"/>
      <c r="J722" s="82"/>
      <c r="K722" s="68"/>
      <c r="L722" s="69"/>
    </row>
    <row r="723" spans="1:12" hidden="1" x14ac:dyDescent="0.2">
      <c r="A723" s="82"/>
      <c r="B723" s="53"/>
      <c r="C723" s="83" t="s">
        <v>892</v>
      </c>
      <c r="D723" s="83"/>
      <c r="E723" s="83"/>
      <c r="F723" s="83"/>
      <c r="G723" s="83"/>
      <c r="H723" s="83"/>
      <c r="I723" s="69"/>
      <c r="J723" s="82"/>
      <c r="K723" s="68"/>
      <c r="L723" s="69">
        <f>SUMIF(CD43:CD706, 4, AT43:AT706)</f>
        <v>0</v>
      </c>
    </row>
    <row r="724" spans="1:12" hidden="1" x14ac:dyDescent="0.2">
      <c r="A724" s="82"/>
      <c r="B724" s="53"/>
      <c r="C724" s="83" t="s">
        <v>873</v>
      </c>
      <c r="D724" s="83"/>
      <c r="E724" s="83"/>
      <c r="F724" s="83"/>
      <c r="G724" s="83"/>
      <c r="H724" s="83"/>
      <c r="I724" s="69"/>
      <c r="J724" s="82"/>
      <c r="K724" s="68"/>
      <c r="L724" s="69">
        <f>SUMIF(CD43:CD706, 4, AV43:AV706)</f>
        <v>0</v>
      </c>
    </row>
    <row r="725" spans="1:12" hidden="1" x14ac:dyDescent="0.2">
      <c r="A725" s="82"/>
      <c r="B725" s="53"/>
      <c r="C725" s="83" t="s">
        <v>874</v>
      </c>
      <c r="D725" s="83"/>
      <c r="E725" s="83"/>
      <c r="F725" s="83"/>
      <c r="G725" s="83"/>
      <c r="H725" s="83"/>
      <c r="I725" s="69"/>
      <c r="J725" s="82"/>
      <c r="K725" s="68"/>
      <c r="L725" s="69">
        <f>L727+L728</f>
        <v>0</v>
      </c>
    </row>
    <row r="726" spans="1:12" hidden="1" x14ac:dyDescent="0.2">
      <c r="A726" s="82"/>
      <c r="B726" s="53"/>
      <c r="C726" s="83" t="s">
        <v>871</v>
      </c>
      <c r="D726" s="83"/>
      <c r="E726" s="83"/>
      <c r="F726" s="83"/>
      <c r="G726" s="83"/>
      <c r="H726" s="83"/>
      <c r="I726" s="69"/>
      <c r="J726" s="82"/>
      <c r="K726" s="68"/>
      <c r="L726" s="69"/>
    </row>
    <row r="727" spans="1:12" hidden="1" x14ac:dyDescent="0.2">
      <c r="A727" s="82"/>
      <c r="B727" s="53"/>
      <c r="C727" s="83" t="s">
        <v>875</v>
      </c>
      <c r="D727" s="83"/>
      <c r="E727" s="83"/>
      <c r="F727" s="83"/>
      <c r="G727" s="83"/>
      <c r="H727" s="83"/>
      <c r="I727" s="69"/>
      <c r="J727" s="82"/>
      <c r="K727" s="68"/>
      <c r="L727" s="69">
        <f>SUMIF(CD43:CD706, 4, AW43:AW706)-SUMIF(CD43:CD706, 4, BK43:BK706)</f>
        <v>0</v>
      </c>
    </row>
    <row r="728" spans="1:12" hidden="1" x14ac:dyDescent="0.2">
      <c r="A728" s="82"/>
      <c r="B728" s="53"/>
      <c r="C728" s="83" t="s">
        <v>876</v>
      </c>
      <c r="D728" s="83"/>
      <c r="E728" s="83"/>
      <c r="F728" s="83"/>
      <c r="G728" s="83"/>
      <c r="H728" s="83"/>
      <c r="I728" s="69"/>
      <c r="J728" s="82"/>
      <c r="K728" s="68"/>
      <c r="L728" s="69">
        <f>SUMIF(CD43:CD706, 4, BC43:BC706)</f>
        <v>0</v>
      </c>
    </row>
    <row r="729" spans="1:12" hidden="1" x14ac:dyDescent="0.2">
      <c r="A729" s="82"/>
      <c r="B729" s="53"/>
      <c r="C729" s="83" t="s">
        <v>877</v>
      </c>
      <c r="D729" s="83"/>
      <c r="E729" s="83"/>
      <c r="F729" s="83"/>
      <c r="G729" s="83"/>
      <c r="H729" s="83"/>
      <c r="I729" s="69"/>
      <c r="J729" s="82"/>
      <c r="K729" s="68"/>
      <c r="L729" s="69">
        <f>SUMIF(CD43:CD706, 4, BB43:BB706)</f>
        <v>0</v>
      </c>
    </row>
    <row r="730" spans="1:12" hidden="1" x14ac:dyDescent="0.2">
      <c r="A730" s="82"/>
      <c r="B730" s="53"/>
      <c r="C730" s="83" t="s">
        <v>936</v>
      </c>
      <c r="D730" s="83"/>
      <c r="E730" s="83"/>
      <c r="F730" s="83"/>
      <c r="G730" s="83"/>
      <c r="H730" s="83"/>
      <c r="I730" s="69"/>
      <c r="J730" s="82"/>
      <c r="K730" s="68"/>
      <c r="L730" s="69">
        <f>SUMIF(CD43:CD706, 4, AR43:AR706)+SUMIF(CD43:CD706, 4, AT43:AT706)+SUMIF(CD43:CD706, 4, AV43:AV706)</f>
        <v>0</v>
      </c>
    </row>
    <row r="731" spans="1:12" hidden="1" x14ac:dyDescent="0.2">
      <c r="A731" s="82"/>
      <c r="B731" s="53"/>
      <c r="C731" s="83" t="s">
        <v>937</v>
      </c>
      <c r="D731" s="83"/>
      <c r="E731" s="83"/>
      <c r="F731" s="83"/>
      <c r="G731" s="83"/>
      <c r="H731" s="83"/>
      <c r="I731" s="69"/>
      <c r="J731" s="82"/>
      <c r="K731" s="68"/>
      <c r="L731" s="69">
        <f>SUMIF(CD43:CD706, 4, AZ43:AZ706)</f>
        <v>0</v>
      </c>
    </row>
    <row r="732" spans="1:12" hidden="1" x14ac:dyDescent="0.2">
      <c r="A732" s="82"/>
      <c r="B732" s="53"/>
      <c r="C732" s="83" t="s">
        <v>938</v>
      </c>
      <c r="D732" s="83"/>
      <c r="E732" s="83"/>
      <c r="F732" s="83"/>
      <c r="G732" s="83"/>
      <c r="H732" s="83"/>
      <c r="I732" s="69"/>
      <c r="J732" s="82"/>
      <c r="K732" s="68"/>
      <c r="L732" s="69">
        <f>SUMIF(CD43:CD706, 4, BA43:BA706)</f>
        <v>0</v>
      </c>
    </row>
    <row r="733" spans="1:12" x14ac:dyDescent="0.2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</row>
    <row r="734" spans="1:12" x14ac:dyDescent="0.2">
      <c r="A734" s="80"/>
      <c r="B734" s="52"/>
      <c r="C734" s="65" t="s">
        <v>946</v>
      </c>
      <c r="D734" s="65"/>
      <c r="E734" s="65"/>
      <c r="F734" s="65"/>
      <c r="G734" s="65"/>
      <c r="H734" s="65"/>
      <c r="I734" s="72"/>
      <c r="J734" s="80"/>
      <c r="K734" s="81"/>
      <c r="L734" s="72">
        <f>L663+L683+L703+L708</f>
        <v>255302.37</v>
      </c>
    </row>
    <row r="735" spans="1:12" x14ac:dyDescent="0.2">
      <c r="A735" s="82"/>
      <c r="B735" s="53"/>
      <c r="C735" s="83" t="s">
        <v>868</v>
      </c>
      <c r="D735" s="83"/>
      <c r="E735" s="83"/>
      <c r="F735" s="83"/>
      <c r="G735" s="83"/>
      <c r="H735" s="83"/>
      <c r="I735" s="69"/>
      <c r="J735" s="82"/>
      <c r="K735" s="68"/>
      <c r="L735" s="69"/>
    </row>
    <row r="736" spans="1:12" x14ac:dyDescent="0.2">
      <c r="A736" s="82"/>
      <c r="B736" s="53"/>
      <c r="C736" s="83" t="s">
        <v>934</v>
      </c>
      <c r="D736" s="83"/>
      <c r="E736" s="83"/>
      <c r="F736" s="83"/>
      <c r="G736" s="83"/>
      <c r="H736" s="83"/>
      <c r="I736" s="69"/>
      <c r="J736" s="82"/>
      <c r="K736" s="68"/>
      <c r="L736" s="69">
        <f>L738+L739+L745+L749</f>
        <v>185651.91999999998</v>
      </c>
    </row>
    <row r="737" spans="1:12" x14ac:dyDescent="0.2">
      <c r="A737" s="82"/>
      <c r="B737" s="53"/>
      <c r="C737" s="83" t="s">
        <v>868</v>
      </c>
      <c r="D737" s="83"/>
      <c r="E737" s="83"/>
      <c r="F737" s="83"/>
      <c r="G737" s="83"/>
      <c r="H737" s="83"/>
      <c r="I737" s="69"/>
      <c r="J737" s="82"/>
      <c r="K737" s="68"/>
      <c r="L737" s="69"/>
    </row>
    <row r="738" spans="1:12" x14ac:dyDescent="0.2">
      <c r="A738" s="82"/>
      <c r="B738" s="53"/>
      <c r="C738" s="83" t="s">
        <v>935</v>
      </c>
      <c r="D738" s="83"/>
      <c r="E738" s="83"/>
      <c r="F738" s="83"/>
      <c r="G738" s="83"/>
      <c r="H738" s="83"/>
      <c r="I738" s="69"/>
      <c r="J738" s="82"/>
      <c r="K738" s="68"/>
      <c r="L738" s="69">
        <f>SUM(AR43:AR732)</f>
        <v>30208.21</v>
      </c>
    </row>
    <row r="739" spans="1:12" hidden="1" x14ac:dyDescent="0.2">
      <c r="A739" s="82"/>
      <c r="B739" s="53"/>
      <c r="C739" s="83" t="s">
        <v>870</v>
      </c>
      <c r="D739" s="83"/>
      <c r="E739" s="83"/>
      <c r="F739" s="83"/>
      <c r="G739" s="83"/>
      <c r="H739" s="83"/>
      <c r="I739" s="69"/>
      <c r="J739" s="82"/>
      <c r="K739" s="68"/>
      <c r="L739" s="69">
        <f>L741+L744+L743</f>
        <v>26347.31</v>
      </c>
    </row>
    <row r="740" spans="1:12" hidden="1" x14ac:dyDescent="0.2">
      <c r="A740" s="82"/>
      <c r="B740" s="53"/>
      <c r="C740" s="83" t="s">
        <v>871</v>
      </c>
      <c r="D740" s="83"/>
      <c r="E740" s="83"/>
      <c r="F740" s="83"/>
      <c r="G740" s="83"/>
      <c r="H740" s="83"/>
      <c r="I740" s="69"/>
      <c r="J740" s="82"/>
      <c r="K740" s="68"/>
      <c r="L740" s="69"/>
    </row>
    <row r="741" spans="1:12" x14ac:dyDescent="0.2">
      <c r="A741" s="82"/>
      <c r="B741" s="53"/>
      <c r="C741" s="83" t="s">
        <v>870</v>
      </c>
      <c r="D741" s="83"/>
      <c r="E741" s="83"/>
      <c r="F741" s="83"/>
      <c r="G741" s="83"/>
      <c r="H741" s="83"/>
      <c r="I741" s="69"/>
      <c r="J741" s="82"/>
      <c r="K741" s="68"/>
      <c r="L741" s="69">
        <f>SUM(AO43:AO732)</f>
        <v>18339.82</v>
      </c>
    </row>
    <row r="742" spans="1:12" hidden="1" x14ac:dyDescent="0.2">
      <c r="A742" s="82"/>
      <c r="B742" s="53"/>
      <c r="C742" s="83" t="s">
        <v>872</v>
      </c>
      <c r="D742" s="83"/>
      <c r="E742" s="83"/>
      <c r="F742" s="83"/>
      <c r="G742" s="83"/>
      <c r="H742" s="83"/>
      <c r="I742" s="69"/>
      <c r="J742" s="82"/>
      <c r="K742" s="68"/>
      <c r="L742" s="69"/>
    </row>
    <row r="743" spans="1:12" x14ac:dyDescent="0.2">
      <c r="A743" s="82"/>
      <c r="B743" s="53"/>
      <c r="C743" s="83" t="s">
        <v>892</v>
      </c>
      <c r="D743" s="83"/>
      <c r="E743" s="83"/>
      <c r="F743" s="83"/>
      <c r="G743" s="83"/>
      <c r="H743" s="83"/>
      <c r="I743" s="69"/>
      <c r="J743" s="82"/>
      <c r="K743" s="68"/>
      <c r="L743" s="69">
        <f>SUM(AT43:AT732)</f>
        <v>8007.4900000000007</v>
      </c>
    </row>
    <row r="744" spans="1:12" hidden="1" x14ac:dyDescent="0.2">
      <c r="A744" s="82"/>
      <c r="B744" s="53"/>
      <c r="C744" s="83" t="s">
        <v>873</v>
      </c>
      <c r="D744" s="83"/>
      <c r="E744" s="83"/>
      <c r="F744" s="83"/>
      <c r="G744" s="83"/>
      <c r="H744" s="83"/>
      <c r="I744" s="69"/>
      <c r="J744" s="82"/>
      <c r="K744" s="68"/>
      <c r="L744" s="69">
        <f>SUM(AV43:AV732)</f>
        <v>0</v>
      </c>
    </row>
    <row r="745" spans="1:12" x14ac:dyDescent="0.2">
      <c r="A745" s="82"/>
      <c r="B745" s="53"/>
      <c r="C745" s="83" t="s">
        <v>874</v>
      </c>
      <c r="D745" s="83"/>
      <c r="E745" s="83"/>
      <c r="F745" s="83"/>
      <c r="G745" s="83"/>
      <c r="H745" s="83"/>
      <c r="I745" s="69"/>
      <c r="J745" s="82"/>
      <c r="K745" s="68"/>
      <c r="L745" s="69">
        <f>L747+L748</f>
        <v>129096.39999999997</v>
      </c>
    </row>
    <row r="746" spans="1:12" x14ac:dyDescent="0.2">
      <c r="A746" s="82"/>
      <c r="B746" s="53"/>
      <c r="C746" s="83" t="s">
        <v>871</v>
      </c>
      <c r="D746" s="83"/>
      <c r="E746" s="83"/>
      <c r="F746" s="83"/>
      <c r="G746" s="83"/>
      <c r="H746" s="83"/>
      <c r="I746" s="69"/>
      <c r="J746" s="82"/>
      <c r="K746" s="68"/>
      <c r="L746" s="69"/>
    </row>
    <row r="747" spans="1:12" x14ac:dyDescent="0.2">
      <c r="A747" s="82"/>
      <c r="B747" s="53"/>
      <c r="C747" s="83" t="s">
        <v>875</v>
      </c>
      <c r="D747" s="83"/>
      <c r="E747" s="83"/>
      <c r="F747" s="83"/>
      <c r="G747" s="83"/>
      <c r="H747" s="83"/>
      <c r="I747" s="69"/>
      <c r="J747" s="82"/>
      <c r="K747" s="68"/>
      <c r="L747" s="69">
        <f>SUM(AW43:AW732)-SUM(BK43:BK732)</f>
        <v>129096.39999999997</v>
      </c>
    </row>
    <row r="748" spans="1:12" hidden="1" x14ac:dyDescent="0.2">
      <c r="A748" s="82"/>
      <c r="B748" s="53"/>
      <c r="C748" s="83" t="s">
        <v>876</v>
      </c>
      <c r="D748" s="83"/>
      <c r="E748" s="83"/>
      <c r="F748" s="83"/>
      <c r="G748" s="83"/>
      <c r="H748" s="83"/>
      <c r="I748" s="69"/>
      <c r="J748" s="82"/>
      <c r="K748" s="68"/>
      <c r="L748" s="69">
        <f>SUM(BC43:BC732)</f>
        <v>0</v>
      </c>
    </row>
    <row r="749" spans="1:12" hidden="1" x14ac:dyDescent="0.2">
      <c r="A749" s="82"/>
      <c r="B749" s="53"/>
      <c r="C749" s="83" t="s">
        <v>877</v>
      </c>
      <c r="D749" s="83"/>
      <c r="E749" s="83"/>
      <c r="F749" s="83"/>
      <c r="G749" s="83"/>
      <c r="H749" s="83"/>
      <c r="I749" s="69"/>
      <c r="J749" s="82"/>
      <c r="K749" s="68"/>
      <c r="L749" s="69">
        <f>SUM(BB43:BB732)</f>
        <v>0</v>
      </c>
    </row>
    <row r="750" spans="1:12" x14ac:dyDescent="0.2">
      <c r="A750" s="82"/>
      <c r="B750" s="53"/>
      <c r="C750" s="83" t="s">
        <v>878</v>
      </c>
      <c r="D750" s="83"/>
      <c r="E750" s="83"/>
      <c r="F750" s="83"/>
      <c r="G750" s="83"/>
      <c r="H750" s="83"/>
      <c r="I750" s="69"/>
      <c r="J750" s="82"/>
      <c r="K750" s="68"/>
      <c r="L750" s="69">
        <f>SUM(AR43:AR732)+SUM(AT43:AT732)+SUM(AV43:AV732)</f>
        <v>38215.699999999997</v>
      </c>
    </row>
    <row r="751" spans="1:12" x14ac:dyDescent="0.2">
      <c r="A751" s="82"/>
      <c r="B751" s="53"/>
      <c r="C751" s="83" t="s">
        <v>879</v>
      </c>
      <c r="D751" s="83"/>
      <c r="E751" s="83"/>
      <c r="F751" s="83"/>
      <c r="G751" s="83"/>
      <c r="H751" s="83"/>
      <c r="I751" s="69"/>
      <c r="J751" s="82"/>
      <c r="K751" s="68"/>
      <c r="L751" s="69">
        <f>SUM(AZ43:AZ732)</f>
        <v>43338.28</v>
      </c>
    </row>
    <row r="752" spans="1:12" x14ac:dyDescent="0.2">
      <c r="A752" s="82"/>
      <c r="B752" s="53"/>
      <c r="C752" s="83" t="s">
        <v>880</v>
      </c>
      <c r="D752" s="83"/>
      <c r="E752" s="83"/>
      <c r="F752" s="83"/>
      <c r="G752" s="83"/>
      <c r="H752" s="83"/>
      <c r="I752" s="69"/>
      <c r="J752" s="82"/>
      <c r="K752" s="68"/>
      <c r="L752" s="69">
        <f>SUM(BA43:BA732)</f>
        <v>26312.170000000002</v>
      </c>
    </row>
    <row r="753" spans="1:12" hidden="1" x14ac:dyDescent="0.2">
      <c r="A753" s="82"/>
      <c r="B753" s="53"/>
      <c r="C753" s="83" t="s">
        <v>947</v>
      </c>
      <c r="D753" s="83"/>
      <c r="E753" s="83"/>
      <c r="F753" s="83"/>
      <c r="G753" s="83"/>
      <c r="H753" s="83"/>
      <c r="I753" s="69"/>
      <c r="J753" s="82"/>
      <c r="K753" s="68"/>
      <c r="L753" s="69">
        <f>L755+L756</f>
        <v>0</v>
      </c>
    </row>
    <row r="754" spans="1:12" hidden="1" x14ac:dyDescent="0.2">
      <c r="A754" s="82"/>
      <c r="B754" s="53"/>
      <c r="C754" s="83" t="s">
        <v>868</v>
      </c>
      <c r="D754" s="83"/>
      <c r="E754" s="83"/>
      <c r="F754" s="83"/>
      <c r="G754" s="83"/>
      <c r="H754" s="83"/>
      <c r="I754" s="69"/>
      <c r="J754" s="82"/>
      <c r="K754" s="68"/>
      <c r="L754" s="69"/>
    </row>
    <row r="755" spans="1:12" hidden="1" x14ac:dyDescent="0.2">
      <c r="A755" s="82"/>
      <c r="B755" s="53"/>
      <c r="C755" s="83" t="s">
        <v>882</v>
      </c>
      <c r="D755" s="83"/>
      <c r="E755" s="83"/>
      <c r="F755" s="83"/>
      <c r="G755" s="83"/>
      <c r="H755" s="83"/>
      <c r="I755" s="69"/>
      <c r="J755" s="82"/>
      <c r="K755" s="68"/>
      <c r="L755" s="69">
        <f>SUM(BK43:BK732)</f>
        <v>0</v>
      </c>
    </row>
    <row r="756" spans="1:12" hidden="1" x14ac:dyDescent="0.2">
      <c r="A756" s="82"/>
      <c r="B756" s="53"/>
      <c r="C756" s="83" t="s">
        <v>883</v>
      </c>
      <c r="D756" s="83"/>
      <c r="E756" s="83"/>
      <c r="F756" s="83"/>
      <c r="G756" s="83"/>
      <c r="H756" s="83"/>
      <c r="I756" s="69"/>
      <c r="J756" s="82"/>
      <c r="K756" s="68"/>
      <c r="L756" s="69">
        <f>SUM(BD43:BD732)</f>
        <v>0</v>
      </c>
    </row>
    <row r="757" spans="1:12" hidden="1" x14ac:dyDescent="0.2">
      <c r="A757" s="82"/>
      <c r="B757" s="53"/>
      <c r="C757" s="83" t="s">
        <v>948</v>
      </c>
      <c r="D757" s="83"/>
      <c r="E757" s="83"/>
      <c r="F757" s="83"/>
      <c r="G757" s="83"/>
      <c r="H757" s="83"/>
      <c r="I757" s="69"/>
      <c r="J757" s="82"/>
      <c r="K757" s="68"/>
      <c r="L757" s="69">
        <f>L708</f>
        <v>0</v>
      </c>
    </row>
    <row r="758" spans="1:12" x14ac:dyDescent="0.2">
      <c r="A758" s="82"/>
      <c r="B758" s="53"/>
      <c r="C758" s="65" t="s">
        <v>887</v>
      </c>
      <c r="D758" s="83"/>
      <c r="E758" s="83"/>
      <c r="F758" s="83"/>
      <c r="G758" s="83"/>
      <c r="H758" s="83"/>
      <c r="I758" s="69"/>
      <c r="J758" s="82"/>
      <c r="K758" s="68"/>
      <c r="L758" s="69"/>
    </row>
    <row r="759" spans="1:12" hidden="1" x14ac:dyDescent="0.2">
      <c r="A759" s="82"/>
      <c r="B759" s="53"/>
      <c r="C759" s="83" t="s">
        <v>888</v>
      </c>
      <c r="D759" s="83"/>
      <c r="E759" s="83"/>
      <c r="F759" s="83"/>
      <c r="G759" s="83"/>
      <c r="H759" s="83"/>
      <c r="I759" s="69"/>
      <c r="J759" s="82"/>
      <c r="K759" s="68"/>
      <c r="L759" s="69">
        <f>SUM(AX43:AX732)</f>
        <v>0</v>
      </c>
    </row>
    <row r="760" spans="1:12" hidden="1" x14ac:dyDescent="0.2">
      <c r="A760" s="82"/>
      <c r="B760" s="53"/>
      <c r="C760" s="83" t="s">
        <v>889</v>
      </c>
      <c r="D760" s="83"/>
      <c r="E760" s="83"/>
      <c r="F760" s="83"/>
      <c r="G760" s="83"/>
      <c r="H760" s="83"/>
      <c r="I760" s="69"/>
      <c r="J760" s="82"/>
      <c r="K760" s="68"/>
      <c r="L760" s="69">
        <f>SUM(AY43:AY732)</f>
        <v>0</v>
      </c>
    </row>
    <row r="761" spans="1:12" x14ac:dyDescent="0.2">
      <c r="A761" s="82"/>
      <c r="B761" s="53"/>
      <c r="C761" s="83" t="s">
        <v>890</v>
      </c>
      <c r="D761" s="83"/>
      <c r="E761" s="83"/>
      <c r="F761" s="84"/>
      <c r="G761" s="71">
        <f>Source!F263</f>
        <v>79.769509999999997</v>
      </c>
      <c r="H761" s="82"/>
      <c r="I761" s="82"/>
      <c r="J761" s="82"/>
      <c r="K761" s="82"/>
      <c r="L761" s="82"/>
    </row>
    <row r="762" spans="1:12" x14ac:dyDescent="0.2">
      <c r="A762" s="82"/>
      <c r="B762" s="53"/>
      <c r="C762" s="83" t="s">
        <v>891</v>
      </c>
      <c r="D762" s="83"/>
      <c r="E762" s="83"/>
      <c r="F762" s="84"/>
      <c r="G762" s="71">
        <f>Source!F264</f>
        <v>17.372354000000001</v>
      </c>
      <c r="H762" s="82"/>
      <c r="I762" s="82"/>
      <c r="J762" s="82"/>
      <c r="K762" s="82"/>
      <c r="L762" s="82"/>
    </row>
    <row r="763" spans="1:12" x14ac:dyDescent="0.2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</row>
    <row r="764" spans="1:12" x14ac:dyDescent="0.2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</row>
    <row r="765" spans="1:12" x14ac:dyDescent="0.2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</row>
    <row r="766" spans="1:12" ht="14.25" customHeight="1" x14ac:dyDescent="0.2">
      <c r="A766" s="57"/>
      <c r="B766" s="58" t="s">
        <v>949</v>
      </c>
      <c r="C766" s="89" t="str">
        <f>IF(Source!AC12&lt;&gt;"", Source!AC12," ")</f>
        <v xml:space="preserve"> </v>
      </c>
      <c r="D766" s="64"/>
      <c r="E766" s="64"/>
      <c r="F766" s="64"/>
      <c r="G766" s="64"/>
      <c r="H766" s="60" t="str">
        <f>IF(Source!AB12&lt;&gt;"", Source!AB12," ")</f>
        <v xml:space="preserve"> </v>
      </c>
      <c r="I766" s="59"/>
      <c r="J766" s="59"/>
      <c r="K766" s="59"/>
      <c r="L766" s="59"/>
    </row>
    <row r="767" spans="1:12" ht="14.25" customHeight="1" x14ac:dyDescent="0.2">
      <c r="A767" s="57"/>
      <c r="B767" s="34"/>
      <c r="C767" s="90" t="s">
        <v>950</v>
      </c>
      <c r="D767" s="90"/>
      <c r="E767" s="90"/>
      <c r="F767" s="90"/>
      <c r="G767" s="90"/>
      <c r="H767" s="59"/>
      <c r="I767" s="59"/>
      <c r="J767" s="59"/>
      <c r="K767" s="59"/>
      <c r="L767" s="59"/>
    </row>
    <row r="768" spans="1:12" ht="14.25" customHeight="1" x14ac:dyDescent="0.2">
      <c r="A768" s="57"/>
      <c r="B768" s="34"/>
      <c r="C768" s="14"/>
      <c r="D768" s="14"/>
      <c r="E768" s="14"/>
      <c r="F768" s="14"/>
      <c r="G768" s="14"/>
      <c r="H768" s="59"/>
      <c r="I768" s="59"/>
      <c r="J768" s="59"/>
      <c r="K768" s="59"/>
      <c r="L768" s="59"/>
    </row>
    <row r="769" spans="1:12" ht="14.25" customHeight="1" x14ac:dyDescent="0.2">
      <c r="A769" s="57"/>
      <c r="B769" s="58" t="s">
        <v>951</v>
      </c>
      <c r="C769" s="89" t="str">
        <f>IF(Source!AE12&lt;&gt;"", Source!AE12," ")</f>
        <v xml:space="preserve"> </v>
      </c>
      <c r="D769" s="64"/>
      <c r="E769" s="64"/>
      <c r="F769" s="64"/>
      <c r="G769" s="64"/>
      <c r="H769" s="60" t="str">
        <f>IF(Source!AD12&lt;&gt;"", Source!AD12," ")</f>
        <v xml:space="preserve"> </v>
      </c>
      <c r="I769" s="59"/>
      <c r="J769" s="59"/>
      <c r="K769" s="59"/>
      <c r="L769" s="59"/>
    </row>
    <row r="770" spans="1:12" ht="14.25" customHeight="1" x14ac:dyDescent="0.2">
      <c r="A770" s="14"/>
      <c r="B770" s="14"/>
      <c r="C770" s="90" t="s">
        <v>950</v>
      </c>
      <c r="D770" s="90"/>
      <c r="E770" s="90"/>
      <c r="F770" s="90"/>
      <c r="G770" s="90"/>
      <c r="H770" s="59"/>
      <c r="I770" s="59"/>
      <c r="J770" s="59"/>
      <c r="K770" s="59"/>
      <c r="L770" s="59"/>
    </row>
    <row r="771" spans="1:12" x14ac:dyDescent="0.2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</row>
    <row r="772" spans="1:12" x14ac:dyDescent="0.2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</row>
    <row r="773" spans="1:12" x14ac:dyDescent="0.2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</row>
  </sheetData>
  <mergeCells count="358">
    <mergeCell ref="C759:H759"/>
    <mergeCell ref="C760:H760"/>
    <mergeCell ref="C761:F761"/>
    <mergeCell ref="C762:F762"/>
    <mergeCell ref="C767:G767"/>
    <mergeCell ref="C770:G770"/>
    <mergeCell ref="C753:H753"/>
    <mergeCell ref="C754:H754"/>
    <mergeCell ref="C755:H755"/>
    <mergeCell ref="C756:H756"/>
    <mergeCell ref="C757:H757"/>
    <mergeCell ref="C758:H758"/>
    <mergeCell ref="C747:H747"/>
    <mergeCell ref="C748:H748"/>
    <mergeCell ref="C749:H749"/>
    <mergeCell ref="C750:H750"/>
    <mergeCell ref="C751:H751"/>
    <mergeCell ref="C752:H752"/>
    <mergeCell ref="C741:H741"/>
    <mergeCell ref="C742:H742"/>
    <mergeCell ref="C743:H743"/>
    <mergeCell ref="C744:H744"/>
    <mergeCell ref="C745:H745"/>
    <mergeCell ref="C746:H746"/>
    <mergeCell ref="C735:H735"/>
    <mergeCell ref="C736:H736"/>
    <mergeCell ref="C737:H737"/>
    <mergeCell ref="C738:H738"/>
    <mergeCell ref="C739:H739"/>
    <mergeCell ref="C740:H740"/>
    <mergeCell ref="C728:H728"/>
    <mergeCell ref="C729:H729"/>
    <mergeCell ref="C730:H730"/>
    <mergeCell ref="C731:H731"/>
    <mergeCell ref="C732:H732"/>
    <mergeCell ref="C734:H734"/>
    <mergeCell ref="C722:H722"/>
    <mergeCell ref="C723:H723"/>
    <mergeCell ref="C724:H724"/>
    <mergeCell ref="C725:H725"/>
    <mergeCell ref="C726:H726"/>
    <mergeCell ref="C727:H727"/>
    <mergeCell ref="C716:H716"/>
    <mergeCell ref="C717:H717"/>
    <mergeCell ref="C718:H718"/>
    <mergeCell ref="C719:H719"/>
    <mergeCell ref="C720:H720"/>
    <mergeCell ref="C721:H721"/>
    <mergeCell ref="C710:H710"/>
    <mergeCell ref="C711:H711"/>
    <mergeCell ref="C712:H712"/>
    <mergeCell ref="C713:H713"/>
    <mergeCell ref="C714:H714"/>
    <mergeCell ref="C715:H715"/>
    <mergeCell ref="C703:H703"/>
    <mergeCell ref="C704:H704"/>
    <mergeCell ref="C705:H705"/>
    <mergeCell ref="C706:H706"/>
    <mergeCell ref="C708:H708"/>
    <mergeCell ref="C709:H709"/>
    <mergeCell ref="C696:H696"/>
    <mergeCell ref="C697:H697"/>
    <mergeCell ref="C698:H698"/>
    <mergeCell ref="C699:H699"/>
    <mergeCell ref="C700:H700"/>
    <mergeCell ref="C701:H701"/>
    <mergeCell ref="C690:H690"/>
    <mergeCell ref="C691:H691"/>
    <mergeCell ref="C692:H692"/>
    <mergeCell ref="C693:H693"/>
    <mergeCell ref="C694:H694"/>
    <mergeCell ref="C695:H695"/>
    <mergeCell ref="C684:H684"/>
    <mergeCell ref="C685:H685"/>
    <mergeCell ref="C686:H686"/>
    <mergeCell ref="C687:H687"/>
    <mergeCell ref="C688:H688"/>
    <mergeCell ref="C689:H689"/>
    <mergeCell ref="C677:H677"/>
    <mergeCell ref="C678:H678"/>
    <mergeCell ref="C679:H679"/>
    <mergeCell ref="C680:H680"/>
    <mergeCell ref="C681:H681"/>
    <mergeCell ref="C683:H683"/>
    <mergeCell ref="C671:H671"/>
    <mergeCell ref="C672:H672"/>
    <mergeCell ref="C673:H673"/>
    <mergeCell ref="C674:H674"/>
    <mergeCell ref="C675:H675"/>
    <mergeCell ref="C676:H676"/>
    <mergeCell ref="C665:H665"/>
    <mergeCell ref="C666:H666"/>
    <mergeCell ref="C667:H667"/>
    <mergeCell ref="C668:H668"/>
    <mergeCell ref="C669:H669"/>
    <mergeCell ref="C670:H670"/>
    <mergeCell ref="C656:H656"/>
    <mergeCell ref="C657:F657"/>
    <mergeCell ref="C658:F658"/>
    <mergeCell ref="C661:H661"/>
    <mergeCell ref="C663:H663"/>
    <mergeCell ref="C664:H664"/>
    <mergeCell ref="C650:H650"/>
    <mergeCell ref="C651:H651"/>
    <mergeCell ref="C652:H652"/>
    <mergeCell ref="C653:H653"/>
    <mergeCell ref="C654:H654"/>
    <mergeCell ref="C655:H655"/>
    <mergeCell ref="C644:H644"/>
    <mergeCell ref="C645:H645"/>
    <mergeCell ref="C646:H646"/>
    <mergeCell ref="C647:H647"/>
    <mergeCell ref="C648:H648"/>
    <mergeCell ref="C649:H649"/>
    <mergeCell ref="C638:H638"/>
    <mergeCell ref="C639:H639"/>
    <mergeCell ref="C640:H640"/>
    <mergeCell ref="C641:H641"/>
    <mergeCell ref="C642:H642"/>
    <mergeCell ref="C643:H643"/>
    <mergeCell ref="C632:H632"/>
    <mergeCell ref="C633:H633"/>
    <mergeCell ref="C634:H634"/>
    <mergeCell ref="C635:H635"/>
    <mergeCell ref="C636:H636"/>
    <mergeCell ref="C637:H637"/>
    <mergeCell ref="C627:H627"/>
    <mergeCell ref="I627:J627"/>
    <mergeCell ref="K627:L627"/>
    <mergeCell ref="C629:H629"/>
    <mergeCell ref="C630:H630"/>
    <mergeCell ref="C631:H631"/>
    <mergeCell ref="C601:H601"/>
    <mergeCell ref="I601:J601"/>
    <mergeCell ref="K601:L601"/>
    <mergeCell ref="C603:H603"/>
    <mergeCell ref="I603:J603"/>
    <mergeCell ref="K603:L603"/>
    <mergeCell ref="C565:H565"/>
    <mergeCell ref="I565:J565"/>
    <mergeCell ref="K565:L565"/>
    <mergeCell ref="C567:H567"/>
    <mergeCell ref="I567:J567"/>
    <mergeCell ref="K567:L567"/>
    <mergeCell ref="C545:H545"/>
    <mergeCell ref="I545:J545"/>
    <mergeCell ref="K545:L545"/>
    <mergeCell ref="C563:H563"/>
    <mergeCell ref="I563:J563"/>
    <mergeCell ref="K563:L563"/>
    <mergeCell ref="A500:L500"/>
    <mergeCell ref="C527:H527"/>
    <mergeCell ref="I527:J527"/>
    <mergeCell ref="K527:L527"/>
    <mergeCell ref="C529:H529"/>
    <mergeCell ref="I529:J529"/>
    <mergeCell ref="K529:L529"/>
    <mergeCell ref="C492:H492"/>
    <mergeCell ref="C493:H493"/>
    <mergeCell ref="C494:H494"/>
    <mergeCell ref="C495:H495"/>
    <mergeCell ref="C496:F496"/>
    <mergeCell ref="C497:F497"/>
    <mergeCell ref="C486:H486"/>
    <mergeCell ref="C487:H487"/>
    <mergeCell ref="C488:H488"/>
    <mergeCell ref="C489:H489"/>
    <mergeCell ref="C490:H490"/>
    <mergeCell ref="C491:H491"/>
    <mergeCell ref="C480:H480"/>
    <mergeCell ref="C481:H481"/>
    <mergeCell ref="C482:H482"/>
    <mergeCell ref="C483:H483"/>
    <mergeCell ref="C484:H484"/>
    <mergeCell ref="C485:H485"/>
    <mergeCell ref="C474:H474"/>
    <mergeCell ref="C475:H475"/>
    <mergeCell ref="C476:H476"/>
    <mergeCell ref="C477:H477"/>
    <mergeCell ref="C478:H478"/>
    <mergeCell ref="C479:H479"/>
    <mergeCell ref="C468:H468"/>
    <mergeCell ref="C469:H469"/>
    <mergeCell ref="C470:H470"/>
    <mergeCell ref="C471:H471"/>
    <mergeCell ref="C472:H472"/>
    <mergeCell ref="C473:H473"/>
    <mergeCell ref="C452:H452"/>
    <mergeCell ref="I452:J452"/>
    <mergeCell ref="K452:L452"/>
    <mergeCell ref="C466:H466"/>
    <mergeCell ref="I466:J466"/>
    <mergeCell ref="K466:L466"/>
    <mergeCell ref="C418:H418"/>
    <mergeCell ref="I418:J418"/>
    <mergeCell ref="K418:L418"/>
    <mergeCell ref="C435:H435"/>
    <mergeCell ref="I435:J435"/>
    <mergeCell ref="K435:L435"/>
    <mergeCell ref="C387:H387"/>
    <mergeCell ref="I387:J387"/>
    <mergeCell ref="K387:L387"/>
    <mergeCell ref="C405:H405"/>
    <mergeCell ref="I405:J405"/>
    <mergeCell ref="K405:L405"/>
    <mergeCell ref="C364:H364"/>
    <mergeCell ref="I364:J364"/>
    <mergeCell ref="K364:L364"/>
    <mergeCell ref="C366:H366"/>
    <mergeCell ref="I366:J366"/>
    <mergeCell ref="K366:L366"/>
    <mergeCell ref="C346:H346"/>
    <mergeCell ref="I346:J346"/>
    <mergeCell ref="K346:L346"/>
    <mergeCell ref="C361:H361"/>
    <mergeCell ref="I361:J361"/>
    <mergeCell ref="K361:L361"/>
    <mergeCell ref="C329:H329"/>
    <mergeCell ref="I329:J329"/>
    <mergeCell ref="K329:L329"/>
    <mergeCell ref="C343:H343"/>
    <mergeCell ref="I343:J343"/>
    <mergeCell ref="K343:L343"/>
    <mergeCell ref="C312:H312"/>
    <mergeCell ref="I312:J312"/>
    <mergeCell ref="K312:L312"/>
    <mergeCell ref="C326:H326"/>
    <mergeCell ref="I326:J326"/>
    <mergeCell ref="K326:L326"/>
    <mergeCell ref="C288:H288"/>
    <mergeCell ref="I288:J288"/>
    <mergeCell ref="K288:L288"/>
    <mergeCell ref="C310:H310"/>
    <mergeCell ref="I310:J310"/>
    <mergeCell ref="K310:L310"/>
    <mergeCell ref="C271:H271"/>
    <mergeCell ref="I271:J271"/>
    <mergeCell ref="K271:L271"/>
    <mergeCell ref="C286:H286"/>
    <mergeCell ref="I286:J286"/>
    <mergeCell ref="K286:L286"/>
    <mergeCell ref="C243:H243"/>
    <mergeCell ref="I243:J243"/>
    <mergeCell ref="K243:L243"/>
    <mergeCell ref="C269:H269"/>
    <mergeCell ref="I269:J269"/>
    <mergeCell ref="K269:L269"/>
    <mergeCell ref="C218:H218"/>
    <mergeCell ref="I218:J218"/>
    <mergeCell ref="K218:L218"/>
    <mergeCell ref="C241:H241"/>
    <mergeCell ref="I241:J241"/>
    <mergeCell ref="K241:L241"/>
    <mergeCell ref="C200:H200"/>
    <mergeCell ref="I200:J200"/>
    <mergeCell ref="K200:L200"/>
    <mergeCell ref="C216:H216"/>
    <mergeCell ref="I216:J216"/>
    <mergeCell ref="K216:L216"/>
    <mergeCell ref="C155:H155"/>
    <mergeCell ref="I155:J155"/>
    <mergeCell ref="K155:L155"/>
    <mergeCell ref="C183:H183"/>
    <mergeCell ref="I183:J183"/>
    <mergeCell ref="K183:L183"/>
    <mergeCell ref="C151:H151"/>
    <mergeCell ref="I151:J151"/>
    <mergeCell ref="K151:L151"/>
    <mergeCell ref="C153:H153"/>
    <mergeCell ref="I153:J153"/>
    <mergeCell ref="K153:L153"/>
    <mergeCell ref="C129:H129"/>
    <mergeCell ref="C130:F130"/>
    <mergeCell ref="C131:F131"/>
    <mergeCell ref="A134:L134"/>
    <mergeCell ref="C149:H149"/>
    <mergeCell ref="I149:J149"/>
    <mergeCell ref="K149:L149"/>
    <mergeCell ref="C123:H123"/>
    <mergeCell ref="C124:H124"/>
    <mergeCell ref="C125:H125"/>
    <mergeCell ref="C126:H126"/>
    <mergeCell ref="C127:H127"/>
    <mergeCell ref="C128:H128"/>
    <mergeCell ref="C117:H117"/>
    <mergeCell ref="C118:H118"/>
    <mergeCell ref="C119:H119"/>
    <mergeCell ref="C120:H120"/>
    <mergeCell ref="C121:H121"/>
    <mergeCell ref="C122:H122"/>
    <mergeCell ref="C111:H111"/>
    <mergeCell ref="C112:H112"/>
    <mergeCell ref="C113:H113"/>
    <mergeCell ref="C114:H114"/>
    <mergeCell ref="C115:H115"/>
    <mergeCell ref="C116:H116"/>
    <mergeCell ref="C105:H105"/>
    <mergeCell ref="C106:H106"/>
    <mergeCell ref="C107:H107"/>
    <mergeCell ref="C108:H108"/>
    <mergeCell ref="C109:H109"/>
    <mergeCell ref="C110:H110"/>
    <mergeCell ref="C100:H100"/>
    <mergeCell ref="I100:J100"/>
    <mergeCell ref="K100:L100"/>
    <mergeCell ref="C102:H102"/>
    <mergeCell ref="C103:H103"/>
    <mergeCell ref="C104:H104"/>
    <mergeCell ref="C80:H80"/>
    <mergeCell ref="I80:J80"/>
    <mergeCell ref="K80:L80"/>
    <mergeCell ref="C91:H91"/>
    <mergeCell ref="I91:J91"/>
    <mergeCell ref="K91:L91"/>
    <mergeCell ref="C64:H64"/>
    <mergeCell ref="I64:J64"/>
    <mergeCell ref="K64:L64"/>
    <mergeCell ref="C78:H78"/>
    <mergeCell ref="I78:J78"/>
    <mergeCell ref="K78:L78"/>
    <mergeCell ref="E37:G40"/>
    <mergeCell ref="H37:L40"/>
    <mergeCell ref="A44:L44"/>
    <mergeCell ref="C55:H55"/>
    <mergeCell ref="I55:J55"/>
    <mergeCell ref="K55:L55"/>
    <mergeCell ref="C35:D35"/>
    <mergeCell ref="C36:D36"/>
    <mergeCell ref="A37:A41"/>
    <mergeCell ref="B37:B41"/>
    <mergeCell ref="C37:C41"/>
    <mergeCell ref="D37:D41"/>
    <mergeCell ref="A23:L23"/>
    <mergeCell ref="C26:L26"/>
    <mergeCell ref="C27:L27"/>
    <mergeCell ref="C30:D30"/>
    <mergeCell ref="C33:D33"/>
    <mergeCell ref="C34:D34"/>
    <mergeCell ref="A16:L16"/>
    <mergeCell ref="A18:L18"/>
    <mergeCell ref="A19:L19"/>
    <mergeCell ref="A21:L21"/>
    <mergeCell ref="A22:L22"/>
    <mergeCell ref="A14:L15"/>
    <mergeCell ref="A9:E9"/>
    <mergeCell ref="F9:L9"/>
    <mergeCell ref="A11:E11"/>
    <mergeCell ref="F11:L11"/>
    <mergeCell ref="A12:E12"/>
    <mergeCell ref="F12:L12"/>
    <mergeCell ref="A3:E3"/>
    <mergeCell ref="F3:L3"/>
    <mergeCell ref="A5:E5"/>
    <mergeCell ref="F5:L5"/>
    <mergeCell ref="A7:E7"/>
    <mergeCell ref="F7:L7"/>
    <mergeCell ref="A1:E1"/>
    <mergeCell ref="F1:L1"/>
  </mergeCells>
  <pageMargins left="0.4" right="0.2" top="0.2" bottom="0.4" header="0.2" footer="0.2"/>
  <pageSetup paperSize="9" scale="70" fitToHeight="0" orientation="landscape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42"/>
  <sheetViews>
    <sheetView workbookViewId="0">
      <selection activeCell="A338" sqref="A338:AX338"/>
    </sheetView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33" x14ac:dyDescent="0.2">
      <c r="A12" s="1">
        <v>1</v>
      </c>
      <c r="B12" s="1">
        <v>336</v>
      </c>
      <c r="C12" s="1">
        <v>0</v>
      </c>
      <c r="D12" s="1">
        <f>ROW(A271)</f>
        <v>271</v>
      </c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>
        <v>0</v>
      </c>
      <c r="M12" s="1">
        <v>523</v>
      </c>
      <c r="N12" s="1"/>
      <c r="O12" s="1">
        <v>0</v>
      </c>
      <c r="P12" s="1">
        <v>0</v>
      </c>
      <c r="Q12" s="1">
        <v>7</v>
      </c>
      <c r="R12" s="1">
        <v>0</v>
      </c>
      <c r="S12" s="1"/>
      <c r="T12" s="1">
        <v>4</v>
      </c>
      <c r="U12" s="1" t="s">
        <v>3</v>
      </c>
      <c r="V12" s="1">
        <v>0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 t="s">
        <v>3</v>
      </c>
      <c r="AJ12" s="1" t="s">
        <v>3</v>
      </c>
      <c r="AK12" s="1"/>
      <c r="AL12" s="1" t="s">
        <v>3</v>
      </c>
      <c r="AM12" s="1" t="s">
        <v>3</v>
      </c>
      <c r="AN12" s="1" t="s">
        <v>3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3</v>
      </c>
      <c r="AY12" s="1" t="s">
        <v>3</v>
      </c>
      <c r="AZ12" s="1" t="s">
        <v>3</v>
      </c>
      <c r="BA12" s="1"/>
      <c r="BB12" s="1">
        <v>0</v>
      </c>
      <c r="BC12" s="1"/>
      <c r="BD12" s="1"/>
      <c r="BE12" s="1"/>
      <c r="BF12" s="1"/>
      <c r="BG12" s="1"/>
      <c r="BH12" s="1" t="s">
        <v>6</v>
      </c>
      <c r="BI12" s="1" t="s">
        <v>7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8</v>
      </c>
      <c r="BZ12" s="1" t="s">
        <v>9</v>
      </c>
      <c r="CA12" s="1" t="s">
        <v>10</v>
      </c>
      <c r="CB12" s="1" t="s">
        <v>10</v>
      </c>
      <c r="CC12" s="1" t="s">
        <v>10</v>
      </c>
      <c r="CD12" s="1" t="s">
        <v>10</v>
      </c>
      <c r="CE12" s="1" t="s">
        <v>11</v>
      </c>
      <c r="CF12" s="1">
        <v>0</v>
      </c>
      <c r="CG12" s="1">
        <v>0</v>
      </c>
      <c r="CH12" s="1">
        <v>487096328</v>
      </c>
      <c r="CI12" s="1" t="s">
        <v>3</v>
      </c>
      <c r="CJ12" s="1" t="s">
        <v>3</v>
      </c>
      <c r="CK12" s="1">
        <v>19</v>
      </c>
      <c r="CL12" s="1"/>
      <c r="CM12" s="1"/>
      <c r="CN12" s="1"/>
      <c r="CO12" s="1"/>
      <c r="CP12" s="1"/>
      <c r="CQ12" s="1" t="s">
        <v>12</v>
      </c>
      <c r="CR12" s="1" t="s">
        <v>13</v>
      </c>
      <c r="CS12" s="1">
        <v>46248</v>
      </c>
      <c r="CT12" s="1">
        <v>570</v>
      </c>
      <c r="CU12" s="1">
        <v>19</v>
      </c>
      <c r="CV12" s="1" t="s">
        <v>804</v>
      </c>
      <c r="CW12" s="1"/>
      <c r="CX12" s="1"/>
      <c r="CY12" s="1">
        <v>0</v>
      </c>
      <c r="CZ12" s="1" t="s">
        <v>3</v>
      </c>
      <c r="DA12" s="1" t="s">
        <v>3</v>
      </c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5" spans="1:133" x14ac:dyDescent="0.2">
      <c r="A15" s="1">
        <v>15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</row>
    <row r="18" spans="1:255" x14ac:dyDescent="0.2">
      <c r="A18" s="3">
        <v>52</v>
      </c>
      <c r="B18" s="3">
        <f t="shared" ref="B18:G18" si="0">B271</f>
        <v>336</v>
      </c>
      <c r="C18" s="3">
        <f t="shared" si="0"/>
        <v>1</v>
      </c>
      <c r="D18" s="3">
        <f t="shared" si="0"/>
        <v>12</v>
      </c>
      <c r="E18" s="3">
        <f t="shared" si="0"/>
        <v>0</v>
      </c>
      <c r="F18" s="3" t="str">
        <f t="shared" si="0"/>
        <v>Новый объект_(Копия)_(Копия)_(Копия)_(Копия)_(Копия)_(Копия)</v>
      </c>
      <c r="G18" s="3" t="str">
        <f t="shared" si="0"/>
        <v>Газопровод низкого давления к жилому дому,расположенному по адресу: Пензенская область,Кузнецкий район,с.Радищево,ул.Кузнецкая,3</v>
      </c>
      <c r="H18" s="3"/>
      <c r="I18" s="3"/>
      <c r="J18" s="3"/>
      <c r="K18" s="3"/>
      <c r="L18" s="3"/>
      <c r="M18" s="3"/>
      <c r="N18" s="3"/>
      <c r="O18" s="3">
        <f t="shared" ref="O18:AT18" si="1">O271</f>
        <v>185651.92</v>
      </c>
      <c r="P18" s="3">
        <f t="shared" si="1"/>
        <v>129096.4</v>
      </c>
      <c r="Q18" s="3">
        <f t="shared" si="1"/>
        <v>18339.82</v>
      </c>
      <c r="R18" s="3">
        <f t="shared" si="1"/>
        <v>8007.49</v>
      </c>
      <c r="S18" s="3">
        <f t="shared" si="1"/>
        <v>30208.21</v>
      </c>
      <c r="T18" s="3">
        <f t="shared" si="1"/>
        <v>0</v>
      </c>
      <c r="U18" s="3">
        <f t="shared" si="1"/>
        <v>79.769509999999997</v>
      </c>
      <c r="V18" s="3">
        <f t="shared" si="1"/>
        <v>17.372354000000001</v>
      </c>
      <c r="W18" s="3">
        <f t="shared" si="1"/>
        <v>0</v>
      </c>
      <c r="X18" s="3">
        <f t="shared" si="1"/>
        <v>43338.28</v>
      </c>
      <c r="Y18" s="3">
        <f t="shared" si="1"/>
        <v>26312.17</v>
      </c>
      <c r="Z18" s="3">
        <f t="shared" si="1"/>
        <v>0</v>
      </c>
      <c r="AA18" s="3">
        <f t="shared" si="1"/>
        <v>0</v>
      </c>
      <c r="AB18" s="3">
        <f t="shared" si="1"/>
        <v>0</v>
      </c>
      <c r="AC18" s="3">
        <f t="shared" si="1"/>
        <v>0</v>
      </c>
      <c r="AD18" s="3">
        <f t="shared" si="1"/>
        <v>0</v>
      </c>
      <c r="AE18" s="3">
        <f t="shared" si="1"/>
        <v>0</v>
      </c>
      <c r="AF18" s="3">
        <f t="shared" si="1"/>
        <v>0</v>
      </c>
      <c r="AG18" s="3">
        <f t="shared" si="1"/>
        <v>0</v>
      </c>
      <c r="AH18" s="3">
        <f t="shared" si="1"/>
        <v>0</v>
      </c>
      <c r="AI18" s="3">
        <f t="shared" si="1"/>
        <v>0</v>
      </c>
      <c r="AJ18" s="3">
        <f t="shared" si="1"/>
        <v>0</v>
      </c>
      <c r="AK18" s="3">
        <f t="shared" si="1"/>
        <v>0</v>
      </c>
      <c r="AL18" s="3">
        <f t="shared" si="1"/>
        <v>0</v>
      </c>
      <c r="AM18" s="3">
        <f t="shared" si="1"/>
        <v>0</v>
      </c>
      <c r="AN18" s="3">
        <f t="shared" si="1"/>
        <v>0</v>
      </c>
      <c r="AO18" s="3">
        <f t="shared" si="1"/>
        <v>0</v>
      </c>
      <c r="AP18" s="3">
        <f t="shared" si="1"/>
        <v>0</v>
      </c>
      <c r="AQ18" s="3">
        <f t="shared" si="1"/>
        <v>0</v>
      </c>
      <c r="AR18" s="3">
        <f t="shared" si="1"/>
        <v>255302.37</v>
      </c>
      <c r="AS18" s="3">
        <f t="shared" si="1"/>
        <v>238048.71</v>
      </c>
      <c r="AT18" s="3">
        <f t="shared" si="1"/>
        <v>17253.66</v>
      </c>
      <c r="AU18" s="3">
        <f t="shared" ref="AU18:BZ18" si="2">AU271</f>
        <v>0</v>
      </c>
      <c r="AV18" s="3">
        <f t="shared" si="2"/>
        <v>129096.4</v>
      </c>
      <c r="AW18" s="3">
        <f t="shared" si="2"/>
        <v>129096.4</v>
      </c>
      <c r="AX18" s="3">
        <f t="shared" si="2"/>
        <v>0</v>
      </c>
      <c r="AY18" s="3">
        <f t="shared" si="2"/>
        <v>129096.4</v>
      </c>
      <c r="AZ18" s="3">
        <f t="shared" si="2"/>
        <v>0</v>
      </c>
      <c r="BA18" s="3">
        <f t="shared" si="2"/>
        <v>0</v>
      </c>
      <c r="BB18" s="3">
        <f t="shared" si="2"/>
        <v>0</v>
      </c>
      <c r="BC18" s="3">
        <f t="shared" si="2"/>
        <v>0</v>
      </c>
      <c r="BD18" s="3">
        <f t="shared" si="2"/>
        <v>0</v>
      </c>
      <c r="BE18" s="3">
        <f t="shared" si="2"/>
        <v>0</v>
      </c>
      <c r="BF18" s="3">
        <f t="shared" si="2"/>
        <v>0</v>
      </c>
      <c r="BG18" s="3">
        <f t="shared" si="2"/>
        <v>0</v>
      </c>
      <c r="BH18" s="3">
        <f t="shared" si="2"/>
        <v>0</v>
      </c>
      <c r="BI18" s="3">
        <f t="shared" si="2"/>
        <v>0</v>
      </c>
      <c r="BJ18" s="3">
        <f t="shared" si="2"/>
        <v>0</v>
      </c>
      <c r="BK18" s="3">
        <f t="shared" si="2"/>
        <v>0</v>
      </c>
      <c r="BL18" s="3">
        <f t="shared" si="2"/>
        <v>0</v>
      </c>
      <c r="BM18" s="3">
        <f t="shared" si="2"/>
        <v>0</v>
      </c>
      <c r="BN18" s="3">
        <f t="shared" si="2"/>
        <v>0</v>
      </c>
      <c r="BO18" s="3">
        <f t="shared" si="2"/>
        <v>0</v>
      </c>
      <c r="BP18" s="3">
        <f t="shared" si="2"/>
        <v>0</v>
      </c>
      <c r="BQ18" s="3">
        <f t="shared" si="2"/>
        <v>0</v>
      </c>
      <c r="BR18" s="3">
        <f t="shared" si="2"/>
        <v>0</v>
      </c>
      <c r="BS18" s="3">
        <f t="shared" si="2"/>
        <v>0</v>
      </c>
      <c r="BT18" s="3">
        <f t="shared" si="2"/>
        <v>0</v>
      </c>
      <c r="BU18" s="3">
        <f t="shared" si="2"/>
        <v>0</v>
      </c>
      <c r="BV18" s="3">
        <f t="shared" si="2"/>
        <v>0</v>
      </c>
      <c r="BW18" s="3">
        <f t="shared" si="2"/>
        <v>0</v>
      </c>
      <c r="BX18" s="3">
        <f t="shared" si="2"/>
        <v>0</v>
      </c>
      <c r="BY18" s="3">
        <f t="shared" si="2"/>
        <v>0</v>
      </c>
      <c r="BZ18" s="3">
        <f t="shared" si="2"/>
        <v>0</v>
      </c>
      <c r="CA18" s="3">
        <f t="shared" ref="CA18:DF18" si="3">CA271</f>
        <v>0</v>
      </c>
      <c r="CB18" s="3">
        <f t="shared" si="3"/>
        <v>0</v>
      </c>
      <c r="CC18" s="3">
        <f t="shared" si="3"/>
        <v>0</v>
      </c>
      <c r="CD18" s="3">
        <f t="shared" si="3"/>
        <v>0</v>
      </c>
      <c r="CE18" s="3">
        <f t="shared" si="3"/>
        <v>0</v>
      </c>
      <c r="CF18" s="3">
        <f t="shared" si="3"/>
        <v>0</v>
      </c>
      <c r="CG18" s="3">
        <f t="shared" si="3"/>
        <v>0</v>
      </c>
      <c r="CH18" s="3">
        <f t="shared" si="3"/>
        <v>0</v>
      </c>
      <c r="CI18" s="3">
        <f t="shared" si="3"/>
        <v>0</v>
      </c>
      <c r="CJ18" s="3">
        <f t="shared" si="3"/>
        <v>0</v>
      </c>
      <c r="CK18" s="3">
        <f t="shared" si="3"/>
        <v>0</v>
      </c>
      <c r="CL18" s="3">
        <f t="shared" si="3"/>
        <v>0</v>
      </c>
      <c r="CM18" s="3">
        <f t="shared" si="3"/>
        <v>0</v>
      </c>
      <c r="CN18" s="3">
        <f t="shared" si="3"/>
        <v>0</v>
      </c>
      <c r="CO18" s="3">
        <f t="shared" si="3"/>
        <v>0</v>
      </c>
      <c r="CP18" s="3">
        <f t="shared" si="3"/>
        <v>0</v>
      </c>
      <c r="CQ18" s="3">
        <f t="shared" si="3"/>
        <v>0</v>
      </c>
      <c r="CR18" s="3">
        <f t="shared" si="3"/>
        <v>0</v>
      </c>
      <c r="CS18" s="3">
        <f t="shared" si="3"/>
        <v>0</v>
      </c>
      <c r="CT18" s="3">
        <f t="shared" si="3"/>
        <v>0</v>
      </c>
      <c r="CU18" s="3">
        <f t="shared" si="3"/>
        <v>0</v>
      </c>
      <c r="CV18" s="3">
        <f t="shared" si="3"/>
        <v>0</v>
      </c>
      <c r="CW18" s="3">
        <f t="shared" si="3"/>
        <v>0</v>
      </c>
      <c r="CX18" s="3">
        <f t="shared" si="3"/>
        <v>0</v>
      </c>
      <c r="CY18" s="3">
        <f t="shared" si="3"/>
        <v>0</v>
      </c>
      <c r="CZ18" s="3">
        <f t="shared" si="3"/>
        <v>0</v>
      </c>
      <c r="DA18" s="3">
        <f t="shared" si="3"/>
        <v>0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0</v>
      </c>
      <c r="DF18" s="3">
        <f t="shared" si="3"/>
        <v>0</v>
      </c>
      <c r="DG18" s="4">
        <f t="shared" ref="DG18:EL18" si="4">DG271</f>
        <v>0</v>
      </c>
      <c r="DH18" s="4">
        <f t="shared" si="4"/>
        <v>0</v>
      </c>
      <c r="DI18" s="4">
        <f t="shared" si="4"/>
        <v>0</v>
      </c>
      <c r="DJ18" s="4">
        <f t="shared" si="4"/>
        <v>0</v>
      </c>
      <c r="DK18" s="4">
        <f t="shared" si="4"/>
        <v>0</v>
      </c>
      <c r="DL18" s="4">
        <f t="shared" si="4"/>
        <v>0</v>
      </c>
      <c r="DM18" s="4">
        <f t="shared" si="4"/>
        <v>0</v>
      </c>
      <c r="DN18" s="4">
        <f t="shared" si="4"/>
        <v>0</v>
      </c>
      <c r="DO18" s="4">
        <f t="shared" si="4"/>
        <v>0</v>
      </c>
      <c r="DP18" s="4">
        <f t="shared" si="4"/>
        <v>0</v>
      </c>
      <c r="DQ18" s="4">
        <f t="shared" si="4"/>
        <v>0</v>
      </c>
      <c r="DR18" s="4">
        <f t="shared" si="4"/>
        <v>0</v>
      </c>
      <c r="DS18" s="4">
        <f t="shared" si="4"/>
        <v>0</v>
      </c>
      <c r="DT18" s="4">
        <f t="shared" si="4"/>
        <v>0</v>
      </c>
      <c r="DU18" s="4">
        <f t="shared" si="4"/>
        <v>0</v>
      </c>
      <c r="DV18" s="4">
        <f t="shared" si="4"/>
        <v>0</v>
      </c>
      <c r="DW18" s="4">
        <f t="shared" si="4"/>
        <v>0</v>
      </c>
      <c r="DX18" s="4">
        <f t="shared" si="4"/>
        <v>0</v>
      </c>
      <c r="DY18" s="4">
        <f t="shared" si="4"/>
        <v>0</v>
      </c>
      <c r="DZ18" s="4">
        <f t="shared" si="4"/>
        <v>0</v>
      </c>
      <c r="EA18" s="4">
        <f t="shared" si="4"/>
        <v>0</v>
      </c>
      <c r="EB18" s="4">
        <f t="shared" si="4"/>
        <v>0</v>
      </c>
      <c r="EC18" s="4">
        <f t="shared" si="4"/>
        <v>0</v>
      </c>
      <c r="ED18" s="4">
        <f t="shared" si="4"/>
        <v>0</v>
      </c>
      <c r="EE18" s="4">
        <f t="shared" si="4"/>
        <v>0</v>
      </c>
      <c r="EF18" s="4">
        <f t="shared" si="4"/>
        <v>0</v>
      </c>
      <c r="EG18" s="4">
        <f t="shared" si="4"/>
        <v>0</v>
      </c>
      <c r="EH18" s="4">
        <f t="shared" si="4"/>
        <v>0</v>
      </c>
      <c r="EI18" s="4">
        <f t="shared" si="4"/>
        <v>0</v>
      </c>
      <c r="EJ18" s="4">
        <f t="shared" si="4"/>
        <v>0</v>
      </c>
      <c r="EK18" s="4">
        <f t="shared" si="4"/>
        <v>0</v>
      </c>
      <c r="EL18" s="4">
        <f t="shared" si="4"/>
        <v>0</v>
      </c>
      <c r="EM18" s="4">
        <f t="shared" ref="EM18:FR18" si="5">EM271</f>
        <v>0</v>
      </c>
      <c r="EN18" s="4">
        <f t="shared" si="5"/>
        <v>0</v>
      </c>
      <c r="EO18" s="4">
        <f t="shared" si="5"/>
        <v>0</v>
      </c>
      <c r="EP18" s="4">
        <f t="shared" si="5"/>
        <v>0</v>
      </c>
      <c r="EQ18" s="4">
        <f t="shared" si="5"/>
        <v>0</v>
      </c>
      <c r="ER18" s="4">
        <f t="shared" si="5"/>
        <v>0</v>
      </c>
      <c r="ES18" s="4">
        <f t="shared" si="5"/>
        <v>0</v>
      </c>
      <c r="ET18" s="4">
        <f t="shared" si="5"/>
        <v>0</v>
      </c>
      <c r="EU18" s="4">
        <f t="shared" si="5"/>
        <v>0</v>
      </c>
      <c r="EV18" s="4">
        <f t="shared" si="5"/>
        <v>0</v>
      </c>
      <c r="EW18" s="4">
        <f t="shared" si="5"/>
        <v>0</v>
      </c>
      <c r="EX18" s="4">
        <f t="shared" si="5"/>
        <v>0</v>
      </c>
      <c r="EY18" s="4">
        <f t="shared" si="5"/>
        <v>0</v>
      </c>
      <c r="EZ18" s="4">
        <f t="shared" si="5"/>
        <v>0</v>
      </c>
      <c r="FA18" s="4">
        <f t="shared" si="5"/>
        <v>0</v>
      </c>
      <c r="FB18" s="4">
        <f t="shared" si="5"/>
        <v>0</v>
      </c>
      <c r="FC18" s="4">
        <f t="shared" si="5"/>
        <v>0</v>
      </c>
      <c r="FD18" s="4">
        <f t="shared" si="5"/>
        <v>0</v>
      </c>
      <c r="FE18" s="4">
        <f t="shared" si="5"/>
        <v>0</v>
      </c>
      <c r="FF18" s="4">
        <f t="shared" si="5"/>
        <v>0</v>
      </c>
      <c r="FG18" s="4">
        <f t="shared" si="5"/>
        <v>0</v>
      </c>
      <c r="FH18" s="4">
        <f t="shared" si="5"/>
        <v>0</v>
      </c>
      <c r="FI18" s="4">
        <f t="shared" si="5"/>
        <v>0</v>
      </c>
      <c r="FJ18" s="4">
        <f t="shared" si="5"/>
        <v>0</v>
      </c>
      <c r="FK18" s="4">
        <f t="shared" si="5"/>
        <v>0</v>
      </c>
      <c r="FL18" s="4">
        <f t="shared" si="5"/>
        <v>0</v>
      </c>
      <c r="FM18" s="4">
        <f t="shared" si="5"/>
        <v>0</v>
      </c>
      <c r="FN18" s="4">
        <f t="shared" si="5"/>
        <v>0</v>
      </c>
      <c r="FO18" s="4">
        <f t="shared" si="5"/>
        <v>0</v>
      </c>
      <c r="FP18" s="4">
        <f t="shared" si="5"/>
        <v>0</v>
      </c>
      <c r="FQ18" s="4">
        <f t="shared" si="5"/>
        <v>0</v>
      </c>
      <c r="FR18" s="4">
        <f t="shared" si="5"/>
        <v>0</v>
      </c>
      <c r="FS18" s="4">
        <f t="shared" ref="FS18:GX18" si="6">FS271</f>
        <v>0</v>
      </c>
      <c r="FT18" s="4">
        <f t="shared" si="6"/>
        <v>0</v>
      </c>
      <c r="FU18" s="4">
        <f t="shared" si="6"/>
        <v>0</v>
      </c>
      <c r="FV18" s="4">
        <f t="shared" si="6"/>
        <v>0</v>
      </c>
      <c r="FW18" s="4">
        <f t="shared" si="6"/>
        <v>0</v>
      </c>
      <c r="FX18" s="4">
        <f t="shared" si="6"/>
        <v>0</v>
      </c>
      <c r="FY18" s="4">
        <f t="shared" si="6"/>
        <v>0</v>
      </c>
      <c r="FZ18" s="4">
        <f t="shared" si="6"/>
        <v>0</v>
      </c>
      <c r="GA18" s="4">
        <f t="shared" si="6"/>
        <v>0</v>
      </c>
      <c r="GB18" s="4">
        <f t="shared" si="6"/>
        <v>0</v>
      </c>
      <c r="GC18" s="4">
        <f t="shared" si="6"/>
        <v>0</v>
      </c>
      <c r="GD18" s="4">
        <f t="shared" si="6"/>
        <v>0</v>
      </c>
      <c r="GE18" s="4">
        <f t="shared" si="6"/>
        <v>0</v>
      </c>
      <c r="GF18" s="4">
        <f t="shared" si="6"/>
        <v>0</v>
      </c>
      <c r="GG18" s="4">
        <f t="shared" si="6"/>
        <v>0</v>
      </c>
      <c r="GH18" s="4">
        <f t="shared" si="6"/>
        <v>0</v>
      </c>
      <c r="GI18" s="4">
        <f t="shared" si="6"/>
        <v>0</v>
      </c>
      <c r="GJ18" s="4">
        <f t="shared" si="6"/>
        <v>0</v>
      </c>
      <c r="GK18" s="4">
        <f t="shared" si="6"/>
        <v>0</v>
      </c>
      <c r="GL18" s="4">
        <f t="shared" si="6"/>
        <v>0</v>
      </c>
      <c r="GM18" s="4">
        <f t="shared" si="6"/>
        <v>0</v>
      </c>
      <c r="GN18" s="4">
        <f t="shared" si="6"/>
        <v>0</v>
      </c>
      <c r="GO18" s="4">
        <f t="shared" si="6"/>
        <v>0</v>
      </c>
      <c r="GP18" s="4">
        <f t="shared" si="6"/>
        <v>0</v>
      </c>
      <c r="GQ18" s="4">
        <f t="shared" si="6"/>
        <v>0</v>
      </c>
      <c r="GR18" s="4">
        <f t="shared" si="6"/>
        <v>0</v>
      </c>
      <c r="GS18" s="4">
        <f t="shared" si="6"/>
        <v>0</v>
      </c>
      <c r="GT18" s="4">
        <f t="shared" si="6"/>
        <v>0</v>
      </c>
      <c r="GU18" s="4">
        <f t="shared" si="6"/>
        <v>0</v>
      </c>
      <c r="GV18" s="4">
        <f t="shared" si="6"/>
        <v>0</v>
      </c>
      <c r="GW18" s="4">
        <f t="shared" si="6"/>
        <v>0</v>
      </c>
      <c r="GX18" s="4">
        <f t="shared" si="6"/>
        <v>0</v>
      </c>
    </row>
    <row r="20" spans="1:255" x14ac:dyDescent="0.2">
      <c r="A20" s="1">
        <v>3</v>
      </c>
      <c r="B20" s="1">
        <v>1</v>
      </c>
      <c r="C20" s="1"/>
      <c r="D20" s="1">
        <f>ROW(A241)</f>
        <v>241</v>
      </c>
      <c r="E20" s="1"/>
      <c r="F20" s="1" t="s">
        <v>14</v>
      </c>
      <c r="G20" s="1" t="s">
        <v>15</v>
      </c>
      <c r="H20" s="1" t="s">
        <v>3</v>
      </c>
      <c r="I20" s="1">
        <v>0</v>
      </c>
      <c r="J20" s="1" t="s">
        <v>3</v>
      </c>
      <c r="K20" s="1">
        <v>-1</v>
      </c>
      <c r="L20" s="1" t="s">
        <v>14</v>
      </c>
      <c r="M20" s="1" t="s">
        <v>3</v>
      </c>
      <c r="N20" s="1"/>
      <c r="O20" s="1"/>
      <c r="P20" s="1"/>
      <c r="Q20" s="1"/>
      <c r="R20" s="1"/>
      <c r="S20" s="1">
        <v>0</v>
      </c>
      <c r="T20" s="1"/>
      <c r="U20" s="1" t="s">
        <v>3</v>
      </c>
      <c r="V20" s="1">
        <v>0</v>
      </c>
      <c r="W20" s="1"/>
      <c r="X20" s="1"/>
      <c r="Y20" s="1"/>
      <c r="Z20" s="1"/>
      <c r="AA20" s="1"/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/>
      <c r="AI20" s="1"/>
      <c r="AJ20" s="1"/>
      <c r="AK20" s="1"/>
      <c r="AL20" s="1"/>
      <c r="AM20" s="1"/>
      <c r="AN20" s="1"/>
      <c r="AO20" s="1"/>
      <c r="AP20" s="1" t="s">
        <v>3</v>
      </c>
      <c r="AQ20" s="1" t="s">
        <v>3</v>
      </c>
      <c r="AR20" s="1" t="s">
        <v>3</v>
      </c>
      <c r="AS20" s="1"/>
      <c r="AT20" s="1"/>
      <c r="AU20" s="1"/>
      <c r="AV20" s="1"/>
      <c r="AW20" s="1"/>
      <c r="AX20" s="1"/>
      <c r="AY20" s="1"/>
      <c r="AZ20" s="1" t="s">
        <v>3</v>
      </c>
      <c r="BA20" s="1"/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3</v>
      </c>
      <c r="BG20" s="1" t="s">
        <v>3</v>
      </c>
      <c r="BH20" s="1" t="s">
        <v>3</v>
      </c>
      <c r="BI20" s="1" t="s">
        <v>3</v>
      </c>
      <c r="BJ20" s="1" t="s">
        <v>3</v>
      </c>
      <c r="BK20" s="1" t="s">
        <v>3</v>
      </c>
      <c r="BL20" s="1" t="s">
        <v>3</v>
      </c>
      <c r="BM20" s="1" t="s">
        <v>3</v>
      </c>
      <c r="BN20" s="1" t="s">
        <v>3</v>
      </c>
      <c r="BO20" s="1" t="s">
        <v>3</v>
      </c>
      <c r="BP20" s="1" t="s">
        <v>3</v>
      </c>
      <c r="BQ20" s="1"/>
      <c r="BR20" s="1"/>
      <c r="BS20" s="1"/>
      <c r="BT20" s="1"/>
      <c r="BU20" s="1"/>
      <c r="BV20" s="1"/>
      <c r="BW20" s="1"/>
      <c r="BX20" s="1">
        <v>0</v>
      </c>
      <c r="BY20" s="1"/>
      <c r="BZ20" s="1"/>
      <c r="CA20" s="1"/>
      <c r="CB20" s="1"/>
      <c r="CC20" s="1"/>
      <c r="CD20" s="1"/>
      <c r="CE20" s="1"/>
      <c r="CF20" s="1">
        <v>0</v>
      </c>
      <c r="CG20" s="1">
        <v>0</v>
      </c>
      <c r="CH20" s="1"/>
      <c r="CI20" s="1" t="s">
        <v>3</v>
      </c>
      <c r="CJ20" s="1" t="s">
        <v>3</v>
      </c>
      <c r="CK20" t="s">
        <v>3</v>
      </c>
      <c r="CL20" t="s">
        <v>3</v>
      </c>
      <c r="CM20" t="s">
        <v>3</v>
      </c>
      <c r="CN20" t="s">
        <v>3</v>
      </c>
      <c r="CO20" t="s">
        <v>3</v>
      </c>
      <c r="CP20" t="s">
        <v>3</v>
      </c>
      <c r="CQ20" t="s">
        <v>3</v>
      </c>
    </row>
    <row r="22" spans="1:255" x14ac:dyDescent="0.2">
      <c r="A22" s="3">
        <v>52</v>
      </c>
      <c r="B22" s="3">
        <f t="shared" ref="B22:G22" si="7">B241</f>
        <v>1</v>
      </c>
      <c r="C22" s="3">
        <f t="shared" si="7"/>
        <v>3</v>
      </c>
      <c r="D22" s="3">
        <f t="shared" si="7"/>
        <v>20</v>
      </c>
      <c r="E22" s="3">
        <f t="shared" si="7"/>
        <v>0</v>
      </c>
      <c r="F22" s="3" t="str">
        <f t="shared" si="7"/>
        <v>Новая локальная смета</v>
      </c>
      <c r="G22" s="3" t="str">
        <f t="shared" si="7"/>
        <v>Газопровод  низкого давленияя</v>
      </c>
      <c r="H22" s="3"/>
      <c r="I22" s="3"/>
      <c r="J22" s="3"/>
      <c r="K22" s="3"/>
      <c r="L22" s="3"/>
      <c r="M22" s="3"/>
      <c r="N22" s="3"/>
      <c r="O22" s="3">
        <f t="shared" ref="O22:AT22" si="8">O241</f>
        <v>185651.92</v>
      </c>
      <c r="P22" s="3">
        <f t="shared" si="8"/>
        <v>129096.4</v>
      </c>
      <c r="Q22" s="3">
        <f t="shared" si="8"/>
        <v>18339.82</v>
      </c>
      <c r="R22" s="3">
        <f t="shared" si="8"/>
        <v>8007.49</v>
      </c>
      <c r="S22" s="3">
        <f t="shared" si="8"/>
        <v>30208.21</v>
      </c>
      <c r="T22" s="3">
        <f t="shared" si="8"/>
        <v>0</v>
      </c>
      <c r="U22" s="3">
        <f t="shared" si="8"/>
        <v>79.769509999999997</v>
      </c>
      <c r="V22" s="3">
        <f t="shared" si="8"/>
        <v>17.372354000000001</v>
      </c>
      <c r="W22" s="3">
        <f t="shared" si="8"/>
        <v>0</v>
      </c>
      <c r="X22" s="3">
        <f t="shared" si="8"/>
        <v>43338.28</v>
      </c>
      <c r="Y22" s="3">
        <f t="shared" si="8"/>
        <v>26312.17</v>
      </c>
      <c r="Z22" s="3">
        <f t="shared" si="8"/>
        <v>0</v>
      </c>
      <c r="AA22" s="3">
        <f t="shared" si="8"/>
        <v>0</v>
      </c>
      <c r="AB22" s="3">
        <f t="shared" si="8"/>
        <v>0</v>
      </c>
      <c r="AC22" s="3">
        <f t="shared" si="8"/>
        <v>0</v>
      </c>
      <c r="AD22" s="3">
        <f t="shared" si="8"/>
        <v>0</v>
      </c>
      <c r="AE22" s="3">
        <f t="shared" si="8"/>
        <v>0</v>
      </c>
      <c r="AF22" s="3">
        <f t="shared" si="8"/>
        <v>0</v>
      </c>
      <c r="AG22" s="3">
        <f t="shared" si="8"/>
        <v>0</v>
      </c>
      <c r="AH22" s="3">
        <f t="shared" si="8"/>
        <v>0</v>
      </c>
      <c r="AI22" s="3">
        <f t="shared" si="8"/>
        <v>0</v>
      </c>
      <c r="AJ22" s="3">
        <f t="shared" si="8"/>
        <v>0</v>
      </c>
      <c r="AK22" s="3">
        <f t="shared" si="8"/>
        <v>0</v>
      </c>
      <c r="AL22" s="3">
        <f t="shared" si="8"/>
        <v>0</v>
      </c>
      <c r="AM22" s="3">
        <f t="shared" si="8"/>
        <v>0</v>
      </c>
      <c r="AN22" s="3">
        <f t="shared" si="8"/>
        <v>0</v>
      </c>
      <c r="AO22" s="3">
        <f t="shared" si="8"/>
        <v>0</v>
      </c>
      <c r="AP22" s="3">
        <f t="shared" si="8"/>
        <v>0</v>
      </c>
      <c r="AQ22" s="3">
        <f t="shared" si="8"/>
        <v>0</v>
      </c>
      <c r="AR22" s="3">
        <f t="shared" si="8"/>
        <v>255302.37</v>
      </c>
      <c r="AS22" s="3">
        <f t="shared" si="8"/>
        <v>238048.71</v>
      </c>
      <c r="AT22" s="3">
        <f t="shared" si="8"/>
        <v>17253.66</v>
      </c>
      <c r="AU22" s="3">
        <f t="shared" ref="AU22:BZ22" si="9">AU241</f>
        <v>0</v>
      </c>
      <c r="AV22" s="3">
        <f t="shared" si="9"/>
        <v>129096.4</v>
      </c>
      <c r="AW22" s="3">
        <f t="shared" si="9"/>
        <v>129096.4</v>
      </c>
      <c r="AX22" s="3">
        <f t="shared" si="9"/>
        <v>0</v>
      </c>
      <c r="AY22" s="3">
        <f t="shared" si="9"/>
        <v>129096.4</v>
      </c>
      <c r="AZ22" s="3">
        <f t="shared" si="9"/>
        <v>0</v>
      </c>
      <c r="BA22" s="3">
        <f t="shared" si="9"/>
        <v>0</v>
      </c>
      <c r="BB22" s="3">
        <f t="shared" si="9"/>
        <v>0</v>
      </c>
      <c r="BC22" s="3">
        <f t="shared" si="9"/>
        <v>0</v>
      </c>
      <c r="BD22" s="3">
        <f t="shared" si="9"/>
        <v>0</v>
      </c>
      <c r="BE22" s="3">
        <f t="shared" si="9"/>
        <v>0</v>
      </c>
      <c r="BF22" s="3">
        <f t="shared" si="9"/>
        <v>0</v>
      </c>
      <c r="BG22" s="3">
        <f t="shared" si="9"/>
        <v>0</v>
      </c>
      <c r="BH22" s="3">
        <f t="shared" si="9"/>
        <v>0</v>
      </c>
      <c r="BI22" s="3">
        <f t="shared" si="9"/>
        <v>0</v>
      </c>
      <c r="BJ22" s="3">
        <f t="shared" si="9"/>
        <v>0</v>
      </c>
      <c r="BK22" s="3">
        <f t="shared" si="9"/>
        <v>0</v>
      </c>
      <c r="BL22" s="3">
        <f t="shared" si="9"/>
        <v>0</v>
      </c>
      <c r="BM22" s="3">
        <f t="shared" si="9"/>
        <v>0</v>
      </c>
      <c r="BN22" s="3">
        <f t="shared" si="9"/>
        <v>0</v>
      </c>
      <c r="BO22" s="3">
        <f t="shared" si="9"/>
        <v>0</v>
      </c>
      <c r="BP22" s="3">
        <f t="shared" si="9"/>
        <v>0</v>
      </c>
      <c r="BQ22" s="3">
        <f t="shared" si="9"/>
        <v>0</v>
      </c>
      <c r="BR22" s="3">
        <f t="shared" si="9"/>
        <v>0</v>
      </c>
      <c r="BS22" s="3">
        <f t="shared" si="9"/>
        <v>0</v>
      </c>
      <c r="BT22" s="3">
        <f t="shared" si="9"/>
        <v>0</v>
      </c>
      <c r="BU22" s="3">
        <f t="shared" si="9"/>
        <v>0</v>
      </c>
      <c r="BV22" s="3">
        <f t="shared" si="9"/>
        <v>0</v>
      </c>
      <c r="BW22" s="3">
        <f t="shared" si="9"/>
        <v>0</v>
      </c>
      <c r="BX22" s="3">
        <f t="shared" si="9"/>
        <v>0</v>
      </c>
      <c r="BY22" s="3">
        <f t="shared" si="9"/>
        <v>0</v>
      </c>
      <c r="BZ22" s="3">
        <f t="shared" si="9"/>
        <v>0</v>
      </c>
      <c r="CA22" s="3">
        <f t="shared" ref="CA22:DF22" si="10">CA241</f>
        <v>0</v>
      </c>
      <c r="CB22" s="3">
        <f t="shared" si="10"/>
        <v>0</v>
      </c>
      <c r="CC22" s="3">
        <f t="shared" si="10"/>
        <v>0</v>
      </c>
      <c r="CD22" s="3">
        <f t="shared" si="10"/>
        <v>0</v>
      </c>
      <c r="CE22" s="3">
        <f t="shared" si="10"/>
        <v>0</v>
      </c>
      <c r="CF22" s="3">
        <f t="shared" si="10"/>
        <v>0</v>
      </c>
      <c r="CG22" s="3">
        <f t="shared" si="10"/>
        <v>0</v>
      </c>
      <c r="CH22" s="3">
        <f t="shared" si="10"/>
        <v>0</v>
      </c>
      <c r="CI22" s="3">
        <f t="shared" si="10"/>
        <v>0</v>
      </c>
      <c r="CJ22" s="3">
        <f t="shared" si="10"/>
        <v>0</v>
      </c>
      <c r="CK22" s="3">
        <f t="shared" si="10"/>
        <v>0</v>
      </c>
      <c r="CL22" s="3">
        <f t="shared" si="10"/>
        <v>0</v>
      </c>
      <c r="CM22" s="3">
        <f t="shared" si="10"/>
        <v>0</v>
      </c>
      <c r="CN22" s="3">
        <f t="shared" si="10"/>
        <v>0</v>
      </c>
      <c r="CO22" s="3">
        <f t="shared" si="10"/>
        <v>0</v>
      </c>
      <c r="CP22" s="3">
        <f t="shared" si="10"/>
        <v>0</v>
      </c>
      <c r="CQ22" s="3">
        <f t="shared" si="10"/>
        <v>0</v>
      </c>
      <c r="CR22" s="3">
        <f t="shared" si="10"/>
        <v>0</v>
      </c>
      <c r="CS22" s="3">
        <f t="shared" si="10"/>
        <v>0</v>
      </c>
      <c r="CT22" s="3">
        <f t="shared" si="10"/>
        <v>0</v>
      </c>
      <c r="CU22" s="3">
        <f t="shared" si="10"/>
        <v>0</v>
      </c>
      <c r="CV22" s="3">
        <f t="shared" si="10"/>
        <v>0</v>
      </c>
      <c r="CW22" s="3">
        <f t="shared" si="10"/>
        <v>0</v>
      </c>
      <c r="CX22" s="3">
        <f t="shared" si="10"/>
        <v>0</v>
      </c>
      <c r="CY22" s="3">
        <f t="shared" si="10"/>
        <v>0</v>
      </c>
      <c r="CZ22" s="3">
        <f t="shared" si="10"/>
        <v>0</v>
      </c>
      <c r="DA22" s="3">
        <f t="shared" si="10"/>
        <v>0</v>
      </c>
      <c r="DB22" s="3">
        <f t="shared" si="10"/>
        <v>0</v>
      </c>
      <c r="DC22" s="3">
        <f t="shared" si="10"/>
        <v>0</v>
      </c>
      <c r="DD22" s="3">
        <f t="shared" si="10"/>
        <v>0</v>
      </c>
      <c r="DE22" s="3">
        <f t="shared" si="10"/>
        <v>0</v>
      </c>
      <c r="DF22" s="3">
        <f t="shared" si="10"/>
        <v>0</v>
      </c>
      <c r="DG22" s="4">
        <f t="shared" ref="DG22:EL22" si="11">DG241</f>
        <v>0</v>
      </c>
      <c r="DH22" s="4">
        <f t="shared" si="11"/>
        <v>0</v>
      </c>
      <c r="DI22" s="4">
        <f t="shared" si="11"/>
        <v>0</v>
      </c>
      <c r="DJ22" s="4">
        <f t="shared" si="11"/>
        <v>0</v>
      </c>
      <c r="DK22" s="4">
        <f t="shared" si="11"/>
        <v>0</v>
      </c>
      <c r="DL22" s="4">
        <f t="shared" si="11"/>
        <v>0</v>
      </c>
      <c r="DM22" s="4">
        <f t="shared" si="11"/>
        <v>0</v>
      </c>
      <c r="DN22" s="4">
        <f t="shared" si="11"/>
        <v>0</v>
      </c>
      <c r="DO22" s="4">
        <f t="shared" si="11"/>
        <v>0</v>
      </c>
      <c r="DP22" s="4">
        <f t="shared" si="11"/>
        <v>0</v>
      </c>
      <c r="DQ22" s="4">
        <f t="shared" si="11"/>
        <v>0</v>
      </c>
      <c r="DR22" s="4">
        <f t="shared" si="11"/>
        <v>0</v>
      </c>
      <c r="DS22" s="4">
        <f t="shared" si="11"/>
        <v>0</v>
      </c>
      <c r="DT22" s="4">
        <f t="shared" si="11"/>
        <v>0</v>
      </c>
      <c r="DU22" s="4">
        <f t="shared" si="11"/>
        <v>0</v>
      </c>
      <c r="DV22" s="4">
        <f t="shared" si="11"/>
        <v>0</v>
      </c>
      <c r="DW22" s="4">
        <f t="shared" si="11"/>
        <v>0</v>
      </c>
      <c r="DX22" s="4">
        <f t="shared" si="11"/>
        <v>0</v>
      </c>
      <c r="DY22" s="4">
        <f t="shared" si="11"/>
        <v>0</v>
      </c>
      <c r="DZ22" s="4">
        <f t="shared" si="11"/>
        <v>0</v>
      </c>
      <c r="EA22" s="4">
        <f t="shared" si="11"/>
        <v>0</v>
      </c>
      <c r="EB22" s="4">
        <f t="shared" si="11"/>
        <v>0</v>
      </c>
      <c r="EC22" s="4">
        <f t="shared" si="11"/>
        <v>0</v>
      </c>
      <c r="ED22" s="4">
        <f t="shared" si="11"/>
        <v>0</v>
      </c>
      <c r="EE22" s="4">
        <f t="shared" si="11"/>
        <v>0</v>
      </c>
      <c r="EF22" s="4">
        <f t="shared" si="11"/>
        <v>0</v>
      </c>
      <c r="EG22" s="4">
        <f t="shared" si="11"/>
        <v>0</v>
      </c>
      <c r="EH22" s="4">
        <f t="shared" si="11"/>
        <v>0</v>
      </c>
      <c r="EI22" s="4">
        <f t="shared" si="11"/>
        <v>0</v>
      </c>
      <c r="EJ22" s="4">
        <f t="shared" si="11"/>
        <v>0</v>
      </c>
      <c r="EK22" s="4">
        <f t="shared" si="11"/>
        <v>0</v>
      </c>
      <c r="EL22" s="4">
        <f t="shared" si="11"/>
        <v>0</v>
      </c>
      <c r="EM22" s="4">
        <f t="shared" ref="EM22:FR22" si="12">EM241</f>
        <v>0</v>
      </c>
      <c r="EN22" s="4">
        <f t="shared" si="12"/>
        <v>0</v>
      </c>
      <c r="EO22" s="4">
        <f t="shared" si="12"/>
        <v>0</v>
      </c>
      <c r="EP22" s="4">
        <f t="shared" si="12"/>
        <v>0</v>
      </c>
      <c r="EQ22" s="4">
        <f t="shared" si="12"/>
        <v>0</v>
      </c>
      <c r="ER22" s="4">
        <f t="shared" si="12"/>
        <v>0</v>
      </c>
      <c r="ES22" s="4">
        <f t="shared" si="12"/>
        <v>0</v>
      </c>
      <c r="ET22" s="4">
        <f t="shared" si="12"/>
        <v>0</v>
      </c>
      <c r="EU22" s="4">
        <f t="shared" si="12"/>
        <v>0</v>
      </c>
      <c r="EV22" s="4">
        <f t="shared" si="12"/>
        <v>0</v>
      </c>
      <c r="EW22" s="4">
        <f t="shared" si="12"/>
        <v>0</v>
      </c>
      <c r="EX22" s="4">
        <f t="shared" si="12"/>
        <v>0</v>
      </c>
      <c r="EY22" s="4">
        <f t="shared" si="12"/>
        <v>0</v>
      </c>
      <c r="EZ22" s="4">
        <f t="shared" si="12"/>
        <v>0</v>
      </c>
      <c r="FA22" s="4">
        <f t="shared" si="12"/>
        <v>0</v>
      </c>
      <c r="FB22" s="4">
        <f t="shared" si="12"/>
        <v>0</v>
      </c>
      <c r="FC22" s="4">
        <f t="shared" si="12"/>
        <v>0</v>
      </c>
      <c r="FD22" s="4">
        <f t="shared" si="12"/>
        <v>0</v>
      </c>
      <c r="FE22" s="4">
        <f t="shared" si="12"/>
        <v>0</v>
      </c>
      <c r="FF22" s="4">
        <f t="shared" si="12"/>
        <v>0</v>
      </c>
      <c r="FG22" s="4">
        <f t="shared" si="12"/>
        <v>0</v>
      </c>
      <c r="FH22" s="4">
        <f t="shared" si="12"/>
        <v>0</v>
      </c>
      <c r="FI22" s="4">
        <f t="shared" si="12"/>
        <v>0</v>
      </c>
      <c r="FJ22" s="4">
        <f t="shared" si="12"/>
        <v>0</v>
      </c>
      <c r="FK22" s="4">
        <f t="shared" si="12"/>
        <v>0</v>
      </c>
      <c r="FL22" s="4">
        <f t="shared" si="12"/>
        <v>0</v>
      </c>
      <c r="FM22" s="4">
        <f t="shared" si="12"/>
        <v>0</v>
      </c>
      <c r="FN22" s="4">
        <f t="shared" si="12"/>
        <v>0</v>
      </c>
      <c r="FO22" s="4">
        <f t="shared" si="12"/>
        <v>0</v>
      </c>
      <c r="FP22" s="4">
        <f t="shared" si="12"/>
        <v>0</v>
      </c>
      <c r="FQ22" s="4">
        <f t="shared" si="12"/>
        <v>0</v>
      </c>
      <c r="FR22" s="4">
        <f t="shared" si="12"/>
        <v>0</v>
      </c>
      <c r="FS22" s="4">
        <f t="shared" ref="FS22:GX22" si="13">FS241</f>
        <v>0</v>
      </c>
      <c r="FT22" s="4">
        <f t="shared" si="13"/>
        <v>0</v>
      </c>
      <c r="FU22" s="4">
        <f t="shared" si="13"/>
        <v>0</v>
      </c>
      <c r="FV22" s="4">
        <f t="shared" si="13"/>
        <v>0</v>
      </c>
      <c r="FW22" s="4">
        <f t="shared" si="13"/>
        <v>0</v>
      </c>
      <c r="FX22" s="4">
        <f t="shared" si="13"/>
        <v>0</v>
      </c>
      <c r="FY22" s="4">
        <f t="shared" si="13"/>
        <v>0</v>
      </c>
      <c r="FZ22" s="4">
        <f t="shared" si="13"/>
        <v>0</v>
      </c>
      <c r="GA22" s="4">
        <f t="shared" si="13"/>
        <v>0</v>
      </c>
      <c r="GB22" s="4">
        <f t="shared" si="13"/>
        <v>0</v>
      </c>
      <c r="GC22" s="4">
        <f t="shared" si="13"/>
        <v>0</v>
      </c>
      <c r="GD22" s="4">
        <f t="shared" si="13"/>
        <v>0</v>
      </c>
      <c r="GE22" s="4">
        <f t="shared" si="13"/>
        <v>0</v>
      </c>
      <c r="GF22" s="4">
        <f t="shared" si="13"/>
        <v>0</v>
      </c>
      <c r="GG22" s="4">
        <f t="shared" si="13"/>
        <v>0</v>
      </c>
      <c r="GH22" s="4">
        <f t="shared" si="13"/>
        <v>0</v>
      </c>
      <c r="GI22" s="4">
        <f t="shared" si="13"/>
        <v>0</v>
      </c>
      <c r="GJ22" s="4">
        <f t="shared" si="13"/>
        <v>0</v>
      </c>
      <c r="GK22" s="4">
        <f t="shared" si="13"/>
        <v>0</v>
      </c>
      <c r="GL22" s="4">
        <f t="shared" si="13"/>
        <v>0</v>
      </c>
      <c r="GM22" s="4">
        <f t="shared" si="13"/>
        <v>0</v>
      </c>
      <c r="GN22" s="4">
        <f t="shared" si="13"/>
        <v>0</v>
      </c>
      <c r="GO22" s="4">
        <f t="shared" si="13"/>
        <v>0</v>
      </c>
      <c r="GP22" s="4">
        <f t="shared" si="13"/>
        <v>0</v>
      </c>
      <c r="GQ22" s="4">
        <f t="shared" si="13"/>
        <v>0</v>
      </c>
      <c r="GR22" s="4">
        <f t="shared" si="13"/>
        <v>0</v>
      </c>
      <c r="GS22" s="4">
        <f t="shared" si="13"/>
        <v>0</v>
      </c>
      <c r="GT22" s="4">
        <f t="shared" si="13"/>
        <v>0</v>
      </c>
      <c r="GU22" s="4">
        <f t="shared" si="13"/>
        <v>0</v>
      </c>
      <c r="GV22" s="4">
        <f t="shared" si="13"/>
        <v>0</v>
      </c>
      <c r="GW22" s="4">
        <f t="shared" si="13"/>
        <v>0</v>
      </c>
      <c r="GX22" s="4">
        <f t="shared" si="13"/>
        <v>0</v>
      </c>
    </row>
    <row r="24" spans="1:255" x14ac:dyDescent="0.2">
      <c r="A24" s="1">
        <v>4</v>
      </c>
      <c r="B24" s="1">
        <v>1</v>
      </c>
      <c r="C24" s="1"/>
      <c r="D24" s="1">
        <f>ROW(A36)</f>
        <v>36</v>
      </c>
      <c r="E24" s="1"/>
      <c r="F24" s="1" t="s">
        <v>16</v>
      </c>
      <c r="G24" s="1" t="s">
        <v>17</v>
      </c>
      <c r="H24" s="1" t="s">
        <v>3</v>
      </c>
      <c r="I24" s="1">
        <v>0</v>
      </c>
      <c r="J24" s="1"/>
      <c r="K24" s="1">
        <v>-1</v>
      </c>
      <c r="L24" s="1"/>
      <c r="M24" s="1" t="s">
        <v>3</v>
      </c>
      <c r="N24" s="1"/>
      <c r="O24" s="1"/>
      <c r="P24" s="1"/>
      <c r="Q24" s="1"/>
      <c r="R24" s="1"/>
      <c r="S24" s="1">
        <v>0</v>
      </c>
      <c r="T24" s="1"/>
      <c r="U24" s="1" t="s">
        <v>3</v>
      </c>
      <c r="V24" s="1">
        <v>0</v>
      </c>
      <c r="W24" s="1"/>
      <c r="X24" s="1"/>
      <c r="Y24" s="1"/>
      <c r="Z24" s="1"/>
      <c r="AA24" s="1"/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/>
      <c r="AI24" s="1"/>
      <c r="AJ24" s="1"/>
      <c r="AK24" s="1"/>
      <c r="AL24" s="1"/>
      <c r="AM24" s="1"/>
      <c r="AN24" s="1"/>
      <c r="AO24" s="1"/>
      <c r="AP24" s="1" t="s">
        <v>3</v>
      </c>
      <c r="AQ24" s="1" t="s">
        <v>3</v>
      </c>
      <c r="AR24" s="1" t="s">
        <v>3</v>
      </c>
      <c r="AS24" s="1"/>
      <c r="AT24" s="1"/>
      <c r="AU24" s="1"/>
      <c r="AV24" s="1"/>
      <c r="AW24" s="1"/>
      <c r="AX24" s="1"/>
      <c r="AY24" s="1"/>
      <c r="AZ24" s="1" t="s">
        <v>3</v>
      </c>
      <c r="BA24" s="1"/>
      <c r="BB24" s="1" t="s">
        <v>3</v>
      </c>
      <c r="BC24" s="1" t="s">
        <v>3</v>
      </c>
      <c r="BD24" s="1" t="s">
        <v>3</v>
      </c>
      <c r="BE24" s="1" t="s">
        <v>3</v>
      </c>
      <c r="BF24" s="1" t="s">
        <v>3</v>
      </c>
      <c r="BG24" s="1" t="s">
        <v>3</v>
      </c>
      <c r="BH24" s="1" t="s">
        <v>3</v>
      </c>
      <c r="BI24" s="1" t="s">
        <v>3</v>
      </c>
      <c r="BJ24" s="1" t="s">
        <v>3</v>
      </c>
      <c r="BK24" s="1" t="s">
        <v>3</v>
      </c>
      <c r="BL24" s="1" t="s">
        <v>3</v>
      </c>
      <c r="BM24" s="1" t="s">
        <v>3</v>
      </c>
      <c r="BN24" s="1" t="s">
        <v>3</v>
      </c>
      <c r="BO24" s="1" t="s">
        <v>3</v>
      </c>
      <c r="BP24" s="1" t="s">
        <v>3</v>
      </c>
      <c r="BQ24" s="1"/>
      <c r="BR24" s="1"/>
      <c r="BS24" s="1"/>
      <c r="BT24" s="1"/>
      <c r="BU24" s="1"/>
      <c r="BV24" s="1"/>
      <c r="BW24" s="1"/>
      <c r="BX24" s="1">
        <v>0</v>
      </c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>
        <v>0</v>
      </c>
    </row>
    <row r="26" spans="1:255" x14ac:dyDescent="0.2">
      <c r="A26" s="3">
        <v>52</v>
      </c>
      <c r="B26" s="3">
        <f t="shared" ref="B26:G26" si="14">B36</f>
        <v>1</v>
      </c>
      <c r="C26" s="3">
        <f t="shared" si="14"/>
        <v>4</v>
      </c>
      <c r="D26" s="3">
        <f t="shared" si="14"/>
        <v>24</v>
      </c>
      <c r="E26" s="3">
        <f t="shared" si="14"/>
        <v>0</v>
      </c>
      <c r="F26" s="3" t="str">
        <f t="shared" si="14"/>
        <v>Новый раздел</v>
      </c>
      <c r="G26" s="3" t="str">
        <f t="shared" si="14"/>
        <v>Земляные работы</v>
      </c>
      <c r="H26" s="3"/>
      <c r="I26" s="3"/>
      <c r="J26" s="3"/>
      <c r="K26" s="3"/>
      <c r="L26" s="3"/>
      <c r="M26" s="3"/>
      <c r="N26" s="3"/>
      <c r="O26" s="3">
        <f t="shared" ref="O26:AT26" si="15">O36</f>
        <v>69062.600000000006</v>
      </c>
      <c r="P26" s="3">
        <f t="shared" si="15"/>
        <v>49154.64</v>
      </c>
      <c r="Q26" s="3">
        <f t="shared" si="15"/>
        <v>6599.34</v>
      </c>
      <c r="R26" s="3">
        <f t="shared" si="15"/>
        <v>2360.65</v>
      </c>
      <c r="S26" s="3">
        <f t="shared" si="15"/>
        <v>10947.97</v>
      </c>
      <c r="T26" s="3">
        <f t="shared" si="15"/>
        <v>0</v>
      </c>
      <c r="U26" s="3">
        <f t="shared" si="15"/>
        <v>32.584000000000003</v>
      </c>
      <c r="V26" s="3">
        <f t="shared" si="15"/>
        <v>4.6111400000000007</v>
      </c>
      <c r="W26" s="3">
        <f t="shared" si="15"/>
        <v>0</v>
      </c>
      <c r="X26" s="3">
        <f t="shared" si="15"/>
        <v>14337.79</v>
      </c>
      <c r="Y26" s="3">
        <f t="shared" si="15"/>
        <v>8398.1299999999992</v>
      </c>
      <c r="Z26" s="3">
        <f t="shared" si="15"/>
        <v>0</v>
      </c>
      <c r="AA26" s="3">
        <f t="shared" si="15"/>
        <v>0</v>
      </c>
      <c r="AB26" s="3">
        <f t="shared" si="15"/>
        <v>69062.600000000006</v>
      </c>
      <c r="AC26" s="3">
        <f t="shared" si="15"/>
        <v>49154.64</v>
      </c>
      <c r="AD26" s="3">
        <f t="shared" si="15"/>
        <v>6599.34</v>
      </c>
      <c r="AE26" s="3">
        <f t="shared" si="15"/>
        <v>2360.65</v>
      </c>
      <c r="AF26" s="3">
        <f t="shared" si="15"/>
        <v>10947.97</v>
      </c>
      <c r="AG26" s="3">
        <f t="shared" si="15"/>
        <v>0</v>
      </c>
      <c r="AH26" s="3">
        <f t="shared" si="15"/>
        <v>32.584000000000003</v>
      </c>
      <c r="AI26" s="3">
        <f t="shared" si="15"/>
        <v>4.6111400000000007</v>
      </c>
      <c r="AJ26" s="3">
        <f t="shared" si="15"/>
        <v>0</v>
      </c>
      <c r="AK26" s="3">
        <f t="shared" si="15"/>
        <v>14337.79</v>
      </c>
      <c r="AL26" s="3">
        <f t="shared" si="15"/>
        <v>8398.1299999999992</v>
      </c>
      <c r="AM26" s="3">
        <f t="shared" si="15"/>
        <v>0</v>
      </c>
      <c r="AN26" s="3">
        <f t="shared" si="15"/>
        <v>0</v>
      </c>
      <c r="AO26" s="3">
        <f t="shared" si="15"/>
        <v>0</v>
      </c>
      <c r="AP26" s="3">
        <f t="shared" si="15"/>
        <v>0</v>
      </c>
      <c r="AQ26" s="3">
        <f t="shared" si="15"/>
        <v>0</v>
      </c>
      <c r="AR26" s="3">
        <f t="shared" si="15"/>
        <v>91798.52</v>
      </c>
      <c r="AS26" s="3">
        <f t="shared" si="15"/>
        <v>91798.52</v>
      </c>
      <c r="AT26" s="3">
        <f t="shared" si="15"/>
        <v>0</v>
      </c>
      <c r="AU26" s="3">
        <f t="shared" ref="AU26:BZ26" si="16">AU36</f>
        <v>0</v>
      </c>
      <c r="AV26" s="3">
        <f t="shared" si="16"/>
        <v>49154.64</v>
      </c>
      <c r="AW26" s="3">
        <f t="shared" si="16"/>
        <v>49154.64</v>
      </c>
      <c r="AX26" s="3">
        <f t="shared" si="16"/>
        <v>0</v>
      </c>
      <c r="AY26" s="3">
        <f t="shared" si="16"/>
        <v>49154.64</v>
      </c>
      <c r="AZ26" s="3">
        <f t="shared" si="16"/>
        <v>0</v>
      </c>
      <c r="BA26" s="3">
        <f t="shared" si="16"/>
        <v>0</v>
      </c>
      <c r="BB26" s="3">
        <f t="shared" si="16"/>
        <v>0</v>
      </c>
      <c r="BC26" s="3">
        <f t="shared" si="16"/>
        <v>0</v>
      </c>
      <c r="BD26" s="3">
        <f t="shared" si="16"/>
        <v>0</v>
      </c>
      <c r="BE26" s="3">
        <f t="shared" si="16"/>
        <v>0</v>
      </c>
      <c r="BF26" s="3">
        <f t="shared" si="16"/>
        <v>0</v>
      </c>
      <c r="BG26" s="3">
        <f t="shared" si="16"/>
        <v>0</v>
      </c>
      <c r="BH26" s="3">
        <f t="shared" si="16"/>
        <v>0</v>
      </c>
      <c r="BI26" s="3">
        <f t="shared" si="16"/>
        <v>0</v>
      </c>
      <c r="BJ26" s="3">
        <f t="shared" si="16"/>
        <v>0</v>
      </c>
      <c r="BK26" s="3">
        <f t="shared" si="16"/>
        <v>0</v>
      </c>
      <c r="BL26" s="3">
        <f t="shared" si="16"/>
        <v>0</v>
      </c>
      <c r="BM26" s="3">
        <f t="shared" si="16"/>
        <v>0</v>
      </c>
      <c r="BN26" s="3">
        <f t="shared" si="16"/>
        <v>0</v>
      </c>
      <c r="BO26" s="3">
        <f t="shared" si="16"/>
        <v>0</v>
      </c>
      <c r="BP26" s="3">
        <f t="shared" si="16"/>
        <v>0</v>
      </c>
      <c r="BQ26" s="3">
        <f t="shared" si="16"/>
        <v>0</v>
      </c>
      <c r="BR26" s="3">
        <f t="shared" si="16"/>
        <v>0</v>
      </c>
      <c r="BS26" s="3">
        <f t="shared" si="16"/>
        <v>0</v>
      </c>
      <c r="BT26" s="3">
        <f t="shared" si="16"/>
        <v>0</v>
      </c>
      <c r="BU26" s="3">
        <f t="shared" si="16"/>
        <v>0</v>
      </c>
      <c r="BV26" s="3">
        <f t="shared" si="16"/>
        <v>0</v>
      </c>
      <c r="BW26" s="3">
        <f t="shared" si="16"/>
        <v>0</v>
      </c>
      <c r="BX26" s="3">
        <f t="shared" si="16"/>
        <v>0</v>
      </c>
      <c r="BY26" s="3">
        <f t="shared" si="16"/>
        <v>0</v>
      </c>
      <c r="BZ26" s="3">
        <f t="shared" si="16"/>
        <v>0</v>
      </c>
      <c r="CA26" s="3">
        <f t="shared" ref="CA26:DF26" si="17">CA36</f>
        <v>91798.52</v>
      </c>
      <c r="CB26" s="3">
        <f t="shared" si="17"/>
        <v>91798.52</v>
      </c>
      <c r="CC26" s="3">
        <f t="shared" si="17"/>
        <v>0</v>
      </c>
      <c r="CD26" s="3">
        <f t="shared" si="17"/>
        <v>0</v>
      </c>
      <c r="CE26" s="3">
        <f t="shared" si="17"/>
        <v>49154.64</v>
      </c>
      <c r="CF26" s="3">
        <f t="shared" si="17"/>
        <v>49154.64</v>
      </c>
      <c r="CG26" s="3">
        <f t="shared" si="17"/>
        <v>0</v>
      </c>
      <c r="CH26" s="3">
        <f t="shared" si="17"/>
        <v>49154.64</v>
      </c>
      <c r="CI26" s="3">
        <f t="shared" si="17"/>
        <v>0</v>
      </c>
      <c r="CJ26" s="3">
        <f t="shared" si="17"/>
        <v>0</v>
      </c>
      <c r="CK26" s="3">
        <f t="shared" si="17"/>
        <v>0</v>
      </c>
      <c r="CL26" s="3">
        <f t="shared" si="17"/>
        <v>0</v>
      </c>
      <c r="CM26" s="3">
        <f t="shared" si="17"/>
        <v>0</v>
      </c>
      <c r="CN26" s="3">
        <f t="shared" si="17"/>
        <v>0</v>
      </c>
      <c r="CO26" s="3">
        <f t="shared" si="17"/>
        <v>0</v>
      </c>
      <c r="CP26" s="3">
        <f t="shared" si="17"/>
        <v>0</v>
      </c>
      <c r="CQ26" s="3">
        <f t="shared" si="17"/>
        <v>0</v>
      </c>
      <c r="CR26" s="3">
        <f t="shared" si="17"/>
        <v>0</v>
      </c>
      <c r="CS26" s="3">
        <f t="shared" si="17"/>
        <v>0</v>
      </c>
      <c r="CT26" s="3">
        <f t="shared" si="17"/>
        <v>0</v>
      </c>
      <c r="CU26" s="3">
        <f t="shared" si="17"/>
        <v>0</v>
      </c>
      <c r="CV26" s="3">
        <f t="shared" si="17"/>
        <v>0</v>
      </c>
      <c r="CW26" s="3">
        <f t="shared" si="17"/>
        <v>0</v>
      </c>
      <c r="CX26" s="3">
        <f t="shared" si="17"/>
        <v>0</v>
      </c>
      <c r="CY26" s="3">
        <f t="shared" si="17"/>
        <v>0</v>
      </c>
      <c r="CZ26" s="3">
        <f t="shared" si="17"/>
        <v>0</v>
      </c>
      <c r="DA26" s="3">
        <f t="shared" si="17"/>
        <v>0</v>
      </c>
      <c r="DB26" s="3">
        <f t="shared" si="17"/>
        <v>0</v>
      </c>
      <c r="DC26" s="3">
        <f t="shared" si="17"/>
        <v>0</v>
      </c>
      <c r="DD26" s="3">
        <f t="shared" si="17"/>
        <v>0</v>
      </c>
      <c r="DE26" s="3">
        <f t="shared" si="17"/>
        <v>0</v>
      </c>
      <c r="DF26" s="3">
        <f t="shared" si="17"/>
        <v>0</v>
      </c>
      <c r="DG26" s="4">
        <f t="shared" ref="DG26:EL26" si="18">DG36</f>
        <v>0</v>
      </c>
      <c r="DH26" s="4">
        <f t="shared" si="18"/>
        <v>0</v>
      </c>
      <c r="DI26" s="4">
        <f t="shared" si="18"/>
        <v>0</v>
      </c>
      <c r="DJ26" s="4">
        <f t="shared" si="18"/>
        <v>0</v>
      </c>
      <c r="DK26" s="4">
        <f t="shared" si="18"/>
        <v>0</v>
      </c>
      <c r="DL26" s="4">
        <f t="shared" si="18"/>
        <v>0</v>
      </c>
      <c r="DM26" s="4">
        <f t="shared" si="18"/>
        <v>0</v>
      </c>
      <c r="DN26" s="4">
        <f t="shared" si="18"/>
        <v>0</v>
      </c>
      <c r="DO26" s="4">
        <f t="shared" si="18"/>
        <v>0</v>
      </c>
      <c r="DP26" s="4">
        <f t="shared" si="18"/>
        <v>0</v>
      </c>
      <c r="DQ26" s="4">
        <f t="shared" si="18"/>
        <v>0</v>
      </c>
      <c r="DR26" s="4">
        <f t="shared" si="18"/>
        <v>0</v>
      </c>
      <c r="DS26" s="4">
        <f t="shared" si="18"/>
        <v>0</v>
      </c>
      <c r="DT26" s="4">
        <f t="shared" si="18"/>
        <v>0</v>
      </c>
      <c r="DU26" s="4">
        <f t="shared" si="18"/>
        <v>0</v>
      </c>
      <c r="DV26" s="4">
        <f t="shared" si="18"/>
        <v>0</v>
      </c>
      <c r="DW26" s="4">
        <f t="shared" si="18"/>
        <v>0</v>
      </c>
      <c r="DX26" s="4">
        <f t="shared" si="18"/>
        <v>0</v>
      </c>
      <c r="DY26" s="4">
        <f t="shared" si="18"/>
        <v>0</v>
      </c>
      <c r="DZ26" s="4">
        <f t="shared" si="18"/>
        <v>0</v>
      </c>
      <c r="EA26" s="4">
        <f t="shared" si="18"/>
        <v>0</v>
      </c>
      <c r="EB26" s="4">
        <f t="shared" si="18"/>
        <v>0</v>
      </c>
      <c r="EC26" s="4">
        <f t="shared" si="18"/>
        <v>0</v>
      </c>
      <c r="ED26" s="4">
        <f t="shared" si="18"/>
        <v>0</v>
      </c>
      <c r="EE26" s="4">
        <f t="shared" si="18"/>
        <v>0</v>
      </c>
      <c r="EF26" s="4">
        <f t="shared" si="18"/>
        <v>0</v>
      </c>
      <c r="EG26" s="4">
        <f t="shared" si="18"/>
        <v>0</v>
      </c>
      <c r="EH26" s="4">
        <f t="shared" si="18"/>
        <v>0</v>
      </c>
      <c r="EI26" s="4">
        <f t="shared" si="18"/>
        <v>0</v>
      </c>
      <c r="EJ26" s="4">
        <f t="shared" si="18"/>
        <v>0</v>
      </c>
      <c r="EK26" s="4">
        <f t="shared" si="18"/>
        <v>0</v>
      </c>
      <c r="EL26" s="4">
        <f t="shared" si="18"/>
        <v>0</v>
      </c>
      <c r="EM26" s="4">
        <f t="shared" ref="EM26:FR26" si="19">EM36</f>
        <v>0</v>
      </c>
      <c r="EN26" s="4">
        <f t="shared" si="19"/>
        <v>0</v>
      </c>
      <c r="EO26" s="4">
        <f t="shared" si="19"/>
        <v>0</v>
      </c>
      <c r="EP26" s="4">
        <f t="shared" si="19"/>
        <v>0</v>
      </c>
      <c r="EQ26" s="4">
        <f t="shared" si="19"/>
        <v>0</v>
      </c>
      <c r="ER26" s="4">
        <f t="shared" si="19"/>
        <v>0</v>
      </c>
      <c r="ES26" s="4">
        <f t="shared" si="19"/>
        <v>0</v>
      </c>
      <c r="ET26" s="4">
        <f t="shared" si="19"/>
        <v>0</v>
      </c>
      <c r="EU26" s="4">
        <f t="shared" si="19"/>
        <v>0</v>
      </c>
      <c r="EV26" s="4">
        <f t="shared" si="19"/>
        <v>0</v>
      </c>
      <c r="EW26" s="4">
        <f t="shared" si="19"/>
        <v>0</v>
      </c>
      <c r="EX26" s="4">
        <f t="shared" si="19"/>
        <v>0</v>
      </c>
      <c r="EY26" s="4">
        <f t="shared" si="19"/>
        <v>0</v>
      </c>
      <c r="EZ26" s="4">
        <f t="shared" si="19"/>
        <v>0</v>
      </c>
      <c r="FA26" s="4">
        <f t="shared" si="19"/>
        <v>0</v>
      </c>
      <c r="FB26" s="4">
        <f t="shared" si="19"/>
        <v>0</v>
      </c>
      <c r="FC26" s="4">
        <f t="shared" si="19"/>
        <v>0</v>
      </c>
      <c r="FD26" s="4">
        <f t="shared" si="19"/>
        <v>0</v>
      </c>
      <c r="FE26" s="4">
        <f t="shared" si="19"/>
        <v>0</v>
      </c>
      <c r="FF26" s="4">
        <f t="shared" si="19"/>
        <v>0</v>
      </c>
      <c r="FG26" s="4">
        <f t="shared" si="19"/>
        <v>0</v>
      </c>
      <c r="FH26" s="4">
        <f t="shared" si="19"/>
        <v>0</v>
      </c>
      <c r="FI26" s="4">
        <f t="shared" si="19"/>
        <v>0</v>
      </c>
      <c r="FJ26" s="4">
        <f t="shared" si="19"/>
        <v>0</v>
      </c>
      <c r="FK26" s="4">
        <f t="shared" si="19"/>
        <v>0</v>
      </c>
      <c r="FL26" s="4">
        <f t="shared" si="19"/>
        <v>0</v>
      </c>
      <c r="FM26" s="4">
        <f t="shared" si="19"/>
        <v>0</v>
      </c>
      <c r="FN26" s="4">
        <f t="shared" si="19"/>
        <v>0</v>
      </c>
      <c r="FO26" s="4">
        <f t="shared" si="19"/>
        <v>0</v>
      </c>
      <c r="FP26" s="4">
        <f t="shared" si="19"/>
        <v>0</v>
      </c>
      <c r="FQ26" s="4">
        <f t="shared" si="19"/>
        <v>0</v>
      </c>
      <c r="FR26" s="4">
        <f t="shared" si="19"/>
        <v>0</v>
      </c>
      <c r="FS26" s="4">
        <f t="shared" ref="FS26:GX26" si="20">FS36</f>
        <v>0</v>
      </c>
      <c r="FT26" s="4">
        <f t="shared" si="20"/>
        <v>0</v>
      </c>
      <c r="FU26" s="4">
        <f t="shared" si="20"/>
        <v>0</v>
      </c>
      <c r="FV26" s="4">
        <f t="shared" si="20"/>
        <v>0</v>
      </c>
      <c r="FW26" s="4">
        <f t="shared" si="20"/>
        <v>0</v>
      </c>
      <c r="FX26" s="4">
        <f t="shared" si="20"/>
        <v>0</v>
      </c>
      <c r="FY26" s="4">
        <f t="shared" si="20"/>
        <v>0</v>
      </c>
      <c r="FZ26" s="4">
        <f t="shared" si="20"/>
        <v>0</v>
      </c>
      <c r="GA26" s="4">
        <f t="shared" si="20"/>
        <v>0</v>
      </c>
      <c r="GB26" s="4">
        <f t="shared" si="20"/>
        <v>0</v>
      </c>
      <c r="GC26" s="4">
        <f t="shared" si="20"/>
        <v>0</v>
      </c>
      <c r="GD26" s="4">
        <f t="shared" si="20"/>
        <v>0</v>
      </c>
      <c r="GE26" s="4">
        <f t="shared" si="20"/>
        <v>0</v>
      </c>
      <c r="GF26" s="4">
        <f t="shared" si="20"/>
        <v>0</v>
      </c>
      <c r="GG26" s="4">
        <f t="shared" si="20"/>
        <v>0</v>
      </c>
      <c r="GH26" s="4">
        <f t="shared" si="20"/>
        <v>0</v>
      </c>
      <c r="GI26" s="4">
        <f t="shared" si="20"/>
        <v>0</v>
      </c>
      <c r="GJ26" s="4">
        <f t="shared" si="20"/>
        <v>0</v>
      </c>
      <c r="GK26" s="4">
        <f t="shared" si="20"/>
        <v>0</v>
      </c>
      <c r="GL26" s="4">
        <f t="shared" si="20"/>
        <v>0</v>
      </c>
      <c r="GM26" s="4">
        <f t="shared" si="20"/>
        <v>0</v>
      </c>
      <c r="GN26" s="4">
        <f t="shared" si="20"/>
        <v>0</v>
      </c>
      <c r="GO26" s="4">
        <f t="shared" si="20"/>
        <v>0</v>
      </c>
      <c r="GP26" s="4">
        <f t="shared" si="20"/>
        <v>0</v>
      </c>
      <c r="GQ26" s="4">
        <f t="shared" si="20"/>
        <v>0</v>
      </c>
      <c r="GR26" s="4">
        <f t="shared" si="20"/>
        <v>0</v>
      </c>
      <c r="GS26" s="4">
        <f t="shared" si="20"/>
        <v>0</v>
      </c>
      <c r="GT26" s="4">
        <f t="shared" si="20"/>
        <v>0</v>
      </c>
      <c r="GU26" s="4">
        <f t="shared" si="20"/>
        <v>0</v>
      </c>
      <c r="GV26" s="4">
        <f t="shared" si="20"/>
        <v>0</v>
      </c>
      <c r="GW26" s="4">
        <f t="shared" si="20"/>
        <v>0</v>
      </c>
      <c r="GX26" s="4">
        <f t="shared" si="20"/>
        <v>0</v>
      </c>
    </row>
    <row r="28" spans="1:255" x14ac:dyDescent="0.2">
      <c r="A28" s="2">
        <v>17</v>
      </c>
      <c r="B28" s="2">
        <v>1</v>
      </c>
      <c r="C28" s="2">
        <f>ROW(SmtRes!A2)</f>
        <v>2</v>
      </c>
      <c r="D28" s="2">
        <f>ROW(EtalonRes!A2)</f>
        <v>2</v>
      </c>
      <c r="E28" s="2" t="s">
        <v>18</v>
      </c>
      <c r="F28" s="2" t="s">
        <v>19</v>
      </c>
      <c r="G28" s="2" t="s">
        <v>20</v>
      </c>
      <c r="H28" s="2" t="s">
        <v>21</v>
      </c>
      <c r="I28" s="2">
        <f>ROUND(121/1000,7)</f>
        <v>0.121</v>
      </c>
      <c r="J28" s="2">
        <v>0</v>
      </c>
      <c r="K28" s="2">
        <f>ROUND(121/1000,7)</f>
        <v>0.121</v>
      </c>
      <c r="L28" s="2"/>
      <c r="M28" s="2"/>
      <c r="N28" s="2"/>
      <c r="O28" s="2">
        <f t="shared" ref="O28:O34" si="21">ROUND(CP28,2)</f>
        <v>6081.89</v>
      </c>
      <c r="P28" s="2">
        <f>SUMIF(SmtRes!AQ1:'SmtRes'!AQ2,"=1",SmtRes!DF1:'SmtRes'!DF2)</f>
        <v>0</v>
      </c>
      <c r="Q28" s="2">
        <f>SUMIF(SmtRes!AQ1:'SmtRes'!AQ2,"=1",SmtRes!DG1:'SmtRes'!DG2)</f>
        <v>4423</v>
      </c>
      <c r="R28" s="2">
        <f>SUMIF(SmtRes!AQ1:'SmtRes'!AQ2,"=1",SmtRes!DH1:'SmtRes'!DH2)</f>
        <v>1658.89</v>
      </c>
      <c r="S28" s="2">
        <f>SUMIF(SmtRes!AQ1:'SmtRes'!AQ2,"=1",SmtRes!DI1:'SmtRes'!DI2)</f>
        <v>0</v>
      </c>
      <c r="T28" s="2">
        <f t="shared" ref="T28:T34" si="22">ROUND(CU28*I28,2)</f>
        <v>0</v>
      </c>
      <c r="U28" s="2">
        <f>SUMIF(SmtRes!AQ1:'SmtRes'!AQ2,"=1",SmtRes!CV1:'SmtRes'!CV2)</f>
        <v>0</v>
      </c>
      <c r="V28" s="2">
        <f>SUMIF(SmtRes!AQ1:'SmtRes'!AQ2,"=1",SmtRes!CW1:'SmtRes'!CW2)</f>
        <v>3.0855000000000001</v>
      </c>
      <c r="W28" s="2">
        <f t="shared" ref="W28:W34" si="23">ROUND(CX28*I28,2)</f>
        <v>0</v>
      </c>
      <c r="X28" s="2">
        <f t="shared" ref="X28:Y34" si="24">ROUND(CY28,2)</f>
        <v>1526.18</v>
      </c>
      <c r="Y28" s="2">
        <f t="shared" si="24"/>
        <v>763.09</v>
      </c>
      <c r="Z28" s="2"/>
      <c r="AA28" s="2">
        <v>73938991</v>
      </c>
      <c r="AB28" s="2">
        <f t="shared" ref="AB28:AB34" si="25">ROUND((AC28+AD28+AF28),6)</f>
        <v>26877.764999999999</v>
      </c>
      <c r="AC28" s="2">
        <f>ROUND((0),6)</f>
        <v>0</v>
      </c>
      <c r="AD28" s="2">
        <f>ROUND((((SUM(SmtRes!BR1:'SmtRes'!BR2))-(SUM(SmtRes!BS1:'SmtRes'!BS2)))+AE28),6)</f>
        <v>26877.764999999999</v>
      </c>
      <c r="AE28" s="2">
        <f>ROUND((SUM(SmtRes!BS1:'SmtRes'!BS2)),6)</f>
        <v>13709.82</v>
      </c>
      <c r="AF28" s="2">
        <f>ROUND((0),6)</f>
        <v>0</v>
      </c>
      <c r="AG28" s="2">
        <f t="shared" ref="AG28:AG34" si="26">ROUND((AP28),6)</f>
        <v>0</v>
      </c>
      <c r="AH28" s="2">
        <f>(0)</f>
        <v>0</v>
      </c>
      <c r="AI28" s="2">
        <f>(SUM(SmtRes!BV1:'SmtRes'!BV2))</f>
        <v>25.5</v>
      </c>
      <c r="AJ28" s="2">
        <f t="shared" ref="AJ28:AJ34" si="27">(AS28)</f>
        <v>0</v>
      </c>
      <c r="AK28" s="2">
        <v>40587.584999999999</v>
      </c>
      <c r="AL28" s="2">
        <v>0</v>
      </c>
      <c r="AM28" s="2">
        <v>26877.764999999999</v>
      </c>
      <c r="AN28" s="2">
        <v>13709.82</v>
      </c>
      <c r="AO28" s="2">
        <v>0</v>
      </c>
      <c r="AP28" s="2">
        <v>0</v>
      </c>
      <c r="AQ28" s="2">
        <v>0</v>
      </c>
      <c r="AR28" s="2">
        <v>25.5</v>
      </c>
      <c r="AS28" s="2">
        <v>0</v>
      </c>
      <c r="AT28" s="2">
        <v>92</v>
      </c>
      <c r="AU28" s="2">
        <v>46</v>
      </c>
      <c r="AV28" s="2">
        <v>1</v>
      </c>
      <c r="AW28" s="2">
        <v>1</v>
      </c>
      <c r="AX28" s="2"/>
      <c r="AY28" s="2"/>
      <c r="AZ28" s="2">
        <v>1</v>
      </c>
      <c r="BA28" s="2">
        <v>1</v>
      </c>
      <c r="BB28" s="2">
        <v>1</v>
      </c>
      <c r="BC28" s="2">
        <v>1</v>
      </c>
      <c r="BD28" s="2" t="s">
        <v>3</v>
      </c>
      <c r="BE28" s="2" t="s">
        <v>3</v>
      </c>
      <c r="BF28" s="2" t="s">
        <v>3</v>
      </c>
      <c r="BG28" s="2" t="s">
        <v>3</v>
      </c>
      <c r="BH28" s="2">
        <v>0</v>
      </c>
      <c r="BI28" s="2">
        <v>1</v>
      </c>
      <c r="BJ28" s="2" t="s">
        <v>22</v>
      </c>
      <c r="BK28" s="2"/>
      <c r="BL28" s="2"/>
      <c r="BM28" s="2">
        <v>1001</v>
      </c>
      <c r="BN28" s="2">
        <v>0</v>
      </c>
      <c r="BO28" s="2" t="s">
        <v>3</v>
      </c>
      <c r="BP28" s="2">
        <v>0</v>
      </c>
      <c r="BQ28" s="2">
        <v>2</v>
      </c>
      <c r="BR28" s="2">
        <v>0</v>
      </c>
      <c r="BS28" s="2">
        <v>1</v>
      </c>
      <c r="BT28" s="2">
        <v>1</v>
      </c>
      <c r="BU28" s="2">
        <v>1</v>
      </c>
      <c r="BV28" s="2">
        <v>1</v>
      </c>
      <c r="BW28" s="2">
        <v>1</v>
      </c>
      <c r="BX28" s="2">
        <v>1</v>
      </c>
      <c r="BY28" s="2" t="s">
        <v>3</v>
      </c>
      <c r="BZ28" s="2">
        <v>92</v>
      </c>
      <c r="CA28" s="2">
        <v>46</v>
      </c>
      <c r="CB28" s="2" t="s">
        <v>3</v>
      </c>
      <c r="CC28" s="2"/>
      <c r="CD28" s="2"/>
      <c r="CE28" s="2">
        <v>0</v>
      </c>
      <c r="CF28" s="2">
        <v>0</v>
      </c>
      <c r="CG28" s="2">
        <v>0</v>
      </c>
      <c r="CH28" s="2"/>
      <c r="CI28" s="2"/>
      <c r="CJ28" s="2"/>
      <c r="CK28" s="2"/>
      <c r="CL28" s="2"/>
      <c r="CM28" s="2">
        <v>0</v>
      </c>
      <c r="CN28" s="2" t="s">
        <v>3</v>
      </c>
      <c r="CO28" s="2">
        <v>0</v>
      </c>
      <c r="CP28" s="2">
        <f t="shared" ref="CP28:CP34" si="28">(P28+Q28+S28+R28)</f>
        <v>6081.89</v>
      </c>
      <c r="CQ28" s="2">
        <f>SUMIF(SmtRes!AQ1:'SmtRes'!AQ2,"=1",SmtRes!AA1:'SmtRes'!AA2)</f>
        <v>0</v>
      </c>
      <c r="CR28" s="2">
        <f>SUMIF(SmtRes!AQ1:'SmtRes'!AQ2,"=1",SmtRes!AB1:'SmtRes'!AB2)</f>
        <v>1433.48</v>
      </c>
      <c r="CS28" s="2">
        <f>SUMIF(SmtRes!AQ1:'SmtRes'!AQ2,"=1",SmtRes!AC1:'SmtRes'!AC2)</f>
        <v>537.64</v>
      </c>
      <c r="CT28" s="2">
        <f>SUMIF(SmtRes!AQ1:'SmtRes'!AQ2,"=1",SmtRes!AD1:'SmtRes'!AD2)</f>
        <v>0</v>
      </c>
      <c r="CU28" s="2">
        <f t="shared" ref="CU28:CU34" si="29">AG28</f>
        <v>0</v>
      </c>
      <c r="CV28" s="2">
        <f>SUMIF(SmtRes!AQ1:'SmtRes'!AQ2,"=1",SmtRes!BU1:'SmtRes'!BU2)</f>
        <v>0</v>
      </c>
      <c r="CW28" s="2">
        <f>SUMIF(SmtRes!AQ1:'SmtRes'!AQ2,"=1",SmtRes!BV1:'SmtRes'!BV2)</f>
        <v>25.5</v>
      </c>
      <c r="CX28" s="2">
        <f t="shared" ref="CX28:CX34" si="30">AJ28</f>
        <v>0</v>
      </c>
      <c r="CY28" s="2">
        <f>(((S28+R28)*AT28)/100)</f>
        <v>1526.1788000000001</v>
      </c>
      <c r="CZ28" s="2">
        <f>(((S28+R28)*AU28)/100)</f>
        <v>763.08940000000007</v>
      </c>
      <c r="DA28" s="2"/>
      <c r="DB28" s="2"/>
      <c r="DC28" s="2" t="s">
        <v>3</v>
      </c>
      <c r="DD28" s="2" t="s">
        <v>3</v>
      </c>
      <c r="DE28" s="2" t="s">
        <v>3</v>
      </c>
      <c r="DF28" s="2" t="s">
        <v>3</v>
      </c>
      <c r="DG28" s="2" t="s">
        <v>3</v>
      </c>
      <c r="DH28" s="2" t="s">
        <v>3</v>
      </c>
      <c r="DI28" s="2" t="s">
        <v>3</v>
      </c>
      <c r="DJ28" s="2" t="s">
        <v>3</v>
      </c>
      <c r="DK28" s="2" t="s">
        <v>3</v>
      </c>
      <c r="DL28" s="2" t="s">
        <v>3</v>
      </c>
      <c r="DM28" s="2" t="s">
        <v>3</v>
      </c>
      <c r="DN28" s="2">
        <v>0</v>
      </c>
      <c r="DO28" s="2">
        <v>0</v>
      </c>
      <c r="DP28" s="2">
        <v>1</v>
      </c>
      <c r="DQ28" s="2">
        <v>1</v>
      </c>
      <c r="DR28" s="2"/>
      <c r="DS28" s="2"/>
      <c r="DT28" s="2"/>
      <c r="DU28" s="2">
        <v>1007</v>
      </c>
      <c r="DV28" s="2" t="s">
        <v>21</v>
      </c>
      <c r="DW28" s="2" t="s">
        <v>21</v>
      </c>
      <c r="DX28" s="2">
        <v>1000</v>
      </c>
      <c r="DY28" s="2"/>
      <c r="DZ28" s="2" t="s">
        <v>3</v>
      </c>
      <c r="EA28" s="2" t="s">
        <v>3</v>
      </c>
      <c r="EB28" s="2" t="s">
        <v>3</v>
      </c>
      <c r="EC28" s="2" t="s">
        <v>3</v>
      </c>
      <c r="ED28" s="2"/>
      <c r="EE28" s="2">
        <v>72340571</v>
      </c>
      <c r="EF28" s="2">
        <v>2</v>
      </c>
      <c r="EG28" s="2" t="s">
        <v>23</v>
      </c>
      <c r="EH28" s="2">
        <v>1</v>
      </c>
      <c r="EI28" s="2" t="s">
        <v>17</v>
      </c>
      <c r="EJ28" s="2">
        <v>1</v>
      </c>
      <c r="EK28" s="2">
        <v>1001</v>
      </c>
      <c r="EL28" s="2" t="s">
        <v>24</v>
      </c>
      <c r="EM28" s="2" t="s">
        <v>25</v>
      </c>
      <c r="EN28" s="2"/>
      <c r="EO28" s="2" t="s">
        <v>3</v>
      </c>
      <c r="EP28" s="2"/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25.5</v>
      </c>
      <c r="EY28" s="2">
        <v>0</v>
      </c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>
        <v>0</v>
      </c>
      <c r="FR28" s="2">
        <v>0</v>
      </c>
      <c r="FS28" s="2">
        <v>0</v>
      </c>
      <c r="FT28" s="2"/>
      <c r="FU28" s="2"/>
      <c r="FV28" s="2"/>
      <c r="FW28" s="2"/>
      <c r="FX28" s="2">
        <v>92</v>
      </c>
      <c r="FY28" s="2">
        <v>46</v>
      </c>
      <c r="FZ28" s="2"/>
      <c r="GA28" s="2" t="s">
        <v>3</v>
      </c>
      <c r="GB28" s="2"/>
      <c r="GC28" s="2"/>
      <c r="GD28" s="2">
        <v>1</v>
      </c>
      <c r="GE28" s="2"/>
      <c r="GF28" s="2">
        <v>1103103698</v>
      </c>
      <c r="GG28" s="2">
        <v>2</v>
      </c>
      <c r="GH28" s="2">
        <v>1</v>
      </c>
      <c r="GI28" s="2">
        <v>-2</v>
      </c>
      <c r="GJ28" s="2">
        <v>0</v>
      </c>
      <c r="GK28" s="2">
        <v>0</v>
      </c>
      <c r="GL28" s="2">
        <f t="shared" ref="GL28:GL34" si="31">ROUND(IF(AND(BH28=3,BI28=3,FS28&lt;&gt;0),P28,0),2)</f>
        <v>0</v>
      </c>
      <c r="GM28" s="2">
        <f t="shared" ref="GM28:GM34" si="32">ROUND(O28+X28+Y28,2)+GX28</f>
        <v>8371.16</v>
      </c>
      <c r="GN28" s="2">
        <f t="shared" ref="GN28:GN34" si="33">IF(OR(BI28=0,BI28=1),GM28-GX28,0)</f>
        <v>8371.16</v>
      </c>
      <c r="GO28" s="2">
        <f t="shared" ref="GO28:GO34" si="34">IF(BI28=2,GM28-GX28,0)</f>
        <v>0</v>
      </c>
      <c r="GP28" s="2">
        <f t="shared" ref="GP28:GP34" si="35">IF(BI28=4,GM28-GX28,0)</f>
        <v>0</v>
      </c>
      <c r="GQ28" s="2"/>
      <c r="GR28" s="2">
        <v>0</v>
      </c>
      <c r="GS28" s="2">
        <v>3</v>
      </c>
      <c r="GT28" s="2">
        <v>0</v>
      </c>
      <c r="GU28" s="2" t="s">
        <v>3</v>
      </c>
      <c r="GV28" s="2">
        <f t="shared" ref="GV28:GV34" si="36">ROUND((GT28),6)</f>
        <v>0</v>
      </c>
      <c r="GW28" s="2">
        <v>1</v>
      </c>
      <c r="GX28" s="2">
        <f t="shared" ref="GX28:GX34" si="37">ROUND(HC28*I28,2)</f>
        <v>0</v>
      </c>
      <c r="GY28" s="2"/>
      <c r="GZ28" s="2"/>
      <c r="HA28" s="2">
        <v>0</v>
      </c>
      <c r="HB28" s="2">
        <v>0</v>
      </c>
      <c r="HC28" s="2">
        <f t="shared" ref="HC28:HC34" si="38">GV28*GW28</f>
        <v>0</v>
      </c>
      <c r="HD28" s="2"/>
      <c r="HE28" s="2" t="s">
        <v>3</v>
      </c>
      <c r="HF28" s="2" t="s">
        <v>3</v>
      </c>
      <c r="HG28" s="2"/>
      <c r="HH28" s="2"/>
      <c r="HI28" s="2"/>
      <c r="HJ28" s="2"/>
      <c r="HK28" s="2"/>
      <c r="HL28" s="2"/>
      <c r="HM28" s="2" t="s">
        <v>3</v>
      </c>
      <c r="HN28" s="2" t="s">
        <v>26</v>
      </c>
      <c r="HO28" s="2" t="s">
        <v>27</v>
      </c>
      <c r="HP28" s="2" t="s">
        <v>24</v>
      </c>
      <c r="HQ28" s="2" t="s">
        <v>24</v>
      </c>
      <c r="HR28" s="2"/>
      <c r="HS28" s="2">
        <v>0</v>
      </c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>
        <v>0</v>
      </c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pans="1:255" x14ac:dyDescent="0.2">
      <c r="A29" s="2">
        <v>17</v>
      </c>
      <c r="B29" s="2">
        <v>1</v>
      </c>
      <c r="C29" s="2">
        <f>ROW(SmtRes!A3)</f>
        <v>3</v>
      </c>
      <c r="D29" s="2">
        <f>ROW(EtalonRes!A3)</f>
        <v>3</v>
      </c>
      <c r="E29" s="2" t="s">
        <v>28</v>
      </c>
      <c r="F29" s="2" t="s">
        <v>29</v>
      </c>
      <c r="G29" s="2" t="s">
        <v>30</v>
      </c>
      <c r="H29" s="2" t="s">
        <v>31</v>
      </c>
      <c r="I29" s="2">
        <f>ROUND(4/100,7)</f>
        <v>0.04</v>
      </c>
      <c r="J29" s="2">
        <v>0</v>
      </c>
      <c r="K29" s="2">
        <f>ROUND(4/100,7)</f>
        <v>0.04</v>
      </c>
      <c r="L29" s="2"/>
      <c r="M29" s="2"/>
      <c r="N29" s="2"/>
      <c r="O29" s="2">
        <f t="shared" si="21"/>
        <v>2005.51</v>
      </c>
      <c r="P29" s="2">
        <f>SUMIF(SmtRes!AQ3:'SmtRes'!AQ3,"=1",SmtRes!DF3:'SmtRes'!DF3)</f>
        <v>0</v>
      </c>
      <c r="Q29" s="2">
        <f>SUMIF(SmtRes!AQ3:'SmtRes'!AQ3,"=1",SmtRes!DG3:'SmtRes'!DG3)</f>
        <v>0</v>
      </c>
      <c r="R29" s="2">
        <f>SUMIF(SmtRes!AQ3:'SmtRes'!AQ3,"=1",SmtRes!DH3:'SmtRes'!DH3)</f>
        <v>0</v>
      </c>
      <c r="S29" s="2">
        <f>SUMIF(SmtRes!AQ3:'SmtRes'!AQ3,"=1",SmtRes!DI3:'SmtRes'!DI3)</f>
        <v>2005.51</v>
      </c>
      <c r="T29" s="2">
        <f t="shared" si="22"/>
        <v>0</v>
      </c>
      <c r="U29" s="2">
        <f>SUMIF(SmtRes!AQ3:'SmtRes'!AQ3,"=1",SmtRes!CV3:'SmtRes'!CV3)</f>
        <v>6.16</v>
      </c>
      <c r="V29" s="2">
        <f>SUMIF(SmtRes!AQ3:'SmtRes'!AQ3,"=1",SmtRes!CW3:'SmtRes'!CW3)</f>
        <v>0</v>
      </c>
      <c r="W29" s="2">
        <f t="shared" si="23"/>
        <v>0</v>
      </c>
      <c r="X29" s="2">
        <f t="shared" si="24"/>
        <v>1784.9</v>
      </c>
      <c r="Y29" s="2">
        <f t="shared" si="24"/>
        <v>802.2</v>
      </c>
      <c r="Z29" s="2"/>
      <c r="AA29" s="2">
        <v>73938991</v>
      </c>
      <c r="AB29" s="2">
        <f t="shared" si="25"/>
        <v>50137.78</v>
      </c>
      <c r="AC29" s="2">
        <f>ROUND((0),6)</f>
        <v>0</v>
      </c>
      <c r="AD29" s="2">
        <f>ROUND((((0)-(0))+AE29),6)</f>
        <v>0</v>
      </c>
      <c r="AE29" s="2">
        <f>ROUND((0),6)</f>
        <v>0</v>
      </c>
      <c r="AF29" s="2">
        <f>ROUND((SUM(SmtRes!BT3:'SmtRes'!BT3)),6)</f>
        <v>50137.78</v>
      </c>
      <c r="AG29" s="2">
        <f t="shared" si="26"/>
        <v>0</v>
      </c>
      <c r="AH29" s="2">
        <f>(SUM(SmtRes!BU3:'SmtRes'!BU3))</f>
        <v>154</v>
      </c>
      <c r="AI29" s="2">
        <f>(0)</f>
        <v>0</v>
      </c>
      <c r="AJ29" s="2">
        <f t="shared" si="27"/>
        <v>0</v>
      </c>
      <c r="AK29" s="2">
        <v>50137.78</v>
      </c>
      <c r="AL29" s="2">
        <v>0</v>
      </c>
      <c r="AM29" s="2">
        <v>0</v>
      </c>
      <c r="AN29" s="2">
        <v>0</v>
      </c>
      <c r="AO29" s="2">
        <v>50137.78</v>
      </c>
      <c r="AP29" s="2">
        <v>0</v>
      </c>
      <c r="AQ29" s="2">
        <v>154</v>
      </c>
      <c r="AR29" s="2">
        <v>0</v>
      </c>
      <c r="AS29" s="2">
        <v>0</v>
      </c>
      <c r="AT29" s="2">
        <v>89</v>
      </c>
      <c r="AU29" s="2">
        <v>40</v>
      </c>
      <c r="AV29" s="2">
        <v>1</v>
      </c>
      <c r="AW29" s="2">
        <v>1</v>
      </c>
      <c r="AX29" s="2"/>
      <c r="AY29" s="2"/>
      <c r="AZ29" s="2">
        <v>1</v>
      </c>
      <c r="BA29" s="2">
        <v>1</v>
      </c>
      <c r="BB29" s="2">
        <v>1</v>
      </c>
      <c r="BC29" s="2">
        <v>1</v>
      </c>
      <c r="BD29" s="2" t="s">
        <v>3</v>
      </c>
      <c r="BE29" s="2" t="s">
        <v>3</v>
      </c>
      <c r="BF29" s="2" t="s">
        <v>3</v>
      </c>
      <c r="BG29" s="2" t="s">
        <v>3</v>
      </c>
      <c r="BH29" s="2">
        <v>0</v>
      </c>
      <c r="BI29" s="2">
        <v>1</v>
      </c>
      <c r="BJ29" s="2" t="s">
        <v>32</v>
      </c>
      <c r="BK29" s="2"/>
      <c r="BL29" s="2"/>
      <c r="BM29" s="2">
        <v>1003</v>
      </c>
      <c r="BN29" s="2">
        <v>0</v>
      </c>
      <c r="BO29" s="2" t="s">
        <v>3</v>
      </c>
      <c r="BP29" s="2">
        <v>0</v>
      </c>
      <c r="BQ29" s="2">
        <v>2</v>
      </c>
      <c r="BR29" s="2">
        <v>0</v>
      </c>
      <c r="BS29" s="2">
        <v>1</v>
      </c>
      <c r="BT29" s="2">
        <v>1</v>
      </c>
      <c r="BU29" s="2">
        <v>1</v>
      </c>
      <c r="BV29" s="2">
        <v>1</v>
      </c>
      <c r="BW29" s="2">
        <v>1</v>
      </c>
      <c r="BX29" s="2">
        <v>1</v>
      </c>
      <c r="BY29" s="2" t="s">
        <v>3</v>
      </c>
      <c r="BZ29" s="2">
        <v>89</v>
      </c>
      <c r="CA29" s="2">
        <v>40</v>
      </c>
      <c r="CB29" s="2" t="s">
        <v>3</v>
      </c>
      <c r="CC29" s="2"/>
      <c r="CD29" s="2"/>
      <c r="CE29" s="2">
        <v>0</v>
      </c>
      <c r="CF29" s="2">
        <v>0</v>
      </c>
      <c r="CG29" s="2">
        <v>0</v>
      </c>
      <c r="CH29" s="2"/>
      <c r="CI29" s="2"/>
      <c r="CJ29" s="2"/>
      <c r="CK29" s="2"/>
      <c r="CL29" s="2"/>
      <c r="CM29" s="2">
        <v>0</v>
      </c>
      <c r="CN29" s="2" t="s">
        <v>3</v>
      </c>
      <c r="CO29" s="2">
        <v>0</v>
      </c>
      <c r="CP29" s="2">
        <f t="shared" si="28"/>
        <v>2005.51</v>
      </c>
      <c r="CQ29" s="2">
        <f>SUMIF(SmtRes!AQ3:'SmtRes'!AQ3,"=1",SmtRes!AA3:'SmtRes'!AA3)</f>
        <v>0</v>
      </c>
      <c r="CR29" s="2">
        <f>SUMIF(SmtRes!AQ3:'SmtRes'!AQ3,"=1",SmtRes!AB3:'SmtRes'!AB3)</f>
        <v>0</v>
      </c>
      <c r="CS29" s="2">
        <f>SUMIF(SmtRes!AQ3:'SmtRes'!AQ3,"=1",SmtRes!AC3:'SmtRes'!AC3)</f>
        <v>0</v>
      </c>
      <c r="CT29" s="2">
        <f>SUMIF(SmtRes!AQ3:'SmtRes'!AQ3,"=1",SmtRes!AD3:'SmtRes'!AD3)</f>
        <v>325.57</v>
      </c>
      <c r="CU29" s="2">
        <f t="shared" si="29"/>
        <v>0</v>
      </c>
      <c r="CV29" s="2">
        <f>SUMIF(SmtRes!AQ3:'SmtRes'!AQ3,"=1",SmtRes!BU3:'SmtRes'!BU3)</f>
        <v>154</v>
      </c>
      <c r="CW29" s="2">
        <f>SUMIF(SmtRes!AQ3:'SmtRes'!AQ3,"=1",SmtRes!BV3:'SmtRes'!BV3)</f>
        <v>0</v>
      </c>
      <c r="CX29" s="2">
        <f t="shared" si="30"/>
        <v>0</v>
      </c>
      <c r="CY29" s="2">
        <f>(((S29+R29)*AT29)/100)</f>
        <v>1784.9038999999998</v>
      </c>
      <c r="CZ29" s="2">
        <f>(((S29+R29)*AU29)/100)</f>
        <v>802.20399999999995</v>
      </c>
      <c r="DA29" s="2"/>
      <c r="DB29" s="2"/>
      <c r="DC29" s="2" t="s">
        <v>3</v>
      </c>
      <c r="DD29" s="2" t="s">
        <v>3</v>
      </c>
      <c r="DE29" s="2" t="s">
        <v>3</v>
      </c>
      <c r="DF29" s="2" t="s">
        <v>3</v>
      </c>
      <c r="DG29" s="2" t="s">
        <v>3</v>
      </c>
      <c r="DH29" s="2" t="s">
        <v>3</v>
      </c>
      <c r="DI29" s="2" t="s">
        <v>3</v>
      </c>
      <c r="DJ29" s="2" t="s">
        <v>3</v>
      </c>
      <c r="DK29" s="2" t="s">
        <v>3</v>
      </c>
      <c r="DL29" s="2" t="s">
        <v>3</v>
      </c>
      <c r="DM29" s="2" t="s">
        <v>3</v>
      </c>
      <c r="DN29" s="2">
        <v>0</v>
      </c>
      <c r="DO29" s="2">
        <v>0</v>
      </c>
      <c r="DP29" s="2">
        <v>1</v>
      </c>
      <c r="DQ29" s="2">
        <v>1</v>
      </c>
      <c r="DR29" s="2"/>
      <c r="DS29" s="2"/>
      <c r="DT29" s="2"/>
      <c r="DU29" s="2">
        <v>1007</v>
      </c>
      <c r="DV29" s="2" t="s">
        <v>31</v>
      </c>
      <c r="DW29" s="2" t="s">
        <v>31</v>
      </c>
      <c r="DX29" s="2">
        <v>100</v>
      </c>
      <c r="DY29" s="2"/>
      <c r="DZ29" s="2" t="s">
        <v>3</v>
      </c>
      <c r="EA29" s="2" t="s">
        <v>3</v>
      </c>
      <c r="EB29" s="2" t="s">
        <v>3</v>
      </c>
      <c r="EC29" s="2" t="s">
        <v>3</v>
      </c>
      <c r="ED29" s="2"/>
      <c r="EE29" s="2">
        <v>72340573</v>
      </c>
      <c r="EF29" s="2">
        <v>2</v>
      </c>
      <c r="EG29" s="2" t="s">
        <v>23</v>
      </c>
      <c r="EH29" s="2">
        <v>1</v>
      </c>
      <c r="EI29" s="2" t="s">
        <v>17</v>
      </c>
      <c r="EJ29" s="2">
        <v>1</v>
      </c>
      <c r="EK29" s="2">
        <v>1003</v>
      </c>
      <c r="EL29" s="2" t="s">
        <v>33</v>
      </c>
      <c r="EM29" s="2" t="s">
        <v>25</v>
      </c>
      <c r="EN29" s="2"/>
      <c r="EO29" s="2" t="s">
        <v>3</v>
      </c>
      <c r="EP29" s="2"/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154</v>
      </c>
      <c r="EX29" s="2">
        <v>0</v>
      </c>
      <c r="EY29" s="2">
        <v>0</v>
      </c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>
        <v>0</v>
      </c>
      <c r="FR29" s="2">
        <v>0</v>
      </c>
      <c r="FS29" s="2">
        <v>0</v>
      </c>
      <c r="FT29" s="2"/>
      <c r="FU29" s="2"/>
      <c r="FV29" s="2"/>
      <c r="FW29" s="2"/>
      <c r="FX29" s="2">
        <v>89</v>
      </c>
      <c r="FY29" s="2">
        <v>40</v>
      </c>
      <c r="FZ29" s="2"/>
      <c r="GA29" s="2" t="s">
        <v>3</v>
      </c>
      <c r="GB29" s="2"/>
      <c r="GC29" s="2"/>
      <c r="GD29" s="2">
        <v>1</v>
      </c>
      <c r="GE29" s="2"/>
      <c r="GF29" s="2">
        <v>1750746771</v>
      </c>
      <c r="GG29" s="2">
        <v>2</v>
      </c>
      <c r="GH29" s="2">
        <v>1</v>
      </c>
      <c r="GI29" s="2">
        <v>-2</v>
      </c>
      <c r="GJ29" s="2">
        <v>0</v>
      </c>
      <c r="GK29" s="2">
        <v>0</v>
      </c>
      <c r="GL29" s="2">
        <f t="shared" si="31"/>
        <v>0</v>
      </c>
      <c r="GM29" s="2">
        <f t="shared" si="32"/>
        <v>4592.6099999999997</v>
      </c>
      <c r="GN29" s="2">
        <f t="shared" si="33"/>
        <v>4592.6099999999997</v>
      </c>
      <c r="GO29" s="2">
        <f t="shared" si="34"/>
        <v>0</v>
      </c>
      <c r="GP29" s="2">
        <f t="shared" si="35"/>
        <v>0</v>
      </c>
      <c r="GQ29" s="2"/>
      <c r="GR29" s="2">
        <v>0</v>
      </c>
      <c r="GS29" s="2">
        <v>3</v>
      </c>
      <c r="GT29" s="2">
        <v>0</v>
      </c>
      <c r="GU29" s="2" t="s">
        <v>3</v>
      </c>
      <c r="GV29" s="2">
        <f t="shared" si="36"/>
        <v>0</v>
      </c>
      <c r="GW29" s="2">
        <v>1</v>
      </c>
      <c r="GX29" s="2">
        <f t="shared" si="37"/>
        <v>0</v>
      </c>
      <c r="GY29" s="2"/>
      <c r="GZ29" s="2"/>
      <c r="HA29" s="2">
        <v>0</v>
      </c>
      <c r="HB29" s="2">
        <v>0</v>
      </c>
      <c r="HC29" s="2">
        <f t="shared" si="38"/>
        <v>0</v>
      </c>
      <c r="HD29" s="2"/>
      <c r="HE29" s="2" t="s">
        <v>3</v>
      </c>
      <c r="HF29" s="2" t="s">
        <v>3</v>
      </c>
      <c r="HG29" s="2"/>
      <c r="HH29" s="2"/>
      <c r="HI29" s="2"/>
      <c r="HJ29" s="2"/>
      <c r="HK29" s="2"/>
      <c r="HL29" s="2"/>
      <c r="HM29" s="2" t="s">
        <v>3</v>
      </c>
      <c r="HN29" s="2" t="s">
        <v>34</v>
      </c>
      <c r="HO29" s="2" t="s">
        <v>35</v>
      </c>
      <c r="HP29" s="2" t="s">
        <v>33</v>
      </c>
      <c r="HQ29" s="2" t="s">
        <v>33</v>
      </c>
      <c r="HR29" s="2"/>
      <c r="HS29" s="2">
        <v>0</v>
      </c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>
        <v>0</v>
      </c>
      <c r="IL29" s="2"/>
      <c r="IM29" s="2"/>
      <c r="IN29" s="2"/>
      <c r="IO29" s="2"/>
      <c r="IP29" s="2"/>
      <c r="IQ29" s="2"/>
      <c r="IR29" s="2"/>
      <c r="IS29" s="2"/>
      <c r="IT29" s="2"/>
      <c r="IU29" s="2"/>
    </row>
    <row r="30" spans="1:255" x14ac:dyDescent="0.2">
      <c r="A30" s="2">
        <v>17</v>
      </c>
      <c r="B30" s="2">
        <v>1</v>
      </c>
      <c r="C30" s="2">
        <f>ROW(SmtRes!A7)</f>
        <v>7</v>
      </c>
      <c r="D30" s="2">
        <f>ROW(EtalonRes!A7)</f>
        <v>7</v>
      </c>
      <c r="E30" s="2" t="s">
        <v>36</v>
      </c>
      <c r="F30" s="2" t="s">
        <v>37</v>
      </c>
      <c r="G30" s="2" t="s">
        <v>38</v>
      </c>
      <c r="H30" s="2" t="s">
        <v>39</v>
      </c>
      <c r="I30" s="2">
        <f>ROUND(24/10,7)</f>
        <v>2.4</v>
      </c>
      <c r="J30" s="2">
        <v>0</v>
      </c>
      <c r="K30" s="2">
        <f>ROUND(24/10,7)</f>
        <v>2.4</v>
      </c>
      <c r="L30" s="2"/>
      <c r="M30" s="2"/>
      <c r="N30" s="2"/>
      <c r="O30" s="2">
        <f t="shared" si="21"/>
        <v>9980.58</v>
      </c>
      <c r="P30" s="2">
        <f>SUMIF(SmtRes!AQ4:'SmtRes'!AQ7,"=1",SmtRes!DF4:'SmtRes'!DF7)</f>
        <v>0</v>
      </c>
      <c r="Q30" s="2">
        <f>SUMIF(SmtRes!AQ4:'SmtRes'!AQ7,"=1",SmtRes!DG4:'SmtRes'!DG7)</f>
        <v>1291.6400000000001</v>
      </c>
      <c r="R30" s="2">
        <f>SUMIF(SmtRes!AQ4:'SmtRes'!AQ7,"=1",SmtRes!DH4:'SmtRes'!DH7)</f>
        <v>353.26</v>
      </c>
      <c r="S30" s="2">
        <f>SUMIF(SmtRes!AQ4:'SmtRes'!AQ7,"=1",SmtRes!DI4:'SmtRes'!DI7)</f>
        <v>8335.68</v>
      </c>
      <c r="T30" s="2">
        <f t="shared" si="22"/>
        <v>0</v>
      </c>
      <c r="U30" s="2">
        <f>SUMIF(SmtRes!AQ4:'SmtRes'!AQ7,"=1",SmtRes!CV4:'SmtRes'!CV7)</f>
        <v>24.48</v>
      </c>
      <c r="V30" s="2">
        <f>SUMIF(SmtRes!AQ4:'SmtRes'!AQ7,"=1",SmtRes!CW4:'SmtRes'!CW7)</f>
        <v>0.76800000000000002</v>
      </c>
      <c r="W30" s="2">
        <f t="shared" si="23"/>
        <v>0</v>
      </c>
      <c r="X30" s="2">
        <f t="shared" si="24"/>
        <v>10166.06</v>
      </c>
      <c r="Y30" s="2">
        <f t="shared" si="24"/>
        <v>6429.82</v>
      </c>
      <c r="Z30" s="2"/>
      <c r="AA30" s="2">
        <v>73938991</v>
      </c>
      <c r="AB30" s="2">
        <f t="shared" si="25"/>
        <v>4011.3843999999999</v>
      </c>
      <c r="AC30" s="2">
        <f>ROUND((0),6)</f>
        <v>0</v>
      </c>
      <c r="AD30" s="2">
        <f>ROUND((((SUM(SmtRes!BR4:'SmtRes'!BR7))-(SUM(SmtRes!BS4:'SmtRes'!BS7)))+AE30),6)</f>
        <v>538.18240000000003</v>
      </c>
      <c r="AE30" s="2">
        <f>ROUND((SUM(SmtRes!BS4:'SmtRes'!BS7)),6)</f>
        <v>147.1936</v>
      </c>
      <c r="AF30" s="2">
        <f>ROUND((SUM(SmtRes!BT4:'SmtRes'!BT7)),6)</f>
        <v>3473.2020000000002</v>
      </c>
      <c r="AG30" s="2">
        <f t="shared" si="26"/>
        <v>0</v>
      </c>
      <c r="AH30" s="2">
        <f>(SUM(SmtRes!BU4:'SmtRes'!BU7))</f>
        <v>10.199999999999999</v>
      </c>
      <c r="AI30" s="2">
        <f>(SUM(SmtRes!BV4:'SmtRes'!BV7))</f>
        <v>0.32</v>
      </c>
      <c r="AJ30" s="2">
        <f t="shared" si="27"/>
        <v>0</v>
      </c>
      <c r="AK30" s="2">
        <v>4158.5779999999995</v>
      </c>
      <c r="AL30" s="2">
        <v>0</v>
      </c>
      <c r="AM30" s="2">
        <v>538.18240000000003</v>
      </c>
      <c r="AN30" s="2">
        <v>147.1936</v>
      </c>
      <c r="AO30" s="2">
        <v>3473.2019999999998</v>
      </c>
      <c r="AP30" s="2">
        <v>0</v>
      </c>
      <c r="AQ30" s="2">
        <v>10.199999999999999</v>
      </c>
      <c r="AR30" s="2">
        <v>0.32</v>
      </c>
      <c r="AS30" s="2">
        <v>0</v>
      </c>
      <c r="AT30" s="2">
        <v>117</v>
      </c>
      <c r="AU30" s="2">
        <v>74</v>
      </c>
      <c r="AV30" s="2">
        <v>1</v>
      </c>
      <c r="AW30" s="2">
        <v>1</v>
      </c>
      <c r="AX30" s="2"/>
      <c r="AY30" s="2"/>
      <c r="AZ30" s="2">
        <v>1</v>
      </c>
      <c r="BA30" s="2">
        <v>1</v>
      </c>
      <c r="BB30" s="2">
        <v>1</v>
      </c>
      <c r="BC30" s="2">
        <v>1</v>
      </c>
      <c r="BD30" s="2" t="s">
        <v>3</v>
      </c>
      <c r="BE30" s="2" t="s">
        <v>3</v>
      </c>
      <c r="BF30" s="2" t="s">
        <v>3</v>
      </c>
      <c r="BG30" s="2" t="s">
        <v>3</v>
      </c>
      <c r="BH30" s="2">
        <v>0</v>
      </c>
      <c r="BI30" s="2">
        <v>1</v>
      </c>
      <c r="BJ30" s="2" t="s">
        <v>40</v>
      </c>
      <c r="BK30" s="2"/>
      <c r="BL30" s="2"/>
      <c r="BM30" s="2">
        <v>23001</v>
      </c>
      <c r="BN30" s="2">
        <v>0</v>
      </c>
      <c r="BO30" s="2" t="s">
        <v>3</v>
      </c>
      <c r="BP30" s="2">
        <v>0</v>
      </c>
      <c r="BQ30" s="2">
        <v>2</v>
      </c>
      <c r="BR30" s="2">
        <v>0</v>
      </c>
      <c r="BS30" s="2">
        <v>1</v>
      </c>
      <c r="BT30" s="2">
        <v>1</v>
      </c>
      <c r="BU30" s="2">
        <v>1</v>
      </c>
      <c r="BV30" s="2">
        <v>1</v>
      </c>
      <c r="BW30" s="2">
        <v>1</v>
      </c>
      <c r="BX30" s="2">
        <v>1</v>
      </c>
      <c r="BY30" s="2" t="s">
        <v>3</v>
      </c>
      <c r="BZ30" s="2">
        <v>117</v>
      </c>
      <c r="CA30" s="2">
        <v>74</v>
      </c>
      <c r="CB30" s="2" t="s">
        <v>3</v>
      </c>
      <c r="CC30" s="2"/>
      <c r="CD30" s="2"/>
      <c r="CE30" s="2">
        <v>0</v>
      </c>
      <c r="CF30" s="2">
        <v>0</v>
      </c>
      <c r="CG30" s="2">
        <v>0</v>
      </c>
      <c r="CH30" s="2"/>
      <c r="CI30" s="2"/>
      <c r="CJ30" s="2"/>
      <c r="CK30" s="2"/>
      <c r="CL30" s="2"/>
      <c r="CM30" s="2">
        <v>0</v>
      </c>
      <c r="CN30" s="2" t="s">
        <v>3</v>
      </c>
      <c r="CO30" s="2">
        <v>0</v>
      </c>
      <c r="CP30" s="2">
        <f t="shared" si="28"/>
        <v>9980.58</v>
      </c>
      <c r="CQ30" s="2">
        <f>SUMIF(SmtRes!AQ4:'SmtRes'!AQ7,"=1",SmtRes!AA4:'SmtRes'!AA7)</f>
        <v>0</v>
      </c>
      <c r="CR30" s="2">
        <f>SUMIF(SmtRes!AQ4:'SmtRes'!AQ7,"=1",SmtRes!AB4:'SmtRes'!AB7)</f>
        <v>1681.82</v>
      </c>
      <c r="CS30" s="2">
        <f>SUMIF(SmtRes!AQ4:'SmtRes'!AQ7,"=1",SmtRes!AC4:'SmtRes'!AC7)</f>
        <v>459.98</v>
      </c>
      <c r="CT30" s="2">
        <f>SUMIF(SmtRes!AQ4:'SmtRes'!AQ7,"=1",SmtRes!AD4:'SmtRes'!AD7)</f>
        <v>340.51</v>
      </c>
      <c r="CU30" s="2">
        <f t="shared" si="29"/>
        <v>0</v>
      </c>
      <c r="CV30" s="2">
        <f>SUMIF(SmtRes!AQ4:'SmtRes'!AQ7,"=1",SmtRes!BU4:'SmtRes'!BU7)</f>
        <v>10.199999999999999</v>
      </c>
      <c r="CW30" s="2">
        <f>SUMIF(SmtRes!AQ4:'SmtRes'!AQ7,"=1",SmtRes!BV4:'SmtRes'!BV7)</f>
        <v>0.32</v>
      </c>
      <c r="CX30" s="2">
        <f t="shared" si="30"/>
        <v>0</v>
      </c>
      <c r="CY30" s="2">
        <f>(((S30+R30)*AT30)/100)</f>
        <v>10166.059800000001</v>
      </c>
      <c r="CZ30" s="2">
        <f>(((S30+R30)*AU30)/100)</f>
        <v>6429.8156000000008</v>
      </c>
      <c r="DA30" s="2"/>
      <c r="DB30" s="2"/>
      <c r="DC30" s="2" t="s">
        <v>3</v>
      </c>
      <c r="DD30" s="2" t="s">
        <v>3</v>
      </c>
      <c r="DE30" s="2" t="s">
        <v>3</v>
      </c>
      <c r="DF30" s="2" t="s">
        <v>3</v>
      </c>
      <c r="DG30" s="2" t="s">
        <v>3</v>
      </c>
      <c r="DH30" s="2" t="s">
        <v>3</v>
      </c>
      <c r="DI30" s="2" t="s">
        <v>3</v>
      </c>
      <c r="DJ30" s="2" t="s">
        <v>3</v>
      </c>
      <c r="DK30" s="2" t="s">
        <v>3</v>
      </c>
      <c r="DL30" s="2" t="s">
        <v>3</v>
      </c>
      <c r="DM30" s="2" t="s">
        <v>3</v>
      </c>
      <c r="DN30" s="2">
        <v>0</v>
      </c>
      <c r="DO30" s="2">
        <v>0</v>
      </c>
      <c r="DP30" s="2">
        <v>1</v>
      </c>
      <c r="DQ30" s="2">
        <v>1</v>
      </c>
      <c r="DR30" s="2"/>
      <c r="DS30" s="2"/>
      <c r="DT30" s="2"/>
      <c r="DU30" s="2">
        <v>1007</v>
      </c>
      <c r="DV30" s="2" t="s">
        <v>39</v>
      </c>
      <c r="DW30" s="2" t="s">
        <v>39</v>
      </c>
      <c r="DX30" s="2">
        <v>10</v>
      </c>
      <c r="DY30" s="2"/>
      <c r="DZ30" s="2" t="s">
        <v>3</v>
      </c>
      <c r="EA30" s="2" t="s">
        <v>3</v>
      </c>
      <c r="EB30" s="2" t="s">
        <v>3</v>
      </c>
      <c r="EC30" s="2" t="s">
        <v>3</v>
      </c>
      <c r="ED30" s="2"/>
      <c r="EE30" s="2">
        <v>72340631</v>
      </c>
      <c r="EF30" s="2">
        <v>2</v>
      </c>
      <c r="EG30" s="2" t="s">
        <v>23</v>
      </c>
      <c r="EH30" s="2">
        <v>18</v>
      </c>
      <c r="EI30" s="2" t="s">
        <v>41</v>
      </c>
      <c r="EJ30" s="2">
        <v>1</v>
      </c>
      <c r="EK30" s="2">
        <v>23001</v>
      </c>
      <c r="EL30" s="2" t="s">
        <v>41</v>
      </c>
      <c r="EM30" s="2" t="s">
        <v>42</v>
      </c>
      <c r="EN30" s="2"/>
      <c r="EO30" s="2" t="s">
        <v>3</v>
      </c>
      <c r="EP30" s="2"/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10.199999999999999</v>
      </c>
      <c r="EX30" s="2">
        <v>0.32</v>
      </c>
      <c r="EY30" s="2">
        <v>0</v>
      </c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>
        <v>0</v>
      </c>
      <c r="FR30" s="2">
        <v>0</v>
      </c>
      <c r="FS30" s="2">
        <v>0</v>
      </c>
      <c r="FT30" s="2"/>
      <c r="FU30" s="2"/>
      <c r="FV30" s="2"/>
      <c r="FW30" s="2"/>
      <c r="FX30" s="2">
        <v>117</v>
      </c>
      <c r="FY30" s="2">
        <v>74</v>
      </c>
      <c r="FZ30" s="2"/>
      <c r="GA30" s="2" t="s">
        <v>3</v>
      </c>
      <c r="GB30" s="2"/>
      <c r="GC30" s="2"/>
      <c r="GD30" s="2">
        <v>1</v>
      </c>
      <c r="GE30" s="2"/>
      <c r="GF30" s="2">
        <v>1295446289</v>
      </c>
      <c r="GG30" s="2">
        <v>2</v>
      </c>
      <c r="GH30" s="2">
        <v>1</v>
      </c>
      <c r="GI30" s="2">
        <v>-2</v>
      </c>
      <c r="GJ30" s="2">
        <v>0</v>
      </c>
      <c r="GK30" s="2">
        <v>0</v>
      </c>
      <c r="GL30" s="2">
        <f t="shared" si="31"/>
        <v>0</v>
      </c>
      <c r="GM30" s="2">
        <f t="shared" si="32"/>
        <v>26576.46</v>
      </c>
      <c r="GN30" s="2">
        <f t="shared" si="33"/>
        <v>26576.46</v>
      </c>
      <c r="GO30" s="2">
        <f t="shared" si="34"/>
        <v>0</v>
      </c>
      <c r="GP30" s="2">
        <f t="shared" si="35"/>
        <v>0</v>
      </c>
      <c r="GQ30" s="2"/>
      <c r="GR30" s="2">
        <v>0</v>
      </c>
      <c r="GS30" s="2">
        <v>3</v>
      </c>
      <c r="GT30" s="2">
        <v>0</v>
      </c>
      <c r="GU30" s="2" t="s">
        <v>3</v>
      </c>
      <c r="GV30" s="2">
        <f t="shared" si="36"/>
        <v>0</v>
      </c>
      <c r="GW30" s="2">
        <v>1</v>
      </c>
      <c r="GX30" s="2">
        <f t="shared" si="37"/>
        <v>0</v>
      </c>
      <c r="GY30" s="2"/>
      <c r="GZ30" s="2"/>
      <c r="HA30" s="2">
        <v>0</v>
      </c>
      <c r="HB30" s="2">
        <v>0</v>
      </c>
      <c r="HC30" s="2">
        <f t="shared" si="38"/>
        <v>0</v>
      </c>
      <c r="HD30" s="2"/>
      <c r="HE30" s="2" t="s">
        <v>3</v>
      </c>
      <c r="HF30" s="2" t="s">
        <v>3</v>
      </c>
      <c r="HG30" s="2"/>
      <c r="HH30" s="2"/>
      <c r="HI30" s="2"/>
      <c r="HJ30" s="2"/>
      <c r="HK30" s="2"/>
      <c r="HL30" s="2"/>
      <c r="HM30" s="2" t="s">
        <v>3</v>
      </c>
      <c r="HN30" s="2" t="s">
        <v>43</v>
      </c>
      <c r="HO30" s="2" t="s">
        <v>44</v>
      </c>
      <c r="HP30" s="2" t="s">
        <v>41</v>
      </c>
      <c r="HQ30" s="2" t="s">
        <v>41</v>
      </c>
      <c r="HR30" s="2"/>
      <c r="HS30" s="2">
        <v>0</v>
      </c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>
        <v>0</v>
      </c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pans="1:255" x14ac:dyDescent="0.2">
      <c r="A31" s="2">
        <v>18</v>
      </c>
      <c r="B31" s="2">
        <v>1</v>
      </c>
      <c r="C31" s="2">
        <v>7</v>
      </c>
      <c r="D31" s="2"/>
      <c r="E31" s="2" t="s">
        <v>45</v>
      </c>
      <c r="F31" s="2" t="s">
        <v>46</v>
      </c>
      <c r="G31" s="2" t="s">
        <v>47</v>
      </c>
      <c r="H31" s="2" t="s">
        <v>48</v>
      </c>
      <c r="I31" s="2">
        <f>I30*J31</f>
        <v>26.4</v>
      </c>
      <c r="J31" s="2">
        <v>11</v>
      </c>
      <c r="K31" s="2">
        <v>11</v>
      </c>
      <c r="L31" s="2"/>
      <c r="M31" s="2"/>
      <c r="N31" s="2"/>
      <c r="O31" s="2">
        <f t="shared" si="21"/>
        <v>0</v>
      </c>
      <c r="P31" s="2">
        <f>ROUND(CQ31*I31,2)</f>
        <v>0</v>
      </c>
      <c r="Q31" s="2">
        <f>ROUND(CR31*I31,2)</f>
        <v>0</v>
      </c>
      <c r="R31" s="2">
        <f>ROUND(CS31*I31,2)</f>
        <v>0</v>
      </c>
      <c r="S31" s="2">
        <f>ROUND(CT31*I31,2)</f>
        <v>0</v>
      </c>
      <c r="T31" s="2">
        <f t="shared" si="22"/>
        <v>0</v>
      </c>
      <c r="U31" s="2">
        <f>ROUND(CV31*I31,7)</f>
        <v>0</v>
      </c>
      <c r="V31" s="2">
        <f>ROUND(CW31*I31,7)</f>
        <v>0</v>
      </c>
      <c r="W31" s="2">
        <f t="shared" si="23"/>
        <v>0</v>
      </c>
      <c r="X31" s="2">
        <f t="shared" si="24"/>
        <v>0</v>
      </c>
      <c r="Y31" s="2">
        <f t="shared" si="24"/>
        <v>0</v>
      </c>
      <c r="Z31" s="2"/>
      <c r="AA31" s="2">
        <v>73938991</v>
      </c>
      <c r="AB31" s="2">
        <f t="shared" si="25"/>
        <v>0</v>
      </c>
      <c r="AC31" s="2">
        <f>ROUND((ES31),6)</f>
        <v>0</v>
      </c>
      <c r="AD31" s="2">
        <f>ROUND((((ET31)-(EU31))+AE31),6)</f>
        <v>0</v>
      </c>
      <c r="AE31" s="2">
        <f>ROUND((EU31),6)</f>
        <v>0</v>
      </c>
      <c r="AF31" s="2">
        <f>ROUND((EV31),6)</f>
        <v>0</v>
      </c>
      <c r="AG31" s="2">
        <f t="shared" si="26"/>
        <v>0</v>
      </c>
      <c r="AH31" s="2">
        <f>(EW31)</f>
        <v>0</v>
      </c>
      <c r="AI31" s="2">
        <f>(EX31)</f>
        <v>0</v>
      </c>
      <c r="AJ31" s="2">
        <f t="shared" si="27"/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117</v>
      </c>
      <c r="AU31" s="2">
        <v>74</v>
      </c>
      <c r="AV31" s="2">
        <v>1</v>
      </c>
      <c r="AW31" s="2">
        <v>1</v>
      </c>
      <c r="AX31" s="2"/>
      <c r="AY31" s="2"/>
      <c r="AZ31" s="2">
        <v>1</v>
      </c>
      <c r="BA31" s="2">
        <v>1</v>
      </c>
      <c r="BB31" s="2">
        <v>1</v>
      </c>
      <c r="BC31" s="2">
        <v>1</v>
      </c>
      <c r="BD31" s="2" t="s">
        <v>3</v>
      </c>
      <c r="BE31" s="2" t="s">
        <v>3</v>
      </c>
      <c r="BF31" s="2" t="s">
        <v>3</v>
      </c>
      <c r="BG31" s="2" t="s">
        <v>3</v>
      </c>
      <c r="BH31" s="2">
        <v>3</v>
      </c>
      <c r="BI31" s="2">
        <v>1</v>
      </c>
      <c r="BJ31" s="2" t="s">
        <v>3</v>
      </c>
      <c r="BK31" s="2"/>
      <c r="BL31" s="2"/>
      <c r="BM31" s="2">
        <v>23001</v>
      </c>
      <c r="BN31" s="2">
        <v>0</v>
      </c>
      <c r="BO31" s="2" t="s">
        <v>3</v>
      </c>
      <c r="BP31" s="2">
        <v>0</v>
      </c>
      <c r="BQ31" s="2">
        <v>2</v>
      </c>
      <c r="BR31" s="2">
        <v>0</v>
      </c>
      <c r="BS31" s="2">
        <v>1</v>
      </c>
      <c r="BT31" s="2">
        <v>1</v>
      </c>
      <c r="BU31" s="2">
        <v>1</v>
      </c>
      <c r="BV31" s="2">
        <v>1</v>
      </c>
      <c r="BW31" s="2">
        <v>1</v>
      </c>
      <c r="BX31" s="2">
        <v>1</v>
      </c>
      <c r="BY31" s="2" t="s">
        <v>3</v>
      </c>
      <c r="BZ31" s="2">
        <v>117</v>
      </c>
      <c r="CA31" s="2">
        <v>74</v>
      </c>
      <c r="CB31" s="2" t="s">
        <v>3</v>
      </c>
      <c r="CC31" s="2"/>
      <c r="CD31" s="2"/>
      <c r="CE31" s="2">
        <v>0</v>
      </c>
      <c r="CF31" s="2">
        <v>0</v>
      </c>
      <c r="CG31" s="2">
        <v>0</v>
      </c>
      <c r="CH31" s="2"/>
      <c r="CI31" s="2"/>
      <c r="CJ31" s="2"/>
      <c r="CK31" s="2"/>
      <c r="CL31" s="2"/>
      <c r="CM31" s="2">
        <v>0</v>
      </c>
      <c r="CN31" s="2" t="s">
        <v>3</v>
      </c>
      <c r="CO31" s="2">
        <v>0</v>
      </c>
      <c r="CP31" s="2">
        <f t="shared" si="28"/>
        <v>0</v>
      </c>
      <c r="CQ31" s="2">
        <f>ROUND(AL31*BC31,2)</f>
        <v>0</v>
      </c>
      <c r="CR31" s="2">
        <f>ROUND(AM31*BB31,2)</f>
        <v>0</v>
      </c>
      <c r="CS31" s="2">
        <f>ROUND(AN31*BS31,2)</f>
        <v>0</v>
      </c>
      <c r="CT31" s="2">
        <f>ROUND(AO31*BA31,2)</f>
        <v>0</v>
      </c>
      <c r="CU31" s="2">
        <f t="shared" si="29"/>
        <v>0</v>
      </c>
      <c r="CV31" s="2">
        <f>AH31</f>
        <v>0</v>
      </c>
      <c r="CW31" s="2">
        <f>AI31</f>
        <v>0</v>
      </c>
      <c r="CX31" s="2">
        <f t="shared" si="30"/>
        <v>0</v>
      </c>
      <c r="CY31" s="2">
        <f>(((S31+R31)*AT31)/100)</f>
        <v>0</v>
      </c>
      <c r="CZ31" s="2">
        <f>(((S31+R31)*AU31)/100)</f>
        <v>0</v>
      </c>
      <c r="DA31" s="2"/>
      <c r="DB31" s="2"/>
      <c r="DC31" s="2" t="s">
        <v>3</v>
      </c>
      <c r="DD31" s="2" t="s">
        <v>3</v>
      </c>
      <c r="DE31" s="2" t="s">
        <v>3</v>
      </c>
      <c r="DF31" s="2" t="s">
        <v>3</v>
      </c>
      <c r="DG31" s="2" t="s">
        <v>3</v>
      </c>
      <c r="DH31" s="2" t="s">
        <v>3</v>
      </c>
      <c r="DI31" s="2" t="s">
        <v>3</v>
      </c>
      <c r="DJ31" s="2" t="s">
        <v>3</v>
      </c>
      <c r="DK31" s="2" t="s">
        <v>3</v>
      </c>
      <c r="DL31" s="2" t="s">
        <v>3</v>
      </c>
      <c r="DM31" s="2" t="s">
        <v>3</v>
      </c>
      <c r="DN31" s="2">
        <v>0</v>
      </c>
      <c r="DO31" s="2">
        <v>0</v>
      </c>
      <c r="DP31" s="2">
        <v>1</v>
      </c>
      <c r="DQ31" s="2">
        <v>1</v>
      </c>
      <c r="DR31" s="2"/>
      <c r="DS31" s="2"/>
      <c r="DT31" s="2"/>
      <c r="DU31" s="2">
        <v>1007</v>
      </c>
      <c r="DV31" s="2" t="s">
        <v>48</v>
      </c>
      <c r="DW31" s="2" t="s">
        <v>48</v>
      </c>
      <c r="DX31" s="2">
        <v>1</v>
      </c>
      <c r="DY31" s="2"/>
      <c r="DZ31" s="2" t="s">
        <v>3</v>
      </c>
      <c r="EA31" s="2" t="s">
        <v>3</v>
      </c>
      <c r="EB31" s="2" t="s">
        <v>3</v>
      </c>
      <c r="EC31" s="2" t="s">
        <v>3</v>
      </c>
      <c r="ED31" s="2"/>
      <c r="EE31" s="2">
        <v>72340631</v>
      </c>
      <c r="EF31" s="2">
        <v>2</v>
      </c>
      <c r="EG31" s="2" t="s">
        <v>23</v>
      </c>
      <c r="EH31" s="2">
        <v>18</v>
      </c>
      <c r="EI31" s="2" t="s">
        <v>41</v>
      </c>
      <c r="EJ31" s="2">
        <v>1</v>
      </c>
      <c r="EK31" s="2">
        <v>23001</v>
      </c>
      <c r="EL31" s="2" t="s">
        <v>41</v>
      </c>
      <c r="EM31" s="2" t="s">
        <v>42</v>
      </c>
      <c r="EN31" s="2"/>
      <c r="EO31" s="2" t="s">
        <v>3</v>
      </c>
      <c r="EP31" s="2"/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>
        <v>0</v>
      </c>
      <c r="FR31" s="2">
        <v>0</v>
      </c>
      <c r="FS31" s="2">
        <v>0</v>
      </c>
      <c r="FT31" s="2"/>
      <c r="FU31" s="2"/>
      <c r="FV31" s="2"/>
      <c r="FW31" s="2"/>
      <c r="FX31" s="2">
        <v>117</v>
      </c>
      <c r="FY31" s="2">
        <v>74</v>
      </c>
      <c r="FZ31" s="2"/>
      <c r="GA31" s="2" t="s">
        <v>3</v>
      </c>
      <c r="GB31" s="2"/>
      <c r="GC31" s="2"/>
      <c r="GD31" s="2">
        <v>1</v>
      </c>
      <c r="GE31" s="2"/>
      <c r="GF31" s="2">
        <v>220090467</v>
      </c>
      <c r="GG31" s="2">
        <v>2</v>
      </c>
      <c r="GH31" s="2">
        <v>1</v>
      </c>
      <c r="GI31" s="2">
        <v>-2</v>
      </c>
      <c r="GJ31" s="2">
        <v>0</v>
      </c>
      <c r="GK31" s="2">
        <v>0</v>
      </c>
      <c r="GL31" s="2">
        <f t="shared" si="31"/>
        <v>0</v>
      </c>
      <c r="GM31" s="2">
        <f t="shared" si="32"/>
        <v>0</v>
      </c>
      <c r="GN31" s="2">
        <f t="shared" si="33"/>
        <v>0</v>
      </c>
      <c r="GO31" s="2">
        <f t="shared" si="34"/>
        <v>0</v>
      </c>
      <c r="GP31" s="2">
        <f t="shared" si="35"/>
        <v>0</v>
      </c>
      <c r="GQ31" s="2"/>
      <c r="GR31" s="2">
        <v>0</v>
      </c>
      <c r="GS31" s="2">
        <v>3</v>
      </c>
      <c r="GT31" s="2">
        <v>0</v>
      </c>
      <c r="GU31" s="2" t="s">
        <v>3</v>
      </c>
      <c r="GV31" s="2">
        <f t="shared" si="36"/>
        <v>0</v>
      </c>
      <c r="GW31" s="2">
        <v>1</v>
      </c>
      <c r="GX31" s="2">
        <f t="shared" si="37"/>
        <v>0</v>
      </c>
      <c r="GY31" s="2"/>
      <c r="GZ31" s="2"/>
      <c r="HA31" s="2">
        <v>0</v>
      </c>
      <c r="HB31" s="2">
        <v>0</v>
      </c>
      <c r="HC31" s="2">
        <f t="shared" si="38"/>
        <v>0</v>
      </c>
      <c r="HD31" s="2"/>
      <c r="HE31" s="2" t="s">
        <v>3</v>
      </c>
      <c r="HF31" s="2" t="s">
        <v>3</v>
      </c>
      <c r="HG31" s="2"/>
      <c r="HH31" s="2"/>
      <c r="HI31" s="2"/>
      <c r="HJ31" s="2"/>
      <c r="HK31" s="2"/>
      <c r="HL31" s="2"/>
      <c r="HM31" s="2" t="s">
        <v>3</v>
      </c>
      <c r="HN31" s="2" t="s">
        <v>43</v>
      </c>
      <c r="HO31" s="2" t="s">
        <v>44</v>
      </c>
      <c r="HP31" s="2" t="s">
        <v>41</v>
      </c>
      <c r="HQ31" s="2" t="s">
        <v>41</v>
      </c>
      <c r="HR31" s="2"/>
      <c r="HS31" s="2">
        <v>0</v>
      </c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>
        <v>0</v>
      </c>
      <c r="IL31" s="2"/>
      <c r="IM31" s="2"/>
      <c r="IN31" s="2"/>
      <c r="IO31" s="2"/>
      <c r="IP31" s="2"/>
      <c r="IQ31" s="2"/>
      <c r="IR31" s="2"/>
      <c r="IS31" s="2"/>
      <c r="IT31" s="2"/>
      <c r="IU31" s="2"/>
    </row>
    <row r="32" spans="1:255" x14ac:dyDescent="0.2">
      <c r="A32" s="2">
        <v>17</v>
      </c>
      <c r="B32" s="2">
        <v>1</v>
      </c>
      <c r="C32" s="2"/>
      <c r="D32" s="2"/>
      <c r="E32" s="2" t="s">
        <v>49</v>
      </c>
      <c r="F32" s="2" t="s">
        <v>50</v>
      </c>
      <c r="G32" s="2" t="s">
        <v>51</v>
      </c>
      <c r="H32" s="2" t="s">
        <v>48</v>
      </c>
      <c r="I32" s="2">
        <v>24</v>
      </c>
      <c r="J32" s="2">
        <v>0</v>
      </c>
      <c r="K32" s="2">
        <v>24</v>
      </c>
      <c r="L32" s="2"/>
      <c r="M32" s="2"/>
      <c r="N32" s="2"/>
      <c r="O32" s="2">
        <f t="shared" si="21"/>
        <v>49154.64</v>
      </c>
      <c r="P32" s="2">
        <f>ROUND(CQ32*I32,2)</f>
        <v>49154.64</v>
      </c>
      <c r="Q32" s="2">
        <f>ROUND(CR32*I32,2)</f>
        <v>0</v>
      </c>
      <c r="R32" s="2">
        <f>ROUND(CS32*I32,2)</f>
        <v>0</v>
      </c>
      <c r="S32" s="2">
        <f>ROUND(CT32*I32,2)</f>
        <v>0</v>
      </c>
      <c r="T32" s="2">
        <f t="shared" si="22"/>
        <v>0</v>
      </c>
      <c r="U32" s="2">
        <f>ROUND(CV32*I32,7)</f>
        <v>0</v>
      </c>
      <c r="V32" s="2">
        <f>ROUND(CW32*I32,7)</f>
        <v>0</v>
      </c>
      <c r="W32" s="2">
        <f t="shared" si="23"/>
        <v>0</v>
      </c>
      <c r="X32" s="2">
        <f t="shared" si="24"/>
        <v>0</v>
      </c>
      <c r="Y32" s="2">
        <f t="shared" si="24"/>
        <v>0</v>
      </c>
      <c r="Z32" s="2"/>
      <c r="AA32" s="2">
        <v>73938991</v>
      </c>
      <c r="AB32" s="2">
        <f t="shared" si="25"/>
        <v>573.70000000000005</v>
      </c>
      <c r="AC32" s="2">
        <f>ROUND((ES32),6)</f>
        <v>573.70000000000005</v>
      </c>
      <c r="AD32" s="2">
        <f>ROUND((((ET32)-(EU32))+AE32),6)</f>
        <v>0</v>
      </c>
      <c r="AE32" s="2">
        <f>ROUND((EU32),6)</f>
        <v>0</v>
      </c>
      <c r="AF32" s="2">
        <f>ROUND((EV32),6)</f>
        <v>0</v>
      </c>
      <c r="AG32" s="2">
        <f t="shared" si="26"/>
        <v>0</v>
      </c>
      <c r="AH32" s="2">
        <f>(EW32)</f>
        <v>0</v>
      </c>
      <c r="AI32" s="2">
        <f>(EX32)</f>
        <v>0</v>
      </c>
      <c r="AJ32" s="2">
        <f t="shared" si="27"/>
        <v>0</v>
      </c>
      <c r="AK32" s="2">
        <v>573.70000000000005</v>
      </c>
      <c r="AL32" s="2">
        <v>573.70000000000005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1</v>
      </c>
      <c r="AW32" s="2">
        <v>1</v>
      </c>
      <c r="AX32" s="2"/>
      <c r="AY32" s="2"/>
      <c r="AZ32" s="2">
        <v>1</v>
      </c>
      <c r="BA32" s="2">
        <v>1</v>
      </c>
      <c r="BB32" s="2">
        <v>1</v>
      </c>
      <c r="BC32" s="2">
        <v>3.57</v>
      </c>
      <c r="BD32" s="2" t="s">
        <v>3</v>
      </c>
      <c r="BE32" s="2" t="s">
        <v>3</v>
      </c>
      <c r="BF32" s="2" t="s">
        <v>3</v>
      </c>
      <c r="BG32" s="2" t="s">
        <v>3</v>
      </c>
      <c r="BH32" s="2">
        <v>3</v>
      </c>
      <c r="BI32" s="2">
        <v>1</v>
      </c>
      <c r="BJ32" s="2" t="s">
        <v>52</v>
      </c>
      <c r="BK32" s="2"/>
      <c r="BL32" s="2"/>
      <c r="BM32" s="2">
        <v>500001</v>
      </c>
      <c r="BN32" s="2">
        <v>0</v>
      </c>
      <c r="BO32" s="2" t="s">
        <v>50</v>
      </c>
      <c r="BP32" s="2">
        <v>1</v>
      </c>
      <c r="BQ32" s="2">
        <v>8</v>
      </c>
      <c r="BR32" s="2">
        <v>0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 t="s">
        <v>3</v>
      </c>
      <c r="BZ32" s="2">
        <v>0</v>
      </c>
      <c r="CA32" s="2">
        <v>0</v>
      </c>
      <c r="CB32" s="2" t="s">
        <v>3</v>
      </c>
      <c r="CC32" s="2"/>
      <c r="CD32" s="2"/>
      <c r="CE32" s="2">
        <v>0</v>
      </c>
      <c r="CF32" s="2">
        <v>0</v>
      </c>
      <c r="CG32" s="2">
        <v>0</v>
      </c>
      <c r="CH32" s="2"/>
      <c r="CI32" s="2"/>
      <c r="CJ32" s="2"/>
      <c r="CK32" s="2"/>
      <c r="CL32" s="2"/>
      <c r="CM32" s="2">
        <v>0</v>
      </c>
      <c r="CN32" s="2" t="s">
        <v>3</v>
      </c>
      <c r="CO32" s="2">
        <v>0</v>
      </c>
      <c r="CP32" s="2">
        <f t="shared" si="28"/>
        <v>49154.64</v>
      </c>
      <c r="CQ32" s="2">
        <f>ROUND(AL32*BC32,2)</f>
        <v>2048.11</v>
      </c>
      <c r="CR32" s="2">
        <f>ROUND(AM32*BB32,2)</f>
        <v>0</v>
      </c>
      <c r="CS32" s="2">
        <f>ROUND(AN32*BS32,2)</f>
        <v>0</v>
      </c>
      <c r="CT32" s="2">
        <f>ROUND(AO32*BA32,2)</f>
        <v>0</v>
      </c>
      <c r="CU32" s="2">
        <f t="shared" si="29"/>
        <v>0</v>
      </c>
      <c r="CV32" s="2">
        <f>AH32</f>
        <v>0</v>
      </c>
      <c r="CW32" s="2">
        <f>AI32</f>
        <v>0</v>
      </c>
      <c r="CX32" s="2">
        <f t="shared" si="30"/>
        <v>0</v>
      </c>
      <c r="CY32" s="2">
        <f>0</f>
        <v>0</v>
      </c>
      <c r="CZ32" s="2">
        <f>0</f>
        <v>0</v>
      </c>
      <c r="DA32" s="2"/>
      <c r="DB32" s="2"/>
      <c r="DC32" s="2" t="s">
        <v>3</v>
      </c>
      <c r="DD32" s="2" t="s">
        <v>3</v>
      </c>
      <c r="DE32" s="2" t="s">
        <v>3</v>
      </c>
      <c r="DF32" s="2" t="s">
        <v>3</v>
      </c>
      <c r="DG32" s="2" t="s">
        <v>3</v>
      </c>
      <c r="DH32" s="2" t="s">
        <v>3</v>
      </c>
      <c r="DI32" s="2" t="s">
        <v>3</v>
      </c>
      <c r="DJ32" s="2" t="s">
        <v>3</v>
      </c>
      <c r="DK32" s="2" t="s">
        <v>3</v>
      </c>
      <c r="DL32" s="2" t="s">
        <v>3</v>
      </c>
      <c r="DM32" s="2" t="s">
        <v>3</v>
      </c>
      <c r="DN32" s="2">
        <v>0</v>
      </c>
      <c r="DO32" s="2">
        <v>0</v>
      </c>
      <c r="DP32" s="2">
        <v>1</v>
      </c>
      <c r="DQ32" s="2">
        <v>1</v>
      </c>
      <c r="DR32" s="2"/>
      <c r="DS32" s="2"/>
      <c r="DT32" s="2"/>
      <c r="DU32" s="2">
        <v>1007</v>
      </c>
      <c r="DV32" s="2" t="s">
        <v>48</v>
      </c>
      <c r="DW32" s="2" t="s">
        <v>48</v>
      </c>
      <c r="DX32" s="2">
        <v>1</v>
      </c>
      <c r="DY32" s="2"/>
      <c r="DZ32" s="2" t="s">
        <v>3</v>
      </c>
      <c r="EA32" s="2" t="s">
        <v>3</v>
      </c>
      <c r="EB32" s="2" t="s">
        <v>3</v>
      </c>
      <c r="EC32" s="2" t="s">
        <v>3</v>
      </c>
      <c r="ED32" s="2"/>
      <c r="EE32" s="2">
        <v>72340530</v>
      </c>
      <c r="EF32" s="2">
        <v>8</v>
      </c>
      <c r="EG32" s="2" t="s">
        <v>53</v>
      </c>
      <c r="EH32" s="2">
        <v>0</v>
      </c>
      <c r="EI32" s="2" t="s">
        <v>3</v>
      </c>
      <c r="EJ32" s="2">
        <v>1</v>
      </c>
      <c r="EK32" s="2">
        <v>500001</v>
      </c>
      <c r="EL32" s="2" t="s">
        <v>54</v>
      </c>
      <c r="EM32" s="2" t="s">
        <v>55</v>
      </c>
      <c r="EN32" s="2"/>
      <c r="EO32" s="2" t="s">
        <v>3</v>
      </c>
      <c r="EP32" s="2"/>
      <c r="EQ32" s="2">
        <v>0</v>
      </c>
      <c r="ER32" s="2">
        <v>573.70000000000005</v>
      </c>
      <c r="ES32" s="2">
        <v>573.70000000000005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>
        <v>0</v>
      </c>
      <c r="FR32" s="2">
        <v>0</v>
      </c>
      <c r="FS32" s="2">
        <v>0</v>
      </c>
      <c r="FT32" s="2"/>
      <c r="FU32" s="2"/>
      <c r="FV32" s="2"/>
      <c r="FW32" s="2"/>
      <c r="FX32" s="2">
        <v>0</v>
      </c>
      <c r="FY32" s="2">
        <v>0</v>
      </c>
      <c r="FZ32" s="2"/>
      <c r="GA32" s="2" t="s">
        <v>3</v>
      </c>
      <c r="GB32" s="2"/>
      <c r="GC32" s="2"/>
      <c r="GD32" s="2">
        <v>1</v>
      </c>
      <c r="GE32" s="2"/>
      <c r="GF32" s="2">
        <v>-1170073795</v>
      </c>
      <c r="GG32" s="2">
        <v>2</v>
      </c>
      <c r="GH32" s="2">
        <v>1</v>
      </c>
      <c r="GI32" s="2">
        <v>2</v>
      </c>
      <c r="GJ32" s="2">
        <v>0</v>
      </c>
      <c r="GK32" s="2">
        <v>0</v>
      </c>
      <c r="GL32" s="2">
        <f t="shared" si="31"/>
        <v>0</v>
      </c>
      <c r="GM32" s="2">
        <f t="shared" si="32"/>
        <v>49154.64</v>
      </c>
      <c r="GN32" s="2">
        <f t="shared" si="33"/>
        <v>49154.64</v>
      </c>
      <c r="GO32" s="2">
        <f t="shared" si="34"/>
        <v>0</v>
      </c>
      <c r="GP32" s="2">
        <f t="shared" si="35"/>
        <v>0</v>
      </c>
      <c r="GQ32" s="2"/>
      <c r="GR32" s="2">
        <v>0</v>
      </c>
      <c r="GS32" s="2">
        <v>3</v>
      </c>
      <c r="GT32" s="2">
        <v>0</v>
      </c>
      <c r="GU32" s="2" t="s">
        <v>3</v>
      </c>
      <c r="GV32" s="2">
        <f t="shared" si="36"/>
        <v>0</v>
      </c>
      <c r="GW32" s="2">
        <v>1</v>
      </c>
      <c r="GX32" s="2">
        <f t="shared" si="37"/>
        <v>0</v>
      </c>
      <c r="GY32" s="2"/>
      <c r="GZ32" s="2"/>
      <c r="HA32" s="2">
        <v>0</v>
      </c>
      <c r="HB32" s="2">
        <v>0</v>
      </c>
      <c r="HC32" s="2">
        <f t="shared" si="38"/>
        <v>0</v>
      </c>
      <c r="HD32" s="2"/>
      <c r="HE32" s="2" t="s">
        <v>3</v>
      </c>
      <c r="HF32" s="2" t="s">
        <v>3</v>
      </c>
      <c r="HG32" s="2"/>
      <c r="HH32" s="2"/>
      <c r="HI32" s="2"/>
      <c r="HJ32" s="2"/>
      <c r="HK32" s="2"/>
      <c r="HL32" s="2"/>
      <c r="HM32" s="2" t="s">
        <v>3</v>
      </c>
      <c r="HN32" s="2" t="s">
        <v>3</v>
      </c>
      <c r="HO32" s="2" t="s">
        <v>3</v>
      </c>
      <c r="HP32" s="2" t="s">
        <v>3</v>
      </c>
      <c r="HQ32" s="2" t="s">
        <v>3</v>
      </c>
      <c r="HR32" s="2"/>
      <c r="HS32" s="2">
        <v>0</v>
      </c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>
        <v>0</v>
      </c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 x14ac:dyDescent="0.2">
      <c r="A33" s="2">
        <v>17</v>
      </c>
      <c r="B33" s="2">
        <v>1</v>
      </c>
      <c r="C33" s="2">
        <f>ROW(SmtRes!A9)</f>
        <v>9</v>
      </c>
      <c r="D33" s="2">
        <f>ROW(EtalonRes!A9)</f>
        <v>9</v>
      </c>
      <c r="E33" s="2" t="s">
        <v>56</v>
      </c>
      <c r="F33" s="2" t="s">
        <v>57</v>
      </c>
      <c r="G33" s="2" t="s">
        <v>58</v>
      </c>
      <c r="H33" s="2" t="s">
        <v>21</v>
      </c>
      <c r="I33" s="2">
        <f>ROUND(94/1000,7)</f>
        <v>9.4E-2</v>
      </c>
      <c r="J33" s="2">
        <v>0</v>
      </c>
      <c r="K33" s="2">
        <f>ROUND(94/1000,7)</f>
        <v>9.4E-2</v>
      </c>
      <c r="L33" s="2"/>
      <c r="M33" s="2"/>
      <c r="N33" s="2"/>
      <c r="O33" s="2">
        <f t="shared" si="21"/>
        <v>1233.2</v>
      </c>
      <c r="P33" s="2">
        <f>SUMIF(SmtRes!AQ8:'SmtRes'!AQ9,"=1",SmtRes!DF8:'SmtRes'!DF9)</f>
        <v>0</v>
      </c>
      <c r="Q33" s="2">
        <f>SUMIF(SmtRes!AQ8:'SmtRes'!AQ9,"=1",SmtRes!DG8:'SmtRes'!DG9)</f>
        <v>884.7</v>
      </c>
      <c r="R33" s="2">
        <f>SUMIF(SmtRes!AQ8:'SmtRes'!AQ9,"=1",SmtRes!DH8:'SmtRes'!DH9)</f>
        <v>348.5</v>
      </c>
      <c r="S33" s="2">
        <f>SUMIF(SmtRes!AQ8:'SmtRes'!AQ9,"=1",SmtRes!DI8:'SmtRes'!DI9)</f>
        <v>0</v>
      </c>
      <c r="T33" s="2">
        <f t="shared" si="22"/>
        <v>0</v>
      </c>
      <c r="U33" s="2">
        <f>SUMIF(SmtRes!AQ8:'SmtRes'!AQ9,"=1",SmtRes!CV8:'SmtRes'!CV9)</f>
        <v>0</v>
      </c>
      <c r="V33" s="2">
        <f>SUMIF(SmtRes!AQ8:'SmtRes'!AQ9,"=1",SmtRes!CW8:'SmtRes'!CW9)</f>
        <v>0.75763999999999998</v>
      </c>
      <c r="W33" s="2">
        <f t="shared" si="23"/>
        <v>0</v>
      </c>
      <c r="X33" s="2">
        <f t="shared" si="24"/>
        <v>320.62</v>
      </c>
      <c r="Y33" s="2">
        <f t="shared" si="24"/>
        <v>160.31</v>
      </c>
      <c r="Z33" s="2"/>
      <c r="AA33" s="2">
        <v>73938991</v>
      </c>
      <c r="AB33" s="2">
        <f t="shared" si="25"/>
        <v>6674.9696000000004</v>
      </c>
      <c r="AC33" s="2">
        <f>ROUND((0),6)</f>
        <v>0</v>
      </c>
      <c r="AD33" s="2">
        <f>ROUND((((SUM(SmtRes!BR8:'SmtRes'!BR9))-(SUM(SmtRes!BS8:'SmtRes'!BS9)))+AE33),6)</f>
        <v>6674.9696000000004</v>
      </c>
      <c r="AE33" s="2">
        <f>ROUND((SUM(SmtRes!BS8:'SmtRes'!BS9)),6)</f>
        <v>3707.4387999999999</v>
      </c>
      <c r="AF33" s="2">
        <f>ROUND((0),6)</f>
        <v>0</v>
      </c>
      <c r="AG33" s="2">
        <f t="shared" si="26"/>
        <v>0</v>
      </c>
      <c r="AH33" s="2">
        <f>(0)</f>
        <v>0</v>
      </c>
      <c r="AI33" s="2">
        <f>(SUM(SmtRes!BV8:'SmtRes'!BV9))</f>
        <v>8.06</v>
      </c>
      <c r="AJ33" s="2">
        <f t="shared" si="27"/>
        <v>0</v>
      </c>
      <c r="AK33" s="2">
        <v>10382.4084</v>
      </c>
      <c r="AL33" s="2">
        <v>0</v>
      </c>
      <c r="AM33" s="2">
        <v>6674.9696000000004</v>
      </c>
      <c r="AN33" s="2">
        <v>3707.4388000000004</v>
      </c>
      <c r="AO33" s="2">
        <v>0</v>
      </c>
      <c r="AP33" s="2">
        <v>0</v>
      </c>
      <c r="AQ33" s="2">
        <v>0</v>
      </c>
      <c r="AR33" s="2">
        <v>8.06</v>
      </c>
      <c r="AS33" s="2">
        <v>0</v>
      </c>
      <c r="AT33" s="2">
        <v>92</v>
      </c>
      <c r="AU33" s="2">
        <v>46</v>
      </c>
      <c r="AV33" s="2">
        <v>1</v>
      </c>
      <c r="AW33" s="2">
        <v>1</v>
      </c>
      <c r="AX33" s="2"/>
      <c r="AY33" s="2"/>
      <c r="AZ33" s="2">
        <v>1</v>
      </c>
      <c r="BA33" s="2">
        <v>1</v>
      </c>
      <c r="BB33" s="2">
        <v>1</v>
      </c>
      <c r="BC33" s="2">
        <v>1</v>
      </c>
      <c r="BD33" s="2" t="s">
        <v>3</v>
      </c>
      <c r="BE33" s="2" t="s">
        <v>3</v>
      </c>
      <c r="BF33" s="2" t="s">
        <v>3</v>
      </c>
      <c r="BG33" s="2" t="s">
        <v>3</v>
      </c>
      <c r="BH33" s="2">
        <v>0</v>
      </c>
      <c r="BI33" s="2">
        <v>1</v>
      </c>
      <c r="BJ33" s="2" t="s">
        <v>59</v>
      </c>
      <c r="BK33" s="2"/>
      <c r="BL33" s="2"/>
      <c r="BM33" s="2">
        <v>1001</v>
      </c>
      <c r="BN33" s="2">
        <v>0</v>
      </c>
      <c r="BO33" s="2" t="s">
        <v>3</v>
      </c>
      <c r="BP33" s="2">
        <v>0</v>
      </c>
      <c r="BQ33" s="2">
        <v>2</v>
      </c>
      <c r="BR33" s="2">
        <v>0</v>
      </c>
      <c r="BS33" s="2">
        <v>1</v>
      </c>
      <c r="BT33" s="2">
        <v>1</v>
      </c>
      <c r="BU33" s="2">
        <v>1</v>
      </c>
      <c r="BV33" s="2">
        <v>1</v>
      </c>
      <c r="BW33" s="2">
        <v>1</v>
      </c>
      <c r="BX33" s="2">
        <v>1</v>
      </c>
      <c r="BY33" s="2" t="s">
        <v>3</v>
      </c>
      <c r="BZ33" s="2">
        <v>92</v>
      </c>
      <c r="CA33" s="2">
        <v>46</v>
      </c>
      <c r="CB33" s="2" t="s">
        <v>3</v>
      </c>
      <c r="CC33" s="2"/>
      <c r="CD33" s="2"/>
      <c r="CE33" s="2">
        <v>0</v>
      </c>
      <c r="CF33" s="2">
        <v>0</v>
      </c>
      <c r="CG33" s="2">
        <v>0</v>
      </c>
      <c r="CH33" s="2"/>
      <c r="CI33" s="2"/>
      <c r="CJ33" s="2"/>
      <c r="CK33" s="2"/>
      <c r="CL33" s="2"/>
      <c r="CM33" s="2">
        <v>0</v>
      </c>
      <c r="CN33" s="2" t="s">
        <v>3</v>
      </c>
      <c r="CO33" s="2">
        <v>0</v>
      </c>
      <c r="CP33" s="2">
        <f t="shared" si="28"/>
        <v>1233.2</v>
      </c>
      <c r="CQ33" s="2">
        <f>SUMIF(SmtRes!AQ8:'SmtRes'!AQ9,"=1",SmtRes!AA8:'SmtRes'!AA9)</f>
        <v>0</v>
      </c>
      <c r="CR33" s="2">
        <f>SUMIF(SmtRes!AQ8:'SmtRes'!AQ9,"=1",SmtRes!AB8:'SmtRes'!AB9)</f>
        <v>1167.71</v>
      </c>
      <c r="CS33" s="2">
        <f>SUMIF(SmtRes!AQ8:'SmtRes'!AQ9,"=1",SmtRes!AC8:'SmtRes'!AC9)</f>
        <v>459.98</v>
      </c>
      <c r="CT33" s="2">
        <f>SUMIF(SmtRes!AQ8:'SmtRes'!AQ9,"=1",SmtRes!AD8:'SmtRes'!AD9)</f>
        <v>0</v>
      </c>
      <c r="CU33" s="2">
        <f t="shared" si="29"/>
        <v>0</v>
      </c>
      <c r="CV33" s="2">
        <f>SUMIF(SmtRes!AQ8:'SmtRes'!AQ9,"=1",SmtRes!BU8:'SmtRes'!BU9)</f>
        <v>0</v>
      </c>
      <c r="CW33" s="2">
        <f>SUMIF(SmtRes!AQ8:'SmtRes'!AQ9,"=1",SmtRes!BV8:'SmtRes'!BV9)</f>
        <v>8.06</v>
      </c>
      <c r="CX33" s="2">
        <f t="shared" si="30"/>
        <v>0</v>
      </c>
      <c r="CY33" s="2">
        <f>(((S33+R33)*AT33)/100)</f>
        <v>320.62</v>
      </c>
      <c r="CZ33" s="2">
        <f>(((S33+R33)*AU33)/100)</f>
        <v>160.31</v>
      </c>
      <c r="DA33" s="2"/>
      <c r="DB33" s="2"/>
      <c r="DC33" s="2" t="s">
        <v>3</v>
      </c>
      <c r="DD33" s="2" t="s">
        <v>3</v>
      </c>
      <c r="DE33" s="2" t="s">
        <v>3</v>
      </c>
      <c r="DF33" s="2" t="s">
        <v>3</v>
      </c>
      <c r="DG33" s="2" t="s">
        <v>3</v>
      </c>
      <c r="DH33" s="2" t="s">
        <v>3</v>
      </c>
      <c r="DI33" s="2" t="s">
        <v>3</v>
      </c>
      <c r="DJ33" s="2" t="s">
        <v>3</v>
      </c>
      <c r="DK33" s="2" t="s">
        <v>3</v>
      </c>
      <c r="DL33" s="2" t="s">
        <v>3</v>
      </c>
      <c r="DM33" s="2" t="s">
        <v>3</v>
      </c>
      <c r="DN33" s="2">
        <v>0</v>
      </c>
      <c r="DO33" s="2">
        <v>0</v>
      </c>
      <c r="DP33" s="2">
        <v>1</v>
      </c>
      <c r="DQ33" s="2">
        <v>1</v>
      </c>
      <c r="DR33" s="2"/>
      <c r="DS33" s="2"/>
      <c r="DT33" s="2"/>
      <c r="DU33" s="2">
        <v>1007</v>
      </c>
      <c r="DV33" s="2" t="s">
        <v>21</v>
      </c>
      <c r="DW33" s="2" t="s">
        <v>21</v>
      </c>
      <c r="DX33" s="2">
        <v>1000</v>
      </c>
      <c r="DY33" s="2"/>
      <c r="DZ33" s="2" t="s">
        <v>3</v>
      </c>
      <c r="EA33" s="2" t="s">
        <v>3</v>
      </c>
      <c r="EB33" s="2" t="s">
        <v>3</v>
      </c>
      <c r="EC33" s="2" t="s">
        <v>3</v>
      </c>
      <c r="ED33" s="2"/>
      <c r="EE33" s="2">
        <v>72340571</v>
      </c>
      <c r="EF33" s="2">
        <v>2</v>
      </c>
      <c r="EG33" s="2" t="s">
        <v>23</v>
      </c>
      <c r="EH33" s="2">
        <v>1</v>
      </c>
      <c r="EI33" s="2" t="s">
        <v>17</v>
      </c>
      <c r="EJ33" s="2">
        <v>1</v>
      </c>
      <c r="EK33" s="2">
        <v>1001</v>
      </c>
      <c r="EL33" s="2" t="s">
        <v>24</v>
      </c>
      <c r="EM33" s="2" t="s">
        <v>25</v>
      </c>
      <c r="EN33" s="2"/>
      <c r="EO33" s="2" t="s">
        <v>3</v>
      </c>
      <c r="EP33" s="2"/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8.06</v>
      </c>
      <c r="EY33" s="2">
        <v>0</v>
      </c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>
        <v>0</v>
      </c>
      <c r="FR33" s="2">
        <v>0</v>
      </c>
      <c r="FS33" s="2">
        <v>0</v>
      </c>
      <c r="FT33" s="2"/>
      <c r="FU33" s="2"/>
      <c r="FV33" s="2"/>
      <c r="FW33" s="2"/>
      <c r="FX33" s="2">
        <v>92</v>
      </c>
      <c r="FY33" s="2">
        <v>46</v>
      </c>
      <c r="FZ33" s="2"/>
      <c r="GA33" s="2" t="s">
        <v>3</v>
      </c>
      <c r="GB33" s="2"/>
      <c r="GC33" s="2"/>
      <c r="GD33" s="2">
        <v>1</v>
      </c>
      <c r="GE33" s="2"/>
      <c r="GF33" s="2">
        <v>2021498894</v>
      </c>
      <c r="GG33" s="2">
        <v>2</v>
      </c>
      <c r="GH33" s="2">
        <v>1</v>
      </c>
      <c r="GI33" s="2">
        <v>-2</v>
      </c>
      <c r="GJ33" s="2">
        <v>0</v>
      </c>
      <c r="GK33" s="2">
        <v>0</v>
      </c>
      <c r="GL33" s="2">
        <f t="shared" si="31"/>
        <v>0</v>
      </c>
      <c r="GM33" s="2">
        <f t="shared" si="32"/>
        <v>1714.13</v>
      </c>
      <c r="GN33" s="2">
        <f t="shared" si="33"/>
        <v>1714.13</v>
      </c>
      <c r="GO33" s="2">
        <f t="shared" si="34"/>
        <v>0</v>
      </c>
      <c r="GP33" s="2">
        <f t="shared" si="35"/>
        <v>0</v>
      </c>
      <c r="GQ33" s="2"/>
      <c r="GR33" s="2">
        <v>0</v>
      </c>
      <c r="GS33" s="2">
        <v>3</v>
      </c>
      <c r="GT33" s="2">
        <v>0</v>
      </c>
      <c r="GU33" s="2" t="s">
        <v>3</v>
      </c>
      <c r="GV33" s="2">
        <f t="shared" si="36"/>
        <v>0</v>
      </c>
      <c r="GW33" s="2">
        <v>1</v>
      </c>
      <c r="GX33" s="2">
        <f t="shared" si="37"/>
        <v>0</v>
      </c>
      <c r="GY33" s="2"/>
      <c r="GZ33" s="2"/>
      <c r="HA33" s="2">
        <v>0</v>
      </c>
      <c r="HB33" s="2">
        <v>0</v>
      </c>
      <c r="HC33" s="2">
        <f t="shared" si="38"/>
        <v>0</v>
      </c>
      <c r="HD33" s="2"/>
      <c r="HE33" s="2" t="s">
        <v>3</v>
      </c>
      <c r="HF33" s="2" t="s">
        <v>3</v>
      </c>
      <c r="HG33" s="2"/>
      <c r="HH33" s="2"/>
      <c r="HI33" s="2"/>
      <c r="HJ33" s="2"/>
      <c r="HK33" s="2"/>
      <c r="HL33" s="2"/>
      <c r="HM33" s="2" t="s">
        <v>3</v>
      </c>
      <c r="HN33" s="2" t="s">
        <v>26</v>
      </c>
      <c r="HO33" s="2" t="s">
        <v>27</v>
      </c>
      <c r="HP33" s="2" t="s">
        <v>24</v>
      </c>
      <c r="HQ33" s="2" t="s">
        <v>24</v>
      </c>
      <c r="HR33" s="2"/>
      <c r="HS33" s="2">
        <v>0</v>
      </c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>
        <v>0</v>
      </c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4" spans="1:255" x14ac:dyDescent="0.2">
      <c r="A34" s="2">
        <v>17</v>
      </c>
      <c r="B34" s="2">
        <v>1</v>
      </c>
      <c r="C34" s="2">
        <f>ROW(SmtRes!A10)</f>
        <v>10</v>
      </c>
      <c r="D34" s="2">
        <f>ROW(EtalonRes!A10)</f>
        <v>10</v>
      </c>
      <c r="E34" s="2" t="s">
        <v>60</v>
      </c>
      <c r="F34" s="2" t="s">
        <v>61</v>
      </c>
      <c r="G34" s="2" t="s">
        <v>62</v>
      </c>
      <c r="H34" s="2" t="s">
        <v>31</v>
      </c>
      <c r="I34" s="2">
        <f>ROUND(2/100,7)</f>
        <v>0.02</v>
      </c>
      <c r="J34" s="2">
        <v>0</v>
      </c>
      <c r="K34" s="2">
        <f>ROUND(2/100,7)</f>
        <v>0.02</v>
      </c>
      <c r="L34" s="2"/>
      <c r="M34" s="2"/>
      <c r="N34" s="2"/>
      <c r="O34" s="2">
        <f t="shared" si="21"/>
        <v>606.78</v>
      </c>
      <c r="P34" s="2">
        <f>SUMIF(SmtRes!AQ10:'SmtRes'!AQ10,"=1",SmtRes!DF10:'SmtRes'!DF10)</f>
        <v>0</v>
      </c>
      <c r="Q34" s="2">
        <f>SUMIF(SmtRes!AQ10:'SmtRes'!AQ10,"=1",SmtRes!DG10:'SmtRes'!DG10)</f>
        <v>0</v>
      </c>
      <c r="R34" s="2">
        <f>SUMIF(SmtRes!AQ10:'SmtRes'!AQ10,"=1",SmtRes!DH10:'SmtRes'!DH10)</f>
        <v>0</v>
      </c>
      <c r="S34" s="2">
        <f>SUMIF(SmtRes!AQ10:'SmtRes'!AQ10,"=1",SmtRes!DI10:'SmtRes'!DI10)</f>
        <v>606.78</v>
      </c>
      <c r="T34" s="2">
        <f t="shared" si="22"/>
        <v>0</v>
      </c>
      <c r="U34" s="2">
        <f>SUMIF(SmtRes!AQ10:'SmtRes'!AQ10,"=1",SmtRes!CV10:'SmtRes'!CV10)</f>
        <v>1.944</v>
      </c>
      <c r="V34" s="2">
        <f>SUMIF(SmtRes!AQ10:'SmtRes'!AQ10,"=1",SmtRes!CW10:'SmtRes'!CW10)</f>
        <v>0</v>
      </c>
      <c r="W34" s="2">
        <f t="shared" si="23"/>
        <v>0</v>
      </c>
      <c r="X34" s="2">
        <f t="shared" si="24"/>
        <v>540.03</v>
      </c>
      <c r="Y34" s="2">
        <f t="shared" si="24"/>
        <v>242.71</v>
      </c>
      <c r="Z34" s="2"/>
      <c r="AA34" s="2">
        <v>73938991</v>
      </c>
      <c r="AB34" s="2">
        <f t="shared" si="25"/>
        <v>30339.036</v>
      </c>
      <c r="AC34" s="2">
        <f>ROUND((0),6)</f>
        <v>0</v>
      </c>
      <c r="AD34" s="2">
        <f>ROUND((((0)-(0))+AE34),6)</f>
        <v>0</v>
      </c>
      <c r="AE34" s="2">
        <f>ROUND((0),6)</f>
        <v>0</v>
      </c>
      <c r="AF34" s="2">
        <f>ROUND((SUM(SmtRes!BT10:'SmtRes'!BT10)),6)</f>
        <v>30339.036</v>
      </c>
      <c r="AG34" s="2">
        <f t="shared" si="26"/>
        <v>0</v>
      </c>
      <c r="AH34" s="2">
        <f>(SUM(SmtRes!BU10:'SmtRes'!BU10))</f>
        <v>97.2</v>
      </c>
      <c r="AI34" s="2">
        <f>(0)</f>
        <v>0</v>
      </c>
      <c r="AJ34" s="2">
        <f t="shared" si="27"/>
        <v>0</v>
      </c>
      <c r="AK34" s="2">
        <v>30339.036</v>
      </c>
      <c r="AL34" s="2">
        <v>0</v>
      </c>
      <c r="AM34" s="2">
        <v>0</v>
      </c>
      <c r="AN34" s="2">
        <v>0</v>
      </c>
      <c r="AO34" s="2">
        <v>30339.036</v>
      </c>
      <c r="AP34" s="2">
        <v>0</v>
      </c>
      <c r="AQ34" s="2">
        <v>97.2</v>
      </c>
      <c r="AR34" s="2">
        <v>0</v>
      </c>
      <c r="AS34" s="2">
        <v>0</v>
      </c>
      <c r="AT34" s="2">
        <v>89</v>
      </c>
      <c r="AU34" s="2">
        <v>40</v>
      </c>
      <c r="AV34" s="2">
        <v>1</v>
      </c>
      <c r="AW34" s="2">
        <v>1</v>
      </c>
      <c r="AX34" s="2"/>
      <c r="AY34" s="2"/>
      <c r="AZ34" s="2">
        <v>1</v>
      </c>
      <c r="BA34" s="2">
        <v>1</v>
      </c>
      <c r="BB34" s="2">
        <v>1</v>
      </c>
      <c r="BC34" s="2">
        <v>1</v>
      </c>
      <c r="BD34" s="2" t="s">
        <v>3</v>
      </c>
      <c r="BE34" s="2" t="s">
        <v>3</v>
      </c>
      <c r="BF34" s="2" t="s">
        <v>3</v>
      </c>
      <c r="BG34" s="2" t="s">
        <v>3</v>
      </c>
      <c r="BH34" s="2">
        <v>0</v>
      </c>
      <c r="BI34" s="2">
        <v>1</v>
      </c>
      <c r="BJ34" s="2" t="s">
        <v>63</v>
      </c>
      <c r="BK34" s="2"/>
      <c r="BL34" s="2"/>
      <c r="BM34" s="2">
        <v>1003</v>
      </c>
      <c r="BN34" s="2">
        <v>0</v>
      </c>
      <c r="BO34" s="2" t="s">
        <v>3</v>
      </c>
      <c r="BP34" s="2">
        <v>0</v>
      </c>
      <c r="BQ34" s="2">
        <v>2</v>
      </c>
      <c r="BR34" s="2">
        <v>0</v>
      </c>
      <c r="BS34" s="2">
        <v>1</v>
      </c>
      <c r="BT34" s="2">
        <v>1</v>
      </c>
      <c r="BU34" s="2">
        <v>1</v>
      </c>
      <c r="BV34" s="2">
        <v>1</v>
      </c>
      <c r="BW34" s="2">
        <v>1</v>
      </c>
      <c r="BX34" s="2">
        <v>1</v>
      </c>
      <c r="BY34" s="2" t="s">
        <v>3</v>
      </c>
      <c r="BZ34" s="2">
        <v>89</v>
      </c>
      <c r="CA34" s="2">
        <v>40</v>
      </c>
      <c r="CB34" s="2" t="s">
        <v>3</v>
      </c>
      <c r="CC34" s="2"/>
      <c r="CD34" s="2"/>
      <c r="CE34" s="2">
        <v>0</v>
      </c>
      <c r="CF34" s="2">
        <v>0</v>
      </c>
      <c r="CG34" s="2">
        <v>0</v>
      </c>
      <c r="CH34" s="2"/>
      <c r="CI34" s="2"/>
      <c r="CJ34" s="2"/>
      <c r="CK34" s="2"/>
      <c r="CL34" s="2"/>
      <c r="CM34" s="2">
        <v>0</v>
      </c>
      <c r="CN34" s="2" t="s">
        <v>3</v>
      </c>
      <c r="CO34" s="2">
        <v>0</v>
      </c>
      <c r="CP34" s="2">
        <f t="shared" si="28"/>
        <v>606.78</v>
      </c>
      <c r="CQ34" s="2">
        <f>SUMIF(SmtRes!AQ10:'SmtRes'!AQ10,"=1",SmtRes!AA10:'SmtRes'!AA10)</f>
        <v>0</v>
      </c>
      <c r="CR34" s="2">
        <f>SUMIF(SmtRes!AQ10:'SmtRes'!AQ10,"=1",SmtRes!AB10:'SmtRes'!AB10)</f>
        <v>0</v>
      </c>
      <c r="CS34" s="2">
        <f>SUMIF(SmtRes!AQ10:'SmtRes'!AQ10,"=1",SmtRes!AC10:'SmtRes'!AC10)</f>
        <v>0</v>
      </c>
      <c r="CT34" s="2">
        <f>SUMIF(SmtRes!AQ10:'SmtRes'!AQ10,"=1",SmtRes!AD10:'SmtRes'!AD10)</f>
        <v>312.13</v>
      </c>
      <c r="CU34" s="2">
        <f t="shared" si="29"/>
        <v>0</v>
      </c>
      <c r="CV34" s="2">
        <f>SUMIF(SmtRes!AQ10:'SmtRes'!AQ10,"=1",SmtRes!BU10:'SmtRes'!BU10)</f>
        <v>97.2</v>
      </c>
      <c r="CW34" s="2">
        <f>SUMIF(SmtRes!AQ10:'SmtRes'!AQ10,"=1",SmtRes!BV10:'SmtRes'!BV10)</f>
        <v>0</v>
      </c>
      <c r="CX34" s="2">
        <f t="shared" si="30"/>
        <v>0</v>
      </c>
      <c r="CY34" s="2">
        <f>(((S34+R34)*AT34)/100)</f>
        <v>540.03419999999994</v>
      </c>
      <c r="CZ34" s="2">
        <f>(((S34+R34)*AU34)/100)</f>
        <v>242.71199999999996</v>
      </c>
      <c r="DA34" s="2"/>
      <c r="DB34" s="2"/>
      <c r="DC34" s="2" t="s">
        <v>3</v>
      </c>
      <c r="DD34" s="2" t="s">
        <v>3</v>
      </c>
      <c r="DE34" s="2" t="s">
        <v>3</v>
      </c>
      <c r="DF34" s="2" t="s">
        <v>3</v>
      </c>
      <c r="DG34" s="2" t="s">
        <v>3</v>
      </c>
      <c r="DH34" s="2" t="s">
        <v>3</v>
      </c>
      <c r="DI34" s="2" t="s">
        <v>3</v>
      </c>
      <c r="DJ34" s="2" t="s">
        <v>3</v>
      </c>
      <c r="DK34" s="2" t="s">
        <v>3</v>
      </c>
      <c r="DL34" s="2" t="s">
        <v>3</v>
      </c>
      <c r="DM34" s="2" t="s">
        <v>3</v>
      </c>
      <c r="DN34" s="2">
        <v>0</v>
      </c>
      <c r="DO34" s="2">
        <v>0</v>
      </c>
      <c r="DP34" s="2">
        <v>1</v>
      </c>
      <c r="DQ34" s="2">
        <v>1</v>
      </c>
      <c r="DR34" s="2"/>
      <c r="DS34" s="2"/>
      <c r="DT34" s="2"/>
      <c r="DU34" s="2">
        <v>1007</v>
      </c>
      <c r="DV34" s="2" t="s">
        <v>31</v>
      </c>
      <c r="DW34" s="2" t="s">
        <v>31</v>
      </c>
      <c r="DX34" s="2">
        <v>100</v>
      </c>
      <c r="DY34" s="2"/>
      <c r="DZ34" s="2" t="s">
        <v>3</v>
      </c>
      <c r="EA34" s="2" t="s">
        <v>3</v>
      </c>
      <c r="EB34" s="2" t="s">
        <v>3</v>
      </c>
      <c r="EC34" s="2" t="s">
        <v>3</v>
      </c>
      <c r="ED34" s="2"/>
      <c r="EE34" s="2">
        <v>72340573</v>
      </c>
      <c r="EF34" s="2">
        <v>2</v>
      </c>
      <c r="EG34" s="2" t="s">
        <v>23</v>
      </c>
      <c r="EH34" s="2">
        <v>1</v>
      </c>
      <c r="EI34" s="2" t="s">
        <v>17</v>
      </c>
      <c r="EJ34" s="2">
        <v>1</v>
      </c>
      <c r="EK34" s="2">
        <v>1003</v>
      </c>
      <c r="EL34" s="2" t="s">
        <v>33</v>
      </c>
      <c r="EM34" s="2" t="s">
        <v>25</v>
      </c>
      <c r="EN34" s="2"/>
      <c r="EO34" s="2" t="s">
        <v>3</v>
      </c>
      <c r="EP34" s="2"/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97.2</v>
      </c>
      <c r="EX34" s="2">
        <v>0</v>
      </c>
      <c r="EY34" s="2">
        <v>0</v>
      </c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>
        <v>0</v>
      </c>
      <c r="FR34" s="2">
        <v>0</v>
      </c>
      <c r="FS34" s="2">
        <v>0</v>
      </c>
      <c r="FT34" s="2"/>
      <c r="FU34" s="2"/>
      <c r="FV34" s="2"/>
      <c r="FW34" s="2"/>
      <c r="FX34" s="2">
        <v>89</v>
      </c>
      <c r="FY34" s="2">
        <v>40</v>
      </c>
      <c r="FZ34" s="2"/>
      <c r="GA34" s="2" t="s">
        <v>3</v>
      </c>
      <c r="GB34" s="2"/>
      <c r="GC34" s="2"/>
      <c r="GD34" s="2">
        <v>1</v>
      </c>
      <c r="GE34" s="2"/>
      <c r="GF34" s="2">
        <v>-1063570572</v>
      </c>
      <c r="GG34" s="2">
        <v>2</v>
      </c>
      <c r="GH34" s="2">
        <v>1</v>
      </c>
      <c r="GI34" s="2">
        <v>-2</v>
      </c>
      <c r="GJ34" s="2">
        <v>0</v>
      </c>
      <c r="GK34" s="2">
        <v>0</v>
      </c>
      <c r="GL34" s="2">
        <f t="shared" si="31"/>
        <v>0</v>
      </c>
      <c r="GM34" s="2">
        <f t="shared" si="32"/>
        <v>1389.52</v>
      </c>
      <c r="GN34" s="2">
        <f t="shared" si="33"/>
        <v>1389.52</v>
      </c>
      <c r="GO34" s="2">
        <f t="shared" si="34"/>
        <v>0</v>
      </c>
      <c r="GP34" s="2">
        <f t="shared" si="35"/>
        <v>0</v>
      </c>
      <c r="GQ34" s="2"/>
      <c r="GR34" s="2">
        <v>0</v>
      </c>
      <c r="GS34" s="2">
        <v>3</v>
      </c>
      <c r="GT34" s="2">
        <v>0</v>
      </c>
      <c r="GU34" s="2" t="s">
        <v>3</v>
      </c>
      <c r="GV34" s="2">
        <f t="shared" si="36"/>
        <v>0</v>
      </c>
      <c r="GW34" s="2">
        <v>1</v>
      </c>
      <c r="GX34" s="2">
        <f t="shared" si="37"/>
        <v>0</v>
      </c>
      <c r="GY34" s="2"/>
      <c r="GZ34" s="2"/>
      <c r="HA34" s="2">
        <v>0</v>
      </c>
      <c r="HB34" s="2">
        <v>0</v>
      </c>
      <c r="HC34" s="2">
        <f t="shared" si="38"/>
        <v>0</v>
      </c>
      <c r="HD34" s="2"/>
      <c r="HE34" s="2" t="s">
        <v>3</v>
      </c>
      <c r="HF34" s="2" t="s">
        <v>3</v>
      </c>
      <c r="HG34" s="2"/>
      <c r="HH34" s="2"/>
      <c r="HI34" s="2"/>
      <c r="HJ34" s="2"/>
      <c r="HK34" s="2"/>
      <c r="HL34" s="2"/>
      <c r="HM34" s="2" t="s">
        <v>3</v>
      </c>
      <c r="HN34" s="2" t="s">
        <v>34</v>
      </c>
      <c r="HO34" s="2" t="s">
        <v>35</v>
      </c>
      <c r="HP34" s="2" t="s">
        <v>33</v>
      </c>
      <c r="HQ34" s="2" t="s">
        <v>33</v>
      </c>
      <c r="HR34" s="2"/>
      <c r="HS34" s="2">
        <v>0</v>
      </c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>
        <v>0</v>
      </c>
      <c r="IL34" s="2"/>
      <c r="IM34" s="2"/>
      <c r="IN34" s="2"/>
      <c r="IO34" s="2"/>
      <c r="IP34" s="2"/>
      <c r="IQ34" s="2"/>
      <c r="IR34" s="2"/>
      <c r="IS34" s="2"/>
      <c r="IT34" s="2"/>
      <c r="IU34" s="2"/>
    </row>
    <row r="36" spans="1:255" x14ac:dyDescent="0.2">
      <c r="A36" s="3">
        <v>51</v>
      </c>
      <c r="B36" s="3">
        <f>B24</f>
        <v>1</v>
      </c>
      <c r="C36" s="3">
        <f>A24</f>
        <v>4</v>
      </c>
      <c r="D36" s="3">
        <f>ROW(A24)</f>
        <v>24</v>
      </c>
      <c r="E36" s="3"/>
      <c r="F36" s="3" t="str">
        <f>IF(F24&lt;&gt;"",F24,"")</f>
        <v>Новый раздел</v>
      </c>
      <c r="G36" s="3" t="str">
        <f>IF(G24&lt;&gt;"",G24,"")</f>
        <v>Земляные работы</v>
      </c>
      <c r="H36" s="3">
        <v>0</v>
      </c>
      <c r="I36" s="3"/>
      <c r="J36" s="3"/>
      <c r="K36" s="3"/>
      <c r="L36" s="3"/>
      <c r="M36" s="3"/>
      <c r="N36" s="3"/>
      <c r="O36" s="3">
        <f t="shared" ref="O36:T36" si="39">ROUND(AB36,2)</f>
        <v>69062.600000000006</v>
      </c>
      <c r="P36" s="3">
        <f t="shared" si="39"/>
        <v>49154.64</v>
      </c>
      <c r="Q36" s="3">
        <f t="shared" si="39"/>
        <v>6599.34</v>
      </c>
      <c r="R36" s="3">
        <f t="shared" si="39"/>
        <v>2360.65</v>
      </c>
      <c r="S36" s="3">
        <f t="shared" si="39"/>
        <v>10947.97</v>
      </c>
      <c r="T36" s="3">
        <f t="shared" si="39"/>
        <v>0</v>
      </c>
      <c r="U36" s="3">
        <f>AH36</f>
        <v>32.584000000000003</v>
      </c>
      <c r="V36" s="3">
        <f>AI36</f>
        <v>4.6111400000000007</v>
      </c>
      <c r="W36" s="3">
        <f>ROUND(AJ36,2)</f>
        <v>0</v>
      </c>
      <c r="X36" s="3">
        <f>ROUND(AK36,2)</f>
        <v>14337.79</v>
      </c>
      <c r="Y36" s="3">
        <f>ROUND(AL36,2)</f>
        <v>8398.1299999999992</v>
      </c>
      <c r="Z36" s="3"/>
      <c r="AA36" s="3"/>
      <c r="AB36" s="3">
        <f>ROUND(SUMIF(AA28:AA34,"=73938991",O28:O34),2)</f>
        <v>69062.600000000006</v>
      </c>
      <c r="AC36" s="3">
        <f>ROUND(SUMIF(AA28:AA34,"=73938991",P28:P34),2)</f>
        <v>49154.64</v>
      </c>
      <c r="AD36" s="3">
        <f>ROUND(SUMIF(AA28:AA34,"=73938991",Q28:Q34),2)</f>
        <v>6599.34</v>
      </c>
      <c r="AE36" s="3">
        <f>ROUND(SUMIF(AA28:AA34,"=73938991",R28:R34),2)</f>
        <v>2360.65</v>
      </c>
      <c r="AF36" s="3">
        <f>ROUND(SUMIF(AA28:AA34,"=73938991",S28:S34),2)</f>
        <v>10947.97</v>
      </c>
      <c r="AG36" s="3">
        <f>ROUND(SUMIF(AA28:AA34,"=73938991",T28:T34),2)</f>
        <v>0</v>
      </c>
      <c r="AH36" s="3">
        <f>SUMIF(AA28:AA34,"=73938991",U28:U34)</f>
        <v>32.584000000000003</v>
      </c>
      <c r="AI36" s="3">
        <f>SUMIF(AA28:AA34,"=73938991",V28:V34)</f>
        <v>4.6111400000000007</v>
      </c>
      <c r="AJ36" s="3">
        <f>ROUND(SUMIF(AA28:AA34,"=73938991",W28:W34),2)</f>
        <v>0</v>
      </c>
      <c r="AK36" s="3">
        <f>ROUND(SUMIF(AA28:AA34,"=73938991",X28:X34),2)</f>
        <v>14337.79</v>
      </c>
      <c r="AL36" s="3">
        <f>ROUND(SUMIF(AA28:AA34,"=73938991",Y28:Y34),2)</f>
        <v>8398.1299999999992</v>
      </c>
      <c r="AM36" s="3"/>
      <c r="AN36" s="3"/>
      <c r="AO36" s="3">
        <f t="shared" ref="AO36:BD36" si="40">ROUND(BX36,2)</f>
        <v>0</v>
      </c>
      <c r="AP36" s="3">
        <f t="shared" si="40"/>
        <v>0</v>
      </c>
      <c r="AQ36" s="3">
        <f t="shared" si="40"/>
        <v>0</v>
      </c>
      <c r="AR36" s="3">
        <f t="shared" si="40"/>
        <v>91798.52</v>
      </c>
      <c r="AS36" s="3">
        <f t="shared" si="40"/>
        <v>91798.52</v>
      </c>
      <c r="AT36" s="3">
        <f t="shared" si="40"/>
        <v>0</v>
      </c>
      <c r="AU36" s="3">
        <f t="shared" si="40"/>
        <v>0</v>
      </c>
      <c r="AV36" s="3">
        <f t="shared" si="40"/>
        <v>49154.64</v>
      </c>
      <c r="AW36" s="3">
        <f t="shared" si="40"/>
        <v>49154.64</v>
      </c>
      <c r="AX36" s="3">
        <f t="shared" si="40"/>
        <v>0</v>
      </c>
      <c r="AY36" s="3">
        <f t="shared" si="40"/>
        <v>49154.64</v>
      </c>
      <c r="AZ36" s="3">
        <f t="shared" si="40"/>
        <v>0</v>
      </c>
      <c r="BA36" s="3">
        <f t="shared" si="40"/>
        <v>0</v>
      </c>
      <c r="BB36" s="3">
        <f t="shared" si="40"/>
        <v>0</v>
      </c>
      <c r="BC36" s="3">
        <f t="shared" si="40"/>
        <v>0</v>
      </c>
      <c r="BD36" s="3">
        <f t="shared" si="40"/>
        <v>0</v>
      </c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>
        <f>ROUND(SUMIF(AA28:AA34,"=73938991",FQ28:FQ34),2)</f>
        <v>0</v>
      </c>
      <c r="BY36" s="3">
        <f>ROUND(SUMIF(AA28:AA34,"=73938991",FR28:FR34),2)</f>
        <v>0</v>
      </c>
      <c r="BZ36" s="3">
        <f>ROUND(SUMIF(AA28:AA34,"=73938991",GL28:GL34),2)</f>
        <v>0</v>
      </c>
      <c r="CA36" s="3">
        <f>ROUND(SUMIF(AA28:AA34,"=73938991",GM28:GM34),2)</f>
        <v>91798.52</v>
      </c>
      <c r="CB36" s="3">
        <f>ROUND(SUMIF(AA28:AA34,"=73938991",GN28:GN34),2)</f>
        <v>91798.52</v>
      </c>
      <c r="CC36" s="3">
        <f>ROUND(SUMIF(AA28:AA34,"=73938991",GO28:GO34),2)</f>
        <v>0</v>
      </c>
      <c r="CD36" s="3">
        <f>ROUND(SUMIF(AA28:AA34,"=73938991",GP28:GP34),2)</f>
        <v>0</v>
      </c>
      <c r="CE36" s="3">
        <f>AC36-BX36</f>
        <v>49154.64</v>
      </c>
      <c r="CF36" s="3">
        <f>AC36-BY36</f>
        <v>49154.64</v>
      </c>
      <c r="CG36" s="3">
        <f>BX36-BZ36</f>
        <v>0</v>
      </c>
      <c r="CH36" s="3">
        <f>AC36-BX36-BY36+BZ36</f>
        <v>49154.64</v>
      </c>
      <c r="CI36" s="3">
        <f>BY36-BZ36</f>
        <v>0</v>
      </c>
      <c r="CJ36" s="3">
        <f>ROUND(SUMIF(AA28:AA34,"=73938991",GX28:GX34),2)</f>
        <v>0</v>
      </c>
      <c r="CK36" s="3">
        <f>ROUND(SUMIF(AA28:AA34,"=73938991",GY28:GY34),2)</f>
        <v>0</v>
      </c>
      <c r="CL36" s="3">
        <f>ROUND(SUMIF(AA28:AA34,"=73938991",GZ28:GZ34),2)</f>
        <v>0</v>
      </c>
      <c r="CM36" s="3">
        <f>ROUND(SUMIF(AA28:AA34,"=73938991",HD28:HD34),2)</f>
        <v>0</v>
      </c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>
        <v>0</v>
      </c>
    </row>
    <row r="38" spans="1:255" x14ac:dyDescent="0.2">
      <c r="A38" s="5">
        <v>50</v>
      </c>
      <c r="B38" s="5">
        <v>0</v>
      </c>
      <c r="C38" s="5">
        <v>0</v>
      </c>
      <c r="D38" s="5">
        <v>1</v>
      </c>
      <c r="E38" s="5">
        <v>201</v>
      </c>
      <c r="F38" s="5">
        <f>ROUND(Source!O36,O38)</f>
        <v>69062.600000000006</v>
      </c>
      <c r="G38" s="5" t="s">
        <v>64</v>
      </c>
      <c r="H38" s="5" t="s">
        <v>65</v>
      </c>
      <c r="I38" s="5"/>
      <c r="J38" s="5"/>
      <c r="K38" s="5">
        <v>201</v>
      </c>
      <c r="L38" s="5">
        <v>1</v>
      </c>
      <c r="M38" s="5">
        <v>3</v>
      </c>
      <c r="N38" s="5" t="s">
        <v>3</v>
      </c>
      <c r="O38" s="5">
        <v>2</v>
      </c>
      <c r="P38" s="5"/>
      <c r="Q38" s="5"/>
      <c r="R38" s="5"/>
      <c r="S38" s="5"/>
      <c r="T38" s="5"/>
      <c r="U38" s="5"/>
      <c r="V38" s="5"/>
      <c r="W38" s="5">
        <v>69062.599999999991</v>
      </c>
      <c r="X38" s="5">
        <v>1</v>
      </c>
      <c r="Y38" s="5">
        <v>69062.599999999991</v>
      </c>
      <c r="Z38" s="5"/>
      <c r="AA38" s="5"/>
      <c r="AB38" s="5"/>
    </row>
    <row r="39" spans="1:255" x14ac:dyDescent="0.2">
      <c r="A39" s="5">
        <v>50</v>
      </c>
      <c r="B39" s="5">
        <v>0</v>
      </c>
      <c r="C39" s="5">
        <v>0</v>
      </c>
      <c r="D39" s="5">
        <v>1</v>
      </c>
      <c r="E39" s="5">
        <v>202</v>
      </c>
      <c r="F39" s="5">
        <f>ROUND(Source!P36,O39)</f>
        <v>49154.64</v>
      </c>
      <c r="G39" s="5" t="s">
        <v>66</v>
      </c>
      <c r="H39" s="5" t="s">
        <v>67</v>
      </c>
      <c r="I39" s="5"/>
      <c r="J39" s="5"/>
      <c r="K39" s="5">
        <v>202</v>
      </c>
      <c r="L39" s="5">
        <v>2</v>
      </c>
      <c r="M39" s="5">
        <v>3</v>
      </c>
      <c r="N39" s="5" t="s">
        <v>3</v>
      </c>
      <c r="O39" s="5">
        <v>2</v>
      </c>
      <c r="P39" s="5"/>
      <c r="Q39" s="5"/>
      <c r="R39" s="5"/>
      <c r="S39" s="5"/>
      <c r="T39" s="5"/>
      <c r="U39" s="5"/>
      <c r="V39" s="5"/>
      <c r="W39" s="5">
        <v>49154.64</v>
      </c>
      <c r="X39" s="5">
        <v>1</v>
      </c>
      <c r="Y39" s="5">
        <v>49154.64</v>
      </c>
      <c r="Z39" s="5"/>
      <c r="AA39" s="5"/>
      <c r="AB39" s="5"/>
    </row>
    <row r="40" spans="1:255" x14ac:dyDescent="0.2">
      <c r="A40" s="5">
        <v>50</v>
      </c>
      <c r="B40" s="5">
        <v>0</v>
      </c>
      <c r="C40" s="5">
        <v>0</v>
      </c>
      <c r="D40" s="5">
        <v>1</v>
      </c>
      <c r="E40" s="5">
        <v>222</v>
      </c>
      <c r="F40" s="5">
        <f>ROUND(Source!AO36,O40)</f>
        <v>0</v>
      </c>
      <c r="G40" s="5" t="s">
        <v>68</v>
      </c>
      <c r="H40" s="5" t="s">
        <v>69</v>
      </c>
      <c r="I40" s="5"/>
      <c r="J40" s="5"/>
      <c r="K40" s="5">
        <v>222</v>
      </c>
      <c r="L40" s="5">
        <v>3</v>
      </c>
      <c r="M40" s="5">
        <v>3</v>
      </c>
      <c r="N40" s="5" t="s">
        <v>3</v>
      </c>
      <c r="O40" s="5">
        <v>2</v>
      </c>
      <c r="P40" s="5"/>
      <c r="Q40" s="5"/>
      <c r="R40" s="5"/>
      <c r="S40" s="5"/>
      <c r="T40" s="5"/>
      <c r="U40" s="5"/>
      <c r="V40" s="5"/>
      <c r="W40" s="5">
        <v>0</v>
      </c>
      <c r="X40" s="5">
        <v>1</v>
      </c>
      <c r="Y40" s="5">
        <v>0</v>
      </c>
      <c r="Z40" s="5"/>
      <c r="AA40" s="5"/>
      <c r="AB40" s="5"/>
    </row>
    <row r="41" spans="1:255" x14ac:dyDescent="0.2">
      <c r="A41" s="5">
        <v>50</v>
      </c>
      <c r="B41" s="5">
        <v>0</v>
      </c>
      <c r="C41" s="5">
        <v>0</v>
      </c>
      <c r="D41" s="5">
        <v>1</v>
      </c>
      <c r="E41" s="5">
        <v>225</v>
      </c>
      <c r="F41" s="5">
        <f>ROUND(Source!AV36,O41)</f>
        <v>49154.64</v>
      </c>
      <c r="G41" s="5" t="s">
        <v>70</v>
      </c>
      <c r="H41" s="5" t="s">
        <v>71</v>
      </c>
      <c r="I41" s="5"/>
      <c r="J41" s="5"/>
      <c r="K41" s="5">
        <v>225</v>
      </c>
      <c r="L41" s="5">
        <v>4</v>
      </c>
      <c r="M41" s="5">
        <v>3</v>
      </c>
      <c r="N41" s="5" t="s">
        <v>3</v>
      </c>
      <c r="O41" s="5">
        <v>2</v>
      </c>
      <c r="P41" s="5"/>
      <c r="Q41" s="5"/>
      <c r="R41" s="5"/>
      <c r="S41" s="5"/>
      <c r="T41" s="5"/>
      <c r="U41" s="5"/>
      <c r="V41" s="5"/>
      <c r="W41" s="5">
        <v>49154.64</v>
      </c>
      <c r="X41" s="5">
        <v>1</v>
      </c>
      <c r="Y41" s="5">
        <v>49154.64</v>
      </c>
      <c r="Z41" s="5"/>
      <c r="AA41" s="5"/>
      <c r="AB41" s="5"/>
    </row>
    <row r="42" spans="1:255" x14ac:dyDescent="0.2">
      <c r="A42" s="5">
        <v>50</v>
      </c>
      <c r="B42" s="5">
        <v>0</v>
      </c>
      <c r="C42" s="5">
        <v>0</v>
      </c>
      <c r="D42" s="5">
        <v>1</v>
      </c>
      <c r="E42" s="5">
        <v>226</v>
      </c>
      <c r="F42" s="5">
        <f>ROUND(Source!AW36,O42)</f>
        <v>49154.64</v>
      </c>
      <c r="G42" s="5" t="s">
        <v>72</v>
      </c>
      <c r="H42" s="5" t="s">
        <v>73</v>
      </c>
      <c r="I42" s="5"/>
      <c r="J42" s="5"/>
      <c r="K42" s="5">
        <v>226</v>
      </c>
      <c r="L42" s="5">
        <v>5</v>
      </c>
      <c r="M42" s="5">
        <v>3</v>
      </c>
      <c r="N42" s="5" t="s">
        <v>3</v>
      </c>
      <c r="O42" s="5">
        <v>2</v>
      </c>
      <c r="P42" s="5"/>
      <c r="Q42" s="5"/>
      <c r="R42" s="5"/>
      <c r="S42" s="5"/>
      <c r="T42" s="5"/>
      <c r="U42" s="5"/>
      <c r="V42" s="5"/>
      <c r="W42" s="5">
        <v>49154.64</v>
      </c>
      <c r="X42" s="5">
        <v>1</v>
      </c>
      <c r="Y42" s="5">
        <v>49154.64</v>
      </c>
      <c r="Z42" s="5"/>
      <c r="AA42" s="5"/>
      <c r="AB42" s="5"/>
    </row>
    <row r="43" spans="1:255" x14ac:dyDescent="0.2">
      <c r="A43" s="5">
        <v>50</v>
      </c>
      <c r="B43" s="5">
        <v>0</v>
      </c>
      <c r="C43" s="5">
        <v>0</v>
      </c>
      <c r="D43" s="5">
        <v>1</v>
      </c>
      <c r="E43" s="5">
        <v>227</v>
      </c>
      <c r="F43" s="5">
        <f>ROUND(Source!AX36,O43)</f>
        <v>0</v>
      </c>
      <c r="G43" s="5" t="s">
        <v>74</v>
      </c>
      <c r="H43" s="5" t="s">
        <v>75</v>
      </c>
      <c r="I43" s="5"/>
      <c r="J43" s="5"/>
      <c r="K43" s="5">
        <v>227</v>
      </c>
      <c r="L43" s="5">
        <v>6</v>
      </c>
      <c r="M43" s="5">
        <v>3</v>
      </c>
      <c r="N43" s="5" t="s">
        <v>3</v>
      </c>
      <c r="O43" s="5">
        <v>2</v>
      </c>
      <c r="P43" s="5"/>
      <c r="Q43" s="5"/>
      <c r="R43" s="5"/>
      <c r="S43" s="5"/>
      <c r="T43" s="5"/>
      <c r="U43" s="5"/>
      <c r="V43" s="5"/>
      <c r="W43" s="5">
        <v>0</v>
      </c>
      <c r="X43" s="5">
        <v>1</v>
      </c>
      <c r="Y43" s="5">
        <v>0</v>
      </c>
      <c r="Z43" s="5"/>
      <c r="AA43" s="5"/>
      <c r="AB43" s="5"/>
    </row>
    <row r="44" spans="1:255" x14ac:dyDescent="0.2">
      <c r="A44" s="5">
        <v>50</v>
      </c>
      <c r="B44" s="5">
        <v>0</v>
      </c>
      <c r="C44" s="5">
        <v>0</v>
      </c>
      <c r="D44" s="5">
        <v>1</v>
      </c>
      <c r="E44" s="5">
        <v>228</v>
      </c>
      <c r="F44" s="5">
        <f>ROUND(Source!AY36,O44)</f>
        <v>49154.64</v>
      </c>
      <c r="G44" s="5" t="s">
        <v>76</v>
      </c>
      <c r="H44" s="5" t="s">
        <v>77</v>
      </c>
      <c r="I44" s="5"/>
      <c r="J44" s="5"/>
      <c r="K44" s="5">
        <v>228</v>
      </c>
      <c r="L44" s="5">
        <v>7</v>
      </c>
      <c r="M44" s="5">
        <v>3</v>
      </c>
      <c r="N44" s="5" t="s">
        <v>3</v>
      </c>
      <c r="O44" s="5">
        <v>2</v>
      </c>
      <c r="P44" s="5"/>
      <c r="Q44" s="5"/>
      <c r="R44" s="5"/>
      <c r="S44" s="5"/>
      <c r="T44" s="5"/>
      <c r="U44" s="5"/>
      <c r="V44" s="5"/>
      <c r="W44" s="5">
        <v>49154.64</v>
      </c>
      <c r="X44" s="5">
        <v>1</v>
      </c>
      <c r="Y44" s="5">
        <v>49154.64</v>
      </c>
      <c r="Z44" s="5"/>
      <c r="AA44" s="5"/>
      <c r="AB44" s="5"/>
    </row>
    <row r="45" spans="1:255" x14ac:dyDescent="0.2">
      <c r="A45" s="5">
        <v>50</v>
      </c>
      <c r="B45" s="5">
        <v>0</v>
      </c>
      <c r="C45" s="5">
        <v>0</v>
      </c>
      <c r="D45" s="5">
        <v>1</v>
      </c>
      <c r="E45" s="5">
        <v>216</v>
      </c>
      <c r="F45" s="5">
        <f>ROUND(Source!AP36,O45)</f>
        <v>0</v>
      </c>
      <c r="G45" s="5" t="s">
        <v>78</v>
      </c>
      <c r="H45" s="5" t="s">
        <v>79</v>
      </c>
      <c r="I45" s="5"/>
      <c r="J45" s="5"/>
      <c r="K45" s="5">
        <v>216</v>
      </c>
      <c r="L45" s="5">
        <v>8</v>
      </c>
      <c r="M45" s="5">
        <v>3</v>
      </c>
      <c r="N45" s="5" t="s">
        <v>3</v>
      </c>
      <c r="O45" s="5">
        <v>2</v>
      </c>
      <c r="P45" s="5"/>
      <c r="Q45" s="5"/>
      <c r="R45" s="5"/>
      <c r="S45" s="5"/>
      <c r="T45" s="5"/>
      <c r="U45" s="5"/>
      <c r="V45" s="5"/>
      <c r="W45" s="5">
        <v>0</v>
      </c>
      <c r="X45" s="5">
        <v>1</v>
      </c>
      <c r="Y45" s="5">
        <v>0</v>
      </c>
      <c r="Z45" s="5"/>
      <c r="AA45" s="5"/>
      <c r="AB45" s="5"/>
    </row>
    <row r="46" spans="1:255" x14ac:dyDescent="0.2">
      <c r="A46" s="5">
        <v>50</v>
      </c>
      <c r="B46" s="5">
        <v>0</v>
      </c>
      <c r="C46" s="5">
        <v>0</v>
      </c>
      <c r="D46" s="5">
        <v>1</v>
      </c>
      <c r="E46" s="5">
        <v>223</v>
      </c>
      <c r="F46" s="5">
        <f>ROUND(Source!AQ36,O46)</f>
        <v>0</v>
      </c>
      <c r="G46" s="5" t="s">
        <v>80</v>
      </c>
      <c r="H46" s="5" t="s">
        <v>81</v>
      </c>
      <c r="I46" s="5"/>
      <c r="J46" s="5"/>
      <c r="K46" s="5">
        <v>223</v>
      </c>
      <c r="L46" s="5">
        <v>9</v>
      </c>
      <c r="M46" s="5">
        <v>3</v>
      </c>
      <c r="N46" s="5" t="s">
        <v>3</v>
      </c>
      <c r="O46" s="5">
        <v>2</v>
      </c>
      <c r="P46" s="5"/>
      <c r="Q46" s="5"/>
      <c r="R46" s="5"/>
      <c r="S46" s="5"/>
      <c r="T46" s="5"/>
      <c r="U46" s="5"/>
      <c r="V46" s="5"/>
      <c r="W46" s="5">
        <v>0</v>
      </c>
      <c r="X46" s="5">
        <v>1</v>
      </c>
      <c r="Y46" s="5">
        <v>0</v>
      </c>
      <c r="Z46" s="5"/>
      <c r="AA46" s="5"/>
      <c r="AB46" s="5"/>
    </row>
    <row r="47" spans="1:255" x14ac:dyDescent="0.2">
      <c r="A47" s="5">
        <v>50</v>
      </c>
      <c r="B47" s="5">
        <v>0</v>
      </c>
      <c r="C47" s="5">
        <v>0</v>
      </c>
      <c r="D47" s="5">
        <v>1</v>
      </c>
      <c r="E47" s="5">
        <v>229</v>
      </c>
      <c r="F47" s="5">
        <f>ROUND(Source!AZ36,O47)</f>
        <v>0</v>
      </c>
      <c r="G47" s="5" t="s">
        <v>82</v>
      </c>
      <c r="H47" s="5" t="s">
        <v>83</v>
      </c>
      <c r="I47" s="5"/>
      <c r="J47" s="5"/>
      <c r="K47" s="5">
        <v>229</v>
      </c>
      <c r="L47" s="5">
        <v>10</v>
      </c>
      <c r="M47" s="5">
        <v>3</v>
      </c>
      <c r="N47" s="5" t="s">
        <v>3</v>
      </c>
      <c r="O47" s="5">
        <v>2</v>
      </c>
      <c r="P47" s="5"/>
      <c r="Q47" s="5"/>
      <c r="R47" s="5"/>
      <c r="S47" s="5"/>
      <c r="T47" s="5"/>
      <c r="U47" s="5"/>
      <c r="V47" s="5"/>
      <c r="W47" s="5">
        <v>0</v>
      </c>
      <c r="X47" s="5">
        <v>1</v>
      </c>
      <c r="Y47" s="5">
        <v>0</v>
      </c>
      <c r="Z47" s="5"/>
      <c r="AA47" s="5"/>
      <c r="AB47" s="5"/>
    </row>
    <row r="48" spans="1:255" x14ac:dyDescent="0.2">
      <c r="A48" s="5">
        <v>50</v>
      </c>
      <c r="B48" s="5">
        <v>0</v>
      </c>
      <c r="C48" s="5">
        <v>0</v>
      </c>
      <c r="D48" s="5">
        <v>1</v>
      </c>
      <c r="E48" s="5">
        <v>203</v>
      </c>
      <c r="F48" s="5">
        <f>ROUND(Source!Q36,O48)</f>
        <v>6599.34</v>
      </c>
      <c r="G48" s="5" t="s">
        <v>84</v>
      </c>
      <c r="H48" s="5" t="s">
        <v>85</v>
      </c>
      <c r="I48" s="5"/>
      <c r="J48" s="5"/>
      <c r="K48" s="5">
        <v>203</v>
      </c>
      <c r="L48" s="5">
        <v>11</v>
      </c>
      <c r="M48" s="5">
        <v>3</v>
      </c>
      <c r="N48" s="5" t="s">
        <v>3</v>
      </c>
      <c r="O48" s="5">
        <v>2</v>
      </c>
      <c r="P48" s="5"/>
      <c r="Q48" s="5"/>
      <c r="R48" s="5"/>
      <c r="S48" s="5"/>
      <c r="T48" s="5"/>
      <c r="U48" s="5"/>
      <c r="V48" s="5"/>
      <c r="W48" s="5">
        <v>6599.34</v>
      </c>
      <c r="X48" s="5">
        <v>1</v>
      </c>
      <c r="Y48" s="5">
        <v>6599.34</v>
      </c>
      <c r="Z48" s="5"/>
      <c r="AA48" s="5"/>
      <c r="AB48" s="5"/>
    </row>
    <row r="49" spans="1:28" x14ac:dyDescent="0.2">
      <c r="A49" s="5">
        <v>50</v>
      </c>
      <c r="B49" s="5">
        <v>0</v>
      </c>
      <c r="C49" s="5">
        <v>0</v>
      </c>
      <c r="D49" s="5">
        <v>1</v>
      </c>
      <c r="E49" s="5">
        <v>231</v>
      </c>
      <c r="F49" s="5">
        <f>ROUND(Source!BB36,O49)</f>
        <v>0</v>
      </c>
      <c r="G49" s="5" t="s">
        <v>86</v>
      </c>
      <c r="H49" s="5" t="s">
        <v>87</v>
      </c>
      <c r="I49" s="5"/>
      <c r="J49" s="5"/>
      <c r="K49" s="5">
        <v>231</v>
      </c>
      <c r="L49" s="5">
        <v>12</v>
      </c>
      <c r="M49" s="5">
        <v>3</v>
      </c>
      <c r="N49" s="5" t="s">
        <v>3</v>
      </c>
      <c r="O49" s="5">
        <v>2</v>
      </c>
      <c r="P49" s="5"/>
      <c r="Q49" s="5"/>
      <c r="R49" s="5"/>
      <c r="S49" s="5"/>
      <c r="T49" s="5"/>
      <c r="U49" s="5"/>
      <c r="V49" s="5"/>
      <c r="W49" s="5">
        <v>0</v>
      </c>
      <c r="X49" s="5">
        <v>1</v>
      </c>
      <c r="Y49" s="5">
        <v>0</v>
      </c>
      <c r="Z49" s="5"/>
      <c r="AA49" s="5"/>
      <c r="AB49" s="5"/>
    </row>
    <row r="50" spans="1:28" x14ac:dyDescent="0.2">
      <c r="A50" s="5">
        <v>50</v>
      </c>
      <c r="B50" s="5">
        <v>0</v>
      </c>
      <c r="C50" s="5">
        <v>0</v>
      </c>
      <c r="D50" s="5">
        <v>1</v>
      </c>
      <c r="E50" s="5">
        <v>204</v>
      </c>
      <c r="F50" s="5">
        <f>ROUND(Source!R36,O50)</f>
        <v>2360.65</v>
      </c>
      <c r="G50" s="5" t="s">
        <v>88</v>
      </c>
      <c r="H50" s="5" t="s">
        <v>89</v>
      </c>
      <c r="I50" s="5"/>
      <c r="J50" s="5"/>
      <c r="K50" s="5">
        <v>204</v>
      </c>
      <c r="L50" s="5">
        <v>13</v>
      </c>
      <c r="M50" s="5">
        <v>3</v>
      </c>
      <c r="N50" s="5" t="s">
        <v>3</v>
      </c>
      <c r="O50" s="5">
        <v>2</v>
      </c>
      <c r="P50" s="5"/>
      <c r="Q50" s="5"/>
      <c r="R50" s="5"/>
      <c r="S50" s="5"/>
      <c r="T50" s="5"/>
      <c r="U50" s="5"/>
      <c r="V50" s="5"/>
      <c r="W50" s="5">
        <v>2360.65</v>
      </c>
      <c r="X50" s="5">
        <v>1</v>
      </c>
      <c r="Y50" s="5">
        <v>2360.65</v>
      </c>
      <c r="Z50" s="5"/>
      <c r="AA50" s="5"/>
      <c r="AB50" s="5"/>
    </row>
    <row r="51" spans="1:28" x14ac:dyDescent="0.2">
      <c r="A51" s="5">
        <v>50</v>
      </c>
      <c r="B51" s="5">
        <v>0</v>
      </c>
      <c r="C51" s="5">
        <v>0</v>
      </c>
      <c r="D51" s="5">
        <v>1</v>
      </c>
      <c r="E51" s="5">
        <v>205</v>
      </c>
      <c r="F51" s="5">
        <f>ROUND(Source!S36,O51)</f>
        <v>10947.97</v>
      </c>
      <c r="G51" s="5" t="s">
        <v>90</v>
      </c>
      <c r="H51" s="5" t="s">
        <v>91</v>
      </c>
      <c r="I51" s="5"/>
      <c r="J51" s="5"/>
      <c r="K51" s="5">
        <v>205</v>
      </c>
      <c r="L51" s="5">
        <v>14</v>
      </c>
      <c r="M51" s="5">
        <v>3</v>
      </c>
      <c r="N51" s="5" t="s">
        <v>3</v>
      </c>
      <c r="O51" s="5">
        <v>2</v>
      </c>
      <c r="P51" s="5"/>
      <c r="Q51" s="5"/>
      <c r="R51" s="5"/>
      <c r="S51" s="5"/>
      <c r="T51" s="5"/>
      <c r="U51" s="5"/>
      <c r="V51" s="5"/>
      <c r="W51" s="5">
        <v>10947.970000000001</v>
      </c>
      <c r="X51" s="5">
        <v>1</v>
      </c>
      <c r="Y51" s="5">
        <v>10947.970000000001</v>
      </c>
      <c r="Z51" s="5"/>
      <c r="AA51" s="5"/>
      <c r="AB51" s="5"/>
    </row>
    <row r="52" spans="1:28" x14ac:dyDescent="0.2">
      <c r="A52" s="5">
        <v>50</v>
      </c>
      <c r="B52" s="5">
        <v>0</v>
      </c>
      <c r="C52" s="5">
        <v>0</v>
      </c>
      <c r="D52" s="5">
        <v>1</v>
      </c>
      <c r="E52" s="5">
        <v>232</v>
      </c>
      <c r="F52" s="5">
        <f>ROUND(Source!BC36,O52)</f>
        <v>0</v>
      </c>
      <c r="G52" s="5" t="s">
        <v>92</v>
      </c>
      <c r="H52" s="5" t="s">
        <v>93</v>
      </c>
      <c r="I52" s="5"/>
      <c r="J52" s="5"/>
      <c r="K52" s="5">
        <v>232</v>
      </c>
      <c r="L52" s="5">
        <v>15</v>
      </c>
      <c r="M52" s="5">
        <v>3</v>
      </c>
      <c r="N52" s="5" t="s">
        <v>3</v>
      </c>
      <c r="O52" s="5">
        <v>2</v>
      </c>
      <c r="P52" s="5"/>
      <c r="Q52" s="5"/>
      <c r="R52" s="5"/>
      <c r="S52" s="5"/>
      <c r="T52" s="5"/>
      <c r="U52" s="5"/>
      <c r="V52" s="5"/>
      <c r="W52" s="5">
        <v>0</v>
      </c>
      <c r="X52" s="5">
        <v>1</v>
      </c>
      <c r="Y52" s="5">
        <v>0</v>
      </c>
      <c r="Z52" s="5"/>
      <c r="AA52" s="5"/>
      <c r="AB52" s="5"/>
    </row>
    <row r="53" spans="1:28" x14ac:dyDescent="0.2">
      <c r="A53" s="5">
        <v>50</v>
      </c>
      <c r="B53" s="5">
        <v>0</v>
      </c>
      <c r="C53" s="5">
        <v>0</v>
      </c>
      <c r="D53" s="5">
        <v>1</v>
      </c>
      <c r="E53" s="5">
        <v>214</v>
      </c>
      <c r="F53" s="5">
        <f>ROUND(Source!AS36,O53)</f>
        <v>91798.52</v>
      </c>
      <c r="G53" s="5" t="s">
        <v>94</v>
      </c>
      <c r="H53" s="5" t="s">
        <v>95</v>
      </c>
      <c r="I53" s="5"/>
      <c r="J53" s="5"/>
      <c r="K53" s="5">
        <v>214</v>
      </c>
      <c r="L53" s="5">
        <v>16</v>
      </c>
      <c r="M53" s="5">
        <v>3</v>
      </c>
      <c r="N53" s="5" t="s">
        <v>3</v>
      </c>
      <c r="O53" s="5">
        <v>2</v>
      </c>
      <c r="P53" s="5"/>
      <c r="Q53" s="5"/>
      <c r="R53" s="5"/>
      <c r="S53" s="5"/>
      <c r="T53" s="5"/>
      <c r="U53" s="5"/>
      <c r="V53" s="5"/>
      <c r="W53" s="5">
        <v>91798.52</v>
      </c>
      <c r="X53" s="5">
        <v>1</v>
      </c>
      <c r="Y53" s="5">
        <v>91798.52</v>
      </c>
      <c r="Z53" s="5"/>
      <c r="AA53" s="5"/>
      <c r="AB53" s="5"/>
    </row>
    <row r="54" spans="1:28" x14ac:dyDescent="0.2">
      <c r="A54" s="5">
        <v>50</v>
      </c>
      <c r="B54" s="5">
        <v>0</v>
      </c>
      <c r="C54" s="5">
        <v>0</v>
      </c>
      <c r="D54" s="5">
        <v>1</v>
      </c>
      <c r="E54" s="5">
        <v>215</v>
      </c>
      <c r="F54" s="5">
        <f>ROUND(Source!AT36,O54)</f>
        <v>0</v>
      </c>
      <c r="G54" s="5" t="s">
        <v>96</v>
      </c>
      <c r="H54" s="5" t="s">
        <v>97</v>
      </c>
      <c r="I54" s="5"/>
      <c r="J54" s="5"/>
      <c r="K54" s="5">
        <v>215</v>
      </c>
      <c r="L54" s="5">
        <v>17</v>
      </c>
      <c r="M54" s="5">
        <v>3</v>
      </c>
      <c r="N54" s="5" t="s">
        <v>3</v>
      </c>
      <c r="O54" s="5">
        <v>2</v>
      </c>
      <c r="P54" s="5"/>
      <c r="Q54" s="5"/>
      <c r="R54" s="5"/>
      <c r="S54" s="5"/>
      <c r="T54" s="5"/>
      <c r="U54" s="5"/>
      <c r="V54" s="5"/>
      <c r="W54" s="5">
        <v>0</v>
      </c>
      <c r="X54" s="5">
        <v>1</v>
      </c>
      <c r="Y54" s="5">
        <v>0</v>
      </c>
      <c r="Z54" s="5"/>
      <c r="AA54" s="5"/>
      <c r="AB54" s="5"/>
    </row>
    <row r="55" spans="1:28" x14ac:dyDescent="0.2">
      <c r="A55" s="5">
        <v>50</v>
      </c>
      <c r="B55" s="5">
        <v>0</v>
      </c>
      <c r="C55" s="5">
        <v>0</v>
      </c>
      <c r="D55" s="5">
        <v>1</v>
      </c>
      <c r="E55" s="5">
        <v>217</v>
      </c>
      <c r="F55" s="5">
        <f>ROUND(Source!AU36,O55)</f>
        <v>0</v>
      </c>
      <c r="G55" s="5" t="s">
        <v>98</v>
      </c>
      <c r="H55" s="5" t="s">
        <v>99</v>
      </c>
      <c r="I55" s="5"/>
      <c r="J55" s="5"/>
      <c r="K55" s="5">
        <v>217</v>
      </c>
      <c r="L55" s="5">
        <v>18</v>
      </c>
      <c r="M55" s="5">
        <v>3</v>
      </c>
      <c r="N55" s="5" t="s">
        <v>3</v>
      </c>
      <c r="O55" s="5">
        <v>2</v>
      </c>
      <c r="P55" s="5"/>
      <c r="Q55" s="5"/>
      <c r="R55" s="5"/>
      <c r="S55" s="5"/>
      <c r="T55" s="5"/>
      <c r="U55" s="5"/>
      <c r="V55" s="5"/>
      <c r="W55" s="5">
        <v>0</v>
      </c>
      <c r="X55" s="5">
        <v>1</v>
      </c>
      <c r="Y55" s="5">
        <v>0</v>
      </c>
      <c r="Z55" s="5"/>
      <c r="AA55" s="5"/>
      <c r="AB55" s="5"/>
    </row>
    <row r="56" spans="1:28" x14ac:dyDescent="0.2">
      <c r="A56" s="5">
        <v>50</v>
      </c>
      <c r="B56" s="5">
        <v>0</v>
      </c>
      <c r="C56" s="5">
        <v>0</v>
      </c>
      <c r="D56" s="5">
        <v>1</v>
      </c>
      <c r="E56" s="5">
        <v>230</v>
      </c>
      <c r="F56" s="5">
        <f>ROUND(Source!BA36,O56)</f>
        <v>0</v>
      </c>
      <c r="G56" s="5" t="s">
        <v>100</v>
      </c>
      <c r="H56" s="5" t="s">
        <v>101</v>
      </c>
      <c r="I56" s="5"/>
      <c r="J56" s="5"/>
      <c r="K56" s="5">
        <v>230</v>
      </c>
      <c r="L56" s="5">
        <v>19</v>
      </c>
      <c r="M56" s="5">
        <v>3</v>
      </c>
      <c r="N56" s="5" t="s">
        <v>3</v>
      </c>
      <c r="O56" s="5">
        <v>2</v>
      </c>
      <c r="P56" s="5"/>
      <c r="Q56" s="5"/>
      <c r="R56" s="5"/>
      <c r="S56" s="5"/>
      <c r="T56" s="5"/>
      <c r="U56" s="5"/>
      <c r="V56" s="5"/>
      <c r="W56" s="5">
        <v>0</v>
      </c>
      <c r="X56" s="5">
        <v>1</v>
      </c>
      <c r="Y56" s="5">
        <v>0</v>
      </c>
      <c r="Z56" s="5"/>
      <c r="AA56" s="5"/>
      <c r="AB56" s="5"/>
    </row>
    <row r="57" spans="1:28" x14ac:dyDescent="0.2">
      <c r="A57" s="5">
        <v>50</v>
      </c>
      <c r="B57" s="5">
        <v>0</v>
      </c>
      <c r="C57" s="5">
        <v>0</v>
      </c>
      <c r="D57" s="5">
        <v>1</v>
      </c>
      <c r="E57" s="5">
        <v>206</v>
      </c>
      <c r="F57" s="5">
        <f>ROUND(Source!T36,O57)</f>
        <v>0</v>
      </c>
      <c r="G57" s="5" t="s">
        <v>102</v>
      </c>
      <c r="H57" s="5" t="s">
        <v>103</v>
      </c>
      <c r="I57" s="5"/>
      <c r="J57" s="5"/>
      <c r="K57" s="5">
        <v>206</v>
      </c>
      <c r="L57" s="5">
        <v>20</v>
      </c>
      <c r="M57" s="5">
        <v>3</v>
      </c>
      <c r="N57" s="5" t="s">
        <v>3</v>
      </c>
      <c r="O57" s="5">
        <v>2</v>
      </c>
      <c r="P57" s="5"/>
      <c r="Q57" s="5"/>
      <c r="R57" s="5"/>
      <c r="S57" s="5"/>
      <c r="T57" s="5"/>
      <c r="U57" s="5"/>
      <c r="V57" s="5"/>
      <c r="W57" s="5">
        <v>0</v>
      </c>
      <c r="X57" s="5">
        <v>1</v>
      </c>
      <c r="Y57" s="5">
        <v>0</v>
      </c>
      <c r="Z57" s="5"/>
      <c r="AA57" s="5"/>
      <c r="AB57" s="5"/>
    </row>
    <row r="58" spans="1:28" x14ac:dyDescent="0.2">
      <c r="A58" s="5">
        <v>50</v>
      </c>
      <c r="B58" s="5">
        <v>0</v>
      </c>
      <c r="C58" s="5">
        <v>0</v>
      </c>
      <c r="D58" s="5">
        <v>1</v>
      </c>
      <c r="E58" s="5">
        <v>207</v>
      </c>
      <c r="F58" s="5">
        <f>ROUND(Source!U36,O58)</f>
        <v>32.584000000000003</v>
      </c>
      <c r="G58" s="5" t="s">
        <v>104</v>
      </c>
      <c r="H58" s="5" t="s">
        <v>105</v>
      </c>
      <c r="I58" s="5"/>
      <c r="J58" s="5"/>
      <c r="K58" s="5">
        <v>207</v>
      </c>
      <c r="L58" s="5">
        <v>21</v>
      </c>
      <c r="M58" s="5">
        <v>3</v>
      </c>
      <c r="N58" s="5" t="s">
        <v>3</v>
      </c>
      <c r="O58" s="5">
        <v>7</v>
      </c>
      <c r="P58" s="5"/>
      <c r="Q58" s="5"/>
      <c r="R58" s="5"/>
      <c r="S58" s="5"/>
      <c r="T58" s="5"/>
      <c r="U58" s="5"/>
      <c r="V58" s="5"/>
      <c r="W58" s="5">
        <v>32.584000000000003</v>
      </c>
      <c r="X58" s="5">
        <v>1</v>
      </c>
      <c r="Y58" s="5">
        <v>32.584000000000003</v>
      </c>
      <c r="Z58" s="5"/>
      <c r="AA58" s="5"/>
      <c r="AB58" s="5"/>
    </row>
    <row r="59" spans="1:28" x14ac:dyDescent="0.2">
      <c r="A59" s="5">
        <v>50</v>
      </c>
      <c r="B59" s="5">
        <v>0</v>
      </c>
      <c r="C59" s="5">
        <v>0</v>
      </c>
      <c r="D59" s="5">
        <v>1</v>
      </c>
      <c r="E59" s="5">
        <v>208</v>
      </c>
      <c r="F59" s="5">
        <f>ROUND(Source!V36,O59)</f>
        <v>4.6111399999999998</v>
      </c>
      <c r="G59" s="5" t="s">
        <v>106</v>
      </c>
      <c r="H59" s="5" t="s">
        <v>107</v>
      </c>
      <c r="I59" s="5"/>
      <c r="J59" s="5"/>
      <c r="K59" s="5">
        <v>208</v>
      </c>
      <c r="L59" s="5">
        <v>22</v>
      </c>
      <c r="M59" s="5">
        <v>3</v>
      </c>
      <c r="N59" s="5" t="s">
        <v>3</v>
      </c>
      <c r="O59" s="5">
        <v>7</v>
      </c>
      <c r="P59" s="5"/>
      <c r="Q59" s="5"/>
      <c r="R59" s="5"/>
      <c r="S59" s="5"/>
      <c r="T59" s="5"/>
      <c r="U59" s="5"/>
      <c r="V59" s="5"/>
      <c r="W59" s="5">
        <v>4.6111399999999998</v>
      </c>
      <c r="X59" s="5">
        <v>1</v>
      </c>
      <c r="Y59" s="5">
        <v>4.6111399999999998</v>
      </c>
      <c r="Z59" s="5"/>
      <c r="AA59" s="5"/>
      <c r="AB59" s="5"/>
    </row>
    <row r="60" spans="1:28" x14ac:dyDescent="0.2">
      <c r="A60" s="5">
        <v>50</v>
      </c>
      <c r="B60" s="5">
        <v>0</v>
      </c>
      <c r="C60" s="5">
        <v>0</v>
      </c>
      <c r="D60" s="5">
        <v>1</v>
      </c>
      <c r="E60" s="5">
        <v>209</v>
      </c>
      <c r="F60" s="5">
        <f>ROUND(Source!W36,O60)</f>
        <v>0</v>
      </c>
      <c r="G60" s="5" t="s">
        <v>108</v>
      </c>
      <c r="H60" s="5" t="s">
        <v>109</v>
      </c>
      <c r="I60" s="5"/>
      <c r="J60" s="5"/>
      <c r="K60" s="5">
        <v>209</v>
      </c>
      <c r="L60" s="5">
        <v>23</v>
      </c>
      <c r="M60" s="5">
        <v>3</v>
      </c>
      <c r="N60" s="5" t="s">
        <v>3</v>
      </c>
      <c r="O60" s="5">
        <v>2</v>
      </c>
      <c r="P60" s="5"/>
      <c r="Q60" s="5"/>
      <c r="R60" s="5"/>
      <c r="S60" s="5"/>
      <c r="T60" s="5"/>
      <c r="U60" s="5"/>
      <c r="V60" s="5"/>
      <c r="W60" s="5">
        <v>0</v>
      </c>
      <c r="X60" s="5">
        <v>1</v>
      </c>
      <c r="Y60" s="5">
        <v>0</v>
      </c>
      <c r="Z60" s="5"/>
      <c r="AA60" s="5"/>
      <c r="AB60" s="5"/>
    </row>
    <row r="61" spans="1:28" x14ac:dyDescent="0.2">
      <c r="A61" s="5">
        <v>50</v>
      </c>
      <c r="B61" s="5">
        <v>0</v>
      </c>
      <c r="C61" s="5">
        <v>0</v>
      </c>
      <c r="D61" s="5">
        <v>1</v>
      </c>
      <c r="E61" s="5">
        <v>233</v>
      </c>
      <c r="F61" s="5">
        <f>ROUND(Source!BD36,O61)</f>
        <v>0</v>
      </c>
      <c r="G61" s="5" t="s">
        <v>110</v>
      </c>
      <c r="H61" s="5" t="s">
        <v>111</v>
      </c>
      <c r="I61" s="5"/>
      <c r="J61" s="5"/>
      <c r="K61" s="5">
        <v>233</v>
      </c>
      <c r="L61" s="5">
        <v>24</v>
      </c>
      <c r="M61" s="5">
        <v>3</v>
      </c>
      <c r="N61" s="5" t="s">
        <v>3</v>
      </c>
      <c r="O61" s="5">
        <v>2</v>
      </c>
      <c r="P61" s="5"/>
      <c r="Q61" s="5"/>
      <c r="R61" s="5"/>
      <c r="S61" s="5"/>
      <c r="T61" s="5"/>
      <c r="U61" s="5"/>
      <c r="V61" s="5"/>
      <c r="W61" s="5">
        <v>0</v>
      </c>
      <c r="X61" s="5">
        <v>1</v>
      </c>
      <c r="Y61" s="5">
        <v>0</v>
      </c>
      <c r="Z61" s="5"/>
      <c r="AA61" s="5"/>
      <c r="AB61" s="5"/>
    </row>
    <row r="62" spans="1:28" x14ac:dyDescent="0.2">
      <c r="A62" s="5">
        <v>50</v>
      </c>
      <c r="B62" s="5">
        <v>0</v>
      </c>
      <c r="C62" s="5">
        <v>0</v>
      </c>
      <c r="D62" s="5">
        <v>1</v>
      </c>
      <c r="E62" s="5">
        <v>210</v>
      </c>
      <c r="F62" s="5">
        <f>ROUND(Source!X36,O62)</f>
        <v>14337.79</v>
      </c>
      <c r="G62" s="5" t="s">
        <v>112</v>
      </c>
      <c r="H62" s="5" t="s">
        <v>113</v>
      </c>
      <c r="I62" s="5"/>
      <c r="J62" s="5"/>
      <c r="K62" s="5">
        <v>210</v>
      </c>
      <c r="L62" s="5">
        <v>25</v>
      </c>
      <c r="M62" s="5">
        <v>3</v>
      </c>
      <c r="N62" s="5" t="s">
        <v>3</v>
      </c>
      <c r="O62" s="5">
        <v>2</v>
      </c>
      <c r="P62" s="5"/>
      <c r="Q62" s="5"/>
      <c r="R62" s="5"/>
      <c r="S62" s="5"/>
      <c r="T62" s="5"/>
      <c r="U62" s="5"/>
      <c r="V62" s="5"/>
      <c r="W62" s="5">
        <v>14337.79</v>
      </c>
      <c r="X62" s="5">
        <v>1</v>
      </c>
      <c r="Y62" s="5">
        <v>14337.79</v>
      </c>
      <c r="Z62" s="5"/>
      <c r="AA62" s="5"/>
      <c r="AB62" s="5"/>
    </row>
    <row r="63" spans="1:28" x14ac:dyDescent="0.2">
      <c r="A63" s="5">
        <v>50</v>
      </c>
      <c r="B63" s="5">
        <v>0</v>
      </c>
      <c r="C63" s="5">
        <v>0</v>
      </c>
      <c r="D63" s="5">
        <v>1</v>
      </c>
      <c r="E63" s="5">
        <v>211</v>
      </c>
      <c r="F63" s="5">
        <f>ROUND(Source!Y36,O63)</f>
        <v>8398.1299999999992</v>
      </c>
      <c r="G63" s="5" t="s">
        <v>114</v>
      </c>
      <c r="H63" s="5" t="s">
        <v>115</v>
      </c>
      <c r="I63" s="5"/>
      <c r="J63" s="5"/>
      <c r="K63" s="5">
        <v>211</v>
      </c>
      <c r="L63" s="5">
        <v>26</v>
      </c>
      <c r="M63" s="5">
        <v>3</v>
      </c>
      <c r="N63" s="5" t="s">
        <v>3</v>
      </c>
      <c r="O63" s="5">
        <v>2</v>
      </c>
      <c r="P63" s="5"/>
      <c r="Q63" s="5"/>
      <c r="R63" s="5"/>
      <c r="S63" s="5"/>
      <c r="T63" s="5"/>
      <c r="U63" s="5"/>
      <c r="V63" s="5"/>
      <c r="W63" s="5">
        <v>8398.1299999999992</v>
      </c>
      <c r="X63" s="5">
        <v>1</v>
      </c>
      <c r="Y63" s="5">
        <v>8398.1299999999992</v>
      </c>
      <c r="Z63" s="5"/>
      <c r="AA63" s="5"/>
      <c r="AB63" s="5"/>
    </row>
    <row r="64" spans="1:28" x14ac:dyDescent="0.2">
      <c r="A64" s="5">
        <v>50</v>
      </c>
      <c r="B64" s="5">
        <v>0</v>
      </c>
      <c r="C64" s="5">
        <v>0</v>
      </c>
      <c r="D64" s="5">
        <v>1</v>
      </c>
      <c r="E64" s="5">
        <v>224</v>
      </c>
      <c r="F64" s="5">
        <f>ROUND(Source!AR36,O64)</f>
        <v>91798.52</v>
      </c>
      <c r="G64" s="5" t="s">
        <v>116</v>
      </c>
      <c r="H64" s="5" t="s">
        <v>117</v>
      </c>
      <c r="I64" s="5"/>
      <c r="J64" s="5"/>
      <c r="K64" s="5">
        <v>224</v>
      </c>
      <c r="L64" s="5">
        <v>27</v>
      </c>
      <c r="M64" s="5">
        <v>3</v>
      </c>
      <c r="N64" s="5" t="s">
        <v>3</v>
      </c>
      <c r="O64" s="5">
        <v>2</v>
      </c>
      <c r="P64" s="5"/>
      <c r="Q64" s="5"/>
      <c r="R64" s="5"/>
      <c r="S64" s="5"/>
      <c r="T64" s="5"/>
      <c r="U64" s="5"/>
      <c r="V64" s="5"/>
      <c r="W64" s="5">
        <v>91798.52</v>
      </c>
      <c r="X64" s="5">
        <v>1</v>
      </c>
      <c r="Y64" s="5">
        <v>91798.52</v>
      </c>
      <c r="Z64" s="5"/>
      <c r="AA64" s="5"/>
      <c r="AB64" s="5"/>
    </row>
    <row r="66" spans="1:255" x14ac:dyDescent="0.2">
      <c r="A66" s="1">
        <v>4</v>
      </c>
      <c r="B66" s="1">
        <v>1</v>
      </c>
      <c r="C66" s="1"/>
      <c r="D66" s="1">
        <f>ROW(A113)</f>
        <v>113</v>
      </c>
      <c r="E66" s="1"/>
      <c r="F66" s="1" t="s">
        <v>16</v>
      </c>
      <c r="G66" s="1" t="s">
        <v>118</v>
      </c>
      <c r="H66" s="1" t="s">
        <v>3</v>
      </c>
      <c r="I66" s="1">
        <v>0</v>
      </c>
      <c r="J66" s="1"/>
      <c r="K66" s="1">
        <v>0</v>
      </c>
      <c r="L66" s="1"/>
      <c r="M66" s="1" t="s">
        <v>3</v>
      </c>
      <c r="N66" s="1"/>
      <c r="O66" s="1"/>
      <c r="P66" s="1"/>
      <c r="Q66" s="1"/>
      <c r="R66" s="1"/>
      <c r="S66" s="1">
        <v>0</v>
      </c>
      <c r="T66" s="1"/>
      <c r="U66" s="1" t="s">
        <v>3</v>
      </c>
      <c r="V66" s="1">
        <v>0</v>
      </c>
      <c r="W66" s="1"/>
      <c r="X66" s="1"/>
      <c r="Y66" s="1"/>
      <c r="Z66" s="1"/>
      <c r="AA66" s="1"/>
      <c r="AB66" s="1" t="s">
        <v>3</v>
      </c>
      <c r="AC66" s="1" t="s">
        <v>3</v>
      </c>
      <c r="AD66" s="1" t="s">
        <v>3</v>
      </c>
      <c r="AE66" s="1" t="s">
        <v>3</v>
      </c>
      <c r="AF66" s="1" t="s">
        <v>3</v>
      </c>
      <c r="AG66" s="1" t="s">
        <v>3</v>
      </c>
      <c r="AH66" s="1"/>
      <c r="AI66" s="1"/>
      <c r="AJ66" s="1"/>
      <c r="AK66" s="1"/>
      <c r="AL66" s="1"/>
      <c r="AM66" s="1"/>
      <c r="AN66" s="1"/>
      <c r="AO66" s="1"/>
      <c r="AP66" s="1" t="s">
        <v>3</v>
      </c>
      <c r="AQ66" s="1" t="s">
        <v>3</v>
      </c>
      <c r="AR66" s="1" t="s">
        <v>3</v>
      </c>
      <c r="AS66" s="1"/>
      <c r="AT66" s="1"/>
      <c r="AU66" s="1"/>
      <c r="AV66" s="1"/>
      <c r="AW66" s="1"/>
      <c r="AX66" s="1"/>
      <c r="AY66" s="1"/>
      <c r="AZ66" s="1" t="s">
        <v>3</v>
      </c>
      <c r="BA66" s="1"/>
      <c r="BB66" s="1" t="s">
        <v>3</v>
      </c>
      <c r="BC66" s="1" t="s">
        <v>3</v>
      </c>
      <c r="BD66" s="1" t="s">
        <v>3</v>
      </c>
      <c r="BE66" s="1" t="s">
        <v>3</v>
      </c>
      <c r="BF66" s="1" t="s">
        <v>3</v>
      </c>
      <c r="BG66" s="1" t="s">
        <v>3</v>
      </c>
      <c r="BH66" s="1" t="s">
        <v>3</v>
      </c>
      <c r="BI66" s="1" t="s">
        <v>3</v>
      </c>
      <c r="BJ66" s="1" t="s">
        <v>3</v>
      </c>
      <c r="BK66" s="1" t="s">
        <v>3</v>
      </c>
      <c r="BL66" s="1" t="s">
        <v>3</v>
      </c>
      <c r="BM66" s="1" t="s">
        <v>3</v>
      </c>
      <c r="BN66" s="1" t="s">
        <v>3</v>
      </c>
      <c r="BO66" s="1" t="s">
        <v>3</v>
      </c>
      <c r="BP66" s="1" t="s">
        <v>3</v>
      </c>
      <c r="BQ66" s="1"/>
      <c r="BR66" s="1"/>
      <c r="BS66" s="1"/>
      <c r="BT66" s="1"/>
      <c r="BU66" s="1"/>
      <c r="BV66" s="1"/>
      <c r="BW66" s="1"/>
      <c r="BX66" s="1">
        <v>0</v>
      </c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>
        <v>0</v>
      </c>
    </row>
    <row r="68" spans="1:255" x14ac:dyDescent="0.2">
      <c r="A68" s="3">
        <v>52</v>
      </c>
      <c r="B68" s="3">
        <f t="shared" ref="B68:G68" si="41">B113</f>
        <v>1</v>
      </c>
      <c r="C68" s="3">
        <f t="shared" si="41"/>
        <v>4</v>
      </c>
      <c r="D68" s="3">
        <f t="shared" si="41"/>
        <v>66</v>
      </c>
      <c r="E68" s="3">
        <f t="shared" si="41"/>
        <v>0</v>
      </c>
      <c r="F68" s="3" t="str">
        <f t="shared" si="41"/>
        <v>Новый раздел</v>
      </c>
      <c r="G68" s="3" t="str">
        <f t="shared" si="41"/>
        <v>Укладка трубы</v>
      </c>
      <c r="H68" s="3"/>
      <c r="I68" s="3"/>
      <c r="J68" s="3"/>
      <c r="K68" s="3"/>
      <c r="L68" s="3"/>
      <c r="M68" s="3"/>
      <c r="N68" s="3"/>
      <c r="O68" s="3">
        <f t="shared" ref="O68:AT68" si="42">O113</f>
        <v>112106.52</v>
      </c>
      <c r="P68" s="3">
        <f t="shared" si="42"/>
        <v>76976.100000000006</v>
      </c>
      <c r="Q68" s="3">
        <f t="shared" si="42"/>
        <v>10953.35</v>
      </c>
      <c r="R68" s="3">
        <f t="shared" si="42"/>
        <v>5389.06</v>
      </c>
      <c r="S68" s="3">
        <f t="shared" si="42"/>
        <v>18788.009999999998</v>
      </c>
      <c r="T68" s="3">
        <f t="shared" si="42"/>
        <v>0</v>
      </c>
      <c r="U68" s="3">
        <f t="shared" si="42"/>
        <v>46.063300000000005</v>
      </c>
      <c r="V68" s="3">
        <f t="shared" si="42"/>
        <v>12.2028248</v>
      </c>
      <c r="W68" s="3">
        <f t="shared" si="42"/>
        <v>0</v>
      </c>
      <c r="X68" s="3">
        <f t="shared" si="42"/>
        <v>28153.96</v>
      </c>
      <c r="Y68" s="3">
        <f t="shared" si="42"/>
        <v>17381.919999999998</v>
      </c>
      <c r="Z68" s="3">
        <f t="shared" si="42"/>
        <v>0</v>
      </c>
      <c r="AA68" s="3">
        <f t="shared" si="42"/>
        <v>0</v>
      </c>
      <c r="AB68" s="3">
        <f t="shared" si="42"/>
        <v>112106.52</v>
      </c>
      <c r="AC68" s="3">
        <f t="shared" si="42"/>
        <v>76976.100000000006</v>
      </c>
      <c r="AD68" s="3">
        <f t="shared" si="42"/>
        <v>10953.35</v>
      </c>
      <c r="AE68" s="3">
        <f t="shared" si="42"/>
        <v>5389.06</v>
      </c>
      <c r="AF68" s="3">
        <f t="shared" si="42"/>
        <v>18788.009999999998</v>
      </c>
      <c r="AG68" s="3">
        <f t="shared" si="42"/>
        <v>0</v>
      </c>
      <c r="AH68" s="3">
        <f t="shared" si="42"/>
        <v>46.063300000000005</v>
      </c>
      <c r="AI68" s="3">
        <f t="shared" si="42"/>
        <v>12.2028248</v>
      </c>
      <c r="AJ68" s="3">
        <f t="shared" si="42"/>
        <v>0</v>
      </c>
      <c r="AK68" s="3">
        <f t="shared" si="42"/>
        <v>28153.96</v>
      </c>
      <c r="AL68" s="3">
        <f t="shared" si="42"/>
        <v>17381.919999999998</v>
      </c>
      <c r="AM68" s="3">
        <f t="shared" si="42"/>
        <v>0</v>
      </c>
      <c r="AN68" s="3">
        <f t="shared" si="42"/>
        <v>0</v>
      </c>
      <c r="AO68" s="3">
        <f t="shared" si="42"/>
        <v>0</v>
      </c>
      <c r="AP68" s="3">
        <f t="shared" si="42"/>
        <v>0</v>
      </c>
      <c r="AQ68" s="3">
        <f t="shared" si="42"/>
        <v>0</v>
      </c>
      <c r="AR68" s="3">
        <f t="shared" si="42"/>
        <v>157642.4</v>
      </c>
      <c r="AS68" s="3">
        <f t="shared" si="42"/>
        <v>140388.74</v>
      </c>
      <c r="AT68" s="3">
        <f t="shared" si="42"/>
        <v>17253.66</v>
      </c>
      <c r="AU68" s="3">
        <f t="shared" ref="AU68:BZ68" si="43">AU113</f>
        <v>0</v>
      </c>
      <c r="AV68" s="3">
        <f t="shared" si="43"/>
        <v>76976.100000000006</v>
      </c>
      <c r="AW68" s="3">
        <f t="shared" si="43"/>
        <v>76976.100000000006</v>
      </c>
      <c r="AX68" s="3">
        <f t="shared" si="43"/>
        <v>0</v>
      </c>
      <c r="AY68" s="3">
        <f t="shared" si="43"/>
        <v>76976.100000000006</v>
      </c>
      <c r="AZ68" s="3">
        <f t="shared" si="43"/>
        <v>0</v>
      </c>
      <c r="BA68" s="3">
        <f t="shared" si="43"/>
        <v>0</v>
      </c>
      <c r="BB68" s="3">
        <f t="shared" si="43"/>
        <v>0</v>
      </c>
      <c r="BC68" s="3">
        <f t="shared" si="43"/>
        <v>0</v>
      </c>
      <c r="BD68" s="3">
        <f t="shared" si="43"/>
        <v>0</v>
      </c>
      <c r="BE68" s="3">
        <f t="shared" si="43"/>
        <v>0</v>
      </c>
      <c r="BF68" s="3">
        <f t="shared" si="43"/>
        <v>0</v>
      </c>
      <c r="BG68" s="3">
        <f t="shared" si="43"/>
        <v>0</v>
      </c>
      <c r="BH68" s="3">
        <f t="shared" si="43"/>
        <v>0</v>
      </c>
      <c r="BI68" s="3">
        <f t="shared" si="43"/>
        <v>0</v>
      </c>
      <c r="BJ68" s="3">
        <f t="shared" si="43"/>
        <v>0</v>
      </c>
      <c r="BK68" s="3">
        <f t="shared" si="43"/>
        <v>0</v>
      </c>
      <c r="BL68" s="3">
        <f t="shared" si="43"/>
        <v>0</v>
      </c>
      <c r="BM68" s="3">
        <f t="shared" si="43"/>
        <v>0</v>
      </c>
      <c r="BN68" s="3">
        <f t="shared" si="43"/>
        <v>0</v>
      </c>
      <c r="BO68" s="3">
        <f t="shared" si="43"/>
        <v>0</v>
      </c>
      <c r="BP68" s="3">
        <f t="shared" si="43"/>
        <v>0</v>
      </c>
      <c r="BQ68" s="3">
        <f t="shared" si="43"/>
        <v>0</v>
      </c>
      <c r="BR68" s="3">
        <f t="shared" si="43"/>
        <v>0</v>
      </c>
      <c r="BS68" s="3">
        <f t="shared" si="43"/>
        <v>0</v>
      </c>
      <c r="BT68" s="3">
        <f t="shared" si="43"/>
        <v>0</v>
      </c>
      <c r="BU68" s="3">
        <f t="shared" si="43"/>
        <v>0</v>
      </c>
      <c r="BV68" s="3">
        <f t="shared" si="43"/>
        <v>0</v>
      </c>
      <c r="BW68" s="3">
        <f t="shared" si="43"/>
        <v>0</v>
      </c>
      <c r="BX68" s="3">
        <f t="shared" si="43"/>
        <v>0</v>
      </c>
      <c r="BY68" s="3">
        <f t="shared" si="43"/>
        <v>0</v>
      </c>
      <c r="BZ68" s="3">
        <f t="shared" si="43"/>
        <v>0</v>
      </c>
      <c r="CA68" s="3">
        <f t="shared" ref="CA68:DF68" si="44">CA113</f>
        <v>157642.4</v>
      </c>
      <c r="CB68" s="3">
        <f t="shared" si="44"/>
        <v>140388.74</v>
      </c>
      <c r="CC68" s="3">
        <f t="shared" si="44"/>
        <v>17253.66</v>
      </c>
      <c r="CD68" s="3">
        <f t="shared" si="44"/>
        <v>0</v>
      </c>
      <c r="CE68" s="3">
        <f t="shared" si="44"/>
        <v>76976.100000000006</v>
      </c>
      <c r="CF68" s="3">
        <f t="shared" si="44"/>
        <v>76976.100000000006</v>
      </c>
      <c r="CG68" s="3">
        <f t="shared" si="44"/>
        <v>0</v>
      </c>
      <c r="CH68" s="3">
        <f t="shared" si="44"/>
        <v>76976.100000000006</v>
      </c>
      <c r="CI68" s="3">
        <f t="shared" si="44"/>
        <v>0</v>
      </c>
      <c r="CJ68" s="3">
        <f t="shared" si="44"/>
        <v>0</v>
      </c>
      <c r="CK68" s="3">
        <f t="shared" si="44"/>
        <v>0</v>
      </c>
      <c r="CL68" s="3">
        <f t="shared" si="44"/>
        <v>0</v>
      </c>
      <c r="CM68" s="3">
        <f t="shared" si="44"/>
        <v>0</v>
      </c>
      <c r="CN68" s="3">
        <f t="shared" si="44"/>
        <v>0</v>
      </c>
      <c r="CO68" s="3">
        <f t="shared" si="44"/>
        <v>0</v>
      </c>
      <c r="CP68" s="3">
        <f t="shared" si="44"/>
        <v>0</v>
      </c>
      <c r="CQ68" s="3">
        <f t="shared" si="44"/>
        <v>0</v>
      </c>
      <c r="CR68" s="3">
        <f t="shared" si="44"/>
        <v>0</v>
      </c>
      <c r="CS68" s="3">
        <f t="shared" si="44"/>
        <v>0</v>
      </c>
      <c r="CT68" s="3">
        <f t="shared" si="44"/>
        <v>0</v>
      </c>
      <c r="CU68" s="3">
        <f t="shared" si="44"/>
        <v>0</v>
      </c>
      <c r="CV68" s="3">
        <f t="shared" si="44"/>
        <v>0</v>
      </c>
      <c r="CW68" s="3">
        <f t="shared" si="44"/>
        <v>0</v>
      </c>
      <c r="CX68" s="3">
        <f t="shared" si="44"/>
        <v>0</v>
      </c>
      <c r="CY68" s="3">
        <f t="shared" si="44"/>
        <v>0</v>
      </c>
      <c r="CZ68" s="3">
        <f t="shared" si="44"/>
        <v>0</v>
      </c>
      <c r="DA68" s="3">
        <f t="shared" si="44"/>
        <v>0</v>
      </c>
      <c r="DB68" s="3">
        <f t="shared" si="44"/>
        <v>0</v>
      </c>
      <c r="DC68" s="3">
        <f t="shared" si="44"/>
        <v>0</v>
      </c>
      <c r="DD68" s="3">
        <f t="shared" si="44"/>
        <v>0</v>
      </c>
      <c r="DE68" s="3">
        <f t="shared" si="44"/>
        <v>0</v>
      </c>
      <c r="DF68" s="3">
        <f t="shared" si="44"/>
        <v>0</v>
      </c>
      <c r="DG68" s="4">
        <f t="shared" ref="DG68:EL68" si="45">DG113</f>
        <v>0</v>
      </c>
      <c r="DH68" s="4">
        <f t="shared" si="45"/>
        <v>0</v>
      </c>
      <c r="DI68" s="4">
        <f t="shared" si="45"/>
        <v>0</v>
      </c>
      <c r="DJ68" s="4">
        <f t="shared" si="45"/>
        <v>0</v>
      </c>
      <c r="DK68" s="4">
        <f t="shared" si="45"/>
        <v>0</v>
      </c>
      <c r="DL68" s="4">
        <f t="shared" si="45"/>
        <v>0</v>
      </c>
      <c r="DM68" s="4">
        <f t="shared" si="45"/>
        <v>0</v>
      </c>
      <c r="DN68" s="4">
        <f t="shared" si="45"/>
        <v>0</v>
      </c>
      <c r="DO68" s="4">
        <f t="shared" si="45"/>
        <v>0</v>
      </c>
      <c r="DP68" s="4">
        <f t="shared" si="45"/>
        <v>0</v>
      </c>
      <c r="DQ68" s="4">
        <f t="shared" si="45"/>
        <v>0</v>
      </c>
      <c r="DR68" s="4">
        <f t="shared" si="45"/>
        <v>0</v>
      </c>
      <c r="DS68" s="4">
        <f t="shared" si="45"/>
        <v>0</v>
      </c>
      <c r="DT68" s="4">
        <f t="shared" si="45"/>
        <v>0</v>
      </c>
      <c r="DU68" s="4">
        <f t="shared" si="45"/>
        <v>0</v>
      </c>
      <c r="DV68" s="4">
        <f t="shared" si="45"/>
        <v>0</v>
      </c>
      <c r="DW68" s="4">
        <f t="shared" si="45"/>
        <v>0</v>
      </c>
      <c r="DX68" s="4">
        <f t="shared" si="45"/>
        <v>0</v>
      </c>
      <c r="DY68" s="4">
        <f t="shared" si="45"/>
        <v>0</v>
      </c>
      <c r="DZ68" s="4">
        <f t="shared" si="45"/>
        <v>0</v>
      </c>
      <c r="EA68" s="4">
        <f t="shared" si="45"/>
        <v>0</v>
      </c>
      <c r="EB68" s="4">
        <f t="shared" si="45"/>
        <v>0</v>
      </c>
      <c r="EC68" s="4">
        <f t="shared" si="45"/>
        <v>0</v>
      </c>
      <c r="ED68" s="4">
        <f t="shared" si="45"/>
        <v>0</v>
      </c>
      <c r="EE68" s="4">
        <f t="shared" si="45"/>
        <v>0</v>
      </c>
      <c r="EF68" s="4">
        <f t="shared" si="45"/>
        <v>0</v>
      </c>
      <c r="EG68" s="4">
        <f t="shared" si="45"/>
        <v>0</v>
      </c>
      <c r="EH68" s="4">
        <f t="shared" si="45"/>
        <v>0</v>
      </c>
      <c r="EI68" s="4">
        <f t="shared" si="45"/>
        <v>0</v>
      </c>
      <c r="EJ68" s="4">
        <f t="shared" si="45"/>
        <v>0</v>
      </c>
      <c r="EK68" s="4">
        <f t="shared" si="45"/>
        <v>0</v>
      </c>
      <c r="EL68" s="4">
        <f t="shared" si="45"/>
        <v>0</v>
      </c>
      <c r="EM68" s="4">
        <f t="shared" ref="EM68:FR68" si="46">EM113</f>
        <v>0</v>
      </c>
      <c r="EN68" s="4">
        <f t="shared" si="46"/>
        <v>0</v>
      </c>
      <c r="EO68" s="4">
        <f t="shared" si="46"/>
        <v>0</v>
      </c>
      <c r="EP68" s="4">
        <f t="shared" si="46"/>
        <v>0</v>
      </c>
      <c r="EQ68" s="4">
        <f t="shared" si="46"/>
        <v>0</v>
      </c>
      <c r="ER68" s="4">
        <f t="shared" si="46"/>
        <v>0</v>
      </c>
      <c r="ES68" s="4">
        <f t="shared" si="46"/>
        <v>0</v>
      </c>
      <c r="ET68" s="4">
        <f t="shared" si="46"/>
        <v>0</v>
      </c>
      <c r="EU68" s="4">
        <f t="shared" si="46"/>
        <v>0</v>
      </c>
      <c r="EV68" s="4">
        <f t="shared" si="46"/>
        <v>0</v>
      </c>
      <c r="EW68" s="4">
        <f t="shared" si="46"/>
        <v>0</v>
      </c>
      <c r="EX68" s="4">
        <f t="shared" si="46"/>
        <v>0</v>
      </c>
      <c r="EY68" s="4">
        <f t="shared" si="46"/>
        <v>0</v>
      </c>
      <c r="EZ68" s="4">
        <f t="shared" si="46"/>
        <v>0</v>
      </c>
      <c r="FA68" s="4">
        <f t="shared" si="46"/>
        <v>0</v>
      </c>
      <c r="FB68" s="4">
        <f t="shared" si="46"/>
        <v>0</v>
      </c>
      <c r="FC68" s="4">
        <f t="shared" si="46"/>
        <v>0</v>
      </c>
      <c r="FD68" s="4">
        <f t="shared" si="46"/>
        <v>0</v>
      </c>
      <c r="FE68" s="4">
        <f t="shared" si="46"/>
        <v>0</v>
      </c>
      <c r="FF68" s="4">
        <f t="shared" si="46"/>
        <v>0</v>
      </c>
      <c r="FG68" s="4">
        <f t="shared" si="46"/>
        <v>0</v>
      </c>
      <c r="FH68" s="4">
        <f t="shared" si="46"/>
        <v>0</v>
      </c>
      <c r="FI68" s="4">
        <f t="shared" si="46"/>
        <v>0</v>
      </c>
      <c r="FJ68" s="4">
        <f t="shared" si="46"/>
        <v>0</v>
      </c>
      <c r="FK68" s="4">
        <f t="shared" si="46"/>
        <v>0</v>
      </c>
      <c r="FL68" s="4">
        <f t="shared" si="46"/>
        <v>0</v>
      </c>
      <c r="FM68" s="4">
        <f t="shared" si="46"/>
        <v>0</v>
      </c>
      <c r="FN68" s="4">
        <f t="shared" si="46"/>
        <v>0</v>
      </c>
      <c r="FO68" s="4">
        <f t="shared" si="46"/>
        <v>0</v>
      </c>
      <c r="FP68" s="4">
        <f t="shared" si="46"/>
        <v>0</v>
      </c>
      <c r="FQ68" s="4">
        <f t="shared" si="46"/>
        <v>0</v>
      </c>
      <c r="FR68" s="4">
        <f t="shared" si="46"/>
        <v>0</v>
      </c>
      <c r="FS68" s="4">
        <f t="shared" ref="FS68:GX68" si="47">FS113</f>
        <v>0</v>
      </c>
      <c r="FT68" s="4">
        <f t="shared" si="47"/>
        <v>0</v>
      </c>
      <c r="FU68" s="4">
        <f t="shared" si="47"/>
        <v>0</v>
      </c>
      <c r="FV68" s="4">
        <f t="shared" si="47"/>
        <v>0</v>
      </c>
      <c r="FW68" s="4">
        <f t="shared" si="47"/>
        <v>0</v>
      </c>
      <c r="FX68" s="4">
        <f t="shared" si="47"/>
        <v>0</v>
      </c>
      <c r="FY68" s="4">
        <f t="shared" si="47"/>
        <v>0</v>
      </c>
      <c r="FZ68" s="4">
        <f t="shared" si="47"/>
        <v>0</v>
      </c>
      <c r="GA68" s="4">
        <f t="shared" si="47"/>
        <v>0</v>
      </c>
      <c r="GB68" s="4">
        <f t="shared" si="47"/>
        <v>0</v>
      </c>
      <c r="GC68" s="4">
        <f t="shared" si="47"/>
        <v>0</v>
      </c>
      <c r="GD68" s="4">
        <f t="shared" si="47"/>
        <v>0</v>
      </c>
      <c r="GE68" s="4">
        <f t="shared" si="47"/>
        <v>0</v>
      </c>
      <c r="GF68" s="4">
        <f t="shared" si="47"/>
        <v>0</v>
      </c>
      <c r="GG68" s="4">
        <f t="shared" si="47"/>
        <v>0</v>
      </c>
      <c r="GH68" s="4">
        <f t="shared" si="47"/>
        <v>0</v>
      </c>
      <c r="GI68" s="4">
        <f t="shared" si="47"/>
        <v>0</v>
      </c>
      <c r="GJ68" s="4">
        <f t="shared" si="47"/>
        <v>0</v>
      </c>
      <c r="GK68" s="4">
        <f t="shared" si="47"/>
        <v>0</v>
      </c>
      <c r="GL68" s="4">
        <f t="shared" si="47"/>
        <v>0</v>
      </c>
      <c r="GM68" s="4">
        <f t="shared" si="47"/>
        <v>0</v>
      </c>
      <c r="GN68" s="4">
        <f t="shared" si="47"/>
        <v>0</v>
      </c>
      <c r="GO68" s="4">
        <f t="shared" si="47"/>
        <v>0</v>
      </c>
      <c r="GP68" s="4">
        <f t="shared" si="47"/>
        <v>0</v>
      </c>
      <c r="GQ68" s="4">
        <f t="shared" si="47"/>
        <v>0</v>
      </c>
      <c r="GR68" s="4">
        <f t="shared" si="47"/>
        <v>0</v>
      </c>
      <c r="GS68" s="4">
        <f t="shared" si="47"/>
        <v>0</v>
      </c>
      <c r="GT68" s="4">
        <f t="shared" si="47"/>
        <v>0</v>
      </c>
      <c r="GU68" s="4">
        <f t="shared" si="47"/>
        <v>0</v>
      </c>
      <c r="GV68" s="4">
        <f t="shared" si="47"/>
        <v>0</v>
      </c>
      <c r="GW68" s="4">
        <f t="shared" si="47"/>
        <v>0</v>
      </c>
      <c r="GX68" s="4">
        <f t="shared" si="47"/>
        <v>0</v>
      </c>
    </row>
    <row r="70" spans="1:255" x14ac:dyDescent="0.2">
      <c r="A70" s="2">
        <v>17</v>
      </c>
      <c r="B70" s="2">
        <v>1</v>
      </c>
      <c r="C70" s="2">
        <f>ROW(SmtRes!A14)</f>
        <v>14</v>
      </c>
      <c r="D70" s="2">
        <f>ROW(EtalonRes!A15)</f>
        <v>15</v>
      </c>
      <c r="E70" s="2" t="s">
        <v>119</v>
      </c>
      <c r="F70" s="2" t="s">
        <v>120</v>
      </c>
      <c r="G70" s="2" t="s">
        <v>121</v>
      </c>
      <c r="H70" s="2" t="s">
        <v>122</v>
      </c>
      <c r="I70" s="2">
        <f>ROUND(99/100,7)</f>
        <v>0.99</v>
      </c>
      <c r="J70" s="2">
        <v>0</v>
      </c>
      <c r="K70" s="2">
        <f>ROUND(99/100,7)</f>
        <v>0.99</v>
      </c>
      <c r="L70" s="2"/>
      <c r="M70" s="2"/>
      <c r="N70" s="2"/>
      <c r="O70" s="2">
        <f t="shared" ref="O70:O94" si="48">ROUND(CP70,2)</f>
        <v>2936.5</v>
      </c>
      <c r="P70" s="2">
        <f>SUMIF(SmtRes!AQ11:'SmtRes'!AQ14,"=1",SmtRes!DF11:'SmtRes'!DF14)</f>
        <v>0</v>
      </c>
      <c r="Q70" s="2">
        <f>SUMIF(SmtRes!AQ11:'SmtRes'!AQ14,"=1",SmtRes!DG11:'SmtRes'!DG14)</f>
        <v>441.96</v>
      </c>
      <c r="R70" s="2">
        <f>SUMIF(SmtRes!AQ11:'SmtRes'!AQ14,"=1",SmtRes!DH11:'SmtRes'!DH14)</f>
        <v>0</v>
      </c>
      <c r="S70" s="2">
        <f>SUMIF(SmtRes!AQ11:'SmtRes'!AQ14,"=1",SmtRes!DI11:'SmtRes'!DI14)</f>
        <v>2494.54</v>
      </c>
      <c r="T70" s="2">
        <f t="shared" ref="T70:T111" si="49">ROUND(CU70*I70,2)</f>
        <v>0</v>
      </c>
      <c r="U70" s="2">
        <f>SUMIF(SmtRes!AQ11:'SmtRes'!AQ14,"=1",SmtRes!CV11:'SmtRes'!CV14)</f>
        <v>5.6429999999999998</v>
      </c>
      <c r="V70" s="2">
        <f>SUMIF(SmtRes!AQ11:'SmtRes'!AQ14,"=1",SmtRes!CW11:'SmtRes'!CW14)</f>
        <v>0</v>
      </c>
      <c r="W70" s="2">
        <f t="shared" ref="W70:W111" si="50">ROUND(CX70*I70,2)</f>
        <v>0</v>
      </c>
      <c r="X70" s="2">
        <f t="shared" ref="X70:X111" si="51">ROUND(CY70,2)</f>
        <v>2918.61</v>
      </c>
      <c r="Y70" s="2">
        <f t="shared" ref="Y70:Y111" si="52">ROUND(CZ70,2)</f>
        <v>1845.96</v>
      </c>
      <c r="Z70" s="2"/>
      <c r="AA70" s="2">
        <v>73938991</v>
      </c>
      <c r="AB70" s="2">
        <f t="shared" ref="AB70:AB111" si="53">ROUND((AC70+AD70+AF70),6)</f>
        <v>2844.0744</v>
      </c>
      <c r="AC70" s="2">
        <f>ROUND((0),6)</f>
        <v>0</v>
      </c>
      <c r="AD70" s="2">
        <f>ROUND((((SUM(SmtRes!BR11:'SmtRes'!BR14))-(0))+AE70),6)</f>
        <v>324.33240000000001</v>
      </c>
      <c r="AE70" s="2">
        <f>ROUND((0),6)</f>
        <v>0</v>
      </c>
      <c r="AF70" s="2">
        <f>ROUND((SUM(SmtRes!BT11:'SmtRes'!BT14)),6)</f>
        <v>2519.7420000000002</v>
      </c>
      <c r="AG70" s="2">
        <f t="shared" ref="AG70:AG111" si="54">ROUND((AP70),6)</f>
        <v>0</v>
      </c>
      <c r="AH70" s="2">
        <f>(SUM(SmtRes!BU11:'SmtRes'!BU14))</f>
        <v>5.7</v>
      </c>
      <c r="AI70" s="2">
        <f>(0)</f>
        <v>0</v>
      </c>
      <c r="AJ70" s="2">
        <f t="shared" ref="AJ70:AJ111" si="55">(AS70)</f>
        <v>0</v>
      </c>
      <c r="AK70" s="2">
        <v>2844.0744000000004</v>
      </c>
      <c r="AL70" s="2">
        <v>0</v>
      </c>
      <c r="AM70" s="2">
        <v>324.33240000000001</v>
      </c>
      <c r="AN70" s="2">
        <v>0</v>
      </c>
      <c r="AO70" s="2">
        <v>2519.7420000000002</v>
      </c>
      <c r="AP70" s="2">
        <v>0</v>
      </c>
      <c r="AQ70" s="2">
        <v>5.7</v>
      </c>
      <c r="AR70" s="2">
        <v>0</v>
      </c>
      <c r="AS70" s="2">
        <v>0</v>
      </c>
      <c r="AT70" s="2">
        <v>117</v>
      </c>
      <c r="AU70" s="2">
        <v>74</v>
      </c>
      <c r="AV70" s="2">
        <v>1</v>
      </c>
      <c r="AW70" s="2">
        <v>1</v>
      </c>
      <c r="AX70" s="2"/>
      <c r="AY70" s="2"/>
      <c r="AZ70" s="2">
        <v>1</v>
      </c>
      <c r="BA70" s="2">
        <v>1</v>
      </c>
      <c r="BB70" s="2">
        <v>1</v>
      </c>
      <c r="BC70" s="2">
        <v>1</v>
      </c>
      <c r="BD70" s="2" t="s">
        <v>3</v>
      </c>
      <c r="BE70" s="2" t="s">
        <v>3</v>
      </c>
      <c r="BF70" s="2" t="s">
        <v>3</v>
      </c>
      <c r="BG70" s="2" t="s">
        <v>3</v>
      </c>
      <c r="BH70" s="2">
        <v>0</v>
      </c>
      <c r="BI70" s="2">
        <v>1</v>
      </c>
      <c r="BJ70" s="2" t="s">
        <v>123</v>
      </c>
      <c r="BK70" s="2"/>
      <c r="BL70" s="2"/>
      <c r="BM70" s="2">
        <v>24001</v>
      </c>
      <c r="BN70" s="2">
        <v>0</v>
      </c>
      <c r="BO70" s="2" t="s">
        <v>3</v>
      </c>
      <c r="BP70" s="2">
        <v>0</v>
      </c>
      <c r="BQ70" s="2">
        <v>2</v>
      </c>
      <c r="BR70" s="2">
        <v>0</v>
      </c>
      <c r="BS70" s="2">
        <v>1</v>
      </c>
      <c r="BT70" s="2">
        <v>1</v>
      </c>
      <c r="BU70" s="2">
        <v>1</v>
      </c>
      <c r="BV70" s="2">
        <v>1</v>
      </c>
      <c r="BW70" s="2">
        <v>1</v>
      </c>
      <c r="BX70" s="2">
        <v>1</v>
      </c>
      <c r="BY70" s="2" t="s">
        <v>3</v>
      </c>
      <c r="BZ70" s="2">
        <v>117</v>
      </c>
      <c r="CA70" s="2">
        <v>74</v>
      </c>
      <c r="CB70" s="2" t="s">
        <v>3</v>
      </c>
      <c r="CC70" s="2"/>
      <c r="CD70" s="2"/>
      <c r="CE70" s="2">
        <v>0</v>
      </c>
      <c r="CF70" s="2">
        <v>0</v>
      </c>
      <c r="CG70" s="2">
        <v>0</v>
      </c>
      <c r="CH70" s="2"/>
      <c r="CI70" s="2"/>
      <c r="CJ70" s="2"/>
      <c r="CK70" s="2"/>
      <c r="CL70" s="2"/>
      <c r="CM70" s="2">
        <v>0</v>
      </c>
      <c r="CN70" s="2" t="s">
        <v>3</v>
      </c>
      <c r="CO70" s="2">
        <v>0</v>
      </c>
      <c r="CP70" s="2">
        <f t="shared" ref="CP70:CP94" si="56">(P70+Q70+S70+R70)</f>
        <v>2936.5</v>
      </c>
      <c r="CQ70" s="2">
        <f>SUMIF(SmtRes!AQ11:'SmtRes'!AQ14,"=1",SmtRes!AA11:'SmtRes'!AA14)</f>
        <v>0</v>
      </c>
      <c r="CR70" s="2">
        <f>SUMIF(SmtRes!AQ11:'SmtRes'!AQ14,"=1",SmtRes!AB11:'SmtRes'!AB14)</f>
        <v>518.44000000000005</v>
      </c>
      <c r="CS70" s="2">
        <f>SUMIF(SmtRes!AQ11:'SmtRes'!AQ14,"=1",SmtRes!AC11:'SmtRes'!AC14)</f>
        <v>0</v>
      </c>
      <c r="CT70" s="2">
        <f>SUMIF(SmtRes!AQ11:'SmtRes'!AQ14,"=1",SmtRes!AD11:'SmtRes'!AD14)</f>
        <v>442.06</v>
      </c>
      <c r="CU70" s="2">
        <f t="shared" ref="CU70:CU94" si="57">AG70</f>
        <v>0</v>
      </c>
      <c r="CV70" s="2">
        <f>SUMIF(SmtRes!AQ11:'SmtRes'!AQ14,"=1",SmtRes!BU11:'SmtRes'!BU14)</f>
        <v>5.7</v>
      </c>
      <c r="CW70" s="2">
        <f>SUMIF(SmtRes!AQ11:'SmtRes'!AQ14,"=1",SmtRes!BV11:'SmtRes'!BV14)</f>
        <v>0</v>
      </c>
      <c r="CX70" s="2">
        <f t="shared" ref="CX70:CX94" si="58">AJ70</f>
        <v>0</v>
      </c>
      <c r="CY70" s="2">
        <f>(((S70+R70)*AT70)/100)</f>
        <v>2918.6118000000001</v>
      </c>
      <c r="CZ70" s="2">
        <f>(((S70+R70)*AU70)/100)</f>
        <v>1845.9595999999999</v>
      </c>
      <c r="DA70" s="2"/>
      <c r="DB70" s="2"/>
      <c r="DC70" s="2" t="s">
        <v>3</v>
      </c>
      <c r="DD70" s="2" t="s">
        <v>3</v>
      </c>
      <c r="DE70" s="2" t="s">
        <v>3</v>
      </c>
      <c r="DF70" s="2" t="s">
        <v>3</v>
      </c>
      <c r="DG70" s="2" t="s">
        <v>3</v>
      </c>
      <c r="DH70" s="2" t="s">
        <v>3</v>
      </c>
      <c r="DI70" s="2" t="s">
        <v>3</v>
      </c>
      <c r="DJ70" s="2" t="s">
        <v>3</v>
      </c>
      <c r="DK70" s="2" t="s">
        <v>3</v>
      </c>
      <c r="DL70" s="2" t="s">
        <v>3</v>
      </c>
      <c r="DM70" s="2" t="s">
        <v>3</v>
      </c>
      <c r="DN70" s="2">
        <v>0</v>
      </c>
      <c r="DO70" s="2">
        <v>0</v>
      </c>
      <c r="DP70" s="2">
        <v>1</v>
      </c>
      <c r="DQ70" s="2">
        <v>1</v>
      </c>
      <c r="DR70" s="2"/>
      <c r="DS70" s="2"/>
      <c r="DT70" s="2"/>
      <c r="DU70" s="2">
        <v>1003</v>
      </c>
      <c r="DV70" s="2" t="s">
        <v>122</v>
      </c>
      <c r="DW70" s="2" t="s">
        <v>122</v>
      </c>
      <c r="DX70" s="2">
        <v>100</v>
      </c>
      <c r="DY70" s="2"/>
      <c r="DZ70" s="2" t="s">
        <v>3</v>
      </c>
      <c r="EA70" s="2" t="s">
        <v>3</v>
      </c>
      <c r="EB70" s="2" t="s">
        <v>3</v>
      </c>
      <c r="EC70" s="2" t="s">
        <v>3</v>
      </c>
      <c r="ED70" s="2"/>
      <c r="EE70" s="2">
        <v>72340632</v>
      </c>
      <c r="EF70" s="2">
        <v>2</v>
      </c>
      <c r="EG70" s="2" t="s">
        <v>23</v>
      </c>
      <c r="EH70" s="2">
        <v>18</v>
      </c>
      <c r="EI70" s="2" t="s">
        <v>41</v>
      </c>
      <c r="EJ70" s="2">
        <v>1</v>
      </c>
      <c r="EK70" s="2">
        <v>24001</v>
      </c>
      <c r="EL70" s="2" t="s">
        <v>41</v>
      </c>
      <c r="EM70" s="2" t="s">
        <v>124</v>
      </c>
      <c r="EN70" s="2"/>
      <c r="EO70" s="2" t="s">
        <v>3</v>
      </c>
      <c r="EP70" s="2"/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5.7</v>
      </c>
      <c r="EX70" s="2">
        <v>0</v>
      </c>
      <c r="EY70" s="2">
        <v>0</v>
      </c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>
        <v>0</v>
      </c>
      <c r="FR70" s="2">
        <v>0</v>
      </c>
      <c r="FS70" s="2">
        <v>0</v>
      </c>
      <c r="FT70" s="2"/>
      <c r="FU70" s="2"/>
      <c r="FV70" s="2"/>
      <c r="FW70" s="2"/>
      <c r="FX70" s="2">
        <v>117</v>
      </c>
      <c r="FY70" s="2">
        <v>74</v>
      </c>
      <c r="FZ70" s="2"/>
      <c r="GA70" s="2" t="s">
        <v>3</v>
      </c>
      <c r="GB70" s="2"/>
      <c r="GC70" s="2"/>
      <c r="GD70" s="2">
        <v>1</v>
      </c>
      <c r="GE70" s="2"/>
      <c r="GF70" s="2">
        <v>-705619183</v>
      </c>
      <c r="GG70" s="2">
        <v>2</v>
      </c>
      <c r="GH70" s="2">
        <v>1</v>
      </c>
      <c r="GI70" s="2">
        <v>-2</v>
      </c>
      <c r="GJ70" s="2">
        <v>0</v>
      </c>
      <c r="GK70" s="2">
        <v>0</v>
      </c>
      <c r="GL70" s="2">
        <f t="shared" ref="GL70:GL111" si="59">ROUND(IF(AND(BH70=3,BI70=3,FS70&lt;&gt;0),P70,0),2)</f>
        <v>0</v>
      </c>
      <c r="GM70" s="2">
        <f t="shared" ref="GM70:GM111" si="60">ROUND(O70+X70+Y70,2)+GX70</f>
        <v>7701.07</v>
      </c>
      <c r="GN70" s="2">
        <f t="shared" ref="GN70:GN111" si="61">IF(OR(BI70=0,BI70=1),GM70-GX70,0)</f>
        <v>7701.07</v>
      </c>
      <c r="GO70" s="2">
        <f t="shared" ref="GO70:GO111" si="62">IF(BI70=2,GM70-GX70,0)</f>
        <v>0</v>
      </c>
      <c r="GP70" s="2">
        <f t="shared" ref="GP70:GP111" si="63">IF(BI70=4,GM70-GX70,0)</f>
        <v>0</v>
      </c>
      <c r="GQ70" s="2"/>
      <c r="GR70" s="2">
        <v>0</v>
      </c>
      <c r="GS70" s="2">
        <v>3</v>
      </c>
      <c r="GT70" s="2">
        <v>0</v>
      </c>
      <c r="GU70" s="2" t="s">
        <v>3</v>
      </c>
      <c r="GV70" s="2">
        <f t="shared" ref="GV70:GV111" si="64">ROUND((GT70),6)</f>
        <v>0</v>
      </c>
      <c r="GW70" s="2">
        <v>1</v>
      </c>
      <c r="GX70" s="2">
        <f t="shared" ref="GX70:GX111" si="65">ROUND(HC70*I70,2)</f>
        <v>0</v>
      </c>
      <c r="GY70" s="2"/>
      <c r="GZ70" s="2"/>
      <c r="HA70" s="2">
        <v>0</v>
      </c>
      <c r="HB70" s="2">
        <v>0</v>
      </c>
      <c r="HC70" s="2">
        <f t="shared" ref="HC70:HC94" si="66">GV70*GW70</f>
        <v>0</v>
      </c>
      <c r="HD70" s="2"/>
      <c r="HE70" s="2" t="s">
        <v>3</v>
      </c>
      <c r="HF70" s="2" t="s">
        <v>3</v>
      </c>
      <c r="HG70" s="2"/>
      <c r="HH70" s="2"/>
      <c r="HI70" s="2"/>
      <c r="HJ70" s="2"/>
      <c r="HK70" s="2"/>
      <c r="HL70" s="2"/>
      <c r="HM70" s="2" t="s">
        <v>3</v>
      </c>
      <c r="HN70" s="2" t="s">
        <v>43</v>
      </c>
      <c r="HO70" s="2" t="s">
        <v>44</v>
      </c>
      <c r="HP70" s="2" t="s">
        <v>41</v>
      </c>
      <c r="HQ70" s="2" t="s">
        <v>41</v>
      </c>
      <c r="HR70" s="2"/>
      <c r="HS70" s="2">
        <v>0</v>
      </c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>
        <v>0</v>
      </c>
      <c r="IL70" s="2"/>
      <c r="IM70" s="2"/>
      <c r="IN70" s="2"/>
      <c r="IO70" s="2"/>
      <c r="IP70" s="2"/>
      <c r="IQ70" s="2"/>
      <c r="IR70" s="2"/>
      <c r="IS70" s="2"/>
      <c r="IT70" s="2"/>
      <c r="IU70" s="2"/>
    </row>
    <row r="71" spans="1:255" x14ac:dyDescent="0.2">
      <c r="A71" s="2">
        <v>17</v>
      </c>
      <c r="B71" s="2">
        <v>1</v>
      </c>
      <c r="C71" s="2"/>
      <c r="D71" s="2"/>
      <c r="E71" s="2" t="s">
        <v>125</v>
      </c>
      <c r="F71" s="2" t="s">
        <v>126</v>
      </c>
      <c r="G71" s="2" t="s">
        <v>127</v>
      </c>
      <c r="H71" s="2" t="s">
        <v>128</v>
      </c>
      <c r="I71" s="2">
        <v>6</v>
      </c>
      <c r="J71" s="2">
        <v>0</v>
      </c>
      <c r="K71" s="2">
        <v>6</v>
      </c>
      <c r="L71" s="2"/>
      <c r="M71" s="2"/>
      <c r="N71" s="2"/>
      <c r="O71" s="2">
        <f t="shared" si="48"/>
        <v>346.98</v>
      </c>
      <c r="P71" s="2">
        <f>ROUND(CQ71*I71,2)</f>
        <v>346.98</v>
      </c>
      <c r="Q71" s="2">
        <f>ROUND(CR71*I71,2)</f>
        <v>0</v>
      </c>
      <c r="R71" s="2">
        <f>ROUND(CS71*I71,2)</f>
        <v>0</v>
      </c>
      <c r="S71" s="2">
        <f>ROUND(CT71*I71,2)</f>
        <v>0</v>
      </c>
      <c r="T71" s="2">
        <f t="shared" si="49"/>
        <v>0</v>
      </c>
      <c r="U71" s="2">
        <f>ROUND(CV71*I71,7)</f>
        <v>0</v>
      </c>
      <c r="V71" s="2">
        <f>ROUND(CW71*I71,7)</f>
        <v>0</v>
      </c>
      <c r="W71" s="2">
        <f t="shared" si="50"/>
        <v>0</v>
      </c>
      <c r="X71" s="2">
        <f t="shared" si="51"/>
        <v>0</v>
      </c>
      <c r="Y71" s="2">
        <f t="shared" si="52"/>
        <v>0</v>
      </c>
      <c r="Z71" s="2"/>
      <c r="AA71" s="2">
        <v>73938991</v>
      </c>
      <c r="AB71" s="2">
        <f t="shared" si="53"/>
        <v>56.15</v>
      </c>
      <c r="AC71" s="2">
        <f>ROUND((ES71),6)</f>
        <v>56.15</v>
      </c>
      <c r="AD71" s="2">
        <f>ROUND((((ET71)-(EU71))+AE71),6)</f>
        <v>0</v>
      </c>
      <c r="AE71" s="2">
        <f t="shared" ref="AE71:AF74" si="67">ROUND((EU71),6)</f>
        <v>0</v>
      </c>
      <c r="AF71" s="2">
        <f t="shared" si="67"/>
        <v>0</v>
      </c>
      <c r="AG71" s="2">
        <f t="shared" si="54"/>
        <v>0</v>
      </c>
      <c r="AH71" s="2">
        <f t="shared" ref="AH71:AI74" si="68">(EW71)</f>
        <v>0</v>
      </c>
      <c r="AI71" s="2">
        <f t="shared" si="68"/>
        <v>0</v>
      </c>
      <c r="AJ71" s="2">
        <f t="shared" si="55"/>
        <v>0</v>
      </c>
      <c r="AK71" s="2">
        <v>56.15</v>
      </c>
      <c r="AL71" s="2">
        <v>56.15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1</v>
      </c>
      <c r="AW71" s="2">
        <v>1</v>
      </c>
      <c r="AX71" s="2"/>
      <c r="AY71" s="2"/>
      <c r="AZ71" s="2">
        <v>1</v>
      </c>
      <c r="BA71" s="2">
        <v>1</v>
      </c>
      <c r="BB71" s="2">
        <v>1</v>
      </c>
      <c r="BC71" s="2">
        <v>1.03</v>
      </c>
      <c r="BD71" s="2" t="s">
        <v>3</v>
      </c>
      <c r="BE71" s="2" t="s">
        <v>3</v>
      </c>
      <c r="BF71" s="2" t="s">
        <v>3</v>
      </c>
      <c r="BG71" s="2" t="s">
        <v>3</v>
      </c>
      <c r="BH71" s="2">
        <v>3</v>
      </c>
      <c r="BI71" s="2">
        <v>1</v>
      </c>
      <c r="BJ71" s="2" t="s">
        <v>129</v>
      </c>
      <c r="BK71" s="2"/>
      <c r="BL71" s="2"/>
      <c r="BM71" s="2">
        <v>500001</v>
      </c>
      <c r="BN71" s="2">
        <v>0</v>
      </c>
      <c r="BO71" s="2" t="s">
        <v>126</v>
      </c>
      <c r="BP71" s="2">
        <v>1</v>
      </c>
      <c r="BQ71" s="2">
        <v>8</v>
      </c>
      <c r="BR71" s="2">
        <v>0</v>
      </c>
      <c r="BS71" s="2">
        <v>1</v>
      </c>
      <c r="BT71" s="2">
        <v>1</v>
      </c>
      <c r="BU71" s="2">
        <v>1</v>
      </c>
      <c r="BV71" s="2">
        <v>1</v>
      </c>
      <c r="BW71" s="2">
        <v>1</v>
      </c>
      <c r="BX71" s="2">
        <v>1</v>
      </c>
      <c r="BY71" s="2" t="s">
        <v>3</v>
      </c>
      <c r="BZ71" s="2">
        <v>0</v>
      </c>
      <c r="CA71" s="2">
        <v>0</v>
      </c>
      <c r="CB71" s="2" t="s">
        <v>3</v>
      </c>
      <c r="CC71" s="2"/>
      <c r="CD71" s="2"/>
      <c r="CE71" s="2">
        <v>0</v>
      </c>
      <c r="CF71" s="2">
        <v>0</v>
      </c>
      <c r="CG71" s="2">
        <v>0</v>
      </c>
      <c r="CH71" s="2"/>
      <c r="CI71" s="2"/>
      <c r="CJ71" s="2"/>
      <c r="CK71" s="2"/>
      <c r="CL71" s="2"/>
      <c r="CM71" s="2">
        <v>0</v>
      </c>
      <c r="CN71" s="2" t="s">
        <v>3</v>
      </c>
      <c r="CO71" s="2">
        <v>0</v>
      </c>
      <c r="CP71" s="2">
        <f t="shared" si="56"/>
        <v>346.98</v>
      </c>
      <c r="CQ71" s="2">
        <f>ROUND(AL71*BC71,2)</f>
        <v>57.83</v>
      </c>
      <c r="CR71" s="2">
        <f>ROUND(AM71*BB71,2)</f>
        <v>0</v>
      </c>
      <c r="CS71" s="2">
        <f>ROUND(AN71*BS71,2)</f>
        <v>0</v>
      </c>
      <c r="CT71" s="2">
        <f>ROUND(AO71*BA71,2)</f>
        <v>0</v>
      </c>
      <c r="CU71" s="2">
        <f t="shared" si="57"/>
        <v>0</v>
      </c>
      <c r="CV71" s="2">
        <f t="shared" ref="CV71:CW74" si="69">AH71</f>
        <v>0</v>
      </c>
      <c r="CW71" s="2">
        <f t="shared" si="69"/>
        <v>0</v>
      </c>
      <c r="CX71" s="2">
        <f t="shared" si="58"/>
        <v>0</v>
      </c>
      <c r="CY71" s="2">
        <f>0</f>
        <v>0</v>
      </c>
      <c r="CZ71" s="2">
        <f>0</f>
        <v>0</v>
      </c>
      <c r="DA71" s="2"/>
      <c r="DB71" s="2"/>
      <c r="DC71" s="2" t="s">
        <v>3</v>
      </c>
      <c r="DD71" s="2" t="s">
        <v>3</v>
      </c>
      <c r="DE71" s="2" t="s">
        <v>3</v>
      </c>
      <c r="DF71" s="2" t="s">
        <v>3</v>
      </c>
      <c r="DG71" s="2" t="s">
        <v>3</v>
      </c>
      <c r="DH71" s="2" t="s">
        <v>3</v>
      </c>
      <c r="DI71" s="2" t="s">
        <v>3</v>
      </c>
      <c r="DJ71" s="2" t="s">
        <v>3</v>
      </c>
      <c r="DK71" s="2" t="s">
        <v>3</v>
      </c>
      <c r="DL71" s="2" t="s">
        <v>3</v>
      </c>
      <c r="DM71" s="2" t="s">
        <v>3</v>
      </c>
      <c r="DN71" s="2">
        <v>0</v>
      </c>
      <c r="DO71" s="2">
        <v>0</v>
      </c>
      <c r="DP71" s="2">
        <v>1</v>
      </c>
      <c r="DQ71" s="2">
        <v>1</v>
      </c>
      <c r="DR71" s="2"/>
      <c r="DS71" s="2"/>
      <c r="DT71" s="2"/>
      <c r="DU71" s="2">
        <v>1003</v>
      </c>
      <c r="DV71" s="2" t="s">
        <v>128</v>
      </c>
      <c r="DW71" s="2" t="s">
        <v>128</v>
      </c>
      <c r="DX71" s="2">
        <v>1</v>
      </c>
      <c r="DY71" s="2"/>
      <c r="DZ71" s="2" t="s">
        <v>3</v>
      </c>
      <c r="EA71" s="2" t="s">
        <v>3</v>
      </c>
      <c r="EB71" s="2" t="s">
        <v>3</v>
      </c>
      <c r="EC71" s="2" t="s">
        <v>3</v>
      </c>
      <c r="ED71" s="2"/>
      <c r="EE71" s="2">
        <v>72340530</v>
      </c>
      <c r="EF71" s="2">
        <v>8</v>
      </c>
      <c r="EG71" s="2" t="s">
        <v>53</v>
      </c>
      <c r="EH71" s="2">
        <v>0</v>
      </c>
      <c r="EI71" s="2" t="s">
        <v>3</v>
      </c>
      <c r="EJ71" s="2">
        <v>1</v>
      </c>
      <c r="EK71" s="2">
        <v>500001</v>
      </c>
      <c r="EL71" s="2" t="s">
        <v>54</v>
      </c>
      <c r="EM71" s="2" t="s">
        <v>55</v>
      </c>
      <c r="EN71" s="2"/>
      <c r="EO71" s="2" t="s">
        <v>3</v>
      </c>
      <c r="EP71" s="2"/>
      <c r="EQ71" s="2">
        <v>0</v>
      </c>
      <c r="ER71" s="2">
        <v>56.15</v>
      </c>
      <c r="ES71" s="2">
        <v>56.15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>
        <v>0</v>
      </c>
      <c r="FR71" s="2">
        <v>0</v>
      </c>
      <c r="FS71" s="2">
        <v>0</v>
      </c>
      <c r="FT71" s="2"/>
      <c r="FU71" s="2"/>
      <c r="FV71" s="2"/>
      <c r="FW71" s="2"/>
      <c r="FX71" s="2">
        <v>0</v>
      </c>
      <c r="FY71" s="2">
        <v>0</v>
      </c>
      <c r="FZ71" s="2"/>
      <c r="GA71" s="2" t="s">
        <v>3</v>
      </c>
      <c r="GB71" s="2"/>
      <c r="GC71" s="2"/>
      <c r="GD71" s="2">
        <v>1</v>
      </c>
      <c r="GE71" s="2"/>
      <c r="GF71" s="2">
        <v>54765842</v>
      </c>
      <c r="GG71" s="2">
        <v>2</v>
      </c>
      <c r="GH71" s="2">
        <v>1</v>
      </c>
      <c r="GI71" s="2">
        <v>2</v>
      </c>
      <c r="GJ71" s="2">
        <v>0</v>
      </c>
      <c r="GK71" s="2">
        <v>0</v>
      </c>
      <c r="GL71" s="2">
        <f t="shared" si="59"/>
        <v>0</v>
      </c>
      <c r="GM71" s="2">
        <f t="shared" si="60"/>
        <v>346.98</v>
      </c>
      <c r="GN71" s="2">
        <f t="shared" si="61"/>
        <v>346.98</v>
      </c>
      <c r="GO71" s="2">
        <f t="shared" si="62"/>
        <v>0</v>
      </c>
      <c r="GP71" s="2">
        <f t="shared" si="63"/>
        <v>0</v>
      </c>
      <c r="GQ71" s="2"/>
      <c r="GR71" s="2">
        <v>0</v>
      </c>
      <c r="GS71" s="2">
        <v>3</v>
      </c>
      <c r="GT71" s="2">
        <v>0</v>
      </c>
      <c r="GU71" s="2" t="s">
        <v>3</v>
      </c>
      <c r="GV71" s="2">
        <f t="shared" si="64"/>
        <v>0</v>
      </c>
      <c r="GW71" s="2">
        <v>1</v>
      </c>
      <c r="GX71" s="2">
        <f t="shared" si="65"/>
        <v>0</v>
      </c>
      <c r="GY71" s="2"/>
      <c r="GZ71" s="2"/>
      <c r="HA71" s="2">
        <v>0</v>
      </c>
      <c r="HB71" s="2">
        <v>0</v>
      </c>
      <c r="HC71" s="2">
        <f t="shared" si="66"/>
        <v>0</v>
      </c>
      <c r="HD71" s="2"/>
      <c r="HE71" s="2" t="s">
        <v>3</v>
      </c>
      <c r="HF71" s="2" t="s">
        <v>3</v>
      </c>
      <c r="HG71" s="2"/>
      <c r="HH71" s="2"/>
      <c r="HI71" s="2"/>
      <c r="HJ71" s="2"/>
      <c r="HK71" s="2"/>
      <c r="HL71" s="2"/>
      <c r="HM71" s="2" t="s">
        <v>3</v>
      </c>
      <c r="HN71" s="2" t="s">
        <v>3</v>
      </c>
      <c r="HO71" s="2" t="s">
        <v>3</v>
      </c>
      <c r="HP71" s="2" t="s">
        <v>3</v>
      </c>
      <c r="HQ71" s="2" t="s">
        <v>3</v>
      </c>
      <c r="HR71" s="2"/>
      <c r="HS71" s="2">
        <v>0</v>
      </c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>
        <v>0</v>
      </c>
      <c r="IL71" s="2"/>
      <c r="IM71" s="2"/>
      <c r="IN71" s="2"/>
      <c r="IO71" s="2"/>
      <c r="IP71" s="2"/>
      <c r="IQ71" s="2"/>
      <c r="IR71" s="2"/>
      <c r="IS71" s="2"/>
      <c r="IT71" s="2"/>
      <c r="IU71" s="2"/>
    </row>
    <row r="72" spans="1:255" x14ac:dyDescent="0.2">
      <c r="A72" s="2">
        <v>17</v>
      </c>
      <c r="B72" s="2">
        <v>1</v>
      </c>
      <c r="C72" s="2"/>
      <c r="D72" s="2"/>
      <c r="E72" s="2" t="s">
        <v>130</v>
      </c>
      <c r="F72" s="2" t="s">
        <v>131</v>
      </c>
      <c r="G72" s="2" t="s">
        <v>132</v>
      </c>
      <c r="H72" s="2" t="s">
        <v>128</v>
      </c>
      <c r="I72" s="2">
        <v>93</v>
      </c>
      <c r="J72" s="2">
        <v>0</v>
      </c>
      <c r="K72" s="2">
        <v>93</v>
      </c>
      <c r="L72" s="2"/>
      <c r="M72" s="2"/>
      <c r="N72" s="2"/>
      <c r="O72" s="2">
        <f t="shared" si="48"/>
        <v>41474.28</v>
      </c>
      <c r="P72" s="2">
        <f>ROUND(CQ72*I72,2)</f>
        <v>41474.28</v>
      </c>
      <c r="Q72" s="2">
        <f>ROUND(CR72*I72,2)</f>
        <v>0</v>
      </c>
      <c r="R72" s="2">
        <f>ROUND(CS72*I72,2)</f>
        <v>0</v>
      </c>
      <c r="S72" s="2">
        <f>ROUND(CT72*I72,2)</f>
        <v>0</v>
      </c>
      <c r="T72" s="2">
        <f t="shared" si="49"/>
        <v>0</v>
      </c>
      <c r="U72" s="2">
        <f>ROUND(CV72*I72,7)</f>
        <v>0</v>
      </c>
      <c r="V72" s="2">
        <f>ROUND(CW72*I72,7)</f>
        <v>0</v>
      </c>
      <c r="W72" s="2">
        <f t="shared" si="50"/>
        <v>0</v>
      </c>
      <c r="X72" s="2">
        <f t="shared" si="51"/>
        <v>0</v>
      </c>
      <c r="Y72" s="2">
        <f t="shared" si="52"/>
        <v>0</v>
      </c>
      <c r="Z72" s="2"/>
      <c r="AA72" s="2">
        <v>73938991</v>
      </c>
      <c r="AB72" s="2">
        <f t="shared" si="53"/>
        <v>445.96</v>
      </c>
      <c r="AC72" s="2">
        <f>ROUND((ES72),6)</f>
        <v>445.96</v>
      </c>
      <c r="AD72" s="2">
        <f>ROUND((((ET72)-(EU72))+AE72),6)</f>
        <v>0</v>
      </c>
      <c r="AE72" s="2">
        <f t="shared" si="67"/>
        <v>0</v>
      </c>
      <c r="AF72" s="2">
        <f t="shared" si="67"/>
        <v>0</v>
      </c>
      <c r="AG72" s="2">
        <f t="shared" si="54"/>
        <v>0</v>
      </c>
      <c r="AH72" s="2">
        <f t="shared" si="68"/>
        <v>0</v>
      </c>
      <c r="AI72" s="2">
        <f t="shared" si="68"/>
        <v>0</v>
      </c>
      <c r="AJ72" s="2">
        <f t="shared" si="55"/>
        <v>0</v>
      </c>
      <c r="AK72" s="2">
        <v>445.96</v>
      </c>
      <c r="AL72" s="2">
        <v>445.96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1</v>
      </c>
      <c r="AW72" s="2">
        <v>1</v>
      </c>
      <c r="AX72" s="2"/>
      <c r="AY72" s="2"/>
      <c r="AZ72" s="2">
        <v>1</v>
      </c>
      <c r="BA72" s="2">
        <v>1</v>
      </c>
      <c r="BB72" s="2">
        <v>1</v>
      </c>
      <c r="BC72" s="2">
        <v>1</v>
      </c>
      <c r="BD72" s="2" t="s">
        <v>3</v>
      </c>
      <c r="BE72" s="2" t="s">
        <v>3</v>
      </c>
      <c r="BF72" s="2" t="s">
        <v>3</v>
      </c>
      <c r="BG72" s="2" t="s">
        <v>3</v>
      </c>
      <c r="BH72" s="2">
        <v>3</v>
      </c>
      <c r="BI72" s="2">
        <v>1</v>
      </c>
      <c r="BJ72" s="2" t="s">
        <v>133</v>
      </c>
      <c r="BK72" s="2"/>
      <c r="BL72" s="2"/>
      <c r="BM72" s="2">
        <v>500001</v>
      </c>
      <c r="BN72" s="2">
        <v>0</v>
      </c>
      <c r="BO72" s="2" t="s">
        <v>3</v>
      </c>
      <c r="BP72" s="2">
        <v>0</v>
      </c>
      <c r="BQ72" s="2">
        <v>8</v>
      </c>
      <c r="BR72" s="2">
        <v>0</v>
      </c>
      <c r="BS72" s="2">
        <v>1</v>
      </c>
      <c r="BT72" s="2">
        <v>1</v>
      </c>
      <c r="BU72" s="2">
        <v>1</v>
      </c>
      <c r="BV72" s="2">
        <v>1</v>
      </c>
      <c r="BW72" s="2">
        <v>1</v>
      </c>
      <c r="BX72" s="2">
        <v>1</v>
      </c>
      <c r="BY72" s="2" t="s">
        <v>3</v>
      </c>
      <c r="BZ72" s="2">
        <v>0</v>
      </c>
      <c r="CA72" s="2">
        <v>0</v>
      </c>
      <c r="CB72" s="2" t="s">
        <v>3</v>
      </c>
      <c r="CC72" s="2"/>
      <c r="CD72" s="2"/>
      <c r="CE72" s="2">
        <v>0</v>
      </c>
      <c r="CF72" s="2">
        <v>0</v>
      </c>
      <c r="CG72" s="2">
        <v>0</v>
      </c>
      <c r="CH72" s="2"/>
      <c r="CI72" s="2"/>
      <c r="CJ72" s="2"/>
      <c r="CK72" s="2"/>
      <c r="CL72" s="2"/>
      <c r="CM72" s="2">
        <v>0</v>
      </c>
      <c r="CN72" s="2" t="s">
        <v>3</v>
      </c>
      <c r="CO72" s="2">
        <v>0</v>
      </c>
      <c r="CP72" s="2">
        <f t="shared" si="56"/>
        <v>41474.28</v>
      </c>
      <c r="CQ72" s="2">
        <f>ROUND(AL72*BC72,2)</f>
        <v>445.96</v>
      </c>
      <c r="CR72" s="2">
        <f>ROUND(AM72*BB72,2)</f>
        <v>0</v>
      </c>
      <c r="CS72" s="2">
        <f>ROUND(AN72*BS72,2)</f>
        <v>0</v>
      </c>
      <c r="CT72" s="2">
        <f>ROUND(AO72*BA72,2)</f>
        <v>0</v>
      </c>
      <c r="CU72" s="2">
        <f t="shared" si="57"/>
        <v>0</v>
      </c>
      <c r="CV72" s="2">
        <f t="shared" si="69"/>
        <v>0</v>
      </c>
      <c r="CW72" s="2">
        <f t="shared" si="69"/>
        <v>0</v>
      </c>
      <c r="CX72" s="2">
        <f t="shared" si="58"/>
        <v>0</v>
      </c>
      <c r="CY72" s="2">
        <f>0</f>
        <v>0</v>
      </c>
      <c r="CZ72" s="2">
        <f>0</f>
        <v>0</v>
      </c>
      <c r="DA72" s="2"/>
      <c r="DB72" s="2"/>
      <c r="DC72" s="2" t="s">
        <v>3</v>
      </c>
      <c r="DD72" s="2" t="s">
        <v>3</v>
      </c>
      <c r="DE72" s="2" t="s">
        <v>3</v>
      </c>
      <c r="DF72" s="2" t="s">
        <v>3</v>
      </c>
      <c r="DG72" s="2" t="s">
        <v>3</v>
      </c>
      <c r="DH72" s="2" t="s">
        <v>3</v>
      </c>
      <c r="DI72" s="2" t="s">
        <v>3</v>
      </c>
      <c r="DJ72" s="2" t="s">
        <v>3</v>
      </c>
      <c r="DK72" s="2" t="s">
        <v>3</v>
      </c>
      <c r="DL72" s="2" t="s">
        <v>3</v>
      </c>
      <c r="DM72" s="2" t="s">
        <v>3</v>
      </c>
      <c r="DN72" s="2">
        <v>0</v>
      </c>
      <c r="DO72" s="2">
        <v>0</v>
      </c>
      <c r="DP72" s="2">
        <v>1</v>
      </c>
      <c r="DQ72" s="2">
        <v>1</v>
      </c>
      <c r="DR72" s="2"/>
      <c r="DS72" s="2"/>
      <c r="DT72" s="2"/>
      <c r="DU72" s="2">
        <v>1003</v>
      </c>
      <c r="DV72" s="2" t="s">
        <v>128</v>
      </c>
      <c r="DW72" s="2" t="s">
        <v>128</v>
      </c>
      <c r="DX72" s="2">
        <v>1</v>
      </c>
      <c r="DY72" s="2"/>
      <c r="DZ72" s="2" t="s">
        <v>3</v>
      </c>
      <c r="EA72" s="2" t="s">
        <v>3</v>
      </c>
      <c r="EB72" s="2" t="s">
        <v>3</v>
      </c>
      <c r="EC72" s="2" t="s">
        <v>3</v>
      </c>
      <c r="ED72" s="2"/>
      <c r="EE72" s="2">
        <v>72340530</v>
      </c>
      <c r="EF72" s="2">
        <v>8</v>
      </c>
      <c r="EG72" s="2" t="s">
        <v>53</v>
      </c>
      <c r="EH72" s="2">
        <v>0</v>
      </c>
      <c r="EI72" s="2" t="s">
        <v>3</v>
      </c>
      <c r="EJ72" s="2">
        <v>1</v>
      </c>
      <c r="EK72" s="2">
        <v>500001</v>
      </c>
      <c r="EL72" s="2" t="s">
        <v>54</v>
      </c>
      <c r="EM72" s="2" t="s">
        <v>55</v>
      </c>
      <c r="EN72" s="2"/>
      <c r="EO72" s="2" t="s">
        <v>3</v>
      </c>
      <c r="EP72" s="2"/>
      <c r="EQ72" s="2">
        <v>0</v>
      </c>
      <c r="ER72" s="2">
        <v>445.96</v>
      </c>
      <c r="ES72" s="2">
        <v>445.96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>
        <v>0</v>
      </c>
      <c r="FR72" s="2">
        <v>0</v>
      </c>
      <c r="FS72" s="2">
        <v>0</v>
      </c>
      <c r="FT72" s="2"/>
      <c r="FU72" s="2"/>
      <c r="FV72" s="2"/>
      <c r="FW72" s="2"/>
      <c r="FX72" s="2">
        <v>0</v>
      </c>
      <c r="FY72" s="2">
        <v>0</v>
      </c>
      <c r="FZ72" s="2"/>
      <c r="GA72" s="2" t="s">
        <v>3</v>
      </c>
      <c r="GB72" s="2"/>
      <c r="GC72" s="2"/>
      <c r="GD72" s="2">
        <v>1</v>
      </c>
      <c r="GE72" s="2">
        <v>356.47</v>
      </c>
      <c r="GF72" s="2">
        <v>-1478815123</v>
      </c>
      <c r="GG72" s="2">
        <v>2</v>
      </c>
      <c r="GH72" s="2">
        <v>1</v>
      </c>
      <c r="GI72" s="2">
        <v>-2</v>
      </c>
      <c r="GJ72" s="2">
        <v>0</v>
      </c>
      <c r="GK72" s="2">
        <v>0</v>
      </c>
      <c r="GL72" s="2">
        <f t="shared" si="59"/>
        <v>0</v>
      </c>
      <c r="GM72" s="2">
        <f t="shared" si="60"/>
        <v>41474.28</v>
      </c>
      <c r="GN72" s="2">
        <f t="shared" si="61"/>
        <v>41474.28</v>
      </c>
      <c r="GO72" s="2">
        <f t="shared" si="62"/>
        <v>0</v>
      </c>
      <c r="GP72" s="2">
        <f t="shared" si="63"/>
        <v>0</v>
      </c>
      <c r="GQ72" s="2"/>
      <c r="GR72" s="2">
        <v>3</v>
      </c>
      <c r="GS72" s="2">
        <v>3</v>
      </c>
      <c r="GT72" s="2">
        <v>0</v>
      </c>
      <c r="GU72" s="2" t="s">
        <v>3</v>
      </c>
      <c r="GV72" s="2">
        <f t="shared" si="64"/>
        <v>0</v>
      </c>
      <c r="GW72" s="2">
        <v>1</v>
      </c>
      <c r="GX72" s="2">
        <f t="shared" si="65"/>
        <v>0</v>
      </c>
      <c r="GY72" s="2"/>
      <c r="GZ72" s="2"/>
      <c r="HA72" s="2">
        <v>0</v>
      </c>
      <c r="HB72" s="2">
        <v>0</v>
      </c>
      <c r="HC72" s="2">
        <f t="shared" si="66"/>
        <v>0</v>
      </c>
      <c r="HD72" s="2"/>
      <c r="HE72" s="2" t="s">
        <v>3</v>
      </c>
      <c r="HF72" s="2" t="s">
        <v>3</v>
      </c>
      <c r="HG72" s="2"/>
      <c r="HH72" s="2"/>
      <c r="HI72" s="2"/>
      <c r="HJ72" s="2"/>
      <c r="HK72" s="2"/>
      <c r="HL72" s="2"/>
      <c r="HM72" s="2" t="s">
        <v>3</v>
      </c>
      <c r="HN72" s="2" t="s">
        <v>3</v>
      </c>
      <c r="HO72" s="2" t="s">
        <v>3</v>
      </c>
      <c r="HP72" s="2" t="s">
        <v>3</v>
      </c>
      <c r="HQ72" s="2" t="s">
        <v>3</v>
      </c>
      <c r="HR72" s="2"/>
      <c r="HS72" s="2">
        <v>0</v>
      </c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>
        <v>0</v>
      </c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 x14ac:dyDescent="0.2">
      <c r="A73" s="2">
        <v>17</v>
      </c>
      <c r="B73" s="2">
        <v>1</v>
      </c>
      <c r="C73" s="2"/>
      <c r="D73" s="2"/>
      <c r="E73" s="2" t="s">
        <v>134</v>
      </c>
      <c r="F73" s="2" t="s">
        <v>135</v>
      </c>
      <c r="G73" s="2" t="s">
        <v>136</v>
      </c>
      <c r="H73" s="2" t="s">
        <v>137</v>
      </c>
      <c r="I73" s="2">
        <v>1</v>
      </c>
      <c r="J73" s="2">
        <v>0</v>
      </c>
      <c r="K73" s="2">
        <v>1</v>
      </c>
      <c r="L73" s="2"/>
      <c r="M73" s="2"/>
      <c r="N73" s="2"/>
      <c r="O73" s="2">
        <f t="shared" si="48"/>
        <v>533.61</v>
      </c>
      <c r="P73" s="2">
        <f>ROUND(CQ73*I73,2)</f>
        <v>533.61</v>
      </c>
      <c r="Q73" s="2">
        <f>ROUND(CR73*I73,2)</f>
        <v>0</v>
      </c>
      <c r="R73" s="2">
        <f>ROUND(CS73*I73,2)</f>
        <v>0</v>
      </c>
      <c r="S73" s="2">
        <f>ROUND(CT73*I73,2)</f>
        <v>0</v>
      </c>
      <c r="T73" s="2">
        <f t="shared" si="49"/>
        <v>0</v>
      </c>
      <c r="U73" s="2">
        <f>ROUND(CV73*I73,7)</f>
        <v>0</v>
      </c>
      <c r="V73" s="2">
        <f>ROUND(CW73*I73,7)</f>
        <v>0</v>
      </c>
      <c r="W73" s="2">
        <f t="shared" si="50"/>
        <v>0</v>
      </c>
      <c r="X73" s="2">
        <f t="shared" si="51"/>
        <v>0</v>
      </c>
      <c r="Y73" s="2">
        <f t="shared" si="52"/>
        <v>0</v>
      </c>
      <c r="Z73" s="2"/>
      <c r="AA73" s="2">
        <v>73938991</v>
      </c>
      <c r="AB73" s="2">
        <f t="shared" si="53"/>
        <v>518.07000000000005</v>
      </c>
      <c r="AC73" s="2">
        <f>ROUND((ES73),6)</f>
        <v>518.07000000000005</v>
      </c>
      <c r="AD73" s="2">
        <f>ROUND((((ET73)-(EU73))+AE73),6)</f>
        <v>0</v>
      </c>
      <c r="AE73" s="2">
        <f t="shared" si="67"/>
        <v>0</v>
      </c>
      <c r="AF73" s="2">
        <f t="shared" si="67"/>
        <v>0</v>
      </c>
      <c r="AG73" s="2">
        <f t="shared" si="54"/>
        <v>0</v>
      </c>
      <c r="AH73" s="2">
        <f t="shared" si="68"/>
        <v>0</v>
      </c>
      <c r="AI73" s="2">
        <f t="shared" si="68"/>
        <v>0</v>
      </c>
      <c r="AJ73" s="2">
        <f t="shared" si="55"/>
        <v>0</v>
      </c>
      <c r="AK73" s="2">
        <v>518.07000000000005</v>
      </c>
      <c r="AL73" s="2">
        <v>518.07000000000005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1</v>
      </c>
      <c r="AW73" s="2">
        <v>1</v>
      </c>
      <c r="AX73" s="2"/>
      <c r="AY73" s="2"/>
      <c r="AZ73" s="2">
        <v>1</v>
      </c>
      <c r="BA73" s="2">
        <v>1</v>
      </c>
      <c r="BB73" s="2">
        <v>1</v>
      </c>
      <c r="BC73" s="2">
        <v>1.03</v>
      </c>
      <c r="BD73" s="2" t="s">
        <v>3</v>
      </c>
      <c r="BE73" s="2" t="s">
        <v>3</v>
      </c>
      <c r="BF73" s="2" t="s">
        <v>3</v>
      </c>
      <c r="BG73" s="2" t="s">
        <v>3</v>
      </c>
      <c r="BH73" s="2">
        <v>3</v>
      </c>
      <c r="BI73" s="2">
        <v>1</v>
      </c>
      <c r="BJ73" s="2" t="s">
        <v>138</v>
      </c>
      <c r="BK73" s="2"/>
      <c r="BL73" s="2"/>
      <c r="BM73" s="2">
        <v>500001</v>
      </c>
      <c r="BN73" s="2">
        <v>0</v>
      </c>
      <c r="BO73" s="2" t="s">
        <v>135</v>
      </c>
      <c r="BP73" s="2">
        <v>1</v>
      </c>
      <c r="BQ73" s="2">
        <v>8</v>
      </c>
      <c r="BR73" s="2">
        <v>0</v>
      </c>
      <c r="BS73" s="2">
        <v>1</v>
      </c>
      <c r="BT73" s="2">
        <v>1</v>
      </c>
      <c r="BU73" s="2">
        <v>1</v>
      </c>
      <c r="BV73" s="2">
        <v>1</v>
      </c>
      <c r="BW73" s="2">
        <v>1</v>
      </c>
      <c r="BX73" s="2">
        <v>1</v>
      </c>
      <c r="BY73" s="2" t="s">
        <v>3</v>
      </c>
      <c r="BZ73" s="2">
        <v>0</v>
      </c>
      <c r="CA73" s="2">
        <v>0</v>
      </c>
      <c r="CB73" s="2" t="s">
        <v>3</v>
      </c>
      <c r="CC73" s="2"/>
      <c r="CD73" s="2"/>
      <c r="CE73" s="2">
        <v>0</v>
      </c>
      <c r="CF73" s="2">
        <v>0</v>
      </c>
      <c r="CG73" s="2">
        <v>0</v>
      </c>
      <c r="CH73" s="2"/>
      <c r="CI73" s="2"/>
      <c r="CJ73" s="2"/>
      <c r="CK73" s="2"/>
      <c r="CL73" s="2"/>
      <c r="CM73" s="2">
        <v>0</v>
      </c>
      <c r="CN73" s="2" t="s">
        <v>3</v>
      </c>
      <c r="CO73" s="2">
        <v>0</v>
      </c>
      <c r="CP73" s="2">
        <f t="shared" si="56"/>
        <v>533.61</v>
      </c>
      <c r="CQ73" s="2">
        <f>ROUND(AL73*BC73,2)</f>
        <v>533.61</v>
      </c>
      <c r="CR73" s="2">
        <f>ROUND(AM73*BB73,2)</f>
        <v>0</v>
      </c>
      <c r="CS73" s="2">
        <f>ROUND(AN73*BS73,2)</f>
        <v>0</v>
      </c>
      <c r="CT73" s="2">
        <f>ROUND(AO73*BA73,2)</f>
        <v>0</v>
      </c>
      <c r="CU73" s="2">
        <f t="shared" si="57"/>
        <v>0</v>
      </c>
      <c r="CV73" s="2">
        <f t="shared" si="69"/>
        <v>0</v>
      </c>
      <c r="CW73" s="2">
        <f t="shared" si="69"/>
        <v>0</v>
      </c>
      <c r="CX73" s="2">
        <f t="shared" si="58"/>
        <v>0</v>
      </c>
      <c r="CY73" s="2">
        <f>0</f>
        <v>0</v>
      </c>
      <c r="CZ73" s="2">
        <f>0</f>
        <v>0</v>
      </c>
      <c r="DA73" s="2"/>
      <c r="DB73" s="2"/>
      <c r="DC73" s="2" t="s">
        <v>3</v>
      </c>
      <c r="DD73" s="2" t="s">
        <v>3</v>
      </c>
      <c r="DE73" s="2" t="s">
        <v>3</v>
      </c>
      <c r="DF73" s="2" t="s">
        <v>3</v>
      </c>
      <c r="DG73" s="2" t="s">
        <v>3</v>
      </c>
      <c r="DH73" s="2" t="s">
        <v>3</v>
      </c>
      <c r="DI73" s="2" t="s">
        <v>3</v>
      </c>
      <c r="DJ73" s="2" t="s">
        <v>3</v>
      </c>
      <c r="DK73" s="2" t="s">
        <v>3</v>
      </c>
      <c r="DL73" s="2" t="s">
        <v>3</v>
      </c>
      <c r="DM73" s="2" t="s">
        <v>3</v>
      </c>
      <c r="DN73" s="2">
        <v>0</v>
      </c>
      <c r="DO73" s="2">
        <v>0</v>
      </c>
      <c r="DP73" s="2">
        <v>1</v>
      </c>
      <c r="DQ73" s="2">
        <v>1</v>
      </c>
      <c r="DR73" s="2"/>
      <c r="DS73" s="2"/>
      <c r="DT73" s="2"/>
      <c r="DU73" s="2">
        <v>1013</v>
      </c>
      <c r="DV73" s="2" t="s">
        <v>137</v>
      </c>
      <c r="DW73" s="2" t="s">
        <v>137</v>
      </c>
      <c r="DX73" s="2">
        <v>1</v>
      </c>
      <c r="DY73" s="2"/>
      <c r="DZ73" s="2" t="s">
        <v>3</v>
      </c>
      <c r="EA73" s="2" t="s">
        <v>3</v>
      </c>
      <c r="EB73" s="2" t="s">
        <v>3</v>
      </c>
      <c r="EC73" s="2" t="s">
        <v>3</v>
      </c>
      <c r="ED73" s="2"/>
      <c r="EE73" s="2">
        <v>72340530</v>
      </c>
      <c r="EF73" s="2">
        <v>8</v>
      </c>
      <c r="EG73" s="2" t="s">
        <v>53</v>
      </c>
      <c r="EH73" s="2">
        <v>0</v>
      </c>
      <c r="EI73" s="2" t="s">
        <v>3</v>
      </c>
      <c r="EJ73" s="2">
        <v>1</v>
      </c>
      <c r="EK73" s="2">
        <v>500001</v>
      </c>
      <c r="EL73" s="2" t="s">
        <v>54</v>
      </c>
      <c r="EM73" s="2" t="s">
        <v>55</v>
      </c>
      <c r="EN73" s="2"/>
      <c r="EO73" s="2" t="s">
        <v>3</v>
      </c>
      <c r="EP73" s="2"/>
      <c r="EQ73" s="2">
        <v>0</v>
      </c>
      <c r="ER73" s="2">
        <v>518.07000000000005</v>
      </c>
      <c r="ES73" s="2">
        <v>518.07000000000005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>
        <v>0</v>
      </c>
      <c r="FR73" s="2">
        <v>0</v>
      </c>
      <c r="FS73" s="2">
        <v>0</v>
      </c>
      <c r="FT73" s="2"/>
      <c r="FU73" s="2"/>
      <c r="FV73" s="2"/>
      <c r="FW73" s="2"/>
      <c r="FX73" s="2">
        <v>0</v>
      </c>
      <c r="FY73" s="2">
        <v>0</v>
      </c>
      <c r="FZ73" s="2"/>
      <c r="GA73" s="2" t="s">
        <v>3</v>
      </c>
      <c r="GB73" s="2"/>
      <c r="GC73" s="2"/>
      <c r="GD73" s="2">
        <v>1</v>
      </c>
      <c r="GE73" s="2"/>
      <c r="GF73" s="2">
        <v>302373056</v>
      </c>
      <c r="GG73" s="2">
        <v>2</v>
      </c>
      <c r="GH73" s="2">
        <v>1</v>
      </c>
      <c r="GI73" s="2">
        <v>2</v>
      </c>
      <c r="GJ73" s="2">
        <v>0</v>
      </c>
      <c r="GK73" s="2">
        <v>0</v>
      </c>
      <c r="GL73" s="2">
        <f t="shared" si="59"/>
        <v>0</v>
      </c>
      <c r="GM73" s="2">
        <f t="shared" si="60"/>
        <v>533.61</v>
      </c>
      <c r="GN73" s="2">
        <f t="shared" si="61"/>
        <v>533.61</v>
      </c>
      <c r="GO73" s="2">
        <f t="shared" si="62"/>
        <v>0</v>
      </c>
      <c r="GP73" s="2">
        <f t="shared" si="63"/>
        <v>0</v>
      </c>
      <c r="GQ73" s="2"/>
      <c r="GR73" s="2">
        <v>0</v>
      </c>
      <c r="GS73" s="2">
        <v>3</v>
      </c>
      <c r="GT73" s="2">
        <v>0</v>
      </c>
      <c r="GU73" s="2" t="s">
        <v>3</v>
      </c>
      <c r="GV73" s="2">
        <f t="shared" si="64"/>
        <v>0</v>
      </c>
      <c r="GW73" s="2">
        <v>1</v>
      </c>
      <c r="GX73" s="2">
        <f t="shared" si="65"/>
        <v>0</v>
      </c>
      <c r="GY73" s="2"/>
      <c r="GZ73" s="2"/>
      <c r="HA73" s="2">
        <v>0</v>
      </c>
      <c r="HB73" s="2">
        <v>0</v>
      </c>
      <c r="HC73" s="2">
        <f t="shared" si="66"/>
        <v>0</v>
      </c>
      <c r="HD73" s="2"/>
      <c r="HE73" s="2" t="s">
        <v>3</v>
      </c>
      <c r="HF73" s="2" t="s">
        <v>3</v>
      </c>
      <c r="HG73" s="2"/>
      <c r="HH73" s="2"/>
      <c r="HI73" s="2"/>
      <c r="HJ73" s="2"/>
      <c r="HK73" s="2"/>
      <c r="HL73" s="2"/>
      <c r="HM73" s="2" t="s">
        <v>3</v>
      </c>
      <c r="HN73" s="2" t="s">
        <v>3</v>
      </c>
      <c r="HO73" s="2" t="s">
        <v>3</v>
      </c>
      <c r="HP73" s="2" t="s">
        <v>3</v>
      </c>
      <c r="HQ73" s="2" t="s">
        <v>3</v>
      </c>
      <c r="HR73" s="2"/>
      <c r="HS73" s="2">
        <v>0</v>
      </c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>
        <v>0</v>
      </c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5" x14ac:dyDescent="0.2">
      <c r="A74" s="2">
        <v>17</v>
      </c>
      <c r="B74" s="2">
        <v>1</v>
      </c>
      <c r="C74" s="2"/>
      <c r="D74" s="2"/>
      <c r="E74" s="2" t="s">
        <v>139</v>
      </c>
      <c r="F74" s="2" t="s">
        <v>140</v>
      </c>
      <c r="G74" s="2" t="s">
        <v>141</v>
      </c>
      <c r="H74" s="2" t="s">
        <v>137</v>
      </c>
      <c r="I74" s="2">
        <v>0</v>
      </c>
      <c r="J74" s="2">
        <v>0</v>
      </c>
      <c r="K74" s="2">
        <v>0</v>
      </c>
      <c r="L74" s="2"/>
      <c r="M74" s="2"/>
      <c r="N74" s="2"/>
      <c r="O74" s="2">
        <f t="shared" si="48"/>
        <v>0</v>
      </c>
      <c r="P74" s="2">
        <f>ROUND(CQ74*I74,2)</f>
        <v>0</v>
      </c>
      <c r="Q74" s="2">
        <f>ROUND(CR74*I74,2)</f>
        <v>0</v>
      </c>
      <c r="R74" s="2">
        <f>ROUND(CS74*I74,2)</f>
        <v>0</v>
      </c>
      <c r="S74" s="2">
        <f>ROUND(CT74*I74,2)</f>
        <v>0</v>
      </c>
      <c r="T74" s="2">
        <f t="shared" si="49"/>
        <v>0</v>
      </c>
      <c r="U74" s="2">
        <f>ROUND(CV74*I74,7)</f>
        <v>0</v>
      </c>
      <c r="V74" s="2">
        <f>ROUND(CW74*I74,7)</f>
        <v>0</v>
      </c>
      <c r="W74" s="2">
        <f t="shared" si="50"/>
        <v>0</v>
      </c>
      <c r="X74" s="2">
        <f t="shared" si="51"/>
        <v>0</v>
      </c>
      <c r="Y74" s="2">
        <f t="shared" si="52"/>
        <v>0</v>
      </c>
      <c r="Z74" s="2"/>
      <c r="AA74" s="2">
        <v>73938991</v>
      </c>
      <c r="AB74" s="2">
        <f t="shared" si="53"/>
        <v>1027.46</v>
      </c>
      <c r="AC74" s="2">
        <f>ROUND((ES74),6)</f>
        <v>1027.46</v>
      </c>
      <c r="AD74" s="2">
        <f>ROUND((((ET74)-(EU74))+AE74),6)</f>
        <v>0</v>
      </c>
      <c r="AE74" s="2">
        <f t="shared" si="67"/>
        <v>0</v>
      </c>
      <c r="AF74" s="2">
        <f t="shared" si="67"/>
        <v>0</v>
      </c>
      <c r="AG74" s="2">
        <f t="shared" si="54"/>
        <v>0</v>
      </c>
      <c r="AH74" s="2">
        <f t="shared" si="68"/>
        <v>0</v>
      </c>
      <c r="AI74" s="2">
        <f t="shared" si="68"/>
        <v>0</v>
      </c>
      <c r="AJ74" s="2">
        <f t="shared" si="55"/>
        <v>0</v>
      </c>
      <c r="AK74" s="2">
        <v>1027.46</v>
      </c>
      <c r="AL74" s="2">
        <v>1027.46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1</v>
      </c>
      <c r="AW74" s="2">
        <v>1</v>
      </c>
      <c r="AX74" s="2"/>
      <c r="AY74" s="2"/>
      <c r="AZ74" s="2">
        <v>1</v>
      </c>
      <c r="BA74" s="2">
        <v>1</v>
      </c>
      <c r="BB74" s="2">
        <v>1</v>
      </c>
      <c r="BC74" s="2">
        <v>1.03</v>
      </c>
      <c r="BD74" s="2" t="s">
        <v>3</v>
      </c>
      <c r="BE74" s="2" t="s">
        <v>3</v>
      </c>
      <c r="BF74" s="2" t="s">
        <v>3</v>
      </c>
      <c r="BG74" s="2" t="s">
        <v>3</v>
      </c>
      <c r="BH74" s="2">
        <v>3</v>
      </c>
      <c r="BI74" s="2">
        <v>1</v>
      </c>
      <c r="BJ74" s="2" t="s">
        <v>142</v>
      </c>
      <c r="BK74" s="2"/>
      <c r="BL74" s="2"/>
      <c r="BM74" s="2">
        <v>500001</v>
      </c>
      <c r="BN74" s="2">
        <v>0</v>
      </c>
      <c r="BO74" s="2" t="s">
        <v>140</v>
      </c>
      <c r="BP74" s="2">
        <v>1</v>
      </c>
      <c r="BQ74" s="2">
        <v>8</v>
      </c>
      <c r="BR74" s="2">
        <v>0</v>
      </c>
      <c r="BS74" s="2">
        <v>1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 t="s">
        <v>3</v>
      </c>
      <c r="BZ74" s="2">
        <v>0</v>
      </c>
      <c r="CA74" s="2">
        <v>0</v>
      </c>
      <c r="CB74" s="2" t="s">
        <v>3</v>
      </c>
      <c r="CC74" s="2"/>
      <c r="CD74" s="2"/>
      <c r="CE74" s="2">
        <v>0</v>
      </c>
      <c r="CF74" s="2">
        <v>0</v>
      </c>
      <c r="CG74" s="2">
        <v>0</v>
      </c>
      <c r="CH74" s="2"/>
      <c r="CI74" s="2"/>
      <c r="CJ74" s="2"/>
      <c r="CK74" s="2"/>
      <c r="CL74" s="2"/>
      <c r="CM74" s="2">
        <v>0</v>
      </c>
      <c r="CN74" s="2" t="s">
        <v>3</v>
      </c>
      <c r="CO74" s="2">
        <v>0</v>
      </c>
      <c r="CP74" s="2">
        <f t="shared" si="56"/>
        <v>0</v>
      </c>
      <c r="CQ74" s="2">
        <f>ROUND(AL74*BC74,2)</f>
        <v>1058.28</v>
      </c>
      <c r="CR74" s="2">
        <f>ROUND(AM74*BB74,2)</f>
        <v>0</v>
      </c>
      <c r="CS74" s="2">
        <f>ROUND(AN74*BS74,2)</f>
        <v>0</v>
      </c>
      <c r="CT74" s="2">
        <f>ROUND(AO74*BA74,2)</f>
        <v>0</v>
      </c>
      <c r="CU74" s="2">
        <f t="shared" si="57"/>
        <v>0</v>
      </c>
      <c r="CV74" s="2">
        <f t="shared" si="69"/>
        <v>0</v>
      </c>
      <c r="CW74" s="2">
        <f t="shared" si="69"/>
        <v>0</v>
      </c>
      <c r="CX74" s="2">
        <f t="shared" si="58"/>
        <v>0</v>
      </c>
      <c r="CY74" s="2">
        <f>0</f>
        <v>0</v>
      </c>
      <c r="CZ74" s="2">
        <f>0</f>
        <v>0</v>
      </c>
      <c r="DA74" s="2"/>
      <c r="DB74" s="2"/>
      <c r="DC74" s="2" t="s">
        <v>3</v>
      </c>
      <c r="DD74" s="2" t="s">
        <v>3</v>
      </c>
      <c r="DE74" s="2" t="s">
        <v>3</v>
      </c>
      <c r="DF74" s="2" t="s">
        <v>3</v>
      </c>
      <c r="DG74" s="2" t="s">
        <v>3</v>
      </c>
      <c r="DH74" s="2" t="s">
        <v>3</v>
      </c>
      <c r="DI74" s="2" t="s">
        <v>3</v>
      </c>
      <c r="DJ74" s="2" t="s">
        <v>3</v>
      </c>
      <c r="DK74" s="2" t="s">
        <v>3</v>
      </c>
      <c r="DL74" s="2" t="s">
        <v>3</v>
      </c>
      <c r="DM74" s="2" t="s">
        <v>3</v>
      </c>
      <c r="DN74" s="2">
        <v>0</v>
      </c>
      <c r="DO74" s="2">
        <v>0</v>
      </c>
      <c r="DP74" s="2">
        <v>1</v>
      </c>
      <c r="DQ74" s="2">
        <v>1</v>
      </c>
      <c r="DR74" s="2"/>
      <c r="DS74" s="2"/>
      <c r="DT74" s="2"/>
      <c r="DU74" s="2">
        <v>1013</v>
      </c>
      <c r="DV74" s="2" t="s">
        <v>137</v>
      </c>
      <c r="DW74" s="2" t="s">
        <v>137</v>
      </c>
      <c r="DX74" s="2">
        <v>1</v>
      </c>
      <c r="DY74" s="2"/>
      <c r="DZ74" s="2" t="s">
        <v>3</v>
      </c>
      <c r="EA74" s="2" t="s">
        <v>3</v>
      </c>
      <c r="EB74" s="2" t="s">
        <v>3</v>
      </c>
      <c r="EC74" s="2" t="s">
        <v>3</v>
      </c>
      <c r="ED74" s="2"/>
      <c r="EE74" s="2">
        <v>72340530</v>
      </c>
      <c r="EF74" s="2">
        <v>8</v>
      </c>
      <c r="EG74" s="2" t="s">
        <v>53</v>
      </c>
      <c r="EH74" s="2">
        <v>0</v>
      </c>
      <c r="EI74" s="2" t="s">
        <v>3</v>
      </c>
      <c r="EJ74" s="2">
        <v>1</v>
      </c>
      <c r="EK74" s="2">
        <v>500001</v>
      </c>
      <c r="EL74" s="2" t="s">
        <v>54</v>
      </c>
      <c r="EM74" s="2" t="s">
        <v>55</v>
      </c>
      <c r="EN74" s="2"/>
      <c r="EO74" s="2" t="s">
        <v>3</v>
      </c>
      <c r="EP74" s="2"/>
      <c r="EQ74" s="2">
        <v>0</v>
      </c>
      <c r="ER74" s="2">
        <v>1027.46</v>
      </c>
      <c r="ES74" s="2">
        <v>1027.46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>
        <v>0</v>
      </c>
      <c r="FR74" s="2">
        <v>0</v>
      </c>
      <c r="FS74" s="2">
        <v>0</v>
      </c>
      <c r="FT74" s="2"/>
      <c r="FU74" s="2"/>
      <c r="FV74" s="2"/>
      <c r="FW74" s="2"/>
      <c r="FX74" s="2">
        <v>0</v>
      </c>
      <c r="FY74" s="2">
        <v>0</v>
      </c>
      <c r="FZ74" s="2"/>
      <c r="GA74" s="2" t="s">
        <v>3</v>
      </c>
      <c r="GB74" s="2"/>
      <c r="GC74" s="2"/>
      <c r="GD74" s="2">
        <v>1</v>
      </c>
      <c r="GE74" s="2"/>
      <c r="GF74" s="2">
        <v>1160847145</v>
      </c>
      <c r="GG74" s="2">
        <v>2</v>
      </c>
      <c r="GH74" s="2">
        <v>1</v>
      </c>
      <c r="GI74" s="2">
        <v>2</v>
      </c>
      <c r="GJ74" s="2">
        <v>0</v>
      </c>
      <c r="GK74" s="2">
        <v>0</v>
      </c>
      <c r="GL74" s="2">
        <f t="shared" si="59"/>
        <v>0</v>
      </c>
      <c r="GM74" s="2">
        <f t="shared" si="60"/>
        <v>0</v>
      </c>
      <c r="GN74" s="2">
        <f t="shared" si="61"/>
        <v>0</v>
      </c>
      <c r="GO74" s="2">
        <f t="shared" si="62"/>
        <v>0</v>
      </c>
      <c r="GP74" s="2">
        <f t="shared" si="63"/>
        <v>0</v>
      </c>
      <c r="GQ74" s="2"/>
      <c r="GR74" s="2">
        <v>0</v>
      </c>
      <c r="GS74" s="2">
        <v>3</v>
      </c>
      <c r="GT74" s="2">
        <v>0</v>
      </c>
      <c r="GU74" s="2" t="s">
        <v>3</v>
      </c>
      <c r="GV74" s="2">
        <f t="shared" si="64"/>
        <v>0</v>
      </c>
      <c r="GW74" s="2">
        <v>1</v>
      </c>
      <c r="GX74" s="2">
        <f t="shared" si="65"/>
        <v>0</v>
      </c>
      <c r="GY74" s="2"/>
      <c r="GZ74" s="2"/>
      <c r="HA74" s="2">
        <v>0</v>
      </c>
      <c r="HB74" s="2">
        <v>0</v>
      </c>
      <c r="HC74" s="2">
        <f t="shared" si="66"/>
        <v>0</v>
      </c>
      <c r="HD74" s="2"/>
      <c r="HE74" s="2" t="s">
        <v>3</v>
      </c>
      <c r="HF74" s="2" t="s">
        <v>3</v>
      </c>
      <c r="HG74" s="2"/>
      <c r="HH74" s="2"/>
      <c r="HI74" s="2"/>
      <c r="HJ74" s="2"/>
      <c r="HK74" s="2"/>
      <c r="HL74" s="2"/>
      <c r="HM74" s="2" t="s">
        <v>3</v>
      </c>
      <c r="HN74" s="2" t="s">
        <v>3</v>
      </c>
      <c r="HO74" s="2" t="s">
        <v>3</v>
      </c>
      <c r="HP74" s="2" t="s">
        <v>3</v>
      </c>
      <c r="HQ74" s="2" t="s">
        <v>3</v>
      </c>
      <c r="HR74" s="2"/>
      <c r="HS74" s="2">
        <v>0</v>
      </c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>
        <v>0</v>
      </c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 x14ac:dyDescent="0.2">
      <c r="A75" s="2">
        <v>17</v>
      </c>
      <c r="B75" s="2">
        <v>1</v>
      </c>
      <c r="C75" s="2">
        <f>ROW(SmtRes!A29)</f>
        <v>29</v>
      </c>
      <c r="D75" s="2">
        <f>ROW(EtalonRes!A30)</f>
        <v>30</v>
      </c>
      <c r="E75" s="2" t="s">
        <v>143</v>
      </c>
      <c r="F75" s="2" t="s">
        <v>144</v>
      </c>
      <c r="G75" s="2" t="s">
        <v>145</v>
      </c>
      <c r="H75" s="2" t="s">
        <v>122</v>
      </c>
      <c r="I75" s="2">
        <f>ROUND(3/100,7)</f>
        <v>0.03</v>
      </c>
      <c r="J75" s="2">
        <v>0</v>
      </c>
      <c r="K75" s="2">
        <f>ROUND(3/100,7)</f>
        <v>0.03</v>
      </c>
      <c r="L75" s="2"/>
      <c r="M75" s="2"/>
      <c r="N75" s="2"/>
      <c r="O75" s="2">
        <f t="shared" si="48"/>
        <v>863.42</v>
      </c>
      <c r="P75" s="2">
        <f>SUMIF(SmtRes!AQ15:'SmtRes'!AQ29,"=1",SmtRes!DF15:'SmtRes'!DF29)</f>
        <v>57.7</v>
      </c>
      <c r="Q75" s="2">
        <f>SUMIF(SmtRes!AQ15:'SmtRes'!AQ29,"=1",SmtRes!DG15:'SmtRes'!DG29)</f>
        <v>411.88000000000005</v>
      </c>
      <c r="R75" s="2">
        <f>SUMIF(SmtRes!AQ15:'SmtRes'!AQ29,"=1",SmtRes!DH15:'SmtRes'!DH29)</f>
        <v>164.11</v>
      </c>
      <c r="S75" s="2">
        <f>SUMIF(SmtRes!AQ15:'SmtRes'!AQ29,"=1",SmtRes!DI15:'SmtRes'!DI29)</f>
        <v>229.73</v>
      </c>
      <c r="T75" s="2">
        <f t="shared" si="49"/>
        <v>0</v>
      </c>
      <c r="U75" s="2">
        <f>SUMIF(SmtRes!AQ15:'SmtRes'!AQ29,"=1",SmtRes!CV15:'SmtRes'!CV29)</f>
        <v>0.61529999999999996</v>
      </c>
      <c r="V75" s="2">
        <f>SUMIF(SmtRes!AQ15:'SmtRes'!AQ29,"=1",SmtRes!CW15:'SmtRes'!CW29)</f>
        <v>0.35880000000000001</v>
      </c>
      <c r="W75" s="2">
        <f t="shared" si="50"/>
        <v>0</v>
      </c>
      <c r="X75" s="2">
        <f t="shared" si="51"/>
        <v>460.79</v>
      </c>
      <c r="Y75" s="2">
        <f t="shared" si="52"/>
        <v>291.44</v>
      </c>
      <c r="Z75" s="2"/>
      <c r="AA75" s="2">
        <v>73938991</v>
      </c>
      <c r="AB75" s="2">
        <f t="shared" si="53"/>
        <v>20759.782739999999</v>
      </c>
      <c r="AC75" s="2">
        <f>ROUND((SUM(SmtRes!BQ15:'SmtRes'!BQ29)),6)</f>
        <v>1420.63104</v>
      </c>
      <c r="AD75" s="2">
        <f>ROUND((((SUM(SmtRes!BR15:'SmtRes'!BR29))-(SUM(SmtRes!BS15:'SmtRes'!BS29)))+AE75),6)</f>
        <v>11681.5381</v>
      </c>
      <c r="AE75" s="2">
        <f>ROUND((SUM(SmtRes!BS15:'SmtRes'!BS29)),6)</f>
        <v>5470.2960000000003</v>
      </c>
      <c r="AF75" s="2">
        <f>ROUND((SUM(SmtRes!BT15:'SmtRes'!BT29)),6)</f>
        <v>7657.6135999999997</v>
      </c>
      <c r="AG75" s="2">
        <f t="shared" si="54"/>
        <v>0</v>
      </c>
      <c r="AH75" s="2">
        <f>(SUM(SmtRes!BU15:'SmtRes'!BU29))</f>
        <v>20.51</v>
      </c>
      <c r="AI75" s="2">
        <f>(SUM(SmtRes!BV15:'SmtRes'!BV29))</f>
        <v>11.959999999999999</v>
      </c>
      <c r="AJ75" s="2">
        <f t="shared" si="55"/>
        <v>0</v>
      </c>
      <c r="AK75" s="2">
        <v>26230.078739599998</v>
      </c>
      <c r="AL75" s="2">
        <v>1420.6310395999999</v>
      </c>
      <c r="AM75" s="2">
        <v>11681.5381</v>
      </c>
      <c r="AN75" s="2">
        <v>5470.2959999999994</v>
      </c>
      <c r="AO75" s="2">
        <v>7657.6136000000006</v>
      </c>
      <c r="AP75" s="2">
        <v>0</v>
      </c>
      <c r="AQ75" s="2">
        <v>20.51</v>
      </c>
      <c r="AR75" s="2">
        <v>11.959999999999999</v>
      </c>
      <c r="AS75" s="2">
        <v>0</v>
      </c>
      <c r="AT75" s="2">
        <v>117</v>
      </c>
      <c r="AU75" s="2">
        <v>74</v>
      </c>
      <c r="AV75" s="2">
        <v>1</v>
      </c>
      <c r="AW75" s="2">
        <v>1</v>
      </c>
      <c r="AX75" s="2"/>
      <c r="AY75" s="2"/>
      <c r="AZ75" s="2">
        <v>1</v>
      </c>
      <c r="BA75" s="2">
        <v>1</v>
      </c>
      <c r="BB75" s="2">
        <v>1</v>
      </c>
      <c r="BC75" s="2">
        <v>1</v>
      </c>
      <c r="BD75" s="2" t="s">
        <v>3</v>
      </c>
      <c r="BE75" s="2" t="s">
        <v>3</v>
      </c>
      <c r="BF75" s="2" t="s">
        <v>3</v>
      </c>
      <c r="BG75" s="2" t="s">
        <v>3</v>
      </c>
      <c r="BH75" s="2">
        <v>0</v>
      </c>
      <c r="BI75" s="2">
        <v>1</v>
      </c>
      <c r="BJ75" s="2" t="s">
        <v>146</v>
      </c>
      <c r="BK75" s="2"/>
      <c r="BL75" s="2"/>
      <c r="BM75" s="2">
        <v>24001</v>
      </c>
      <c r="BN75" s="2">
        <v>0</v>
      </c>
      <c r="BO75" s="2" t="s">
        <v>3</v>
      </c>
      <c r="BP75" s="2">
        <v>0</v>
      </c>
      <c r="BQ75" s="2">
        <v>2</v>
      </c>
      <c r="BR75" s="2">
        <v>0</v>
      </c>
      <c r="BS75" s="2">
        <v>1</v>
      </c>
      <c r="BT75" s="2">
        <v>1</v>
      </c>
      <c r="BU75" s="2">
        <v>1</v>
      </c>
      <c r="BV75" s="2">
        <v>1</v>
      </c>
      <c r="BW75" s="2">
        <v>1</v>
      </c>
      <c r="BX75" s="2">
        <v>1</v>
      </c>
      <c r="BY75" s="2" t="s">
        <v>3</v>
      </c>
      <c r="BZ75" s="2">
        <v>117</v>
      </c>
      <c r="CA75" s="2">
        <v>74</v>
      </c>
      <c r="CB75" s="2" t="s">
        <v>3</v>
      </c>
      <c r="CC75" s="2"/>
      <c r="CD75" s="2"/>
      <c r="CE75" s="2">
        <v>0</v>
      </c>
      <c r="CF75" s="2">
        <v>0</v>
      </c>
      <c r="CG75" s="2">
        <v>0</v>
      </c>
      <c r="CH75" s="2"/>
      <c r="CI75" s="2"/>
      <c r="CJ75" s="2"/>
      <c r="CK75" s="2"/>
      <c r="CL75" s="2"/>
      <c r="CM75" s="2">
        <v>0</v>
      </c>
      <c r="CN75" s="2" t="s">
        <v>3</v>
      </c>
      <c r="CO75" s="2">
        <v>0</v>
      </c>
      <c r="CP75" s="2">
        <f t="shared" si="56"/>
        <v>863.42000000000007</v>
      </c>
      <c r="CQ75" s="2">
        <f>SUMIF(SmtRes!AQ15:'SmtRes'!AQ29,"=1",SmtRes!AA15:'SmtRes'!AA29)</f>
        <v>867589.44</v>
      </c>
      <c r="CR75" s="2">
        <f>SUMIF(SmtRes!AQ15:'SmtRes'!AQ29,"=1",SmtRes!AB15:'SmtRes'!AB29)</f>
        <v>1640.6100000000001</v>
      </c>
      <c r="CS75" s="2">
        <f>SUMIF(SmtRes!AQ15:'SmtRes'!AQ29,"=1",SmtRes!AC15:'SmtRes'!AC29)</f>
        <v>860.22</v>
      </c>
      <c r="CT75" s="2">
        <f>SUMIF(SmtRes!AQ15:'SmtRes'!AQ29,"=1",SmtRes!AD15:'SmtRes'!AD29)</f>
        <v>373.36</v>
      </c>
      <c r="CU75" s="2">
        <f t="shared" si="57"/>
        <v>0</v>
      </c>
      <c r="CV75" s="2">
        <f>SUMIF(SmtRes!AQ15:'SmtRes'!AQ29,"=1",SmtRes!BU15:'SmtRes'!BU29)</f>
        <v>20.51</v>
      </c>
      <c r="CW75" s="2">
        <f>SUMIF(SmtRes!AQ15:'SmtRes'!AQ29,"=1",SmtRes!BV15:'SmtRes'!BV29)</f>
        <v>11.959999999999999</v>
      </c>
      <c r="CX75" s="2">
        <f t="shared" si="58"/>
        <v>0</v>
      </c>
      <c r="CY75" s="2">
        <f t="shared" ref="CY75:CY82" si="70">(((S75+R75)*AT75)/100)</f>
        <v>460.79280000000006</v>
      </c>
      <c r="CZ75" s="2">
        <f t="shared" ref="CZ75:CZ82" si="71">(((S75+R75)*AU75)/100)</f>
        <v>291.44160000000005</v>
      </c>
      <c r="DA75" s="2"/>
      <c r="DB75" s="2"/>
      <c r="DC75" s="2" t="s">
        <v>3</v>
      </c>
      <c r="DD75" s="2" t="s">
        <v>3</v>
      </c>
      <c r="DE75" s="2" t="s">
        <v>3</v>
      </c>
      <c r="DF75" s="2" t="s">
        <v>3</v>
      </c>
      <c r="DG75" s="2" t="s">
        <v>3</v>
      </c>
      <c r="DH75" s="2" t="s">
        <v>3</v>
      </c>
      <c r="DI75" s="2" t="s">
        <v>3</v>
      </c>
      <c r="DJ75" s="2" t="s">
        <v>3</v>
      </c>
      <c r="DK75" s="2" t="s">
        <v>3</v>
      </c>
      <c r="DL75" s="2" t="s">
        <v>3</v>
      </c>
      <c r="DM75" s="2" t="s">
        <v>3</v>
      </c>
      <c r="DN75" s="2">
        <v>0</v>
      </c>
      <c r="DO75" s="2">
        <v>0</v>
      </c>
      <c r="DP75" s="2">
        <v>1</v>
      </c>
      <c r="DQ75" s="2">
        <v>1</v>
      </c>
      <c r="DR75" s="2"/>
      <c r="DS75" s="2"/>
      <c r="DT75" s="2"/>
      <c r="DU75" s="2">
        <v>1003</v>
      </c>
      <c r="DV75" s="2" t="s">
        <v>122</v>
      </c>
      <c r="DW75" s="2" t="s">
        <v>122</v>
      </c>
      <c r="DX75" s="2">
        <v>100</v>
      </c>
      <c r="DY75" s="2"/>
      <c r="DZ75" s="2" t="s">
        <v>3</v>
      </c>
      <c r="EA75" s="2" t="s">
        <v>3</v>
      </c>
      <c r="EB75" s="2" t="s">
        <v>3</v>
      </c>
      <c r="EC75" s="2" t="s">
        <v>3</v>
      </c>
      <c r="ED75" s="2"/>
      <c r="EE75" s="2">
        <v>72340632</v>
      </c>
      <c r="EF75" s="2">
        <v>2</v>
      </c>
      <c r="EG75" s="2" t="s">
        <v>23</v>
      </c>
      <c r="EH75" s="2">
        <v>18</v>
      </c>
      <c r="EI75" s="2" t="s">
        <v>41</v>
      </c>
      <c r="EJ75" s="2">
        <v>1</v>
      </c>
      <c r="EK75" s="2">
        <v>24001</v>
      </c>
      <c r="EL75" s="2" t="s">
        <v>41</v>
      </c>
      <c r="EM75" s="2" t="s">
        <v>124</v>
      </c>
      <c r="EN75" s="2"/>
      <c r="EO75" s="2" t="s">
        <v>3</v>
      </c>
      <c r="EP75" s="2"/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20.51</v>
      </c>
      <c r="EX75" s="2">
        <v>11.96</v>
      </c>
      <c r="EY75" s="2">
        <v>0</v>
      </c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>
        <v>0</v>
      </c>
      <c r="FR75" s="2">
        <v>0</v>
      </c>
      <c r="FS75" s="2">
        <v>0</v>
      </c>
      <c r="FT75" s="2"/>
      <c r="FU75" s="2"/>
      <c r="FV75" s="2"/>
      <c r="FW75" s="2"/>
      <c r="FX75" s="2">
        <v>117</v>
      </c>
      <c r="FY75" s="2">
        <v>74</v>
      </c>
      <c r="FZ75" s="2"/>
      <c r="GA75" s="2" t="s">
        <v>3</v>
      </c>
      <c r="GB75" s="2"/>
      <c r="GC75" s="2"/>
      <c r="GD75" s="2">
        <v>1</v>
      </c>
      <c r="GE75" s="2"/>
      <c r="GF75" s="2">
        <v>-46601497</v>
      </c>
      <c r="GG75" s="2">
        <v>2</v>
      </c>
      <c r="GH75" s="2">
        <v>1</v>
      </c>
      <c r="GI75" s="2">
        <v>-2</v>
      </c>
      <c r="GJ75" s="2">
        <v>0</v>
      </c>
      <c r="GK75" s="2">
        <v>0</v>
      </c>
      <c r="GL75" s="2">
        <f t="shared" si="59"/>
        <v>0</v>
      </c>
      <c r="GM75" s="2">
        <f t="shared" si="60"/>
        <v>1615.65</v>
      </c>
      <c r="GN75" s="2">
        <f t="shared" si="61"/>
        <v>1615.65</v>
      </c>
      <c r="GO75" s="2">
        <f t="shared" si="62"/>
        <v>0</v>
      </c>
      <c r="GP75" s="2">
        <f t="shared" si="63"/>
        <v>0</v>
      </c>
      <c r="GQ75" s="2"/>
      <c r="GR75" s="2">
        <v>0</v>
      </c>
      <c r="GS75" s="2">
        <v>3</v>
      </c>
      <c r="GT75" s="2">
        <v>0</v>
      </c>
      <c r="GU75" s="2" t="s">
        <v>3</v>
      </c>
      <c r="GV75" s="2">
        <f t="shared" si="64"/>
        <v>0</v>
      </c>
      <c r="GW75" s="2">
        <v>1</v>
      </c>
      <c r="GX75" s="2">
        <f t="shared" si="65"/>
        <v>0</v>
      </c>
      <c r="GY75" s="2"/>
      <c r="GZ75" s="2"/>
      <c r="HA75" s="2">
        <v>0</v>
      </c>
      <c r="HB75" s="2">
        <v>0</v>
      </c>
      <c r="HC75" s="2">
        <f t="shared" si="66"/>
        <v>0</v>
      </c>
      <c r="HD75" s="2"/>
      <c r="HE75" s="2" t="s">
        <v>3</v>
      </c>
      <c r="HF75" s="2" t="s">
        <v>3</v>
      </c>
      <c r="HG75" s="2"/>
      <c r="HH75" s="2"/>
      <c r="HI75" s="2"/>
      <c r="HJ75" s="2"/>
      <c r="HK75" s="2"/>
      <c r="HL75" s="2"/>
      <c r="HM75" s="2" t="s">
        <v>3</v>
      </c>
      <c r="HN75" s="2" t="s">
        <v>43</v>
      </c>
      <c r="HO75" s="2" t="s">
        <v>44</v>
      </c>
      <c r="HP75" s="2" t="s">
        <v>41</v>
      </c>
      <c r="HQ75" s="2" t="s">
        <v>41</v>
      </c>
      <c r="HR75" s="2"/>
      <c r="HS75" s="2">
        <v>0</v>
      </c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>
        <v>0</v>
      </c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5" x14ac:dyDescent="0.2">
      <c r="A76" s="2">
        <v>18</v>
      </c>
      <c r="B76" s="2">
        <v>1</v>
      </c>
      <c r="C76" s="2">
        <v>29</v>
      </c>
      <c r="D76" s="2"/>
      <c r="E76" s="2" t="s">
        <v>147</v>
      </c>
      <c r="F76" s="2" t="s">
        <v>148</v>
      </c>
      <c r="G76" s="2" t="s">
        <v>149</v>
      </c>
      <c r="H76" s="2" t="s">
        <v>128</v>
      </c>
      <c r="I76" s="2">
        <f>I75*J76</f>
        <v>3</v>
      </c>
      <c r="J76" s="2">
        <v>100</v>
      </c>
      <c r="K76" s="2">
        <v>100</v>
      </c>
      <c r="L76" s="2"/>
      <c r="M76" s="2"/>
      <c r="N76" s="2"/>
      <c r="O76" s="2">
        <f t="shared" si="48"/>
        <v>603.15</v>
      </c>
      <c r="P76" s="2">
        <f>ROUND(CQ76*I76,2)</f>
        <v>603.15</v>
      </c>
      <c r="Q76" s="2">
        <f>ROUND(CR76*I76,2)</f>
        <v>0</v>
      </c>
      <c r="R76" s="2">
        <f>ROUND(CS76*I76,2)</f>
        <v>0</v>
      </c>
      <c r="S76" s="2">
        <f>ROUND(CT76*I76,2)</f>
        <v>0</v>
      </c>
      <c r="T76" s="2">
        <f t="shared" si="49"/>
        <v>0</v>
      </c>
      <c r="U76" s="2">
        <f>ROUND(CV76*I76,7)</f>
        <v>0</v>
      </c>
      <c r="V76" s="2">
        <f>ROUND(CW76*I76,7)</f>
        <v>0</v>
      </c>
      <c r="W76" s="2">
        <f t="shared" si="50"/>
        <v>0</v>
      </c>
      <c r="X76" s="2">
        <f t="shared" si="51"/>
        <v>0</v>
      </c>
      <c r="Y76" s="2">
        <f t="shared" si="52"/>
        <v>0</v>
      </c>
      <c r="Z76" s="2"/>
      <c r="AA76" s="2">
        <v>73938991</v>
      </c>
      <c r="AB76" s="2">
        <f t="shared" si="53"/>
        <v>201.05</v>
      </c>
      <c r="AC76" s="2">
        <f>ROUND((ES76),6)</f>
        <v>201.05</v>
      </c>
      <c r="AD76" s="2">
        <f>ROUND((((ET76)-(EU76))+AE76),6)</f>
        <v>0</v>
      </c>
      <c r="AE76" s="2">
        <f>ROUND((EU76),6)</f>
        <v>0</v>
      </c>
      <c r="AF76" s="2">
        <f>ROUND((EV76),6)</f>
        <v>0</v>
      </c>
      <c r="AG76" s="2">
        <f t="shared" si="54"/>
        <v>0</v>
      </c>
      <c r="AH76" s="2">
        <f>(EW76)</f>
        <v>0</v>
      </c>
      <c r="AI76" s="2">
        <f>(EX76)</f>
        <v>0</v>
      </c>
      <c r="AJ76" s="2">
        <f t="shared" si="55"/>
        <v>0</v>
      </c>
      <c r="AK76" s="2">
        <v>201.05</v>
      </c>
      <c r="AL76" s="2">
        <v>201.05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117</v>
      </c>
      <c r="AU76" s="2">
        <v>74</v>
      </c>
      <c r="AV76" s="2">
        <v>1</v>
      </c>
      <c r="AW76" s="2">
        <v>1</v>
      </c>
      <c r="AX76" s="2"/>
      <c r="AY76" s="2"/>
      <c r="AZ76" s="2">
        <v>1</v>
      </c>
      <c r="BA76" s="2">
        <v>1</v>
      </c>
      <c r="BB76" s="2">
        <v>1</v>
      </c>
      <c r="BC76" s="2">
        <v>1</v>
      </c>
      <c r="BD76" s="2" t="s">
        <v>3</v>
      </c>
      <c r="BE76" s="2" t="s">
        <v>3</v>
      </c>
      <c r="BF76" s="2" t="s">
        <v>3</v>
      </c>
      <c r="BG76" s="2" t="s">
        <v>3</v>
      </c>
      <c r="BH76" s="2">
        <v>3</v>
      </c>
      <c r="BI76" s="2">
        <v>1</v>
      </c>
      <c r="BJ76" s="2" t="s">
        <v>150</v>
      </c>
      <c r="BK76" s="2"/>
      <c r="BL76" s="2"/>
      <c r="BM76" s="2">
        <v>24001</v>
      </c>
      <c r="BN76" s="2">
        <v>0</v>
      </c>
      <c r="BO76" s="2" t="s">
        <v>3</v>
      </c>
      <c r="BP76" s="2">
        <v>0</v>
      </c>
      <c r="BQ76" s="2">
        <v>2</v>
      </c>
      <c r="BR76" s="2">
        <v>0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 t="s">
        <v>3</v>
      </c>
      <c r="BZ76" s="2">
        <v>117</v>
      </c>
      <c r="CA76" s="2">
        <v>74</v>
      </c>
      <c r="CB76" s="2" t="s">
        <v>3</v>
      </c>
      <c r="CC76" s="2"/>
      <c r="CD76" s="2"/>
      <c r="CE76" s="2">
        <v>0</v>
      </c>
      <c r="CF76" s="2">
        <v>0</v>
      </c>
      <c r="CG76" s="2">
        <v>0</v>
      </c>
      <c r="CH76" s="2"/>
      <c r="CI76" s="2"/>
      <c r="CJ76" s="2"/>
      <c r="CK76" s="2"/>
      <c r="CL76" s="2"/>
      <c r="CM76" s="2">
        <v>0</v>
      </c>
      <c r="CN76" s="2" t="s">
        <v>3</v>
      </c>
      <c r="CO76" s="2">
        <v>0</v>
      </c>
      <c r="CP76" s="2">
        <f t="shared" si="56"/>
        <v>603.15</v>
      </c>
      <c r="CQ76" s="2">
        <f>ROUND(AL76*BC76,2)</f>
        <v>201.05</v>
      </c>
      <c r="CR76" s="2">
        <f>ROUND(AM76*BB76,2)</f>
        <v>0</v>
      </c>
      <c r="CS76" s="2">
        <f>ROUND(AN76*BS76,2)</f>
        <v>0</v>
      </c>
      <c r="CT76" s="2">
        <f>ROUND(AO76*BA76,2)</f>
        <v>0</v>
      </c>
      <c r="CU76" s="2">
        <f t="shared" si="57"/>
        <v>0</v>
      </c>
      <c r="CV76" s="2">
        <f>AH76</f>
        <v>0</v>
      </c>
      <c r="CW76" s="2">
        <f>AI76</f>
        <v>0</v>
      </c>
      <c r="CX76" s="2">
        <f t="shared" si="58"/>
        <v>0</v>
      </c>
      <c r="CY76" s="2">
        <f t="shared" si="70"/>
        <v>0</v>
      </c>
      <c r="CZ76" s="2">
        <f t="shared" si="71"/>
        <v>0</v>
      </c>
      <c r="DA76" s="2"/>
      <c r="DB76" s="2"/>
      <c r="DC76" s="2" t="s">
        <v>3</v>
      </c>
      <c r="DD76" s="2" t="s">
        <v>3</v>
      </c>
      <c r="DE76" s="2" t="s">
        <v>3</v>
      </c>
      <c r="DF76" s="2" t="s">
        <v>3</v>
      </c>
      <c r="DG76" s="2" t="s">
        <v>3</v>
      </c>
      <c r="DH76" s="2" t="s">
        <v>3</v>
      </c>
      <c r="DI76" s="2" t="s">
        <v>3</v>
      </c>
      <c r="DJ76" s="2" t="s">
        <v>3</v>
      </c>
      <c r="DK76" s="2" t="s">
        <v>3</v>
      </c>
      <c r="DL76" s="2" t="s">
        <v>3</v>
      </c>
      <c r="DM76" s="2" t="s">
        <v>3</v>
      </c>
      <c r="DN76" s="2">
        <v>0</v>
      </c>
      <c r="DO76" s="2">
        <v>0</v>
      </c>
      <c r="DP76" s="2">
        <v>1</v>
      </c>
      <c r="DQ76" s="2">
        <v>1</v>
      </c>
      <c r="DR76" s="2"/>
      <c r="DS76" s="2"/>
      <c r="DT76" s="2"/>
      <c r="DU76" s="2">
        <v>1003</v>
      </c>
      <c r="DV76" s="2" t="s">
        <v>128</v>
      </c>
      <c r="DW76" s="2" t="s">
        <v>128</v>
      </c>
      <c r="DX76" s="2">
        <v>1</v>
      </c>
      <c r="DY76" s="2"/>
      <c r="DZ76" s="2" t="s">
        <v>3</v>
      </c>
      <c r="EA76" s="2" t="s">
        <v>3</v>
      </c>
      <c r="EB76" s="2" t="s">
        <v>3</v>
      </c>
      <c r="EC76" s="2" t="s">
        <v>3</v>
      </c>
      <c r="ED76" s="2"/>
      <c r="EE76" s="2">
        <v>72340632</v>
      </c>
      <c r="EF76" s="2">
        <v>2</v>
      </c>
      <c r="EG76" s="2" t="s">
        <v>23</v>
      </c>
      <c r="EH76" s="2">
        <v>18</v>
      </c>
      <c r="EI76" s="2" t="s">
        <v>41</v>
      </c>
      <c r="EJ76" s="2">
        <v>1</v>
      </c>
      <c r="EK76" s="2">
        <v>24001</v>
      </c>
      <c r="EL76" s="2" t="s">
        <v>41</v>
      </c>
      <c r="EM76" s="2" t="s">
        <v>124</v>
      </c>
      <c r="EN76" s="2"/>
      <c r="EO76" s="2" t="s">
        <v>3</v>
      </c>
      <c r="EP76" s="2"/>
      <c r="EQ76" s="2">
        <v>0</v>
      </c>
      <c r="ER76" s="2">
        <v>201.05</v>
      </c>
      <c r="ES76" s="2">
        <v>201.05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>
        <v>0</v>
      </c>
      <c r="FR76" s="2">
        <v>0</v>
      </c>
      <c r="FS76" s="2">
        <v>0</v>
      </c>
      <c r="FT76" s="2"/>
      <c r="FU76" s="2"/>
      <c r="FV76" s="2"/>
      <c r="FW76" s="2"/>
      <c r="FX76" s="2">
        <v>117</v>
      </c>
      <c r="FY76" s="2">
        <v>74</v>
      </c>
      <c r="FZ76" s="2"/>
      <c r="GA76" s="2" t="s">
        <v>3</v>
      </c>
      <c r="GB76" s="2"/>
      <c r="GC76" s="2"/>
      <c r="GD76" s="2">
        <v>1</v>
      </c>
      <c r="GE76" s="2">
        <v>225.92</v>
      </c>
      <c r="GF76" s="2">
        <v>918212004</v>
      </c>
      <c r="GG76" s="2">
        <v>2</v>
      </c>
      <c r="GH76" s="2">
        <v>1</v>
      </c>
      <c r="GI76" s="2">
        <v>-2</v>
      </c>
      <c r="GJ76" s="2">
        <v>0</v>
      </c>
      <c r="GK76" s="2">
        <v>0</v>
      </c>
      <c r="GL76" s="2">
        <f t="shared" si="59"/>
        <v>0</v>
      </c>
      <c r="GM76" s="2">
        <f t="shared" si="60"/>
        <v>603.15</v>
      </c>
      <c r="GN76" s="2">
        <f t="shared" si="61"/>
        <v>603.15</v>
      </c>
      <c r="GO76" s="2">
        <f t="shared" si="62"/>
        <v>0</v>
      </c>
      <c r="GP76" s="2">
        <f t="shared" si="63"/>
        <v>0</v>
      </c>
      <c r="GQ76" s="2"/>
      <c r="GR76" s="2">
        <v>3</v>
      </c>
      <c r="GS76" s="2">
        <v>3</v>
      </c>
      <c r="GT76" s="2">
        <v>0</v>
      </c>
      <c r="GU76" s="2" t="s">
        <v>3</v>
      </c>
      <c r="GV76" s="2">
        <f t="shared" si="64"/>
        <v>0</v>
      </c>
      <c r="GW76" s="2">
        <v>1</v>
      </c>
      <c r="GX76" s="2">
        <f t="shared" si="65"/>
        <v>0</v>
      </c>
      <c r="GY76" s="2"/>
      <c r="GZ76" s="2"/>
      <c r="HA76" s="2">
        <v>0</v>
      </c>
      <c r="HB76" s="2">
        <v>0</v>
      </c>
      <c r="HC76" s="2">
        <f t="shared" si="66"/>
        <v>0</v>
      </c>
      <c r="HD76" s="2"/>
      <c r="HE76" s="2" t="s">
        <v>3</v>
      </c>
      <c r="HF76" s="2" t="s">
        <v>3</v>
      </c>
      <c r="HG76" s="2"/>
      <c r="HH76" s="2"/>
      <c r="HI76" s="2"/>
      <c r="HJ76" s="2"/>
      <c r="HK76" s="2"/>
      <c r="HL76" s="2"/>
      <c r="HM76" s="2" t="s">
        <v>3</v>
      </c>
      <c r="HN76" s="2" t="s">
        <v>43</v>
      </c>
      <c r="HO76" s="2" t="s">
        <v>44</v>
      </c>
      <c r="HP76" s="2" t="s">
        <v>41</v>
      </c>
      <c r="HQ76" s="2" t="s">
        <v>41</v>
      </c>
      <c r="HR76" s="2"/>
      <c r="HS76" s="2">
        <v>0</v>
      </c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>
        <v>0</v>
      </c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 x14ac:dyDescent="0.2">
      <c r="A77" s="2">
        <v>17</v>
      </c>
      <c r="B77" s="2">
        <v>1</v>
      </c>
      <c r="C77" s="2">
        <f>ROW(SmtRes!A35)</f>
        <v>35</v>
      </c>
      <c r="D77" s="2">
        <f>ROW(EtalonRes!A36)</f>
        <v>36</v>
      </c>
      <c r="E77" s="2" t="s">
        <v>151</v>
      </c>
      <c r="F77" s="2" t="s">
        <v>152</v>
      </c>
      <c r="G77" s="2" t="s">
        <v>153</v>
      </c>
      <c r="H77" s="2" t="s">
        <v>154</v>
      </c>
      <c r="I77" s="2">
        <v>0</v>
      </c>
      <c r="J77" s="2">
        <v>0</v>
      </c>
      <c r="K77" s="2">
        <v>0</v>
      </c>
      <c r="L77" s="2"/>
      <c r="M77" s="2"/>
      <c r="N77" s="2"/>
      <c r="O77" s="2">
        <f t="shared" si="48"/>
        <v>0</v>
      </c>
      <c r="P77" s="2">
        <f>SUMIF(SmtRes!AQ30:'SmtRes'!AQ35,"=1",SmtRes!DF30:'SmtRes'!DF35)</f>
        <v>0</v>
      </c>
      <c r="Q77" s="2">
        <f>SUMIF(SmtRes!AQ30:'SmtRes'!AQ35,"=1",SmtRes!DG30:'SmtRes'!DG35)</f>
        <v>0</v>
      </c>
      <c r="R77" s="2">
        <f>SUMIF(SmtRes!AQ30:'SmtRes'!AQ35,"=1",SmtRes!DH30:'SmtRes'!DH35)</f>
        <v>0</v>
      </c>
      <c r="S77" s="2">
        <f>SUMIF(SmtRes!AQ30:'SmtRes'!AQ35,"=1",SmtRes!DI30:'SmtRes'!DI35)</f>
        <v>0</v>
      </c>
      <c r="T77" s="2">
        <f t="shared" si="49"/>
        <v>0</v>
      </c>
      <c r="U77" s="2">
        <f>SUMIF(SmtRes!AQ30:'SmtRes'!AQ35,"=1",SmtRes!CV30:'SmtRes'!CV35)</f>
        <v>0</v>
      </c>
      <c r="V77" s="2">
        <f>SUMIF(SmtRes!AQ30:'SmtRes'!AQ35,"=1",SmtRes!CW30:'SmtRes'!CW35)</f>
        <v>0</v>
      </c>
      <c r="W77" s="2">
        <f t="shared" si="50"/>
        <v>0</v>
      </c>
      <c r="X77" s="2">
        <f t="shared" si="51"/>
        <v>0</v>
      </c>
      <c r="Y77" s="2">
        <f t="shared" si="52"/>
        <v>0</v>
      </c>
      <c r="Z77" s="2"/>
      <c r="AA77" s="2">
        <v>73938991</v>
      </c>
      <c r="AB77" s="2">
        <f t="shared" si="53"/>
        <v>116.59130999999999</v>
      </c>
      <c r="AC77" s="2">
        <f>ROUND((SUM(SmtRes!BQ30:'SmtRes'!BQ35)),6)</f>
        <v>6.0242100000000001</v>
      </c>
      <c r="AD77" s="2">
        <f>ROUND((((SUM(SmtRes!BR30:'SmtRes'!BR35))-(0))+AE77),6)</f>
        <v>2.2631000000000001</v>
      </c>
      <c r="AE77" s="2">
        <f>ROUND((0),6)</f>
        <v>0</v>
      </c>
      <c r="AF77" s="2">
        <f>ROUND((SUM(SmtRes!BT30:'SmtRes'!BT35)),6)</f>
        <v>108.304</v>
      </c>
      <c r="AG77" s="2">
        <f t="shared" si="54"/>
        <v>0</v>
      </c>
      <c r="AH77" s="2">
        <f>(SUM(SmtRes!BU30:'SmtRes'!BU35))</f>
        <v>0.28000000000000003</v>
      </c>
      <c r="AI77" s="2">
        <f>(0)</f>
        <v>0</v>
      </c>
      <c r="AJ77" s="2">
        <f t="shared" si="55"/>
        <v>0</v>
      </c>
      <c r="AK77" s="2">
        <v>116.59131000000002</v>
      </c>
      <c r="AL77" s="2">
        <v>6.0242100000000001</v>
      </c>
      <c r="AM77" s="2">
        <v>2.2630999999999997</v>
      </c>
      <c r="AN77" s="2">
        <v>0</v>
      </c>
      <c r="AO77" s="2">
        <v>108.30400000000002</v>
      </c>
      <c r="AP77" s="2">
        <v>0</v>
      </c>
      <c r="AQ77" s="2">
        <v>0.28000000000000003</v>
      </c>
      <c r="AR77" s="2">
        <v>0</v>
      </c>
      <c r="AS77" s="2">
        <v>0</v>
      </c>
      <c r="AT77" s="2">
        <v>117</v>
      </c>
      <c r="AU77" s="2">
        <v>74</v>
      </c>
      <c r="AV77" s="2">
        <v>1</v>
      </c>
      <c r="AW77" s="2">
        <v>1</v>
      </c>
      <c r="AX77" s="2"/>
      <c r="AY77" s="2"/>
      <c r="AZ77" s="2">
        <v>1</v>
      </c>
      <c r="BA77" s="2">
        <v>1</v>
      </c>
      <c r="BB77" s="2">
        <v>1</v>
      </c>
      <c r="BC77" s="2">
        <v>1</v>
      </c>
      <c r="BD77" s="2" t="s">
        <v>3</v>
      </c>
      <c r="BE77" s="2" t="s">
        <v>3</v>
      </c>
      <c r="BF77" s="2" t="s">
        <v>3</v>
      </c>
      <c r="BG77" s="2" t="s">
        <v>3</v>
      </c>
      <c r="BH77" s="2">
        <v>0</v>
      </c>
      <c r="BI77" s="2">
        <v>1</v>
      </c>
      <c r="BJ77" s="2" t="s">
        <v>155</v>
      </c>
      <c r="BK77" s="2"/>
      <c r="BL77" s="2"/>
      <c r="BM77" s="2">
        <v>24001</v>
      </c>
      <c r="BN77" s="2">
        <v>0</v>
      </c>
      <c r="BO77" s="2" t="s">
        <v>3</v>
      </c>
      <c r="BP77" s="2">
        <v>0</v>
      </c>
      <c r="BQ77" s="2">
        <v>2</v>
      </c>
      <c r="BR77" s="2">
        <v>0</v>
      </c>
      <c r="BS77" s="2">
        <v>1</v>
      </c>
      <c r="BT77" s="2">
        <v>1</v>
      </c>
      <c r="BU77" s="2">
        <v>1</v>
      </c>
      <c r="BV77" s="2">
        <v>1</v>
      </c>
      <c r="BW77" s="2">
        <v>1</v>
      </c>
      <c r="BX77" s="2">
        <v>1</v>
      </c>
      <c r="BY77" s="2" t="s">
        <v>3</v>
      </c>
      <c r="BZ77" s="2">
        <v>117</v>
      </c>
      <c r="CA77" s="2">
        <v>74</v>
      </c>
      <c r="CB77" s="2" t="s">
        <v>3</v>
      </c>
      <c r="CC77" s="2"/>
      <c r="CD77" s="2"/>
      <c r="CE77" s="2">
        <v>0</v>
      </c>
      <c r="CF77" s="2">
        <v>0</v>
      </c>
      <c r="CG77" s="2">
        <v>0</v>
      </c>
      <c r="CH77" s="2"/>
      <c r="CI77" s="2"/>
      <c r="CJ77" s="2"/>
      <c r="CK77" s="2"/>
      <c r="CL77" s="2"/>
      <c r="CM77" s="2">
        <v>0</v>
      </c>
      <c r="CN77" s="2" t="s">
        <v>3</v>
      </c>
      <c r="CO77" s="2">
        <v>0</v>
      </c>
      <c r="CP77" s="2">
        <f t="shared" si="56"/>
        <v>0</v>
      </c>
      <c r="CQ77" s="2">
        <f>SUMIF(SmtRes!AQ30:'SmtRes'!AQ35,"=1",SmtRes!AA30:'SmtRes'!AA35)</f>
        <v>1094.0999999999999</v>
      </c>
      <c r="CR77" s="2">
        <f>SUMIF(SmtRes!AQ30:'SmtRes'!AQ35,"=1",SmtRes!AB30:'SmtRes'!AB35)</f>
        <v>18.149999999999999</v>
      </c>
      <c r="CS77" s="2">
        <f>SUMIF(SmtRes!AQ30:'SmtRes'!AQ35,"=1",SmtRes!AC30:'SmtRes'!AC35)</f>
        <v>0</v>
      </c>
      <c r="CT77" s="2">
        <f>SUMIF(SmtRes!AQ30:'SmtRes'!AQ35,"=1",SmtRes!AD30:'SmtRes'!AD35)</f>
        <v>386.8</v>
      </c>
      <c r="CU77" s="2">
        <f t="shared" si="57"/>
        <v>0</v>
      </c>
      <c r="CV77" s="2">
        <f>SUMIF(SmtRes!AQ30:'SmtRes'!AQ35,"=1",SmtRes!BU30:'SmtRes'!BU35)</f>
        <v>0.28000000000000003</v>
      </c>
      <c r="CW77" s="2">
        <f>SUMIF(SmtRes!AQ30:'SmtRes'!AQ35,"=1",SmtRes!BV30:'SmtRes'!BV35)</f>
        <v>0</v>
      </c>
      <c r="CX77" s="2">
        <f t="shared" si="58"/>
        <v>0</v>
      </c>
      <c r="CY77" s="2">
        <f t="shared" si="70"/>
        <v>0</v>
      </c>
      <c r="CZ77" s="2">
        <f t="shared" si="71"/>
        <v>0</v>
      </c>
      <c r="DA77" s="2"/>
      <c r="DB77" s="2"/>
      <c r="DC77" s="2" t="s">
        <v>3</v>
      </c>
      <c r="DD77" s="2" t="s">
        <v>3</v>
      </c>
      <c r="DE77" s="2" t="s">
        <v>3</v>
      </c>
      <c r="DF77" s="2" t="s">
        <v>3</v>
      </c>
      <c r="DG77" s="2" t="s">
        <v>3</v>
      </c>
      <c r="DH77" s="2" t="s">
        <v>3</v>
      </c>
      <c r="DI77" s="2" t="s">
        <v>3</v>
      </c>
      <c r="DJ77" s="2" t="s">
        <v>3</v>
      </c>
      <c r="DK77" s="2" t="s">
        <v>3</v>
      </c>
      <c r="DL77" s="2" t="s">
        <v>3</v>
      </c>
      <c r="DM77" s="2" t="s">
        <v>3</v>
      </c>
      <c r="DN77" s="2">
        <v>0</v>
      </c>
      <c r="DO77" s="2">
        <v>0</v>
      </c>
      <c r="DP77" s="2">
        <v>1</v>
      </c>
      <c r="DQ77" s="2">
        <v>1</v>
      </c>
      <c r="DR77" s="2"/>
      <c r="DS77" s="2"/>
      <c r="DT77" s="2"/>
      <c r="DU77" s="2">
        <v>1013</v>
      </c>
      <c r="DV77" s="2" t="s">
        <v>154</v>
      </c>
      <c r="DW77" s="2" t="s">
        <v>154</v>
      </c>
      <c r="DX77" s="2">
        <v>1</v>
      </c>
      <c r="DY77" s="2"/>
      <c r="DZ77" s="2" t="s">
        <v>3</v>
      </c>
      <c r="EA77" s="2" t="s">
        <v>3</v>
      </c>
      <c r="EB77" s="2" t="s">
        <v>3</v>
      </c>
      <c r="EC77" s="2" t="s">
        <v>3</v>
      </c>
      <c r="ED77" s="2"/>
      <c r="EE77" s="2">
        <v>72340632</v>
      </c>
      <c r="EF77" s="2">
        <v>2</v>
      </c>
      <c r="EG77" s="2" t="s">
        <v>23</v>
      </c>
      <c r="EH77" s="2">
        <v>18</v>
      </c>
      <c r="EI77" s="2" t="s">
        <v>41</v>
      </c>
      <c r="EJ77" s="2">
        <v>1</v>
      </c>
      <c r="EK77" s="2">
        <v>24001</v>
      </c>
      <c r="EL77" s="2" t="s">
        <v>41</v>
      </c>
      <c r="EM77" s="2" t="s">
        <v>124</v>
      </c>
      <c r="EN77" s="2"/>
      <c r="EO77" s="2" t="s">
        <v>3</v>
      </c>
      <c r="EP77" s="2"/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0.28000000000000003</v>
      </c>
      <c r="EX77" s="2">
        <v>0</v>
      </c>
      <c r="EY77" s="2">
        <v>0</v>
      </c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>
        <v>0</v>
      </c>
      <c r="FR77" s="2">
        <v>0</v>
      </c>
      <c r="FS77" s="2">
        <v>0</v>
      </c>
      <c r="FT77" s="2"/>
      <c r="FU77" s="2"/>
      <c r="FV77" s="2"/>
      <c r="FW77" s="2"/>
      <c r="FX77" s="2">
        <v>117</v>
      </c>
      <c r="FY77" s="2">
        <v>74</v>
      </c>
      <c r="FZ77" s="2"/>
      <c r="GA77" s="2" t="s">
        <v>3</v>
      </c>
      <c r="GB77" s="2"/>
      <c r="GC77" s="2"/>
      <c r="GD77" s="2">
        <v>1</v>
      </c>
      <c r="GE77" s="2"/>
      <c r="GF77" s="2">
        <v>-279115442</v>
      </c>
      <c r="GG77" s="2">
        <v>2</v>
      </c>
      <c r="GH77" s="2">
        <v>1</v>
      </c>
      <c r="GI77" s="2">
        <v>-2</v>
      </c>
      <c r="GJ77" s="2">
        <v>0</v>
      </c>
      <c r="GK77" s="2">
        <v>0</v>
      </c>
      <c r="GL77" s="2">
        <f t="shared" si="59"/>
        <v>0</v>
      </c>
      <c r="GM77" s="2">
        <f t="shared" si="60"/>
        <v>0</v>
      </c>
      <c r="GN77" s="2">
        <f t="shared" si="61"/>
        <v>0</v>
      </c>
      <c r="GO77" s="2">
        <f t="shared" si="62"/>
        <v>0</v>
      </c>
      <c r="GP77" s="2">
        <f t="shared" si="63"/>
        <v>0</v>
      </c>
      <c r="GQ77" s="2"/>
      <c r="GR77" s="2">
        <v>0</v>
      </c>
      <c r="GS77" s="2">
        <v>3</v>
      </c>
      <c r="GT77" s="2">
        <v>0</v>
      </c>
      <c r="GU77" s="2" t="s">
        <v>3</v>
      </c>
      <c r="GV77" s="2">
        <f t="shared" si="64"/>
        <v>0</v>
      </c>
      <c r="GW77" s="2">
        <v>1</v>
      </c>
      <c r="GX77" s="2">
        <f t="shared" si="65"/>
        <v>0</v>
      </c>
      <c r="GY77" s="2"/>
      <c r="GZ77" s="2"/>
      <c r="HA77" s="2">
        <v>0</v>
      </c>
      <c r="HB77" s="2">
        <v>0</v>
      </c>
      <c r="HC77" s="2">
        <f t="shared" si="66"/>
        <v>0</v>
      </c>
      <c r="HD77" s="2"/>
      <c r="HE77" s="2" t="s">
        <v>3</v>
      </c>
      <c r="HF77" s="2" t="s">
        <v>3</v>
      </c>
      <c r="HG77" s="2"/>
      <c r="HH77" s="2"/>
      <c r="HI77" s="2"/>
      <c r="HJ77" s="2"/>
      <c r="HK77" s="2"/>
      <c r="HL77" s="2"/>
      <c r="HM77" s="2" t="s">
        <v>3</v>
      </c>
      <c r="HN77" s="2" t="s">
        <v>43</v>
      </c>
      <c r="HO77" s="2" t="s">
        <v>44</v>
      </c>
      <c r="HP77" s="2" t="s">
        <v>41</v>
      </c>
      <c r="HQ77" s="2" t="s">
        <v>41</v>
      </c>
      <c r="HR77" s="2"/>
      <c r="HS77" s="2">
        <v>0</v>
      </c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>
        <v>0</v>
      </c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5" x14ac:dyDescent="0.2">
      <c r="A78" s="2">
        <v>18</v>
      </c>
      <c r="B78" s="2">
        <v>1</v>
      </c>
      <c r="C78" s="2">
        <v>35</v>
      </c>
      <c r="D78" s="2"/>
      <c r="E78" s="2" t="s">
        <v>156</v>
      </c>
      <c r="F78" s="2" t="s">
        <v>157</v>
      </c>
      <c r="G78" s="2" t="s">
        <v>158</v>
      </c>
      <c r="H78" s="2" t="s">
        <v>137</v>
      </c>
      <c r="I78" s="2">
        <f>I77*J78</f>
        <v>0</v>
      </c>
      <c r="J78" s="2">
        <v>1</v>
      </c>
      <c r="K78" s="2">
        <v>1</v>
      </c>
      <c r="L78" s="2"/>
      <c r="M78" s="2"/>
      <c r="N78" s="2"/>
      <c r="O78" s="2">
        <f t="shared" si="48"/>
        <v>0</v>
      </c>
      <c r="P78" s="2">
        <f>ROUND(CQ78*I78,2)</f>
        <v>0</v>
      </c>
      <c r="Q78" s="2">
        <f>ROUND(CR78*I78,2)</f>
        <v>0</v>
      </c>
      <c r="R78" s="2">
        <f>ROUND(CS78*I78,2)</f>
        <v>0</v>
      </c>
      <c r="S78" s="2">
        <f>ROUND(CT78*I78,2)</f>
        <v>0</v>
      </c>
      <c r="T78" s="2">
        <f t="shared" si="49"/>
        <v>0</v>
      </c>
      <c r="U78" s="2">
        <f>ROUND(CV78*I78,7)</f>
        <v>0</v>
      </c>
      <c r="V78" s="2">
        <f>ROUND(CW78*I78,7)</f>
        <v>0</v>
      </c>
      <c r="W78" s="2">
        <f t="shared" si="50"/>
        <v>0</v>
      </c>
      <c r="X78" s="2">
        <f t="shared" si="51"/>
        <v>0</v>
      </c>
      <c r="Y78" s="2">
        <f t="shared" si="52"/>
        <v>0</v>
      </c>
      <c r="Z78" s="2"/>
      <c r="AA78" s="2">
        <v>73938991</v>
      </c>
      <c r="AB78" s="2">
        <f t="shared" si="53"/>
        <v>120.79</v>
      </c>
      <c r="AC78" s="2">
        <f>ROUND((ES78),6)</f>
        <v>120.79</v>
      </c>
      <c r="AD78" s="2">
        <f>ROUND((((ET78)-(EU78))+AE78),6)</f>
        <v>0</v>
      </c>
      <c r="AE78" s="2">
        <f>ROUND((EU78),6)</f>
        <v>0</v>
      </c>
      <c r="AF78" s="2">
        <f>ROUND((EV78),6)</f>
        <v>0</v>
      </c>
      <c r="AG78" s="2">
        <f t="shared" si="54"/>
        <v>0</v>
      </c>
      <c r="AH78" s="2">
        <f>(EW78)</f>
        <v>0</v>
      </c>
      <c r="AI78" s="2">
        <f>(EX78)</f>
        <v>0</v>
      </c>
      <c r="AJ78" s="2">
        <f t="shared" si="55"/>
        <v>0</v>
      </c>
      <c r="AK78" s="2">
        <v>120.79</v>
      </c>
      <c r="AL78" s="2">
        <v>120.79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117</v>
      </c>
      <c r="AU78" s="2">
        <v>74</v>
      </c>
      <c r="AV78" s="2">
        <v>1</v>
      </c>
      <c r="AW78" s="2">
        <v>1</v>
      </c>
      <c r="AX78" s="2"/>
      <c r="AY78" s="2"/>
      <c r="AZ78" s="2">
        <v>1</v>
      </c>
      <c r="BA78" s="2">
        <v>1</v>
      </c>
      <c r="BB78" s="2">
        <v>1</v>
      </c>
      <c r="BC78" s="2">
        <v>1.27</v>
      </c>
      <c r="BD78" s="2" t="s">
        <v>3</v>
      </c>
      <c r="BE78" s="2" t="s">
        <v>3</v>
      </c>
      <c r="BF78" s="2" t="s">
        <v>3</v>
      </c>
      <c r="BG78" s="2" t="s">
        <v>3</v>
      </c>
      <c r="BH78" s="2">
        <v>3</v>
      </c>
      <c r="BI78" s="2">
        <v>1</v>
      </c>
      <c r="BJ78" s="2" t="s">
        <v>159</v>
      </c>
      <c r="BK78" s="2"/>
      <c r="BL78" s="2"/>
      <c r="BM78" s="2">
        <v>24001</v>
      </c>
      <c r="BN78" s="2">
        <v>0</v>
      </c>
      <c r="BO78" s="2" t="s">
        <v>157</v>
      </c>
      <c r="BP78" s="2">
        <v>1</v>
      </c>
      <c r="BQ78" s="2">
        <v>2</v>
      </c>
      <c r="BR78" s="2">
        <v>0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 t="s">
        <v>3</v>
      </c>
      <c r="BZ78" s="2">
        <v>117</v>
      </c>
      <c r="CA78" s="2">
        <v>74</v>
      </c>
      <c r="CB78" s="2" t="s">
        <v>3</v>
      </c>
      <c r="CC78" s="2"/>
      <c r="CD78" s="2"/>
      <c r="CE78" s="2">
        <v>0</v>
      </c>
      <c r="CF78" s="2">
        <v>0</v>
      </c>
      <c r="CG78" s="2">
        <v>0</v>
      </c>
      <c r="CH78" s="2"/>
      <c r="CI78" s="2"/>
      <c r="CJ78" s="2"/>
      <c r="CK78" s="2"/>
      <c r="CL78" s="2"/>
      <c r="CM78" s="2">
        <v>0</v>
      </c>
      <c r="CN78" s="2" t="s">
        <v>3</v>
      </c>
      <c r="CO78" s="2">
        <v>0</v>
      </c>
      <c r="CP78" s="2">
        <f t="shared" si="56"/>
        <v>0</v>
      </c>
      <c r="CQ78" s="2">
        <f>ROUND(AL78*BC78,2)</f>
        <v>153.4</v>
      </c>
      <c r="CR78" s="2">
        <f>ROUND(AM78*BB78,2)</f>
        <v>0</v>
      </c>
      <c r="CS78" s="2">
        <f>ROUND(AN78*BS78,2)</f>
        <v>0</v>
      </c>
      <c r="CT78" s="2">
        <f>ROUND(AO78*BA78,2)</f>
        <v>0</v>
      </c>
      <c r="CU78" s="2">
        <f t="shared" si="57"/>
        <v>0</v>
      </c>
      <c r="CV78" s="2">
        <f>AH78</f>
        <v>0</v>
      </c>
      <c r="CW78" s="2">
        <f>AI78</f>
        <v>0</v>
      </c>
      <c r="CX78" s="2">
        <f t="shared" si="58"/>
        <v>0</v>
      </c>
      <c r="CY78" s="2">
        <f t="shared" si="70"/>
        <v>0</v>
      </c>
      <c r="CZ78" s="2">
        <f t="shared" si="71"/>
        <v>0</v>
      </c>
      <c r="DA78" s="2"/>
      <c r="DB78" s="2"/>
      <c r="DC78" s="2" t="s">
        <v>3</v>
      </c>
      <c r="DD78" s="2" t="s">
        <v>3</v>
      </c>
      <c r="DE78" s="2" t="s">
        <v>3</v>
      </c>
      <c r="DF78" s="2" t="s">
        <v>3</v>
      </c>
      <c r="DG78" s="2" t="s">
        <v>3</v>
      </c>
      <c r="DH78" s="2" t="s">
        <v>3</v>
      </c>
      <c r="DI78" s="2" t="s">
        <v>3</v>
      </c>
      <c r="DJ78" s="2" t="s">
        <v>3</v>
      </c>
      <c r="DK78" s="2" t="s">
        <v>3</v>
      </c>
      <c r="DL78" s="2" t="s">
        <v>3</v>
      </c>
      <c r="DM78" s="2" t="s">
        <v>3</v>
      </c>
      <c r="DN78" s="2">
        <v>0</v>
      </c>
      <c r="DO78" s="2">
        <v>0</v>
      </c>
      <c r="DP78" s="2">
        <v>1</v>
      </c>
      <c r="DQ78" s="2">
        <v>1</v>
      </c>
      <c r="DR78" s="2"/>
      <c r="DS78" s="2"/>
      <c r="DT78" s="2"/>
      <c r="DU78" s="2">
        <v>1013</v>
      </c>
      <c r="DV78" s="2" t="s">
        <v>137</v>
      </c>
      <c r="DW78" s="2" t="s">
        <v>137</v>
      </c>
      <c r="DX78" s="2">
        <v>1</v>
      </c>
      <c r="DY78" s="2"/>
      <c r="DZ78" s="2" t="s">
        <v>3</v>
      </c>
      <c r="EA78" s="2" t="s">
        <v>3</v>
      </c>
      <c r="EB78" s="2" t="s">
        <v>3</v>
      </c>
      <c r="EC78" s="2" t="s">
        <v>3</v>
      </c>
      <c r="ED78" s="2"/>
      <c r="EE78" s="2">
        <v>72340632</v>
      </c>
      <c r="EF78" s="2">
        <v>2</v>
      </c>
      <c r="EG78" s="2" t="s">
        <v>23</v>
      </c>
      <c r="EH78" s="2">
        <v>18</v>
      </c>
      <c r="EI78" s="2" t="s">
        <v>41</v>
      </c>
      <c r="EJ78" s="2">
        <v>1</v>
      </c>
      <c r="EK78" s="2">
        <v>24001</v>
      </c>
      <c r="EL78" s="2" t="s">
        <v>41</v>
      </c>
      <c r="EM78" s="2" t="s">
        <v>124</v>
      </c>
      <c r="EN78" s="2"/>
      <c r="EO78" s="2" t="s">
        <v>3</v>
      </c>
      <c r="EP78" s="2"/>
      <c r="EQ78" s="2">
        <v>0</v>
      </c>
      <c r="ER78" s="2">
        <v>120.79</v>
      </c>
      <c r="ES78" s="2">
        <v>120.79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>
        <v>0</v>
      </c>
      <c r="FR78" s="2">
        <v>0</v>
      </c>
      <c r="FS78" s="2">
        <v>0</v>
      </c>
      <c r="FT78" s="2"/>
      <c r="FU78" s="2"/>
      <c r="FV78" s="2"/>
      <c r="FW78" s="2"/>
      <c r="FX78" s="2">
        <v>117</v>
      </c>
      <c r="FY78" s="2">
        <v>74</v>
      </c>
      <c r="FZ78" s="2"/>
      <c r="GA78" s="2" t="s">
        <v>3</v>
      </c>
      <c r="GB78" s="2"/>
      <c r="GC78" s="2"/>
      <c r="GD78" s="2">
        <v>1</v>
      </c>
      <c r="GE78" s="2"/>
      <c r="GF78" s="2">
        <v>1640984246</v>
      </c>
      <c r="GG78" s="2">
        <v>2</v>
      </c>
      <c r="GH78" s="2">
        <v>1</v>
      </c>
      <c r="GI78" s="2">
        <v>2</v>
      </c>
      <c r="GJ78" s="2">
        <v>0</v>
      </c>
      <c r="GK78" s="2">
        <v>0</v>
      </c>
      <c r="GL78" s="2">
        <f t="shared" si="59"/>
        <v>0</v>
      </c>
      <c r="GM78" s="2">
        <f t="shared" si="60"/>
        <v>0</v>
      </c>
      <c r="GN78" s="2">
        <f t="shared" si="61"/>
        <v>0</v>
      </c>
      <c r="GO78" s="2">
        <f t="shared" si="62"/>
        <v>0</v>
      </c>
      <c r="GP78" s="2">
        <f t="shared" si="63"/>
        <v>0</v>
      </c>
      <c r="GQ78" s="2"/>
      <c r="GR78" s="2">
        <v>0</v>
      </c>
      <c r="GS78" s="2">
        <v>3</v>
      </c>
      <c r="GT78" s="2">
        <v>0</v>
      </c>
      <c r="GU78" s="2" t="s">
        <v>3</v>
      </c>
      <c r="GV78" s="2">
        <f t="shared" si="64"/>
        <v>0</v>
      </c>
      <c r="GW78" s="2">
        <v>1</v>
      </c>
      <c r="GX78" s="2">
        <f t="shared" si="65"/>
        <v>0</v>
      </c>
      <c r="GY78" s="2"/>
      <c r="GZ78" s="2"/>
      <c r="HA78" s="2">
        <v>0</v>
      </c>
      <c r="HB78" s="2">
        <v>0</v>
      </c>
      <c r="HC78" s="2">
        <f t="shared" si="66"/>
        <v>0</v>
      </c>
      <c r="HD78" s="2"/>
      <c r="HE78" s="2" t="s">
        <v>3</v>
      </c>
      <c r="HF78" s="2" t="s">
        <v>3</v>
      </c>
      <c r="HG78" s="2"/>
      <c r="HH78" s="2"/>
      <c r="HI78" s="2"/>
      <c r="HJ78" s="2"/>
      <c r="HK78" s="2"/>
      <c r="HL78" s="2"/>
      <c r="HM78" s="2" t="s">
        <v>3</v>
      </c>
      <c r="HN78" s="2" t="s">
        <v>43</v>
      </c>
      <c r="HO78" s="2" t="s">
        <v>44</v>
      </c>
      <c r="HP78" s="2" t="s">
        <v>41</v>
      </c>
      <c r="HQ78" s="2" t="s">
        <v>41</v>
      </c>
      <c r="HR78" s="2"/>
      <c r="HS78" s="2">
        <v>0</v>
      </c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>
        <v>0</v>
      </c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 x14ac:dyDescent="0.2">
      <c r="A79" s="2">
        <v>17</v>
      </c>
      <c r="B79" s="2">
        <v>1</v>
      </c>
      <c r="C79" s="2">
        <f>ROW(SmtRes!A41)</f>
        <v>41</v>
      </c>
      <c r="D79" s="2">
        <f>ROW(EtalonRes!A42)</f>
        <v>42</v>
      </c>
      <c r="E79" s="2" t="s">
        <v>160</v>
      </c>
      <c r="F79" s="2" t="s">
        <v>161</v>
      </c>
      <c r="G79" s="2" t="s">
        <v>162</v>
      </c>
      <c r="H79" s="2" t="s">
        <v>154</v>
      </c>
      <c r="I79" s="2">
        <v>1</v>
      </c>
      <c r="J79" s="2">
        <v>0</v>
      </c>
      <c r="K79" s="2">
        <v>1</v>
      </c>
      <c r="L79" s="2"/>
      <c r="M79" s="2"/>
      <c r="N79" s="2"/>
      <c r="O79" s="2">
        <f t="shared" si="48"/>
        <v>148.06</v>
      </c>
      <c r="P79" s="2">
        <f>SUMIF(SmtRes!AQ36:'SmtRes'!AQ41,"=1",SmtRes!DF36:'SmtRes'!DF41)</f>
        <v>20.23</v>
      </c>
      <c r="Q79" s="2">
        <f>SUMIF(SmtRes!AQ36:'SmtRes'!AQ41,"=1",SmtRes!DG36:'SmtRes'!DG41)</f>
        <v>4.05</v>
      </c>
      <c r="R79" s="2">
        <f>SUMIF(SmtRes!AQ36:'SmtRes'!AQ41,"=1",SmtRes!DH36:'SmtRes'!DH41)</f>
        <v>0</v>
      </c>
      <c r="S79" s="2">
        <f>SUMIF(SmtRes!AQ36:'SmtRes'!AQ41,"=1",SmtRes!DI36:'SmtRes'!DI41)</f>
        <v>123.78</v>
      </c>
      <c r="T79" s="2">
        <f t="shared" si="49"/>
        <v>0</v>
      </c>
      <c r="U79" s="2">
        <f>SUMIF(SmtRes!AQ36:'SmtRes'!AQ41,"=1",SmtRes!CV36:'SmtRes'!CV41)</f>
        <v>0.32</v>
      </c>
      <c r="V79" s="2">
        <f>SUMIF(SmtRes!AQ36:'SmtRes'!AQ41,"=1",SmtRes!CW36:'SmtRes'!CW41)</f>
        <v>0</v>
      </c>
      <c r="W79" s="2">
        <f t="shared" si="50"/>
        <v>0</v>
      </c>
      <c r="X79" s="2">
        <f t="shared" si="51"/>
        <v>144.82</v>
      </c>
      <c r="Y79" s="2">
        <f t="shared" si="52"/>
        <v>91.6</v>
      </c>
      <c r="Z79" s="2"/>
      <c r="AA79" s="2">
        <v>73938991</v>
      </c>
      <c r="AB79" s="2">
        <f t="shared" si="53"/>
        <v>138.56631999999999</v>
      </c>
      <c r="AC79" s="2">
        <f>ROUND((SUM(SmtRes!BQ36:'SmtRes'!BQ41)),6)</f>
        <v>12.04842</v>
      </c>
      <c r="AD79" s="2">
        <f>ROUND((((SUM(SmtRes!BR36:'SmtRes'!BR41))-(0))+AE79),6)</f>
        <v>2.7418999999999998</v>
      </c>
      <c r="AE79" s="2">
        <f>ROUND((0),6)</f>
        <v>0</v>
      </c>
      <c r="AF79" s="2">
        <f>ROUND((SUM(SmtRes!BT36:'SmtRes'!BT41)),6)</f>
        <v>123.776</v>
      </c>
      <c r="AG79" s="2">
        <f t="shared" si="54"/>
        <v>0</v>
      </c>
      <c r="AH79" s="2">
        <f>(SUM(SmtRes!BU36:'SmtRes'!BU41))</f>
        <v>0.32</v>
      </c>
      <c r="AI79" s="2">
        <f>(0)</f>
        <v>0</v>
      </c>
      <c r="AJ79" s="2">
        <f t="shared" si="55"/>
        <v>0</v>
      </c>
      <c r="AK79" s="2">
        <v>138.56632000000002</v>
      </c>
      <c r="AL79" s="2">
        <v>12.04842</v>
      </c>
      <c r="AM79" s="2">
        <v>2.7419000000000002</v>
      </c>
      <c r="AN79" s="2">
        <v>0</v>
      </c>
      <c r="AO79" s="2">
        <v>123.77600000000001</v>
      </c>
      <c r="AP79" s="2">
        <v>0</v>
      </c>
      <c r="AQ79" s="2">
        <v>0.32</v>
      </c>
      <c r="AR79" s="2">
        <v>0</v>
      </c>
      <c r="AS79" s="2">
        <v>0</v>
      </c>
      <c r="AT79" s="2">
        <v>117</v>
      </c>
      <c r="AU79" s="2">
        <v>74</v>
      </c>
      <c r="AV79" s="2">
        <v>1</v>
      </c>
      <c r="AW79" s="2">
        <v>1</v>
      </c>
      <c r="AX79" s="2"/>
      <c r="AY79" s="2"/>
      <c r="AZ79" s="2">
        <v>1</v>
      </c>
      <c r="BA79" s="2">
        <v>1</v>
      </c>
      <c r="BB79" s="2">
        <v>1</v>
      </c>
      <c r="BC79" s="2">
        <v>1</v>
      </c>
      <c r="BD79" s="2" t="s">
        <v>3</v>
      </c>
      <c r="BE79" s="2" t="s">
        <v>3</v>
      </c>
      <c r="BF79" s="2" t="s">
        <v>3</v>
      </c>
      <c r="BG79" s="2" t="s">
        <v>3</v>
      </c>
      <c r="BH79" s="2">
        <v>0</v>
      </c>
      <c r="BI79" s="2">
        <v>1</v>
      </c>
      <c r="BJ79" s="2" t="s">
        <v>163</v>
      </c>
      <c r="BK79" s="2"/>
      <c r="BL79" s="2"/>
      <c r="BM79" s="2">
        <v>24001</v>
      </c>
      <c r="BN79" s="2">
        <v>0</v>
      </c>
      <c r="BO79" s="2" t="s">
        <v>3</v>
      </c>
      <c r="BP79" s="2">
        <v>0</v>
      </c>
      <c r="BQ79" s="2">
        <v>2</v>
      </c>
      <c r="BR79" s="2">
        <v>0</v>
      </c>
      <c r="BS79" s="2">
        <v>1</v>
      </c>
      <c r="BT79" s="2">
        <v>1</v>
      </c>
      <c r="BU79" s="2">
        <v>1</v>
      </c>
      <c r="BV79" s="2">
        <v>1</v>
      </c>
      <c r="BW79" s="2">
        <v>1</v>
      </c>
      <c r="BX79" s="2">
        <v>1</v>
      </c>
      <c r="BY79" s="2" t="s">
        <v>3</v>
      </c>
      <c r="BZ79" s="2">
        <v>117</v>
      </c>
      <c r="CA79" s="2">
        <v>74</v>
      </c>
      <c r="CB79" s="2" t="s">
        <v>3</v>
      </c>
      <c r="CC79" s="2"/>
      <c r="CD79" s="2"/>
      <c r="CE79" s="2">
        <v>0</v>
      </c>
      <c r="CF79" s="2">
        <v>0</v>
      </c>
      <c r="CG79" s="2">
        <v>0</v>
      </c>
      <c r="CH79" s="2"/>
      <c r="CI79" s="2"/>
      <c r="CJ79" s="2"/>
      <c r="CK79" s="2"/>
      <c r="CL79" s="2"/>
      <c r="CM79" s="2">
        <v>0</v>
      </c>
      <c r="CN79" s="2" t="s">
        <v>3</v>
      </c>
      <c r="CO79" s="2">
        <v>0</v>
      </c>
      <c r="CP79" s="2">
        <f t="shared" si="56"/>
        <v>148.06</v>
      </c>
      <c r="CQ79" s="2">
        <f>SUMIF(SmtRes!AQ36:'SmtRes'!AQ41,"=1",SmtRes!AA36:'SmtRes'!AA41)</f>
        <v>1094.0999999999999</v>
      </c>
      <c r="CR79" s="2">
        <f>SUMIF(SmtRes!AQ36:'SmtRes'!AQ41,"=1",SmtRes!AB36:'SmtRes'!AB41)</f>
        <v>18.149999999999999</v>
      </c>
      <c r="CS79" s="2">
        <f>SUMIF(SmtRes!AQ36:'SmtRes'!AQ41,"=1",SmtRes!AC36:'SmtRes'!AC41)</f>
        <v>0</v>
      </c>
      <c r="CT79" s="2">
        <f>SUMIF(SmtRes!AQ36:'SmtRes'!AQ41,"=1",SmtRes!AD36:'SmtRes'!AD41)</f>
        <v>386.8</v>
      </c>
      <c r="CU79" s="2">
        <f t="shared" si="57"/>
        <v>0</v>
      </c>
      <c r="CV79" s="2">
        <f>SUMIF(SmtRes!AQ36:'SmtRes'!AQ41,"=1",SmtRes!BU36:'SmtRes'!BU41)</f>
        <v>0.32</v>
      </c>
      <c r="CW79" s="2">
        <f>SUMIF(SmtRes!AQ36:'SmtRes'!AQ41,"=1",SmtRes!BV36:'SmtRes'!BV41)</f>
        <v>0</v>
      </c>
      <c r="CX79" s="2">
        <f t="shared" si="58"/>
        <v>0</v>
      </c>
      <c r="CY79" s="2">
        <f t="shared" si="70"/>
        <v>144.82259999999999</v>
      </c>
      <c r="CZ79" s="2">
        <f t="shared" si="71"/>
        <v>91.597199999999987</v>
      </c>
      <c r="DA79" s="2"/>
      <c r="DB79" s="2"/>
      <c r="DC79" s="2" t="s">
        <v>3</v>
      </c>
      <c r="DD79" s="2" t="s">
        <v>3</v>
      </c>
      <c r="DE79" s="2" t="s">
        <v>3</v>
      </c>
      <c r="DF79" s="2" t="s">
        <v>3</v>
      </c>
      <c r="DG79" s="2" t="s">
        <v>3</v>
      </c>
      <c r="DH79" s="2" t="s">
        <v>3</v>
      </c>
      <c r="DI79" s="2" t="s">
        <v>3</v>
      </c>
      <c r="DJ79" s="2" t="s">
        <v>3</v>
      </c>
      <c r="DK79" s="2" t="s">
        <v>3</v>
      </c>
      <c r="DL79" s="2" t="s">
        <v>3</v>
      </c>
      <c r="DM79" s="2" t="s">
        <v>3</v>
      </c>
      <c r="DN79" s="2">
        <v>0</v>
      </c>
      <c r="DO79" s="2">
        <v>0</v>
      </c>
      <c r="DP79" s="2">
        <v>1</v>
      </c>
      <c r="DQ79" s="2">
        <v>1</v>
      </c>
      <c r="DR79" s="2"/>
      <c r="DS79" s="2"/>
      <c r="DT79" s="2"/>
      <c r="DU79" s="2">
        <v>1013</v>
      </c>
      <c r="DV79" s="2" t="s">
        <v>154</v>
      </c>
      <c r="DW79" s="2" t="s">
        <v>154</v>
      </c>
      <c r="DX79" s="2">
        <v>1</v>
      </c>
      <c r="DY79" s="2"/>
      <c r="DZ79" s="2" t="s">
        <v>3</v>
      </c>
      <c r="EA79" s="2" t="s">
        <v>3</v>
      </c>
      <c r="EB79" s="2" t="s">
        <v>3</v>
      </c>
      <c r="EC79" s="2" t="s">
        <v>3</v>
      </c>
      <c r="ED79" s="2"/>
      <c r="EE79" s="2">
        <v>72340632</v>
      </c>
      <c r="EF79" s="2">
        <v>2</v>
      </c>
      <c r="EG79" s="2" t="s">
        <v>23</v>
      </c>
      <c r="EH79" s="2">
        <v>18</v>
      </c>
      <c r="EI79" s="2" t="s">
        <v>41</v>
      </c>
      <c r="EJ79" s="2">
        <v>1</v>
      </c>
      <c r="EK79" s="2">
        <v>24001</v>
      </c>
      <c r="EL79" s="2" t="s">
        <v>41</v>
      </c>
      <c r="EM79" s="2" t="s">
        <v>124</v>
      </c>
      <c r="EN79" s="2"/>
      <c r="EO79" s="2" t="s">
        <v>3</v>
      </c>
      <c r="EP79" s="2"/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0.32</v>
      </c>
      <c r="EX79" s="2">
        <v>0</v>
      </c>
      <c r="EY79" s="2">
        <v>0</v>
      </c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>
        <v>0</v>
      </c>
      <c r="FR79" s="2">
        <v>0</v>
      </c>
      <c r="FS79" s="2">
        <v>0</v>
      </c>
      <c r="FT79" s="2"/>
      <c r="FU79" s="2"/>
      <c r="FV79" s="2"/>
      <c r="FW79" s="2"/>
      <c r="FX79" s="2">
        <v>117</v>
      </c>
      <c r="FY79" s="2">
        <v>74</v>
      </c>
      <c r="FZ79" s="2"/>
      <c r="GA79" s="2" t="s">
        <v>3</v>
      </c>
      <c r="GB79" s="2"/>
      <c r="GC79" s="2"/>
      <c r="GD79" s="2">
        <v>1</v>
      </c>
      <c r="GE79" s="2"/>
      <c r="GF79" s="2">
        <v>-1363492276</v>
      </c>
      <c r="GG79" s="2">
        <v>2</v>
      </c>
      <c r="GH79" s="2">
        <v>1</v>
      </c>
      <c r="GI79" s="2">
        <v>-2</v>
      </c>
      <c r="GJ79" s="2">
        <v>0</v>
      </c>
      <c r="GK79" s="2">
        <v>0</v>
      </c>
      <c r="GL79" s="2">
        <f t="shared" si="59"/>
        <v>0</v>
      </c>
      <c r="GM79" s="2">
        <f t="shared" si="60"/>
        <v>384.48</v>
      </c>
      <c r="GN79" s="2">
        <f t="shared" si="61"/>
        <v>384.48</v>
      </c>
      <c r="GO79" s="2">
        <f t="shared" si="62"/>
        <v>0</v>
      </c>
      <c r="GP79" s="2">
        <f t="shared" si="63"/>
        <v>0</v>
      </c>
      <c r="GQ79" s="2"/>
      <c r="GR79" s="2">
        <v>0</v>
      </c>
      <c r="GS79" s="2">
        <v>3</v>
      </c>
      <c r="GT79" s="2">
        <v>0</v>
      </c>
      <c r="GU79" s="2" t="s">
        <v>3</v>
      </c>
      <c r="GV79" s="2">
        <f t="shared" si="64"/>
        <v>0</v>
      </c>
      <c r="GW79" s="2">
        <v>1</v>
      </c>
      <c r="GX79" s="2">
        <f t="shared" si="65"/>
        <v>0</v>
      </c>
      <c r="GY79" s="2"/>
      <c r="GZ79" s="2"/>
      <c r="HA79" s="2">
        <v>0</v>
      </c>
      <c r="HB79" s="2">
        <v>0</v>
      </c>
      <c r="HC79" s="2">
        <f t="shared" si="66"/>
        <v>0</v>
      </c>
      <c r="HD79" s="2"/>
      <c r="HE79" s="2" t="s">
        <v>3</v>
      </c>
      <c r="HF79" s="2" t="s">
        <v>3</v>
      </c>
      <c r="HG79" s="2"/>
      <c r="HH79" s="2"/>
      <c r="HI79" s="2"/>
      <c r="HJ79" s="2"/>
      <c r="HK79" s="2"/>
      <c r="HL79" s="2"/>
      <c r="HM79" s="2" t="s">
        <v>3</v>
      </c>
      <c r="HN79" s="2" t="s">
        <v>43</v>
      </c>
      <c r="HO79" s="2" t="s">
        <v>44</v>
      </c>
      <c r="HP79" s="2" t="s">
        <v>41</v>
      </c>
      <c r="HQ79" s="2" t="s">
        <v>41</v>
      </c>
      <c r="HR79" s="2"/>
      <c r="HS79" s="2">
        <v>0</v>
      </c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>
        <v>0</v>
      </c>
      <c r="IL79" s="2"/>
      <c r="IM79" s="2"/>
      <c r="IN79" s="2"/>
      <c r="IO79" s="2"/>
      <c r="IP79" s="2"/>
      <c r="IQ79" s="2"/>
      <c r="IR79" s="2"/>
      <c r="IS79" s="2"/>
      <c r="IT79" s="2"/>
      <c r="IU79" s="2"/>
    </row>
    <row r="80" spans="1:255" x14ac:dyDescent="0.2">
      <c r="A80" s="2">
        <v>18</v>
      </c>
      <c r="B80" s="2">
        <v>1</v>
      </c>
      <c r="C80" s="2">
        <v>41</v>
      </c>
      <c r="D80" s="2"/>
      <c r="E80" s="2" t="s">
        <v>164</v>
      </c>
      <c r="F80" s="2" t="s">
        <v>165</v>
      </c>
      <c r="G80" s="2" t="s">
        <v>166</v>
      </c>
      <c r="H80" s="2" t="s">
        <v>137</v>
      </c>
      <c r="I80" s="2">
        <f>I79*J80</f>
        <v>1</v>
      </c>
      <c r="J80" s="2">
        <v>1</v>
      </c>
      <c r="K80" s="2">
        <v>1</v>
      </c>
      <c r="L80" s="2"/>
      <c r="M80" s="2"/>
      <c r="N80" s="2"/>
      <c r="O80" s="2">
        <f t="shared" si="48"/>
        <v>262.69</v>
      </c>
      <c r="P80" s="2">
        <f>ROUND(CQ80*I80,2)</f>
        <v>262.69</v>
      </c>
      <c r="Q80" s="2">
        <f>ROUND(CR80*I80,2)</f>
        <v>0</v>
      </c>
      <c r="R80" s="2">
        <f>ROUND(CS80*I80,2)</f>
        <v>0</v>
      </c>
      <c r="S80" s="2">
        <f>ROUND(CT80*I80,2)</f>
        <v>0</v>
      </c>
      <c r="T80" s="2">
        <f t="shared" si="49"/>
        <v>0</v>
      </c>
      <c r="U80" s="2">
        <f>ROUND(CV80*I80,7)</f>
        <v>0</v>
      </c>
      <c r="V80" s="2">
        <f>ROUND(CW80*I80,7)</f>
        <v>0</v>
      </c>
      <c r="W80" s="2">
        <f t="shared" si="50"/>
        <v>0</v>
      </c>
      <c r="X80" s="2">
        <f t="shared" si="51"/>
        <v>0</v>
      </c>
      <c r="Y80" s="2">
        <f t="shared" si="52"/>
        <v>0</v>
      </c>
      <c r="Z80" s="2"/>
      <c r="AA80" s="2">
        <v>73938991</v>
      </c>
      <c r="AB80" s="2">
        <f t="shared" si="53"/>
        <v>206.84</v>
      </c>
      <c r="AC80" s="2">
        <f>ROUND((ES80),6)</f>
        <v>206.84</v>
      </c>
      <c r="AD80" s="2">
        <f>ROUND((((ET80)-(EU80))+AE80),6)</f>
        <v>0</v>
      </c>
      <c r="AE80" s="2">
        <f>ROUND((EU80),6)</f>
        <v>0</v>
      </c>
      <c r="AF80" s="2">
        <f>ROUND((EV80),6)</f>
        <v>0</v>
      </c>
      <c r="AG80" s="2">
        <f t="shared" si="54"/>
        <v>0</v>
      </c>
      <c r="AH80" s="2">
        <f>(EW80)</f>
        <v>0</v>
      </c>
      <c r="AI80" s="2">
        <f>(EX80)</f>
        <v>0</v>
      </c>
      <c r="AJ80" s="2">
        <f t="shared" si="55"/>
        <v>0</v>
      </c>
      <c r="AK80" s="2">
        <v>206.84</v>
      </c>
      <c r="AL80" s="2">
        <v>206.84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117</v>
      </c>
      <c r="AU80" s="2">
        <v>74</v>
      </c>
      <c r="AV80" s="2">
        <v>1</v>
      </c>
      <c r="AW80" s="2">
        <v>1</v>
      </c>
      <c r="AX80" s="2"/>
      <c r="AY80" s="2"/>
      <c r="AZ80" s="2">
        <v>1</v>
      </c>
      <c r="BA80" s="2">
        <v>1</v>
      </c>
      <c r="BB80" s="2">
        <v>1</v>
      </c>
      <c r="BC80" s="2">
        <v>1.27</v>
      </c>
      <c r="BD80" s="2" t="s">
        <v>3</v>
      </c>
      <c r="BE80" s="2" t="s">
        <v>3</v>
      </c>
      <c r="BF80" s="2" t="s">
        <v>3</v>
      </c>
      <c r="BG80" s="2" t="s">
        <v>3</v>
      </c>
      <c r="BH80" s="2">
        <v>3</v>
      </c>
      <c r="BI80" s="2">
        <v>1</v>
      </c>
      <c r="BJ80" s="2" t="s">
        <v>167</v>
      </c>
      <c r="BK80" s="2"/>
      <c r="BL80" s="2"/>
      <c r="BM80" s="2">
        <v>24001</v>
      </c>
      <c r="BN80" s="2">
        <v>0</v>
      </c>
      <c r="BO80" s="2" t="s">
        <v>165</v>
      </c>
      <c r="BP80" s="2">
        <v>1</v>
      </c>
      <c r="BQ80" s="2">
        <v>2</v>
      </c>
      <c r="BR80" s="2">
        <v>0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 t="s">
        <v>3</v>
      </c>
      <c r="BZ80" s="2">
        <v>117</v>
      </c>
      <c r="CA80" s="2">
        <v>74</v>
      </c>
      <c r="CB80" s="2" t="s">
        <v>3</v>
      </c>
      <c r="CC80" s="2"/>
      <c r="CD80" s="2"/>
      <c r="CE80" s="2">
        <v>0</v>
      </c>
      <c r="CF80" s="2">
        <v>0</v>
      </c>
      <c r="CG80" s="2">
        <v>0</v>
      </c>
      <c r="CH80" s="2"/>
      <c r="CI80" s="2"/>
      <c r="CJ80" s="2"/>
      <c r="CK80" s="2"/>
      <c r="CL80" s="2"/>
      <c r="CM80" s="2">
        <v>0</v>
      </c>
      <c r="CN80" s="2" t="s">
        <v>3</v>
      </c>
      <c r="CO80" s="2">
        <v>0</v>
      </c>
      <c r="CP80" s="2">
        <f t="shared" si="56"/>
        <v>262.69</v>
      </c>
      <c r="CQ80" s="2">
        <f>ROUND(AL80*BC80,2)</f>
        <v>262.69</v>
      </c>
      <c r="CR80" s="2">
        <f>ROUND(AM80*BB80,2)</f>
        <v>0</v>
      </c>
      <c r="CS80" s="2">
        <f>ROUND(AN80*BS80,2)</f>
        <v>0</v>
      </c>
      <c r="CT80" s="2">
        <f>ROUND(AO80*BA80,2)</f>
        <v>0</v>
      </c>
      <c r="CU80" s="2">
        <f t="shared" si="57"/>
        <v>0</v>
      </c>
      <c r="CV80" s="2">
        <f>AH80</f>
        <v>0</v>
      </c>
      <c r="CW80" s="2">
        <f>AI80</f>
        <v>0</v>
      </c>
      <c r="CX80" s="2">
        <f t="shared" si="58"/>
        <v>0</v>
      </c>
      <c r="CY80" s="2">
        <f t="shared" si="70"/>
        <v>0</v>
      </c>
      <c r="CZ80" s="2">
        <f t="shared" si="71"/>
        <v>0</v>
      </c>
      <c r="DA80" s="2"/>
      <c r="DB80" s="2"/>
      <c r="DC80" s="2" t="s">
        <v>3</v>
      </c>
      <c r="DD80" s="2" t="s">
        <v>3</v>
      </c>
      <c r="DE80" s="2" t="s">
        <v>3</v>
      </c>
      <c r="DF80" s="2" t="s">
        <v>3</v>
      </c>
      <c r="DG80" s="2" t="s">
        <v>3</v>
      </c>
      <c r="DH80" s="2" t="s">
        <v>3</v>
      </c>
      <c r="DI80" s="2" t="s">
        <v>3</v>
      </c>
      <c r="DJ80" s="2" t="s">
        <v>3</v>
      </c>
      <c r="DK80" s="2" t="s">
        <v>3</v>
      </c>
      <c r="DL80" s="2" t="s">
        <v>3</v>
      </c>
      <c r="DM80" s="2" t="s">
        <v>3</v>
      </c>
      <c r="DN80" s="2">
        <v>0</v>
      </c>
      <c r="DO80" s="2">
        <v>0</v>
      </c>
      <c r="DP80" s="2">
        <v>1</v>
      </c>
      <c r="DQ80" s="2">
        <v>1</v>
      </c>
      <c r="DR80" s="2"/>
      <c r="DS80" s="2"/>
      <c r="DT80" s="2"/>
      <c r="DU80" s="2">
        <v>1013</v>
      </c>
      <c r="DV80" s="2" t="s">
        <v>137</v>
      </c>
      <c r="DW80" s="2" t="s">
        <v>137</v>
      </c>
      <c r="DX80" s="2">
        <v>1</v>
      </c>
      <c r="DY80" s="2"/>
      <c r="DZ80" s="2" t="s">
        <v>3</v>
      </c>
      <c r="EA80" s="2" t="s">
        <v>3</v>
      </c>
      <c r="EB80" s="2" t="s">
        <v>3</v>
      </c>
      <c r="EC80" s="2" t="s">
        <v>3</v>
      </c>
      <c r="ED80" s="2"/>
      <c r="EE80" s="2">
        <v>72340632</v>
      </c>
      <c r="EF80" s="2">
        <v>2</v>
      </c>
      <c r="EG80" s="2" t="s">
        <v>23</v>
      </c>
      <c r="EH80" s="2">
        <v>18</v>
      </c>
      <c r="EI80" s="2" t="s">
        <v>41</v>
      </c>
      <c r="EJ80" s="2">
        <v>1</v>
      </c>
      <c r="EK80" s="2">
        <v>24001</v>
      </c>
      <c r="EL80" s="2" t="s">
        <v>41</v>
      </c>
      <c r="EM80" s="2" t="s">
        <v>124</v>
      </c>
      <c r="EN80" s="2"/>
      <c r="EO80" s="2" t="s">
        <v>3</v>
      </c>
      <c r="EP80" s="2"/>
      <c r="EQ80" s="2">
        <v>0</v>
      </c>
      <c r="ER80" s="2">
        <v>206.84</v>
      </c>
      <c r="ES80" s="2">
        <v>206.84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>
        <v>0</v>
      </c>
      <c r="FR80" s="2">
        <v>0</v>
      </c>
      <c r="FS80" s="2">
        <v>0</v>
      </c>
      <c r="FT80" s="2"/>
      <c r="FU80" s="2"/>
      <c r="FV80" s="2"/>
      <c r="FW80" s="2"/>
      <c r="FX80" s="2">
        <v>117</v>
      </c>
      <c r="FY80" s="2">
        <v>74</v>
      </c>
      <c r="FZ80" s="2"/>
      <c r="GA80" s="2" t="s">
        <v>3</v>
      </c>
      <c r="GB80" s="2"/>
      <c r="GC80" s="2"/>
      <c r="GD80" s="2">
        <v>1</v>
      </c>
      <c r="GE80" s="2"/>
      <c r="GF80" s="2">
        <v>-669902663</v>
      </c>
      <c r="GG80" s="2">
        <v>2</v>
      </c>
      <c r="GH80" s="2">
        <v>1</v>
      </c>
      <c r="GI80" s="2">
        <v>2</v>
      </c>
      <c r="GJ80" s="2">
        <v>0</v>
      </c>
      <c r="GK80" s="2">
        <v>0</v>
      </c>
      <c r="GL80" s="2">
        <f t="shared" si="59"/>
        <v>0</v>
      </c>
      <c r="GM80" s="2">
        <f t="shared" si="60"/>
        <v>262.69</v>
      </c>
      <c r="GN80" s="2">
        <f t="shared" si="61"/>
        <v>262.69</v>
      </c>
      <c r="GO80" s="2">
        <f t="shared" si="62"/>
        <v>0</v>
      </c>
      <c r="GP80" s="2">
        <f t="shared" si="63"/>
        <v>0</v>
      </c>
      <c r="GQ80" s="2"/>
      <c r="GR80" s="2">
        <v>0</v>
      </c>
      <c r="GS80" s="2">
        <v>3</v>
      </c>
      <c r="GT80" s="2">
        <v>0</v>
      </c>
      <c r="GU80" s="2" t="s">
        <v>3</v>
      </c>
      <c r="GV80" s="2">
        <f t="shared" si="64"/>
        <v>0</v>
      </c>
      <c r="GW80" s="2">
        <v>1</v>
      </c>
      <c r="GX80" s="2">
        <f t="shared" si="65"/>
        <v>0</v>
      </c>
      <c r="GY80" s="2"/>
      <c r="GZ80" s="2"/>
      <c r="HA80" s="2">
        <v>0</v>
      </c>
      <c r="HB80" s="2">
        <v>0</v>
      </c>
      <c r="HC80" s="2">
        <f t="shared" si="66"/>
        <v>0</v>
      </c>
      <c r="HD80" s="2"/>
      <c r="HE80" s="2" t="s">
        <v>3</v>
      </c>
      <c r="HF80" s="2" t="s">
        <v>3</v>
      </c>
      <c r="HG80" s="2"/>
      <c r="HH80" s="2"/>
      <c r="HI80" s="2"/>
      <c r="HJ80" s="2"/>
      <c r="HK80" s="2"/>
      <c r="HL80" s="2"/>
      <c r="HM80" s="2" t="s">
        <v>3</v>
      </c>
      <c r="HN80" s="2" t="s">
        <v>43</v>
      </c>
      <c r="HO80" s="2" t="s">
        <v>44</v>
      </c>
      <c r="HP80" s="2" t="s">
        <v>41</v>
      </c>
      <c r="HQ80" s="2" t="s">
        <v>41</v>
      </c>
      <c r="HR80" s="2"/>
      <c r="HS80" s="2">
        <v>0</v>
      </c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>
        <v>0</v>
      </c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 x14ac:dyDescent="0.2">
      <c r="A81" s="2">
        <v>17</v>
      </c>
      <c r="B81" s="2">
        <v>1</v>
      </c>
      <c r="C81" s="2">
        <f>ROW(SmtRes!A47)</f>
        <v>47</v>
      </c>
      <c r="D81" s="2">
        <f>ROW(EtalonRes!A48)</f>
        <v>48</v>
      </c>
      <c r="E81" s="2" t="s">
        <v>168</v>
      </c>
      <c r="F81" s="2" t="s">
        <v>169</v>
      </c>
      <c r="G81" s="2" t="s">
        <v>170</v>
      </c>
      <c r="H81" s="2" t="s">
        <v>137</v>
      </c>
      <c r="I81" s="2">
        <v>1</v>
      </c>
      <c r="J81" s="2">
        <v>0</v>
      </c>
      <c r="K81" s="2">
        <v>1</v>
      </c>
      <c r="L81" s="2"/>
      <c r="M81" s="2"/>
      <c r="N81" s="2"/>
      <c r="O81" s="2">
        <f t="shared" si="48"/>
        <v>150.27000000000001</v>
      </c>
      <c r="P81" s="2">
        <f>SUMIF(SmtRes!AQ42:'SmtRes'!AQ47,"=1",SmtRes!DF42:'SmtRes'!DF47)</f>
        <v>20.23</v>
      </c>
      <c r="Q81" s="2">
        <f>SUMIF(SmtRes!AQ42:'SmtRes'!AQ47,"=1",SmtRes!DG42:'SmtRes'!DG47)</f>
        <v>3.87</v>
      </c>
      <c r="R81" s="2">
        <f>SUMIF(SmtRes!AQ42:'SmtRes'!AQ47,"=1",SmtRes!DH42:'SmtRes'!DH47)</f>
        <v>0</v>
      </c>
      <c r="S81" s="2">
        <f>SUMIF(SmtRes!AQ42:'SmtRes'!AQ47,"=1",SmtRes!DI42:'SmtRes'!DI47)</f>
        <v>126.17</v>
      </c>
      <c r="T81" s="2">
        <f t="shared" si="49"/>
        <v>0</v>
      </c>
      <c r="U81" s="2">
        <f>SUMIF(SmtRes!AQ42:'SmtRes'!AQ47,"=1",SmtRes!CV42:'SmtRes'!CV47)</f>
        <v>0.33</v>
      </c>
      <c r="V81" s="2">
        <f>SUMIF(SmtRes!AQ42:'SmtRes'!AQ47,"=1",SmtRes!CW42:'SmtRes'!CW47)</f>
        <v>0</v>
      </c>
      <c r="W81" s="2">
        <f t="shared" si="50"/>
        <v>0</v>
      </c>
      <c r="X81" s="2">
        <f t="shared" si="51"/>
        <v>147.62</v>
      </c>
      <c r="Y81" s="2">
        <f t="shared" si="52"/>
        <v>93.37</v>
      </c>
      <c r="Z81" s="2"/>
      <c r="AA81" s="2">
        <v>73938991</v>
      </c>
      <c r="AB81" s="2">
        <f t="shared" si="53"/>
        <v>140.85012</v>
      </c>
      <c r="AC81" s="2">
        <f>ROUND((SUM(SmtRes!BQ42:'SmtRes'!BQ47)),6)</f>
        <v>12.04842</v>
      </c>
      <c r="AD81" s="2">
        <f>ROUND((((SUM(SmtRes!BR42:'SmtRes'!BR47))-(0))+AE81),6)</f>
        <v>2.6360999999999999</v>
      </c>
      <c r="AE81" s="2">
        <f>ROUND((0),6)</f>
        <v>0</v>
      </c>
      <c r="AF81" s="2">
        <f>ROUND((SUM(SmtRes!BT42:'SmtRes'!BT47)),6)</f>
        <v>126.1656</v>
      </c>
      <c r="AG81" s="2">
        <f t="shared" si="54"/>
        <v>0</v>
      </c>
      <c r="AH81" s="2">
        <f>(SUM(SmtRes!BU42:'SmtRes'!BU47))</f>
        <v>0.33</v>
      </c>
      <c r="AI81" s="2">
        <f>(0)</f>
        <v>0</v>
      </c>
      <c r="AJ81" s="2">
        <f t="shared" si="55"/>
        <v>0</v>
      </c>
      <c r="AK81" s="2">
        <v>140.85012</v>
      </c>
      <c r="AL81" s="2">
        <v>12.04842</v>
      </c>
      <c r="AM81" s="2">
        <v>2.6360999999999999</v>
      </c>
      <c r="AN81" s="2">
        <v>0</v>
      </c>
      <c r="AO81" s="2">
        <v>126.1656</v>
      </c>
      <c r="AP81" s="2">
        <v>0</v>
      </c>
      <c r="AQ81" s="2">
        <v>0.33</v>
      </c>
      <c r="AR81" s="2">
        <v>0</v>
      </c>
      <c r="AS81" s="2">
        <v>0</v>
      </c>
      <c r="AT81" s="2">
        <v>117</v>
      </c>
      <c r="AU81" s="2">
        <v>74</v>
      </c>
      <c r="AV81" s="2">
        <v>1</v>
      </c>
      <c r="AW81" s="2">
        <v>1</v>
      </c>
      <c r="AX81" s="2"/>
      <c r="AY81" s="2"/>
      <c r="AZ81" s="2">
        <v>1</v>
      </c>
      <c r="BA81" s="2">
        <v>1</v>
      </c>
      <c r="BB81" s="2">
        <v>1</v>
      </c>
      <c r="BC81" s="2">
        <v>1</v>
      </c>
      <c r="BD81" s="2" t="s">
        <v>3</v>
      </c>
      <c r="BE81" s="2" t="s">
        <v>3</v>
      </c>
      <c r="BF81" s="2" t="s">
        <v>3</v>
      </c>
      <c r="BG81" s="2" t="s">
        <v>3</v>
      </c>
      <c r="BH81" s="2">
        <v>0</v>
      </c>
      <c r="BI81" s="2">
        <v>1</v>
      </c>
      <c r="BJ81" s="2" t="s">
        <v>171</v>
      </c>
      <c r="BK81" s="2"/>
      <c r="BL81" s="2"/>
      <c r="BM81" s="2">
        <v>24001</v>
      </c>
      <c r="BN81" s="2">
        <v>0</v>
      </c>
      <c r="BO81" s="2" t="s">
        <v>3</v>
      </c>
      <c r="BP81" s="2">
        <v>0</v>
      </c>
      <c r="BQ81" s="2">
        <v>2</v>
      </c>
      <c r="BR81" s="2">
        <v>0</v>
      </c>
      <c r="BS81" s="2">
        <v>1</v>
      </c>
      <c r="BT81" s="2">
        <v>1</v>
      </c>
      <c r="BU81" s="2">
        <v>1</v>
      </c>
      <c r="BV81" s="2">
        <v>1</v>
      </c>
      <c r="BW81" s="2">
        <v>1</v>
      </c>
      <c r="BX81" s="2">
        <v>1</v>
      </c>
      <c r="BY81" s="2" t="s">
        <v>3</v>
      </c>
      <c r="BZ81" s="2">
        <v>117</v>
      </c>
      <c r="CA81" s="2">
        <v>74</v>
      </c>
      <c r="CB81" s="2" t="s">
        <v>3</v>
      </c>
      <c r="CC81" s="2"/>
      <c r="CD81" s="2"/>
      <c r="CE81" s="2">
        <v>0</v>
      </c>
      <c r="CF81" s="2">
        <v>0</v>
      </c>
      <c r="CG81" s="2">
        <v>0</v>
      </c>
      <c r="CH81" s="2"/>
      <c r="CI81" s="2"/>
      <c r="CJ81" s="2"/>
      <c r="CK81" s="2"/>
      <c r="CL81" s="2"/>
      <c r="CM81" s="2">
        <v>0</v>
      </c>
      <c r="CN81" s="2" t="s">
        <v>3</v>
      </c>
      <c r="CO81" s="2">
        <v>0</v>
      </c>
      <c r="CP81" s="2">
        <f t="shared" si="56"/>
        <v>150.27000000000001</v>
      </c>
      <c r="CQ81" s="2">
        <f>SUMIF(SmtRes!AQ42:'SmtRes'!AQ47,"=1",SmtRes!AA42:'SmtRes'!AA47)</f>
        <v>1094.0999999999999</v>
      </c>
      <c r="CR81" s="2">
        <f>SUMIF(SmtRes!AQ42:'SmtRes'!AQ47,"=1",SmtRes!AB42:'SmtRes'!AB47)</f>
        <v>18.149999999999999</v>
      </c>
      <c r="CS81" s="2">
        <f>SUMIF(SmtRes!AQ42:'SmtRes'!AQ47,"=1",SmtRes!AC42:'SmtRes'!AC47)</f>
        <v>0</v>
      </c>
      <c r="CT81" s="2">
        <f>SUMIF(SmtRes!AQ42:'SmtRes'!AQ47,"=1",SmtRes!AD42:'SmtRes'!AD47)</f>
        <v>382.32</v>
      </c>
      <c r="CU81" s="2">
        <f t="shared" si="57"/>
        <v>0</v>
      </c>
      <c r="CV81" s="2">
        <f>SUMIF(SmtRes!AQ42:'SmtRes'!AQ47,"=1",SmtRes!BU42:'SmtRes'!BU47)</f>
        <v>0.33</v>
      </c>
      <c r="CW81" s="2">
        <f>SUMIF(SmtRes!AQ42:'SmtRes'!AQ47,"=1",SmtRes!BV42:'SmtRes'!BV47)</f>
        <v>0</v>
      </c>
      <c r="CX81" s="2">
        <f t="shared" si="58"/>
        <v>0</v>
      </c>
      <c r="CY81" s="2">
        <f t="shared" si="70"/>
        <v>147.6189</v>
      </c>
      <c r="CZ81" s="2">
        <f t="shared" si="71"/>
        <v>93.365799999999993</v>
      </c>
      <c r="DA81" s="2"/>
      <c r="DB81" s="2"/>
      <c r="DC81" s="2" t="s">
        <v>3</v>
      </c>
      <c r="DD81" s="2" t="s">
        <v>3</v>
      </c>
      <c r="DE81" s="2" t="s">
        <v>3</v>
      </c>
      <c r="DF81" s="2" t="s">
        <v>3</v>
      </c>
      <c r="DG81" s="2" t="s">
        <v>3</v>
      </c>
      <c r="DH81" s="2" t="s">
        <v>3</v>
      </c>
      <c r="DI81" s="2" t="s">
        <v>3</v>
      </c>
      <c r="DJ81" s="2" t="s">
        <v>3</v>
      </c>
      <c r="DK81" s="2" t="s">
        <v>3</v>
      </c>
      <c r="DL81" s="2" t="s">
        <v>3</v>
      </c>
      <c r="DM81" s="2" t="s">
        <v>3</v>
      </c>
      <c r="DN81" s="2">
        <v>0</v>
      </c>
      <c r="DO81" s="2">
        <v>0</v>
      </c>
      <c r="DP81" s="2">
        <v>1</v>
      </c>
      <c r="DQ81" s="2">
        <v>1</v>
      </c>
      <c r="DR81" s="2"/>
      <c r="DS81" s="2"/>
      <c r="DT81" s="2"/>
      <c r="DU81" s="2">
        <v>1013</v>
      </c>
      <c r="DV81" s="2" t="s">
        <v>137</v>
      </c>
      <c r="DW81" s="2" t="s">
        <v>137</v>
      </c>
      <c r="DX81" s="2">
        <v>1</v>
      </c>
      <c r="DY81" s="2"/>
      <c r="DZ81" s="2" t="s">
        <v>3</v>
      </c>
      <c r="EA81" s="2" t="s">
        <v>3</v>
      </c>
      <c r="EB81" s="2" t="s">
        <v>3</v>
      </c>
      <c r="EC81" s="2" t="s">
        <v>3</v>
      </c>
      <c r="ED81" s="2"/>
      <c r="EE81" s="2">
        <v>72340632</v>
      </c>
      <c r="EF81" s="2">
        <v>2</v>
      </c>
      <c r="EG81" s="2" t="s">
        <v>23</v>
      </c>
      <c r="EH81" s="2">
        <v>18</v>
      </c>
      <c r="EI81" s="2" t="s">
        <v>41</v>
      </c>
      <c r="EJ81" s="2">
        <v>1</v>
      </c>
      <c r="EK81" s="2">
        <v>24001</v>
      </c>
      <c r="EL81" s="2" t="s">
        <v>41</v>
      </c>
      <c r="EM81" s="2" t="s">
        <v>124</v>
      </c>
      <c r="EN81" s="2"/>
      <c r="EO81" s="2" t="s">
        <v>3</v>
      </c>
      <c r="EP81" s="2"/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0.33</v>
      </c>
      <c r="EX81" s="2">
        <v>0</v>
      </c>
      <c r="EY81" s="2">
        <v>0</v>
      </c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>
        <v>0</v>
      </c>
      <c r="FR81" s="2">
        <v>0</v>
      </c>
      <c r="FS81" s="2">
        <v>0</v>
      </c>
      <c r="FT81" s="2"/>
      <c r="FU81" s="2"/>
      <c r="FV81" s="2"/>
      <c r="FW81" s="2"/>
      <c r="FX81" s="2">
        <v>117</v>
      </c>
      <c r="FY81" s="2">
        <v>74</v>
      </c>
      <c r="FZ81" s="2"/>
      <c r="GA81" s="2" t="s">
        <v>3</v>
      </c>
      <c r="GB81" s="2"/>
      <c r="GC81" s="2"/>
      <c r="GD81" s="2">
        <v>1</v>
      </c>
      <c r="GE81" s="2"/>
      <c r="GF81" s="2">
        <v>-585343566</v>
      </c>
      <c r="GG81" s="2">
        <v>2</v>
      </c>
      <c r="GH81" s="2">
        <v>1</v>
      </c>
      <c r="GI81" s="2">
        <v>-2</v>
      </c>
      <c r="GJ81" s="2">
        <v>0</v>
      </c>
      <c r="GK81" s="2">
        <v>0</v>
      </c>
      <c r="GL81" s="2">
        <f t="shared" si="59"/>
        <v>0</v>
      </c>
      <c r="GM81" s="2">
        <f t="shared" si="60"/>
        <v>391.26</v>
      </c>
      <c r="GN81" s="2">
        <f t="shared" si="61"/>
        <v>391.26</v>
      </c>
      <c r="GO81" s="2">
        <f t="shared" si="62"/>
        <v>0</v>
      </c>
      <c r="GP81" s="2">
        <f t="shared" si="63"/>
        <v>0</v>
      </c>
      <c r="GQ81" s="2"/>
      <c r="GR81" s="2">
        <v>0</v>
      </c>
      <c r="GS81" s="2">
        <v>3</v>
      </c>
      <c r="GT81" s="2">
        <v>0</v>
      </c>
      <c r="GU81" s="2" t="s">
        <v>3</v>
      </c>
      <c r="GV81" s="2">
        <f t="shared" si="64"/>
        <v>0</v>
      </c>
      <c r="GW81" s="2">
        <v>1</v>
      </c>
      <c r="GX81" s="2">
        <f t="shared" si="65"/>
        <v>0</v>
      </c>
      <c r="GY81" s="2"/>
      <c r="GZ81" s="2"/>
      <c r="HA81" s="2">
        <v>0</v>
      </c>
      <c r="HB81" s="2">
        <v>0</v>
      </c>
      <c r="HC81" s="2">
        <f t="shared" si="66"/>
        <v>0</v>
      </c>
      <c r="HD81" s="2"/>
      <c r="HE81" s="2" t="s">
        <v>3</v>
      </c>
      <c r="HF81" s="2" t="s">
        <v>3</v>
      </c>
      <c r="HG81" s="2"/>
      <c r="HH81" s="2"/>
      <c r="HI81" s="2"/>
      <c r="HJ81" s="2"/>
      <c r="HK81" s="2"/>
      <c r="HL81" s="2"/>
      <c r="HM81" s="2" t="s">
        <v>3</v>
      </c>
      <c r="HN81" s="2" t="s">
        <v>43</v>
      </c>
      <c r="HO81" s="2" t="s">
        <v>44</v>
      </c>
      <c r="HP81" s="2" t="s">
        <v>41</v>
      </c>
      <c r="HQ81" s="2" t="s">
        <v>41</v>
      </c>
      <c r="HR81" s="2"/>
      <c r="HS81" s="2">
        <v>0</v>
      </c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>
        <v>0</v>
      </c>
      <c r="IL81" s="2"/>
      <c r="IM81" s="2"/>
      <c r="IN81" s="2"/>
      <c r="IO81" s="2"/>
      <c r="IP81" s="2"/>
      <c r="IQ81" s="2"/>
      <c r="IR81" s="2"/>
      <c r="IS81" s="2"/>
      <c r="IT81" s="2"/>
      <c r="IU81" s="2"/>
    </row>
    <row r="82" spans="1:255" x14ac:dyDescent="0.2">
      <c r="A82" s="2">
        <v>18</v>
      </c>
      <c r="B82" s="2">
        <v>1</v>
      </c>
      <c r="C82" s="2">
        <v>47</v>
      </c>
      <c r="D82" s="2"/>
      <c r="E82" s="2" t="s">
        <v>172</v>
      </c>
      <c r="F82" s="2" t="s">
        <v>173</v>
      </c>
      <c r="G82" s="2" t="s">
        <v>174</v>
      </c>
      <c r="H82" s="2" t="s">
        <v>137</v>
      </c>
      <c r="I82" s="2">
        <f>I81*J82</f>
        <v>1</v>
      </c>
      <c r="J82" s="2">
        <v>1</v>
      </c>
      <c r="K82" s="2">
        <v>1</v>
      </c>
      <c r="L82" s="2"/>
      <c r="M82" s="2"/>
      <c r="N82" s="2"/>
      <c r="O82" s="2">
        <f t="shared" si="48"/>
        <v>0</v>
      </c>
      <c r="P82" s="2">
        <f>ROUND(CQ82*I82,2)</f>
        <v>0</v>
      </c>
      <c r="Q82" s="2">
        <f>ROUND(CR82*I82,2)</f>
        <v>0</v>
      </c>
      <c r="R82" s="2">
        <f>ROUND(CS82*I82,2)</f>
        <v>0</v>
      </c>
      <c r="S82" s="2">
        <f>ROUND(CT82*I82,2)</f>
        <v>0</v>
      </c>
      <c r="T82" s="2">
        <f t="shared" si="49"/>
        <v>0</v>
      </c>
      <c r="U82" s="2">
        <f>ROUND(CV82*I82,7)</f>
        <v>0</v>
      </c>
      <c r="V82" s="2">
        <f>ROUND(CW82*I82,7)</f>
        <v>0</v>
      </c>
      <c r="W82" s="2">
        <f t="shared" si="50"/>
        <v>0</v>
      </c>
      <c r="X82" s="2">
        <f t="shared" si="51"/>
        <v>0</v>
      </c>
      <c r="Y82" s="2">
        <f t="shared" si="52"/>
        <v>0</v>
      </c>
      <c r="Z82" s="2"/>
      <c r="AA82" s="2">
        <v>73938991</v>
      </c>
      <c r="AB82" s="2">
        <f t="shared" si="53"/>
        <v>0</v>
      </c>
      <c r="AC82" s="2">
        <f>ROUND((ES82),6)</f>
        <v>0</v>
      </c>
      <c r="AD82" s="2">
        <f>ROUND((((ET82)-(EU82))+AE82),6)</f>
        <v>0</v>
      </c>
      <c r="AE82" s="2">
        <f>ROUND((EU82),6)</f>
        <v>0</v>
      </c>
      <c r="AF82" s="2">
        <f>ROUND((EV82),6)</f>
        <v>0</v>
      </c>
      <c r="AG82" s="2">
        <f t="shared" si="54"/>
        <v>0</v>
      </c>
      <c r="AH82" s="2">
        <f>(EW82)</f>
        <v>0</v>
      </c>
      <c r="AI82" s="2">
        <f>(EX82)</f>
        <v>0</v>
      </c>
      <c r="AJ82" s="2">
        <f t="shared" si="55"/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117</v>
      </c>
      <c r="AU82" s="2">
        <v>74</v>
      </c>
      <c r="AV82" s="2">
        <v>1</v>
      </c>
      <c r="AW82" s="2">
        <v>1</v>
      </c>
      <c r="AX82" s="2"/>
      <c r="AY82" s="2"/>
      <c r="AZ82" s="2">
        <v>1</v>
      </c>
      <c r="BA82" s="2">
        <v>1</v>
      </c>
      <c r="BB82" s="2">
        <v>1</v>
      </c>
      <c r="BC82" s="2">
        <v>1</v>
      </c>
      <c r="BD82" s="2" t="s">
        <v>3</v>
      </c>
      <c r="BE82" s="2" t="s">
        <v>3</v>
      </c>
      <c r="BF82" s="2" t="s">
        <v>3</v>
      </c>
      <c r="BG82" s="2" t="s">
        <v>3</v>
      </c>
      <c r="BH82" s="2">
        <v>3</v>
      </c>
      <c r="BI82" s="2">
        <v>1</v>
      </c>
      <c r="BJ82" s="2" t="s">
        <v>3</v>
      </c>
      <c r="BK82" s="2"/>
      <c r="BL82" s="2"/>
      <c r="BM82" s="2">
        <v>24001</v>
      </c>
      <c r="BN82" s="2">
        <v>0</v>
      </c>
      <c r="BO82" s="2" t="s">
        <v>3</v>
      </c>
      <c r="BP82" s="2">
        <v>0</v>
      </c>
      <c r="BQ82" s="2">
        <v>2</v>
      </c>
      <c r="BR82" s="2">
        <v>0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 t="s">
        <v>3</v>
      </c>
      <c r="BZ82" s="2">
        <v>117</v>
      </c>
      <c r="CA82" s="2">
        <v>74</v>
      </c>
      <c r="CB82" s="2" t="s">
        <v>3</v>
      </c>
      <c r="CC82" s="2"/>
      <c r="CD82" s="2"/>
      <c r="CE82" s="2">
        <v>0</v>
      </c>
      <c r="CF82" s="2">
        <v>0</v>
      </c>
      <c r="CG82" s="2">
        <v>0</v>
      </c>
      <c r="CH82" s="2"/>
      <c r="CI82" s="2"/>
      <c r="CJ82" s="2"/>
      <c r="CK82" s="2"/>
      <c r="CL82" s="2"/>
      <c r="CM82" s="2">
        <v>0</v>
      </c>
      <c r="CN82" s="2" t="s">
        <v>3</v>
      </c>
      <c r="CO82" s="2">
        <v>0</v>
      </c>
      <c r="CP82" s="2">
        <f t="shared" si="56"/>
        <v>0</v>
      </c>
      <c r="CQ82" s="2">
        <f>ROUND(AL82*BC82,2)</f>
        <v>0</v>
      </c>
      <c r="CR82" s="2">
        <f>ROUND(AM82*BB82,2)</f>
        <v>0</v>
      </c>
      <c r="CS82" s="2">
        <f>ROUND(AN82*BS82,2)</f>
        <v>0</v>
      </c>
      <c r="CT82" s="2">
        <f>ROUND(AO82*BA82,2)</f>
        <v>0</v>
      </c>
      <c r="CU82" s="2">
        <f t="shared" si="57"/>
        <v>0</v>
      </c>
      <c r="CV82" s="2">
        <f>AH82</f>
        <v>0</v>
      </c>
      <c r="CW82" s="2">
        <f>AI82</f>
        <v>0</v>
      </c>
      <c r="CX82" s="2">
        <f t="shared" si="58"/>
        <v>0</v>
      </c>
      <c r="CY82" s="2">
        <f t="shared" si="70"/>
        <v>0</v>
      </c>
      <c r="CZ82" s="2">
        <f t="shared" si="71"/>
        <v>0</v>
      </c>
      <c r="DA82" s="2"/>
      <c r="DB82" s="2"/>
      <c r="DC82" s="2" t="s">
        <v>3</v>
      </c>
      <c r="DD82" s="2" t="s">
        <v>3</v>
      </c>
      <c r="DE82" s="2" t="s">
        <v>3</v>
      </c>
      <c r="DF82" s="2" t="s">
        <v>3</v>
      </c>
      <c r="DG82" s="2" t="s">
        <v>3</v>
      </c>
      <c r="DH82" s="2" t="s">
        <v>3</v>
      </c>
      <c r="DI82" s="2" t="s">
        <v>3</v>
      </c>
      <c r="DJ82" s="2" t="s">
        <v>3</v>
      </c>
      <c r="DK82" s="2" t="s">
        <v>3</v>
      </c>
      <c r="DL82" s="2" t="s">
        <v>3</v>
      </c>
      <c r="DM82" s="2" t="s">
        <v>3</v>
      </c>
      <c r="DN82" s="2">
        <v>0</v>
      </c>
      <c r="DO82" s="2">
        <v>0</v>
      </c>
      <c r="DP82" s="2">
        <v>1</v>
      </c>
      <c r="DQ82" s="2">
        <v>1</v>
      </c>
      <c r="DR82" s="2"/>
      <c r="DS82" s="2"/>
      <c r="DT82" s="2"/>
      <c r="DU82" s="2">
        <v>1013</v>
      </c>
      <c r="DV82" s="2" t="s">
        <v>137</v>
      </c>
      <c r="DW82" s="2" t="s">
        <v>137</v>
      </c>
      <c r="DX82" s="2">
        <v>1</v>
      </c>
      <c r="DY82" s="2"/>
      <c r="DZ82" s="2" t="s">
        <v>3</v>
      </c>
      <c r="EA82" s="2" t="s">
        <v>3</v>
      </c>
      <c r="EB82" s="2" t="s">
        <v>3</v>
      </c>
      <c r="EC82" s="2" t="s">
        <v>3</v>
      </c>
      <c r="ED82" s="2"/>
      <c r="EE82" s="2">
        <v>72340632</v>
      </c>
      <c r="EF82" s="2">
        <v>2</v>
      </c>
      <c r="EG82" s="2" t="s">
        <v>23</v>
      </c>
      <c r="EH82" s="2">
        <v>18</v>
      </c>
      <c r="EI82" s="2" t="s">
        <v>41</v>
      </c>
      <c r="EJ82" s="2">
        <v>1</v>
      </c>
      <c r="EK82" s="2">
        <v>24001</v>
      </c>
      <c r="EL82" s="2" t="s">
        <v>41</v>
      </c>
      <c r="EM82" s="2" t="s">
        <v>124</v>
      </c>
      <c r="EN82" s="2"/>
      <c r="EO82" s="2" t="s">
        <v>3</v>
      </c>
      <c r="EP82" s="2"/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>
        <v>0</v>
      </c>
      <c r="FR82" s="2">
        <v>0</v>
      </c>
      <c r="FS82" s="2">
        <v>0</v>
      </c>
      <c r="FT82" s="2"/>
      <c r="FU82" s="2"/>
      <c r="FV82" s="2"/>
      <c r="FW82" s="2"/>
      <c r="FX82" s="2">
        <v>117</v>
      </c>
      <c r="FY82" s="2">
        <v>74</v>
      </c>
      <c r="FZ82" s="2"/>
      <c r="GA82" s="2" t="s">
        <v>3</v>
      </c>
      <c r="GB82" s="2"/>
      <c r="GC82" s="2"/>
      <c r="GD82" s="2">
        <v>1</v>
      </c>
      <c r="GE82" s="2"/>
      <c r="GF82" s="2">
        <v>-70841237</v>
      </c>
      <c r="GG82" s="2">
        <v>2</v>
      </c>
      <c r="GH82" s="2">
        <v>1</v>
      </c>
      <c r="GI82" s="2">
        <v>-2</v>
      </c>
      <c r="GJ82" s="2">
        <v>0</v>
      </c>
      <c r="GK82" s="2">
        <v>0</v>
      </c>
      <c r="GL82" s="2">
        <f t="shared" si="59"/>
        <v>0</v>
      </c>
      <c r="GM82" s="2">
        <f t="shared" si="60"/>
        <v>0</v>
      </c>
      <c r="GN82" s="2">
        <f t="shared" si="61"/>
        <v>0</v>
      </c>
      <c r="GO82" s="2">
        <f t="shared" si="62"/>
        <v>0</v>
      </c>
      <c r="GP82" s="2">
        <f t="shared" si="63"/>
        <v>0</v>
      </c>
      <c r="GQ82" s="2"/>
      <c r="GR82" s="2">
        <v>0</v>
      </c>
      <c r="GS82" s="2">
        <v>3</v>
      </c>
      <c r="GT82" s="2">
        <v>0</v>
      </c>
      <c r="GU82" s="2" t="s">
        <v>3</v>
      </c>
      <c r="GV82" s="2">
        <f t="shared" si="64"/>
        <v>0</v>
      </c>
      <c r="GW82" s="2">
        <v>1</v>
      </c>
      <c r="GX82" s="2">
        <f t="shared" si="65"/>
        <v>0</v>
      </c>
      <c r="GY82" s="2"/>
      <c r="GZ82" s="2"/>
      <c r="HA82" s="2">
        <v>0</v>
      </c>
      <c r="HB82" s="2">
        <v>0</v>
      </c>
      <c r="HC82" s="2">
        <f t="shared" si="66"/>
        <v>0</v>
      </c>
      <c r="HD82" s="2"/>
      <c r="HE82" s="2" t="s">
        <v>3</v>
      </c>
      <c r="HF82" s="2" t="s">
        <v>3</v>
      </c>
      <c r="HG82" s="2"/>
      <c r="HH82" s="2"/>
      <c r="HI82" s="2"/>
      <c r="HJ82" s="2"/>
      <c r="HK82" s="2"/>
      <c r="HL82" s="2"/>
      <c r="HM82" s="2" t="s">
        <v>3</v>
      </c>
      <c r="HN82" s="2" t="s">
        <v>43</v>
      </c>
      <c r="HO82" s="2" t="s">
        <v>44</v>
      </c>
      <c r="HP82" s="2" t="s">
        <v>41</v>
      </c>
      <c r="HQ82" s="2" t="s">
        <v>41</v>
      </c>
      <c r="HR82" s="2"/>
      <c r="HS82" s="2">
        <v>0</v>
      </c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>
        <v>0</v>
      </c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x14ac:dyDescent="0.2">
      <c r="A83" s="2">
        <v>17</v>
      </c>
      <c r="B83" s="2">
        <v>1</v>
      </c>
      <c r="C83" s="2"/>
      <c r="D83" s="2"/>
      <c r="E83" s="2" t="s">
        <v>175</v>
      </c>
      <c r="F83" s="2" t="s">
        <v>176</v>
      </c>
      <c r="G83" s="2" t="s">
        <v>177</v>
      </c>
      <c r="H83" s="2" t="s">
        <v>137</v>
      </c>
      <c r="I83" s="2">
        <v>1</v>
      </c>
      <c r="J83" s="2">
        <v>0</v>
      </c>
      <c r="K83" s="2">
        <v>1</v>
      </c>
      <c r="L83" s="2"/>
      <c r="M83" s="2"/>
      <c r="N83" s="2"/>
      <c r="O83" s="2">
        <f t="shared" si="48"/>
        <v>999.81</v>
      </c>
      <c r="P83" s="2">
        <f>ROUND(CQ83*I83,2)</f>
        <v>999.81</v>
      </c>
      <c r="Q83" s="2">
        <f>ROUND(CR83*I83,2)</f>
        <v>0</v>
      </c>
      <c r="R83" s="2">
        <f>ROUND(CS83*I83,2)</f>
        <v>0</v>
      </c>
      <c r="S83" s="2">
        <f>ROUND(CT83*I83,2)</f>
        <v>0</v>
      </c>
      <c r="T83" s="2">
        <f t="shared" si="49"/>
        <v>0</v>
      </c>
      <c r="U83" s="2">
        <f>ROUND(CV83*I83,7)</f>
        <v>0</v>
      </c>
      <c r="V83" s="2">
        <f>ROUND(CW83*I83,7)</f>
        <v>0</v>
      </c>
      <c r="W83" s="2">
        <f t="shared" si="50"/>
        <v>0</v>
      </c>
      <c r="X83" s="2">
        <f t="shared" si="51"/>
        <v>0</v>
      </c>
      <c r="Y83" s="2">
        <f t="shared" si="52"/>
        <v>0</v>
      </c>
      <c r="Z83" s="2"/>
      <c r="AA83" s="2">
        <v>73938991</v>
      </c>
      <c r="AB83" s="2">
        <f t="shared" si="53"/>
        <v>1009.91</v>
      </c>
      <c r="AC83" s="2">
        <f>ROUND((ES83),6)</f>
        <v>1009.91</v>
      </c>
      <c r="AD83" s="2">
        <f>ROUND((((ET83)-(EU83))+AE83),6)</f>
        <v>0</v>
      </c>
      <c r="AE83" s="2">
        <f>ROUND((EU83),6)</f>
        <v>0</v>
      </c>
      <c r="AF83" s="2">
        <f>ROUND((EV83),6)</f>
        <v>0</v>
      </c>
      <c r="AG83" s="2">
        <f t="shared" si="54"/>
        <v>0</v>
      </c>
      <c r="AH83" s="2">
        <f>(EW83)</f>
        <v>0</v>
      </c>
      <c r="AI83" s="2">
        <f>(EX83)</f>
        <v>0</v>
      </c>
      <c r="AJ83" s="2">
        <f t="shared" si="55"/>
        <v>0</v>
      </c>
      <c r="AK83" s="2">
        <v>1009.91</v>
      </c>
      <c r="AL83" s="2">
        <v>1009.91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1</v>
      </c>
      <c r="AW83" s="2">
        <v>1</v>
      </c>
      <c r="AX83" s="2"/>
      <c r="AY83" s="2"/>
      <c r="AZ83" s="2">
        <v>1</v>
      </c>
      <c r="BA83" s="2">
        <v>1</v>
      </c>
      <c r="BB83" s="2">
        <v>1</v>
      </c>
      <c r="BC83" s="2">
        <v>0.99</v>
      </c>
      <c r="BD83" s="2" t="s">
        <v>3</v>
      </c>
      <c r="BE83" s="2" t="s">
        <v>3</v>
      </c>
      <c r="BF83" s="2" t="s">
        <v>3</v>
      </c>
      <c r="BG83" s="2" t="s">
        <v>3</v>
      </c>
      <c r="BH83" s="2">
        <v>3</v>
      </c>
      <c r="BI83" s="2">
        <v>1</v>
      </c>
      <c r="BJ83" s="2" t="s">
        <v>178</v>
      </c>
      <c r="BK83" s="2"/>
      <c r="BL83" s="2"/>
      <c r="BM83" s="2">
        <v>500001</v>
      </c>
      <c r="BN83" s="2">
        <v>0</v>
      </c>
      <c r="BO83" s="2" t="s">
        <v>176</v>
      </c>
      <c r="BP83" s="2">
        <v>1</v>
      </c>
      <c r="BQ83" s="2">
        <v>8</v>
      </c>
      <c r="BR83" s="2">
        <v>0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 t="s">
        <v>3</v>
      </c>
      <c r="BZ83" s="2">
        <v>0</v>
      </c>
      <c r="CA83" s="2">
        <v>0</v>
      </c>
      <c r="CB83" s="2" t="s">
        <v>3</v>
      </c>
      <c r="CC83" s="2"/>
      <c r="CD83" s="2"/>
      <c r="CE83" s="2">
        <v>0</v>
      </c>
      <c r="CF83" s="2">
        <v>0</v>
      </c>
      <c r="CG83" s="2">
        <v>0</v>
      </c>
      <c r="CH83" s="2"/>
      <c r="CI83" s="2"/>
      <c r="CJ83" s="2"/>
      <c r="CK83" s="2"/>
      <c r="CL83" s="2"/>
      <c r="CM83" s="2">
        <v>0</v>
      </c>
      <c r="CN83" s="2" t="s">
        <v>3</v>
      </c>
      <c r="CO83" s="2">
        <v>0</v>
      </c>
      <c r="CP83" s="2">
        <f t="shared" si="56"/>
        <v>999.81</v>
      </c>
      <c r="CQ83" s="2">
        <f>ROUND(AL83*BC83,2)</f>
        <v>999.81</v>
      </c>
      <c r="CR83" s="2">
        <f>ROUND(AM83*BB83,2)</f>
        <v>0</v>
      </c>
      <c r="CS83" s="2">
        <f>ROUND(AN83*BS83,2)</f>
        <v>0</v>
      </c>
      <c r="CT83" s="2">
        <f>ROUND(AO83*BA83,2)</f>
        <v>0</v>
      </c>
      <c r="CU83" s="2">
        <f t="shared" si="57"/>
        <v>0</v>
      </c>
      <c r="CV83" s="2">
        <f>AH83</f>
        <v>0</v>
      </c>
      <c r="CW83" s="2">
        <f>AI83</f>
        <v>0</v>
      </c>
      <c r="CX83" s="2">
        <f t="shared" si="58"/>
        <v>0</v>
      </c>
      <c r="CY83" s="2">
        <f>0</f>
        <v>0</v>
      </c>
      <c r="CZ83" s="2">
        <f>0</f>
        <v>0</v>
      </c>
      <c r="DA83" s="2"/>
      <c r="DB83" s="2"/>
      <c r="DC83" s="2" t="s">
        <v>3</v>
      </c>
      <c r="DD83" s="2" t="s">
        <v>3</v>
      </c>
      <c r="DE83" s="2" t="s">
        <v>3</v>
      </c>
      <c r="DF83" s="2" t="s">
        <v>3</v>
      </c>
      <c r="DG83" s="2" t="s">
        <v>3</v>
      </c>
      <c r="DH83" s="2" t="s">
        <v>3</v>
      </c>
      <c r="DI83" s="2" t="s">
        <v>3</v>
      </c>
      <c r="DJ83" s="2" t="s">
        <v>3</v>
      </c>
      <c r="DK83" s="2" t="s">
        <v>3</v>
      </c>
      <c r="DL83" s="2" t="s">
        <v>3</v>
      </c>
      <c r="DM83" s="2" t="s">
        <v>3</v>
      </c>
      <c r="DN83" s="2">
        <v>0</v>
      </c>
      <c r="DO83" s="2">
        <v>0</v>
      </c>
      <c r="DP83" s="2">
        <v>1</v>
      </c>
      <c r="DQ83" s="2">
        <v>1</v>
      </c>
      <c r="DR83" s="2"/>
      <c r="DS83" s="2"/>
      <c r="DT83" s="2"/>
      <c r="DU83" s="2">
        <v>1013</v>
      </c>
      <c r="DV83" s="2" t="s">
        <v>137</v>
      </c>
      <c r="DW83" s="2" t="s">
        <v>137</v>
      </c>
      <c r="DX83" s="2">
        <v>1</v>
      </c>
      <c r="DY83" s="2"/>
      <c r="DZ83" s="2" t="s">
        <v>3</v>
      </c>
      <c r="EA83" s="2" t="s">
        <v>3</v>
      </c>
      <c r="EB83" s="2" t="s">
        <v>3</v>
      </c>
      <c r="EC83" s="2" t="s">
        <v>3</v>
      </c>
      <c r="ED83" s="2"/>
      <c r="EE83" s="2">
        <v>72340530</v>
      </c>
      <c r="EF83" s="2">
        <v>8</v>
      </c>
      <c r="EG83" s="2" t="s">
        <v>53</v>
      </c>
      <c r="EH83" s="2">
        <v>0</v>
      </c>
      <c r="EI83" s="2" t="s">
        <v>3</v>
      </c>
      <c r="EJ83" s="2">
        <v>1</v>
      </c>
      <c r="EK83" s="2">
        <v>500001</v>
      </c>
      <c r="EL83" s="2" t="s">
        <v>54</v>
      </c>
      <c r="EM83" s="2" t="s">
        <v>55</v>
      </c>
      <c r="EN83" s="2"/>
      <c r="EO83" s="2" t="s">
        <v>3</v>
      </c>
      <c r="EP83" s="2"/>
      <c r="EQ83" s="2">
        <v>0</v>
      </c>
      <c r="ER83" s="2">
        <v>1009.91</v>
      </c>
      <c r="ES83" s="2">
        <v>1009.91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>
        <v>0</v>
      </c>
      <c r="FR83" s="2">
        <v>0</v>
      </c>
      <c r="FS83" s="2">
        <v>0</v>
      </c>
      <c r="FT83" s="2"/>
      <c r="FU83" s="2"/>
      <c r="FV83" s="2"/>
      <c r="FW83" s="2"/>
      <c r="FX83" s="2">
        <v>0</v>
      </c>
      <c r="FY83" s="2">
        <v>0</v>
      </c>
      <c r="FZ83" s="2"/>
      <c r="GA83" s="2" t="s">
        <v>3</v>
      </c>
      <c r="GB83" s="2"/>
      <c r="GC83" s="2"/>
      <c r="GD83" s="2">
        <v>1</v>
      </c>
      <c r="GE83" s="2"/>
      <c r="GF83" s="2">
        <v>1486426103</v>
      </c>
      <c r="GG83" s="2">
        <v>2</v>
      </c>
      <c r="GH83" s="2">
        <v>1</v>
      </c>
      <c r="GI83" s="2">
        <v>2</v>
      </c>
      <c r="GJ83" s="2">
        <v>0</v>
      </c>
      <c r="GK83" s="2">
        <v>0</v>
      </c>
      <c r="GL83" s="2">
        <f t="shared" si="59"/>
        <v>0</v>
      </c>
      <c r="GM83" s="2">
        <f t="shared" si="60"/>
        <v>999.81</v>
      </c>
      <c r="GN83" s="2">
        <f t="shared" si="61"/>
        <v>999.81</v>
      </c>
      <c r="GO83" s="2">
        <f t="shared" si="62"/>
        <v>0</v>
      </c>
      <c r="GP83" s="2">
        <f t="shared" si="63"/>
        <v>0</v>
      </c>
      <c r="GQ83" s="2"/>
      <c r="GR83" s="2">
        <v>0</v>
      </c>
      <c r="GS83" s="2">
        <v>3</v>
      </c>
      <c r="GT83" s="2">
        <v>0</v>
      </c>
      <c r="GU83" s="2" t="s">
        <v>3</v>
      </c>
      <c r="GV83" s="2">
        <f t="shared" si="64"/>
        <v>0</v>
      </c>
      <c r="GW83" s="2">
        <v>1</v>
      </c>
      <c r="GX83" s="2">
        <f t="shared" si="65"/>
        <v>0</v>
      </c>
      <c r="GY83" s="2"/>
      <c r="GZ83" s="2"/>
      <c r="HA83" s="2">
        <v>0</v>
      </c>
      <c r="HB83" s="2">
        <v>0</v>
      </c>
      <c r="HC83" s="2">
        <f t="shared" si="66"/>
        <v>0</v>
      </c>
      <c r="HD83" s="2"/>
      <c r="HE83" s="2" t="s">
        <v>3</v>
      </c>
      <c r="HF83" s="2" t="s">
        <v>3</v>
      </c>
      <c r="HG83" s="2"/>
      <c r="HH83" s="2"/>
      <c r="HI83" s="2"/>
      <c r="HJ83" s="2"/>
      <c r="HK83" s="2"/>
      <c r="HL83" s="2"/>
      <c r="HM83" s="2" t="s">
        <v>3</v>
      </c>
      <c r="HN83" s="2" t="s">
        <v>3</v>
      </c>
      <c r="HO83" s="2" t="s">
        <v>3</v>
      </c>
      <c r="HP83" s="2" t="s">
        <v>3</v>
      </c>
      <c r="HQ83" s="2" t="s">
        <v>3</v>
      </c>
      <c r="HR83" s="2"/>
      <c r="HS83" s="2">
        <v>0</v>
      </c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>
        <v>0</v>
      </c>
      <c r="IL83" s="2"/>
      <c r="IM83" s="2"/>
      <c r="IN83" s="2"/>
      <c r="IO83" s="2"/>
      <c r="IP83" s="2"/>
      <c r="IQ83" s="2"/>
      <c r="IR83" s="2"/>
      <c r="IS83" s="2"/>
      <c r="IT83" s="2"/>
      <c r="IU83" s="2"/>
    </row>
    <row r="84" spans="1:255" x14ac:dyDescent="0.2">
      <c r="A84" s="2">
        <v>17</v>
      </c>
      <c r="B84" s="2">
        <v>1</v>
      </c>
      <c r="C84" s="2">
        <f>ROW(SmtRes!A51)</f>
        <v>51</v>
      </c>
      <c r="D84" s="2">
        <f>ROW(EtalonRes!A52)</f>
        <v>52</v>
      </c>
      <c r="E84" s="2" t="s">
        <v>179</v>
      </c>
      <c r="F84" s="2" t="s">
        <v>180</v>
      </c>
      <c r="G84" s="2" t="s">
        <v>181</v>
      </c>
      <c r="H84" s="2" t="s">
        <v>154</v>
      </c>
      <c r="I84" s="2">
        <v>0</v>
      </c>
      <c r="J84" s="2">
        <v>0</v>
      </c>
      <c r="K84" s="2">
        <v>0</v>
      </c>
      <c r="L84" s="2"/>
      <c r="M84" s="2"/>
      <c r="N84" s="2"/>
      <c r="O84" s="2">
        <f t="shared" si="48"/>
        <v>0</v>
      </c>
      <c r="P84" s="2">
        <f>SUMIF(SmtRes!AQ48:'SmtRes'!AQ51,"=1",SmtRes!DF48:'SmtRes'!DF51)</f>
        <v>0</v>
      </c>
      <c r="Q84" s="2">
        <f>SUMIF(SmtRes!AQ48:'SmtRes'!AQ51,"=1",SmtRes!DG48:'SmtRes'!DG51)</f>
        <v>0</v>
      </c>
      <c r="R84" s="2">
        <f>SUMIF(SmtRes!AQ48:'SmtRes'!AQ51,"=1",SmtRes!DH48:'SmtRes'!DH51)</f>
        <v>0</v>
      </c>
      <c r="S84" s="2">
        <f>SUMIF(SmtRes!AQ48:'SmtRes'!AQ51,"=1",SmtRes!DI48:'SmtRes'!DI51)</f>
        <v>0</v>
      </c>
      <c r="T84" s="2">
        <f t="shared" si="49"/>
        <v>0</v>
      </c>
      <c r="U84" s="2">
        <f>SUMIF(SmtRes!AQ48:'SmtRes'!AQ51,"=1",SmtRes!CV48:'SmtRes'!CV51)</f>
        <v>0</v>
      </c>
      <c r="V84" s="2">
        <f>SUMIF(SmtRes!AQ48:'SmtRes'!AQ51,"=1",SmtRes!CW48:'SmtRes'!CW51)</f>
        <v>0</v>
      </c>
      <c r="W84" s="2">
        <f t="shared" si="50"/>
        <v>0</v>
      </c>
      <c r="X84" s="2">
        <f t="shared" si="51"/>
        <v>0</v>
      </c>
      <c r="Y84" s="2">
        <f t="shared" si="52"/>
        <v>0</v>
      </c>
      <c r="Z84" s="2"/>
      <c r="AA84" s="2">
        <v>73938991</v>
      </c>
      <c r="AB84" s="2">
        <f t="shared" si="53"/>
        <v>439.19439999999997</v>
      </c>
      <c r="AC84" s="2">
        <f>ROUND((SUM(SmtRes!BQ48:'SmtRes'!BQ51)),6)</f>
        <v>23.872399999999999</v>
      </c>
      <c r="AD84" s="2">
        <f>ROUND((((SUM(SmtRes!BR48:'SmtRes'!BR51))-(0))+AE84),6)</f>
        <v>2.4163999999999999</v>
      </c>
      <c r="AE84" s="2">
        <f>ROUND((0),6)</f>
        <v>0</v>
      </c>
      <c r="AF84" s="2">
        <f>ROUND((SUM(SmtRes!BT48:'SmtRes'!BT51)),6)</f>
        <v>412.90559999999999</v>
      </c>
      <c r="AG84" s="2">
        <f t="shared" si="54"/>
        <v>0</v>
      </c>
      <c r="AH84" s="2">
        <f>(SUM(SmtRes!BU48:'SmtRes'!BU51))</f>
        <v>0.96</v>
      </c>
      <c r="AI84" s="2">
        <f>(0)</f>
        <v>0</v>
      </c>
      <c r="AJ84" s="2">
        <f t="shared" si="55"/>
        <v>0</v>
      </c>
      <c r="AK84" s="2">
        <v>439.19439999999997</v>
      </c>
      <c r="AL84" s="2">
        <v>23.872399999999999</v>
      </c>
      <c r="AM84" s="2">
        <v>2.4164000000000003</v>
      </c>
      <c r="AN84" s="2">
        <v>0</v>
      </c>
      <c r="AO84" s="2">
        <v>412.90559999999999</v>
      </c>
      <c r="AP84" s="2">
        <v>0</v>
      </c>
      <c r="AQ84" s="2">
        <v>0.96</v>
      </c>
      <c r="AR84" s="2">
        <v>0</v>
      </c>
      <c r="AS84" s="2">
        <v>0</v>
      </c>
      <c r="AT84" s="2">
        <v>117</v>
      </c>
      <c r="AU84" s="2">
        <v>74</v>
      </c>
      <c r="AV84" s="2">
        <v>1</v>
      </c>
      <c r="AW84" s="2">
        <v>1</v>
      </c>
      <c r="AX84" s="2"/>
      <c r="AY84" s="2"/>
      <c r="AZ84" s="2">
        <v>1</v>
      </c>
      <c r="BA84" s="2">
        <v>1</v>
      </c>
      <c r="BB84" s="2">
        <v>1</v>
      </c>
      <c r="BC84" s="2">
        <v>1</v>
      </c>
      <c r="BD84" s="2" t="s">
        <v>3</v>
      </c>
      <c r="BE84" s="2" t="s">
        <v>3</v>
      </c>
      <c r="BF84" s="2" t="s">
        <v>3</v>
      </c>
      <c r="BG84" s="2" t="s">
        <v>3</v>
      </c>
      <c r="BH84" s="2">
        <v>0</v>
      </c>
      <c r="BI84" s="2">
        <v>1</v>
      </c>
      <c r="BJ84" s="2" t="s">
        <v>182</v>
      </c>
      <c r="BK84" s="2"/>
      <c r="BL84" s="2"/>
      <c r="BM84" s="2">
        <v>24001</v>
      </c>
      <c r="BN84" s="2">
        <v>0</v>
      </c>
      <c r="BO84" s="2" t="s">
        <v>3</v>
      </c>
      <c r="BP84" s="2">
        <v>0</v>
      </c>
      <c r="BQ84" s="2">
        <v>2</v>
      </c>
      <c r="BR84" s="2">
        <v>0</v>
      </c>
      <c r="BS84" s="2">
        <v>1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 t="s">
        <v>3</v>
      </c>
      <c r="BZ84" s="2">
        <v>117</v>
      </c>
      <c r="CA84" s="2">
        <v>74</v>
      </c>
      <c r="CB84" s="2" t="s">
        <v>3</v>
      </c>
      <c r="CC84" s="2"/>
      <c r="CD84" s="2"/>
      <c r="CE84" s="2">
        <v>0</v>
      </c>
      <c r="CF84" s="2">
        <v>0</v>
      </c>
      <c r="CG84" s="2">
        <v>0</v>
      </c>
      <c r="CH84" s="2"/>
      <c r="CI84" s="2"/>
      <c r="CJ84" s="2"/>
      <c r="CK84" s="2"/>
      <c r="CL84" s="2"/>
      <c r="CM84" s="2">
        <v>0</v>
      </c>
      <c r="CN84" s="2" t="s">
        <v>3</v>
      </c>
      <c r="CO84" s="2">
        <v>0</v>
      </c>
      <c r="CP84" s="2">
        <f t="shared" si="56"/>
        <v>0</v>
      </c>
      <c r="CQ84" s="2">
        <f>SUMIF(SmtRes!AQ48:'SmtRes'!AQ51,"=1",SmtRes!AA48:'SmtRes'!AA51)</f>
        <v>1002.64</v>
      </c>
      <c r="CR84" s="2">
        <f>SUMIF(SmtRes!AQ48:'SmtRes'!AQ51,"=1",SmtRes!AB48:'SmtRes'!AB51)</f>
        <v>13.81</v>
      </c>
      <c r="CS84" s="2">
        <f>SUMIF(SmtRes!AQ48:'SmtRes'!AQ51,"=1",SmtRes!AC48:'SmtRes'!AC51)</f>
        <v>0</v>
      </c>
      <c r="CT84" s="2">
        <f>SUMIF(SmtRes!AQ48:'SmtRes'!AQ51,"=1",SmtRes!AD48:'SmtRes'!AD51)</f>
        <v>430.11</v>
      </c>
      <c r="CU84" s="2">
        <f t="shared" si="57"/>
        <v>0</v>
      </c>
      <c r="CV84" s="2">
        <f>SUMIF(SmtRes!AQ48:'SmtRes'!AQ51,"=1",SmtRes!BU48:'SmtRes'!BU51)</f>
        <v>0.96</v>
      </c>
      <c r="CW84" s="2">
        <f>SUMIF(SmtRes!AQ48:'SmtRes'!AQ51,"=1",SmtRes!BV48:'SmtRes'!BV51)</f>
        <v>0</v>
      </c>
      <c r="CX84" s="2">
        <f t="shared" si="58"/>
        <v>0</v>
      </c>
      <c r="CY84" s="2">
        <f>(((S84+R84)*AT84)/100)</f>
        <v>0</v>
      </c>
      <c r="CZ84" s="2">
        <f>(((S84+R84)*AU84)/100)</f>
        <v>0</v>
      </c>
      <c r="DA84" s="2"/>
      <c r="DB84" s="2"/>
      <c r="DC84" s="2" t="s">
        <v>3</v>
      </c>
      <c r="DD84" s="2" t="s">
        <v>3</v>
      </c>
      <c r="DE84" s="2" t="s">
        <v>3</v>
      </c>
      <c r="DF84" s="2" t="s">
        <v>3</v>
      </c>
      <c r="DG84" s="2" t="s">
        <v>3</v>
      </c>
      <c r="DH84" s="2" t="s">
        <v>3</v>
      </c>
      <c r="DI84" s="2" t="s">
        <v>3</v>
      </c>
      <c r="DJ84" s="2" t="s">
        <v>3</v>
      </c>
      <c r="DK84" s="2" t="s">
        <v>3</v>
      </c>
      <c r="DL84" s="2" t="s">
        <v>3</v>
      </c>
      <c r="DM84" s="2" t="s">
        <v>3</v>
      </c>
      <c r="DN84" s="2">
        <v>0</v>
      </c>
      <c r="DO84" s="2">
        <v>0</v>
      </c>
      <c r="DP84" s="2">
        <v>1</v>
      </c>
      <c r="DQ84" s="2">
        <v>1</v>
      </c>
      <c r="DR84" s="2"/>
      <c r="DS84" s="2"/>
      <c r="DT84" s="2"/>
      <c r="DU84" s="2">
        <v>1013</v>
      </c>
      <c r="DV84" s="2" t="s">
        <v>154</v>
      </c>
      <c r="DW84" s="2" t="s">
        <v>154</v>
      </c>
      <c r="DX84" s="2">
        <v>1</v>
      </c>
      <c r="DY84" s="2"/>
      <c r="DZ84" s="2" t="s">
        <v>3</v>
      </c>
      <c r="EA84" s="2" t="s">
        <v>3</v>
      </c>
      <c r="EB84" s="2" t="s">
        <v>3</v>
      </c>
      <c r="EC84" s="2" t="s">
        <v>3</v>
      </c>
      <c r="ED84" s="2"/>
      <c r="EE84" s="2">
        <v>72340632</v>
      </c>
      <c r="EF84" s="2">
        <v>2</v>
      </c>
      <c r="EG84" s="2" t="s">
        <v>23</v>
      </c>
      <c r="EH84" s="2">
        <v>18</v>
      </c>
      <c r="EI84" s="2" t="s">
        <v>41</v>
      </c>
      <c r="EJ84" s="2">
        <v>1</v>
      </c>
      <c r="EK84" s="2">
        <v>24001</v>
      </c>
      <c r="EL84" s="2" t="s">
        <v>41</v>
      </c>
      <c r="EM84" s="2" t="s">
        <v>124</v>
      </c>
      <c r="EN84" s="2"/>
      <c r="EO84" s="2" t="s">
        <v>3</v>
      </c>
      <c r="EP84" s="2"/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0.96</v>
      </c>
      <c r="EX84" s="2">
        <v>0</v>
      </c>
      <c r="EY84" s="2">
        <v>0</v>
      </c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>
        <v>0</v>
      </c>
      <c r="FR84" s="2">
        <v>0</v>
      </c>
      <c r="FS84" s="2">
        <v>0</v>
      </c>
      <c r="FT84" s="2"/>
      <c r="FU84" s="2"/>
      <c r="FV84" s="2"/>
      <c r="FW84" s="2"/>
      <c r="FX84" s="2">
        <v>117</v>
      </c>
      <c r="FY84" s="2">
        <v>74</v>
      </c>
      <c r="FZ84" s="2"/>
      <c r="GA84" s="2" t="s">
        <v>3</v>
      </c>
      <c r="GB84" s="2"/>
      <c r="GC84" s="2"/>
      <c r="GD84" s="2">
        <v>1</v>
      </c>
      <c r="GE84" s="2"/>
      <c r="GF84" s="2">
        <v>910638984</v>
      </c>
      <c r="GG84" s="2">
        <v>2</v>
      </c>
      <c r="GH84" s="2">
        <v>1</v>
      </c>
      <c r="GI84" s="2">
        <v>-2</v>
      </c>
      <c r="GJ84" s="2">
        <v>0</v>
      </c>
      <c r="GK84" s="2">
        <v>0</v>
      </c>
      <c r="GL84" s="2">
        <f t="shared" si="59"/>
        <v>0</v>
      </c>
      <c r="GM84" s="2">
        <f t="shared" si="60"/>
        <v>0</v>
      </c>
      <c r="GN84" s="2">
        <f t="shared" si="61"/>
        <v>0</v>
      </c>
      <c r="GO84" s="2">
        <f t="shared" si="62"/>
        <v>0</v>
      </c>
      <c r="GP84" s="2">
        <f t="shared" si="63"/>
        <v>0</v>
      </c>
      <c r="GQ84" s="2"/>
      <c r="GR84" s="2">
        <v>0</v>
      </c>
      <c r="GS84" s="2">
        <v>3</v>
      </c>
      <c r="GT84" s="2">
        <v>0</v>
      </c>
      <c r="GU84" s="2" t="s">
        <v>3</v>
      </c>
      <c r="GV84" s="2">
        <f t="shared" si="64"/>
        <v>0</v>
      </c>
      <c r="GW84" s="2">
        <v>1</v>
      </c>
      <c r="GX84" s="2">
        <f t="shared" si="65"/>
        <v>0</v>
      </c>
      <c r="GY84" s="2"/>
      <c r="GZ84" s="2"/>
      <c r="HA84" s="2">
        <v>0</v>
      </c>
      <c r="HB84" s="2">
        <v>0</v>
      </c>
      <c r="HC84" s="2">
        <f t="shared" si="66"/>
        <v>0</v>
      </c>
      <c r="HD84" s="2"/>
      <c r="HE84" s="2" t="s">
        <v>3</v>
      </c>
      <c r="HF84" s="2" t="s">
        <v>3</v>
      </c>
      <c r="HG84" s="2"/>
      <c r="HH84" s="2"/>
      <c r="HI84" s="2"/>
      <c r="HJ84" s="2"/>
      <c r="HK84" s="2"/>
      <c r="HL84" s="2"/>
      <c r="HM84" s="2" t="s">
        <v>3</v>
      </c>
      <c r="HN84" s="2" t="s">
        <v>43</v>
      </c>
      <c r="HO84" s="2" t="s">
        <v>44</v>
      </c>
      <c r="HP84" s="2" t="s">
        <v>41</v>
      </c>
      <c r="HQ84" s="2" t="s">
        <v>41</v>
      </c>
      <c r="HR84" s="2"/>
      <c r="HS84" s="2">
        <v>0</v>
      </c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>
        <v>0</v>
      </c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 x14ac:dyDescent="0.2">
      <c r="A85" s="2">
        <v>18</v>
      </c>
      <c r="B85" s="2">
        <v>1</v>
      </c>
      <c r="C85" s="2">
        <v>51</v>
      </c>
      <c r="D85" s="2"/>
      <c r="E85" s="2" t="s">
        <v>183</v>
      </c>
      <c r="F85" s="2" t="s">
        <v>184</v>
      </c>
      <c r="G85" s="2" t="s">
        <v>185</v>
      </c>
      <c r="H85" s="2" t="s">
        <v>137</v>
      </c>
      <c r="I85" s="2">
        <f>I84*J85</f>
        <v>0</v>
      </c>
      <c r="J85" s="2">
        <v>1</v>
      </c>
      <c r="K85" s="2">
        <v>1</v>
      </c>
      <c r="L85" s="2"/>
      <c r="M85" s="2"/>
      <c r="N85" s="2"/>
      <c r="O85" s="2">
        <f t="shared" si="48"/>
        <v>0</v>
      </c>
      <c r="P85" s="2">
        <f>ROUND(CQ85*I85,2)</f>
        <v>0</v>
      </c>
      <c r="Q85" s="2">
        <f>ROUND(CR85*I85,2)</f>
        <v>0</v>
      </c>
      <c r="R85" s="2">
        <f>ROUND(CS85*I85,2)</f>
        <v>0</v>
      </c>
      <c r="S85" s="2">
        <f>ROUND(CT85*I85,2)</f>
        <v>0</v>
      </c>
      <c r="T85" s="2">
        <f t="shared" si="49"/>
        <v>0</v>
      </c>
      <c r="U85" s="2">
        <f>ROUND(CV85*I85,7)</f>
        <v>0</v>
      </c>
      <c r="V85" s="2">
        <f>ROUND(CW85*I85,7)</f>
        <v>0</v>
      </c>
      <c r="W85" s="2">
        <f t="shared" si="50"/>
        <v>0</v>
      </c>
      <c r="X85" s="2">
        <f t="shared" si="51"/>
        <v>0</v>
      </c>
      <c r="Y85" s="2">
        <f t="shared" si="52"/>
        <v>0</v>
      </c>
      <c r="Z85" s="2"/>
      <c r="AA85" s="2">
        <v>73938991</v>
      </c>
      <c r="AB85" s="2">
        <f t="shared" si="53"/>
        <v>1829.75</v>
      </c>
      <c r="AC85" s="2">
        <f>ROUND((ES85),6)</f>
        <v>1829.75</v>
      </c>
      <c r="AD85" s="2">
        <f>ROUND((((ET85)-(EU85))+AE85),6)</f>
        <v>0</v>
      </c>
      <c r="AE85" s="2">
        <f>ROUND((EU85),6)</f>
        <v>0</v>
      </c>
      <c r="AF85" s="2">
        <f>ROUND((EV85),6)</f>
        <v>0</v>
      </c>
      <c r="AG85" s="2">
        <f t="shared" si="54"/>
        <v>0</v>
      </c>
      <c r="AH85" s="2">
        <f>(EW85)</f>
        <v>0</v>
      </c>
      <c r="AI85" s="2">
        <f>(EX85)</f>
        <v>0</v>
      </c>
      <c r="AJ85" s="2">
        <f t="shared" si="55"/>
        <v>0</v>
      </c>
      <c r="AK85" s="2">
        <v>1829.75</v>
      </c>
      <c r="AL85" s="2">
        <v>1829.75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117</v>
      </c>
      <c r="AU85" s="2">
        <v>74</v>
      </c>
      <c r="AV85" s="2">
        <v>1</v>
      </c>
      <c r="AW85" s="2">
        <v>1</v>
      </c>
      <c r="AX85" s="2"/>
      <c r="AY85" s="2"/>
      <c r="AZ85" s="2">
        <v>1</v>
      </c>
      <c r="BA85" s="2">
        <v>1</v>
      </c>
      <c r="BB85" s="2">
        <v>1</v>
      </c>
      <c r="BC85" s="2">
        <v>0.99</v>
      </c>
      <c r="BD85" s="2" t="s">
        <v>3</v>
      </c>
      <c r="BE85" s="2" t="s">
        <v>3</v>
      </c>
      <c r="BF85" s="2" t="s">
        <v>3</v>
      </c>
      <c r="BG85" s="2" t="s">
        <v>3</v>
      </c>
      <c r="BH85" s="2">
        <v>3</v>
      </c>
      <c r="BI85" s="2">
        <v>1</v>
      </c>
      <c r="BJ85" s="2" t="s">
        <v>186</v>
      </c>
      <c r="BK85" s="2"/>
      <c r="BL85" s="2"/>
      <c r="BM85" s="2">
        <v>24001</v>
      </c>
      <c r="BN85" s="2">
        <v>0</v>
      </c>
      <c r="BO85" s="2" t="s">
        <v>184</v>
      </c>
      <c r="BP85" s="2">
        <v>1</v>
      </c>
      <c r="BQ85" s="2">
        <v>2</v>
      </c>
      <c r="BR85" s="2">
        <v>0</v>
      </c>
      <c r="BS85" s="2">
        <v>1</v>
      </c>
      <c r="BT85" s="2">
        <v>1</v>
      </c>
      <c r="BU85" s="2">
        <v>1</v>
      </c>
      <c r="BV85" s="2">
        <v>1</v>
      </c>
      <c r="BW85" s="2">
        <v>1</v>
      </c>
      <c r="BX85" s="2">
        <v>1</v>
      </c>
      <c r="BY85" s="2" t="s">
        <v>3</v>
      </c>
      <c r="BZ85" s="2">
        <v>117</v>
      </c>
      <c r="CA85" s="2">
        <v>74</v>
      </c>
      <c r="CB85" s="2" t="s">
        <v>3</v>
      </c>
      <c r="CC85" s="2"/>
      <c r="CD85" s="2"/>
      <c r="CE85" s="2">
        <v>0</v>
      </c>
      <c r="CF85" s="2">
        <v>0</v>
      </c>
      <c r="CG85" s="2">
        <v>0</v>
      </c>
      <c r="CH85" s="2"/>
      <c r="CI85" s="2"/>
      <c r="CJ85" s="2"/>
      <c r="CK85" s="2"/>
      <c r="CL85" s="2"/>
      <c r="CM85" s="2">
        <v>0</v>
      </c>
      <c r="CN85" s="2" t="s">
        <v>3</v>
      </c>
      <c r="CO85" s="2">
        <v>0</v>
      </c>
      <c r="CP85" s="2">
        <f t="shared" si="56"/>
        <v>0</v>
      </c>
      <c r="CQ85" s="2">
        <f>ROUND(AL85*BC85,2)</f>
        <v>1811.45</v>
      </c>
      <c r="CR85" s="2">
        <f>ROUND(AM85*BB85,2)</f>
        <v>0</v>
      </c>
      <c r="CS85" s="2">
        <f>ROUND(AN85*BS85,2)</f>
        <v>0</v>
      </c>
      <c r="CT85" s="2">
        <f>ROUND(AO85*BA85,2)</f>
        <v>0</v>
      </c>
      <c r="CU85" s="2">
        <f t="shared" si="57"/>
        <v>0</v>
      </c>
      <c r="CV85" s="2">
        <f>AH85</f>
        <v>0</v>
      </c>
      <c r="CW85" s="2">
        <f>AI85</f>
        <v>0</v>
      </c>
      <c r="CX85" s="2">
        <f t="shared" si="58"/>
        <v>0</v>
      </c>
      <c r="CY85" s="2">
        <f>(((S85+R85)*AT85)/100)</f>
        <v>0</v>
      </c>
      <c r="CZ85" s="2">
        <f>(((S85+R85)*AU85)/100)</f>
        <v>0</v>
      </c>
      <c r="DA85" s="2"/>
      <c r="DB85" s="2"/>
      <c r="DC85" s="2" t="s">
        <v>3</v>
      </c>
      <c r="DD85" s="2" t="s">
        <v>3</v>
      </c>
      <c r="DE85" s="2" t="s">
        <v>3</v>
      </c>
      <c r="DF85" s="2" t="s">
        <v>3</v>
      </c>
      <c r="DG85" s="2" t="s">
        <v>3</v>
      </c>
      <c r="DH85" s="2" t="s">
        <v>3</v>
      </c>
      <c r="DI85" s="2" t="s">
        <v>3</v>
      </c>
      <c r="DJ85" s="2" t="s">
        <v>3</v>
      </c>
      <c r="DK85" s="2" t="s">
        <v>3</v>
      </c>
      <c r="DL85" s="2" t="s">
        <v>3</v>
      </c>
      <c r="DM85" s="2" t="s">
        <v>3</v>
      </c>
      <c r="DN85" s="2">
        <v>0</v>
      </c>
      <c r="DO85" s="2">
        <v>0</v>
      </c>
      <c r="DP85" s="2">
        <v>1</v>
      </c>
      <c r="DQ85" s="2">
        <v>1</v>
      </c>
      <c r="DR85" s="2"/>
      <c r="DS85" s="2"/>
      <c r="DT85" s="2"/>
      <c r="DU85" s="2">
        <v>1013</v>
      </c>
      <c r="DV85" s="2" t="s">
        <v>137</v>
      </c>
      <c r="DW85" s="2" t="s">
        <v>137</v>
      </c>
      <c r="DX85" s="2">
        <v>1</v>
      </c>
      <c r="DY85" s="2"/>
      <c r="DZ85" s="2" t="s">
        <v>3</v>
      </c>
      <c r="EA85" s="2" t="s">
        <v>3</v>
      </c>
      <c r="EB85" s="2" t="s">
        <v>3</v>
      </c>
      <c r="EC85" s="2" t="s">
        <v>3</v>
      </c>
      <c r="ED85" s="2"/>
      <c r="EE85" s="2">
        <v>72340632</v>
      </c>
      <c r="EF85" s="2">
        <v>2</v>
      </c>
      <c r="EG85" s="2" t="s">
        <v>23</v>
      </c>
      <c r="EH85" s="2">
        <v>18</v>
      </c>
      <c r="EI85" s="2" t="s">
        <v>41</v>
      </c>
      <c r="EJ85" s="2">
        <v>1</v>
      </c>
      <c r="EK85" s="2">
        <v>24001</v>
      </c>
      <c r="EL85" s="2" t="s">
        <v>41</v>
      </c>
      <c r="EM85" s="2" t="s">
        <v>124</v>
      </c>
      <c r="EN85" s="2"/>
      <c r="EO85" s="2" t="s">
        <v>3</v>
      </c>
      <c r="EP85" s="2"/>
      <c r="EQ85" s="2">
        <v>0</v>
      </c>
      <c r="ER85" s="2">
        <v>1829.75</v>
      </c>
      <c r="ES85" s="2">
        <v>1829.75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>
        <v>0</v>
      </c>
      <c r="FR85" s="2">
        <v>0</v>
      </c>
      <c r="FS85" s="2">
        <v>0</v>
      </c>
      <c r="FT85" s="2"/>
      <c r="FU85" s="2"/>
      <c r="FV85" s="2"/>
      <c r="FW85" s="2"/>
      <c r="FX85" s="2">
        <v>117</v>
      </c>
      <c r="FY85" s="2">
        <v>74</v>
      </c>
      <c r="FZ85" s="2"/>
      <c r="GA85" s="2" t="s">
        <v>3</v>
      </c>
      <c r="GB85" s="2"/>
      <c r="GC85" s="2"/>
      <c r="GD85" s="2">
        <v>1</v>
      </c>
      <c r="GE85" s="2"/>
      <c r="GF85" s="2">
        <v>747666951</v>
      </c>
      <c r="GG85" s="2">
        <v>2</v>
      </c>
      <c r="GH85" s="2">
        <v>1</v>
      </c>
      <c r="GI85" s="2">
        <v>2</v>
      </c>
      <c r="GJ85" s="2">
        <v>0</v>
      </c>
      <c r="GK85" s="2">
        <v>0</v>
      </c>
      <c r="GL85" s="2">
        <f t="shared" si="59"/>
        <v>0</v>
      </c>
      <c r="GM85" s="2">
        <f t="shared" si="60"/>
        <v>0</v>
      </c>
      <c r="GN85" s="2">
        <f t="shared" si="61"/>
        <v>0</v>
      </c>
      <c r="GO85" s="2">
        <f t="shared" si="62"/>
        <v>0</v>
      </c>
      <c r="GP85" s="2">
        <f t="shared" si="63"/>
        <v>0</v>
      </c>
      <c r="GQ85" s="2"/>
      <c r="GR85" s="2">
        <v>0</v>
      </c>
      <c r="GS85" s="2">
        <v>3</v>
      </c>
      <c r="GT85" s="2">
        <v>0</v>
      </c>
      <c r="GU85" s="2" t="s">
        <v>3</v>
      </c>
      <c r="GV85" s="2">
        <f t="shared" si="64"/>
        <v>0</v>
      </c>
      <c r="GW85" s="2">
        <v>1</v>
      </c>
      <c r="GX85" s="2">
        <f t="shared" si="65"/>
        <v>0</v>
      </c>
      <c r="GY85" s="2"/>
      <c r="GZ85" s="2"/>
      <c r="HA85" s="2">
        <v>0</v>
      </c>
      <c r="HB85" s="2">
        <v>0</v>
      </c>
      <c r="HC85" s="2">
        <f t="shared" si="66"/>
        <v>0</v>
      </c>
      <c r="HD85" s="2"/>
      <c r="HE85" s="2" t="s">
        <v>3</v>
      </c>
      <c r="HF85" s="2" t="s">
        <v>3</v>
      </c>
      <c r="HG85" s="2"/>
      <c r="HH85" s="2"/>
      <c r="HI85" s="2"/>
      <c r="HJ85" s="2"/>
      <c r="HK85" s="2"/>
      <c r="HL85" s="2"/>
      <c r="HM85" s="2" t="s">
        <v>3</v>
      </c>
      <c r="HN85" s="2" t="s">
        <v>43</v>
      </c>
      <c r="HO85" s="2" t="s">
        <v>44</v>
      </c>
      <c r="HP85" s="2" t="s">
        <v>41</v>
      </c>
      <c r="HQ85" s="2" t="s">
        <v>41</v>
      </c>
      <c r="HR85" s="2"/>
      <c r="HS85" s="2">
        <v>0</v>
      </c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>
        <v>0</v>
      </c>
      <c r="IL85" s="2"/>
      <c r="IM85" s="2"/>
      <c r="IN85" s="2"/>
      <c r="IO85" s="2"/>
      <c r="IP85" s="2"/>
      <c r="IQ85" s="2"/>
      <c r="IR85" s="2"/>
      <c r="IS85" s="2"/>
      <c r="IT85" s="2"/>
      <c r="IU85" s="2"/>
    </row>
    <row r="86" spans="1:255" x14ac:dyDescent="0.2">
      <c r="A86" s="2">
        <v>17</v>
      </c>
      <c r="B86" s="2">
        <v>1</v>
      </c>
      <c r="C86" s="2">
        <f>ROW(SmtRes!A61)</f>
        <v>61</v>
      </c>
      <c r="D86" s="2">
        <f>ROW(EtalonRes!A68)</f>
        <v>68</v>
      </c>
      <c r="E86" s="2" t="s">
        <v>187</v>
      </c>
      <c r="F86" s="2" t="s">
        <v>188</v>
      </c>
      <c r="G86" s="2" t="s">
        <v>189</v>
      </c>
      <c r="H86" s="2" t="s">
        <v>190</v>
      </c>
      <c r="I86" s="2">
        <f>ROUND(1/10,7)</f>
        <v>0.1</v>
      </c>
      <c r="J86" s="2">
        <v>0</v>
      </c>
      <c r="K86" s="2">
        <f>ROUND(1/10,7)</f>
        <v>0.1</v>
      </c>
      <c r="L86" s="2"/>
      <c r="M86" s="2"/>
      <c r="N86" s="2"/>
      <c r="O86" s="2">
        <f t="shared" si="48"/>
        <v>2837.94</v>
      </c>
      <c r="P86" s="2">
        <f>SUMIF(SmtRes!AQ52:'SmtRes'!AQ61,"=1",SmtRes!DF52:'SmtRes'!DF61)</f>
        <v>5.5499999999999989</v>
      </c>
      <c r="Q86" s="2">
        <f>SUMIF(SmtRes!AQ52:'SmtRes'!AQ61,"=1",SmtRes!DG52:'SmtRes'!DG61)</f>
        <v>30.650000000000002</v>
      </c>
      <c r="R86" s="2">
        <f>SUMIF(SmtRes!AQ52:'SmtRes'!AQ61,"=1",SmtRes!DH52:'SmtRes'!DH61)</f>
        <v>3.6</v>
      </c>
      <c r="S86" s="2">
        <f>SUMIF(SmtRes!AQ52:'SmtRes'!AQ61,"=1",SmtRes!DI52:'SmtRes'!DI61)</f>
        <v>2798.1400000000003</v>
      </c>
      <c r="T86" s="2">
        <f t="shared" si="49"/>
        <v>0</v>
      </c>
      <c r="U86" s="2">
        <f>SUMIF(SmtRes!AQ52:'SmtRes'!AQ61,"=1",SmtRes!CV52:'SmtRes'!CV61)</f>
        <v>6.9929999999999994</v>
      </c>
      <c r="V86" s="2">
        <f>SUMIF(SmtRes!AQ52:'SmtRes'!AQ61,"=1",SmtRes!CW52:'SmtRes'!CW61)</f>
        <v>8.9999999999999993E-3</v>
      </c>
      <c r="W86" s="2">
        <f t="shared" si="50"/>
        <v>0</v>
      </c>
      <c r="X86" s="2">
        <f t="shared" si="51"/>
        <v>3278.04</v>
      </c>
      <c r="Y86" s="2">
        <f t="shared" si="52"/>
        <v>2073.29</v>
      </c>
      <c r="Z86" s="2"/>
      <c r="AA86" s="2">
        <v>73938991</v>
      </c>
      <c r="AB86" s="2">
        <f t="shared" si="53"/>
        <v>28301.575400000002</v>
      </c>
      <c r="AC86" s="2">
        <f>ROUND((SUM(SmtRes!BQ52:'SmtRes'!BQ61)),6)</f>
        <v>50.692700000000002</v>
      </c>
      <c r="AD86" s="2">
        <f>ROUND((((SUM(SmtRes!BR52:'SmtRes'!BR61))-(SUM(SmtRes!BS52:'SmtRes'!BS61)))+AE86),6)</f>
        <v>269.56650000000002</v>
      </c>
      <c r="AE86" s="2">
        <f>ROUND((SUM(SmtRes!BS52:'SmtRes'!BS61)),6)</f>
        <v>36.021599999999999</v>
      </c>
      <c r="AF86" s="2">
        <f>ROUND((SUM(SmtRes!BT52:'SmtRes'!BT61)),6)</f>
        <v>27981.316200000001</v>
      </c>
      <c r="AG86" s="2">
        <f t="shared" si="54"/>
        <v>0</v>
      </c>
      <c r="AH86" s="2">
        <f>(SUM(SmtRes!BU52:'SmtRes'!BU61))</f>
        <v>69.929999999999993</v>
      </c>
      <c r="AI86" s="2">
        <f>(SUM(SmtRes!BV52:'SmtRes'!BV61))</f>
        <v>0.09</v>
      </c>
      <c r="AJ86" s="2">
        <f t="shared" si="55"/>
        <v>0</v>
      </c>
      <c r="AK86" s="2">
        <v>28337.597000000002</v>
      </c>
      <c r="AL86" s="2">
        <v>50.692700000000002</v>
      </c>
      <c r="AM86" s="2">
        <v>269.56649999999996</v>
      </c>
      <c r="AN86" s="2">
        <v>36.021599999999999</v>
      </c>
      <c r="AO86" s="2">
        <v>27981.316200000001</v>
      </c>
      <c r="AP86" s="2">
        <v>0</v>
      </c>
      <c r="AQ86" s="2">
        <v>69.929999999999993</v>
      </c>
      <c r="AR86" s="2">
        <v>0.09</v>
      </c>
      <c r="AS86" s="2">
        <v>0</v>
      </c>
      <c r="AT86" s="2">
        <v>117</v>
      </c>
      <c r="AU86" s="2">
        <v>74</v>
      </c>
      <c r="AV86" s="2">
        <v>1</v>
      </c>
      <c r="AW86" s="2">
        <v>1</v>
      </c>
      <c r="AX86" s="2"/>
      <c r="AY86" s="2"/>
      <c r="AZ86" s="2">
        <v>1</v>
      </c>
      <c r="BA86" s="2">
        <v>1</v>
      </c>
      <c r="BB86" s="2">
        <v>1</v>
      </c>
      <c r="BC86" s="2">
        <v>1</v>
      </c>
      <c r="BD86" s="2" t="s">
        <v>3</v>
      </c>
      <c r="BE86" s="2" t="s">
        <v>3</v>
      </c>
      <c r="BF86" s="2" t="s">
        <v>3</v>
      </c>
      <c r="BG86" s="2" t="s">
        <v>3</v>
      </c>
      <c r="BH86" s="2">
        <v>0</v>
      </c>
      <c r="BI86" s="2">
        <v>1</v>
      </c>
      <c r="BJ86" s="2" t="s">
        <v>191</v>
      </c>
      <c r="BK86" s="2"/>
      <c r="BL86" s="2"/>
      <c r="BM86" s="2">
        <v>24001</v>
      </c>
      <c r="BN86" s="2">
        <v>0</v>
      </c>
      <c r="BO86" s="2" t="s">
        <v>3</v>
      </c>
      <c r="BP86" s="2">
        <v>0</v>
      </c>
      <c r="BQ86" s="2">
        <v>2</v>
      </c>
      <c r="BR86" s="2">
        <v>0</v>
      </c>
      <c r="BS86" s="2">
        <v>1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 t="s">
        <v>3</v>
      </c>
      <c r="BZ86" s="2">
        <v>117</v>
      </c>
      <c r="CA86" s="2">
        <v>74</v>
      </c>
      <c r="CB86" s="2" t="s">
        <v>3</v>
      </c>
      <c r="CC86" s="2"/>
      <c r="CD86" s="2"/>
      <c r="CE86" s="2">
        <v>0</v>
      </c>
      <c r="CF86" s="2">
        <v>0</v>
      </c>
      <c r="CG86" s="2">
        <v>0</v>
      </c>
      <c r="CH86" s="2"/>
      <c r="CI86" s="2"/>
      <c r="CJ86" s="2"/>
      <c r="CK86" s="2"/>
      <c r="CL86" s="2"/>
      <c r="CM86" s="2">
        <v>0</v>
      </c>
      <c r="CN86" s="2" t="s">
        <v>3</v>
      </c>
      <c r="CO86" s="2">
        <v>0</v>
      </c>
      <c r="CP86" s="2">
        <f t="shared" si="56"/>
        <v>2837.94</v>
      </c>
      <c r="CQ86" s="2">
        <f>SUMIF(SmtRes!AQ52:'SmtRes'!AQ61,"=1",SmtRes!AA52:'SmtRes'!AA61)</f>
        <v>325.12</v>
      </c>
      <c r="CR86" s="2">
        <f>SUMIF(SmtRes!AQ52:'SmtRes'!AQ61,"=1",SmtRes!AB52:'SmtRes'!AB61)</f>
        <v>717.97</v>
      </c>
      <c r="CS86" s="2">
        <f>SUMIF(SmtRes!AQ52:'SmtRes'!AQ61,"=1",SmtRes!AC52:'SmtRes'!AC61)</f>
        <v>400.24</v>
      </c>
      <c r="CT86" s="2">
        <f>SUMIF(SmtRes!AQ52:'SmtRes'!AQ61,"=1",SmtRes!AD52:'SmtRes'!AD61)</f>
        <v>725.81</v>
      </c>
      <c r="CU86" s="2">
        <f t="shared" si="57"/>
        <v>0</v>
      </c>
      <c r="CV86" s="2">
        <f>SUMIF(SmtRes!AQ52:'SmtRes'!AQ61,"=1",SmtRes!BU52:'SmtRes'!BU61)</f>
        <v>69.929999999999993</v>
      </c>
      <c r="CW86" s="2">
        <f>SUMIF(SmtRes!AQ52:'SmtRes'!AQ61,"=1",SmtRes!BV52:'SmtRes'!BV61)</f>
        <v>0.09</v>
      </c>
      <c r="CX86" s="2">
        <f t="shared" si="58"/>
        <v>0</v>
      </c>
      <c r="CY86" s="2">
        <f>(((S86+R86)*AT86)/100)</f>
        <v>3278.0358000000001</v>
      </c>
      <c r="CZ86" s="2">
        <f>(((S86+R86)*AU86)/100)</f>
        <v>2073.2876000000001</v>
      </c>
      <c r="DA86" s="2"/>
      <c r="DB86" s="2"/>
      <c r="DC86" s="2" t="s">
        <v>3</v>
      </c>
      <c r="DD86" s="2" t="s">
        <v>3</v>
      </c>
      <c r="DE86" s="2" t="s">
        <v>3</v>
      </c>
      <c r="DF86" s="2" t="s">
        <v>3</v>
      </c>
      <c r="DG86" s="2" t="s">
        <v>3</v>
      </c>
      <c r="DH86" s="2" t="s">
        <v>3</v>
      </c>
      <c r="DI86" s="2" t="s">
        <v>3</v>
      </c>
      <c r="DJ86" s="2" t="s">
        <v>3</v>
      </c>
      <c r="DK86" s="2" t="s">
        <v>3</v>
      </c>
      <c r="DL86" s="2" t="s">
        <v>3</v>
      </c>
      <c r="DM86" s="2" t="s">
        <v>3</v>
      </c>
      <c r="DN86" s="2">
        <v>0</v>
      </c>
      <c r="DO86" s="2">
        <v>0</v>
      </c>
      <c r="DP86" s="2">
        <v>1</v>
      </c>
      <c r="DQ86" s="2">
        <v>1</v>
      </c>
      <c r="DR86" s="2"/>
      <c r="DS86" s="2"/>
      <c r="DT86" s="2"/>
      <c r="DU86" s="2">
        <v>1013</v>
      </c>
      <c r="DV86" s="2" t="s">
        <v>190</v>
      </c>
      <c r="DW86" s="2" t="s">
        <v>190</v>
      </c>
      <c r="DX86" s="2">
        <v>1</v>
      </c>
      <c r="DY86" s="2"/>
      <c r="DZ86" s="2" t="s">
        <v>3</v>
      </c>
      <c r="EA86" s="2" t="s">
        <v>3</v>
      </c>
      <c r="EB86" s="2" t="s">
        <v>3</v>
      </c>
      <c r="EC86" s="2" t="s">
        <v>3</v>
      </c>
      <c r="ED86" s="2"/>
      <c r="EE86" s="2">
        <v>72340632</v>
      </c>
      <c r="EF86" s="2">
        <v>2</v>
      </c>
      <c r="EG86" s="2" t="s">
        <v>23</v>
      </c>
      <c r="EH86" s="2">
        <v>18</v>
      </c>
      <c r="EI86" s="2" t="s">
        <v>41</v>
      </c>
      <c r="EJ86" s="2">
        <v>1</v>
      </c>
      <c r="EK86" s="2">
        <v>24001</v>
      </c>
      <c r="EL86" s="2" t="s">
        <v>41</v>
      </c>
      <c r="EM86" s="2" t="s">
        <v>124</v>
      </c>
      <c r="EN86" s="2"/>
      <c r="EO86" s="2" t="s">
        <v>3</v>
      </c>
      <c r="EP86" s="2"/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69.930000000000007</v>
      </c>
      <c r="EX86" s="2">
        <v>0.09</v>
      </c>
      <c r="EY86" s="2">
        <v>0</v>
      </c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>
        <v>0</v>
      </c>
      <c r="FR86" s="2">
        <v>0</v>
      </c>
      <c r="FS86" s="2">
        <v>0</v>
      </c>
      <c r="FT86" s="2"/>
      <c r="FU86" s="2"/>
      <c r="FV86" s="2"/>
      <c r="FW86" s="2"/>
      <c r="FX86" s="2">
        <v>117</v>
      </c>
      <c r="FY86" s="2">
        <v>74</v>
      </c>
      <c r="FZ86" s="2"/>
      <c r="GA86" s="2" t="s">
        <v>3</v>
      </c>
      <c r="GB86" s="2"/>
      <c r="GC86" s="2"/>
      <c r="GD86" s="2">
        <v>1</v>
      </c>
      <c r="GE86" s="2"/>
      <c r="GF86" s="2">
        <v>2103600629</v>
      </c>
      <c r="GG86" s="2">
        <v>2</v>
      </c>
      <c r="GH86" s="2">
        <v>1</v>
      </c>
      <c r="GI86" s="2">
        <v>-2</v>
      </c>
      <c r="GJ86" s="2">
        <v>0</v>
      </c>
      <c r="GK86" s="2">
        <v>0</v>
      </c>
      <c r="GL86" s="2">
        <f t="shared" si="59"/>
        <v>0</v>
      </c>
      <c r="GM86" s="2">
        <f t="shared" si="60"/>
        <v>8189.27</v>
      </c>
      <c r="GN86" s="2">
        <f t="shared" si="61"/>
        <v>8189.27</v>
      </c>
      <c r="GO86" s="2">
        <f t="shared" si="62"/>
        <v>0</v>
      </c>
      <c r="GP86" s="2">
        <f t="shared" si="63"/>
        <v>0</v>
      </c>
      <c r="GQ86" s="2"/>
      <c r="GR86" s="2">
        <v>0</v>
      </c>
      <c r="GS86" s="2">
        <v>3</v>
      </c>
      <c r="GT86" s="2">
        <v>0</v>
      </c>
      <c r="GU86" s="2" t="s">
        <v>3</v>
      </c>
      <c r="GV86" s="2">
        <f t="shared" si="64"/>
        <v>0</v>
      </c>
      <c r="GW86" s="2">
        <v>1</v>
      </c>
      <c r="GX86" s="2">
        <f t="shared" si="65"/>
        <v>0</v>
      </c>
      <c r="GY86" s="2"/>
      <c r="GZ86" s="2"/>
      <c r="HA86" s="2">
        <v>0</v>
      </c>
      <c r="HB86" s="2">
        <v>0</v>
      </c>
      <c r="HC86" s="2">
        <f t="shared" si="66"/>
        <v>0</v>
      </c>
      <c r="HD86" s="2"/>
      <c r="HE86" s="2" t="s">
        <v>3</v>
      </c>
      <c r="HF86" s="2" t="s">
        <v>3</v>
      </c>
      <c r="HG86" s="2"/>
      <c r="HH86" s="2"/>
      <c r="HI86" s="2"/>
      <c r="HJ86" s="2"/>
      <c r="HK86" s="2"/>
      <c r="HL86" s="2"/>
      <c r="HM86" s="2" t="s">
        <v>3</v>
      </c>
      <c r="HN86" s="2" t="s">
        <v>43</v>
      </c>
      <c r="HO86" s="2" t="s">
        <v>44</v>
      </c>
      <c r="HP86" s="2" t="s">
        <v>41</v>
      </c>
      <c r="HQ86" s="2" t="s">
        <v>41</v>
      </c>
      <c r="HR86" s="2"/>
      <c r="HS86" s="2">
        <v>0</v>
      </c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>
        <v>0</v>
      </c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 x14ac:dyDescent="0.2">
      <c r="A87" s="2">
        <v>17</v>
      </c>
      <c r="B87" s="2">
        <v>1</v>
      </c>
      <c r="C87" s="2"/>
      <c r="D87" s="2"/>
      <c r="E87" s="2" t="s">
        <v>192</v>
      </c>
      <c r="F87" s="2" t="s">
        <v>193</v>
      </c>
      <c r="G87" s="2" t="s">
        <v>805</v>
      </c>
      <c r="H87" s="2" t="s">
        <v>137</v>
      </c>
      <c r="I87" s="2">
        <v>1</v>
      </c>
      <c r="J87" s="2">
        <v>0</v>
      </c>
      <c r="K87" s="2">
        <v>1</v>
      </c>
      <c r="L87" s="2"/>
      <c r="M87" s="2"/>
      <c r="N87" s="2"/>
      <c r="O87" s="2">
        <f t="shared" si="48"/>
        <v>7636.51</v>
      </c>
      <c r="P87" s="2">
        <f>ROUND(CQ87*I87,2)</f>
        <v>7636.51</v>
      </c>
      <c r="Q87" s="2">
        <f>ROUND(CR87*I87,2)</f>
        <v>0</v>
      </c>
      <c r="R87" s="2">
        <f>ROUND(CS87*I87,2)</f>
        <v>0</v>
      </c>
      <c r="S87" s="2">
        <f>ROUND(CT87*I87,2)</f>
        <v>0</v>
      </c>
      <c r="T87" s="2">
        <f t="shared" si="49"/>
        <v>0</v>
      </c>
      <c r="U87" s="2">
        <f>ROUND(CV87*I87,7)</f>
        <v>0</v>
      </c>
      <c r="V87" s="2">
        <f>ROUND(CW87*I87,7)</f>
        <v>0</v>
      </c>
      <c r="W87" s="2">
        <f t="shared" si="50"/>
        <v>0</v>
      </c>
      <c r="X87" s="2">
        <f t="shared" si="51"/>
        <v>0</v>
      </c>
      <c r="Y87" s="2">
        <f t="shared" si="52"/>
        <v>0</v>
      </c>
      <c r="Z87" s="2"/>
      <c r="AA87" s="2">
        <v>73938991</v>
      </c>
      <c r="AB87" s="2">
        <f t="shared" si="53"/>
        <v>7414.09</v>
      </c>
      <c r="AC87" s="2">
        <f>ROUND((ES87),6)</f>
        <v>7414.09</v>
      </c>
      <c r="AD87" s="2">
        <f>ROUND((((ET87)-(EU87))+AE87),6)</f>
        <v>0</v>
      </c>
      <c r="AE87" s="2">
        <f>ROUND((EU87),6)</f>
        <v>0</v>
      </c>
      <c r="AF87" s="2">
        <f>ROUND((EV87),6)</f>
        <v>0</v>
      </c>
      <c r="AG87" s="2">
        <f t="shared" si="54"/>
        <v>0</v>
      </c>
      <c r="AH87" s="2">
        <f>(EW87)</f>
        <v>0</v>
      </c>
      <c r="AI87" s="2">
        <f>(EX87)</f>
        <v>0</v>
      </c>
      <c r="AJ87" s="2">
        <f t="shared" si="55"/>
        <v>0</v>
      </c>
      <c r="AK87" s="2">
        <v>7414.09</v>
      </c>
      <c r="AL87" s="2">
        <v>7414.09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1</v>
      </c>
      <c r="AW87" s="2">
        <v>1</v>
      </c>
      <c r="AX87" s="2"/>
      <c r="AY87" s="2"/>
      <c r="AZ87" s="2">
        <v>1</v>
      </c>
      <c r="BA87" s="2">
        <v>1</v>
      </c>
      <c r="BB87" s="2">
        <v>1</v>
      </c>
      <c r="BC87" s="2">
        <v>1.03</v>
      </c>
      <c r="BD87" s="2" t="s">
        <v>3</v>
      </c>
      <c r="BE87" s="2" t="s">
        <v>3</v>
      </c>
      <c r="BF87" s="2" t="s">
        <v>3</v>
      </c>
      <c r="BG87" s="2" t="s">
        <v>3</v>
      </c>
      <c r="BH87" s="2">
        <v>3</v>
      </c>
      <c r="BI87" s="2">
        <v>1</v>
      </c>
      <c r="BJ87" s="2" t="s">
        <v>194</v>
      </c>
      <c r="BK87" s="2"/>
      <c r="BL87" s="2"/>
      <c r="BM87" s="2">
        <v>500001</v>
      </c>
      <c r="BN87" s="2">
        <v>0</v>
      </c>
      <c r="BO87" s="2" t="s">
        <v>193</v>
      </c>
      <c r="BP87" s="2">
        <v>1</v>
      </c>
      <c r="BQ87" s="2">
        <v>8</v>
      </c>
      <c r="BR87" s="2">
        <v>0</v>
      </c>
      <c r="BS87" s="2">
        <v>1</v>
      </c>
      <c r="BT87" s="2">
        <v>1</v>
      </c>
      <c r="BU87" s="2">
        <v>1</v>
      </c>
      <c r="BV87" s="2">
        <v>1</v>
      </c>
      <c r="BW87" s="2">
        <v>1</v>
      </c>
      <c r="BX87" s="2">
        <v>1</v>
      </c>
      <c r="BY87" s="2" t="s">
        <v>3</v>
      </c>
      <c r="BZ87" s="2">
        <v>0</v>
      </c>
      <c r="CA87" s="2">
        <v>0</v>
      </c>
      <c r="CB87" s="2" t="s">
        <v>3</v>
      </c>
      <c r="CC87" s="2"/>
      <c r="CD87" s="2"/>
      <c r="CE87" s="2">
        <v>0</v>
      </c>
      <c r="CF87" s="2">
        <v>0</v>
      </c>
      <c r="CG87" s="2">
        <v>0</v>
      </c>
      <c r="CH87" s="2"/>
      <c r="CI87" s="2"/>
      <c r="CJ87" s="2"/>
      <c r="CK87" s="2"/>
      <c r="CL87" s="2"/>
      <c r="CM87" s="2">
        <v>0</v>
      </c>
      <c r="CN87" s="2" t="s">
        <v>3</v>
      </c>
      <c r="CO87" s="2">
        <v>0</v>
      </c>
      <c r="CP87" s="2">
        <f t="shared" si="56"/>
        <v>7636.51</v>
      </c>
      <c r="CQ87" s="2">
        <f>ROUND(AL87*BC87,2)</f>
        <v>7636.51</v>
      </c>
      <c r="CR87" s="2">
        <f>ROUND(AM87*BB87,2)</f>
        <v>0</v>
      </c>
      <c r="CS87" s="2">
        <f>ROUND(AN87*BS87,2)</f>
        <v>0</v>
      </c>
      <c r="CT87" s="2">
        <f>ROUND(AO87*BA87,2)</f>
        <v>0</v>
      </c>
      <c r="CU87" s="2">
        <f t="shared" si="57"/>
        <v>0</v>
      </c>
      <c r="CV87" s="2">
        <f>AH87</f>
        <v>0</v>
      </c>
      <c r="CW87" s="2">
        <f>AI87</f>
        <v>0</v>
      </c>
      <c r="CX87" s="2">
        <f t="shared" si="58"/>
        <v>0</v>
      </c>
      <c r="CY87" s="2">
        <f>0</f>
        <v>0</v>
      </c>
      <c r="CZ87" s="2">
        <f>0</f>
        <v>0</v>
      </c>
      <c r="DA87" s="2"/>
      <c r="DB87" s="2"/>
      <c r="DC87" s="2" t="s">
        <v>3</v>
      </c>
      <c r="DD87" s="2" t="s">
        <v>3</v>
      </c>
      <c r="DE87" s="2" t="s">
        <v>3</v>
      </c>
      <c r="DF87" s="2" t="s">
        <v>3</v>
      </c>
      <c r="DG87" s="2" t="s">
        <v>3</v>
      </c>
      <c r="DH87" s="2" t="s">
        <v>3</v>
      </c>
      <c r="DI87" s="2" t="s">
        <v>3</v>
      </c>
      <c r="DJ87" s="2" t="s">
        <v>3</v>
      </c>
      <c r="DK87" s="2" t="s">
        <v>3</v>
      </c>
      <c r="DL87" s="2" t="s">
        <v>3</v>
      </c>
      <c r="DM87" s="2" t="s">
        <v>3</v>
      </c>
      <c r="DN87" s="2">
        <v>0</v>
      </c>
      <c r="DO87" s="2">
        <v>0</v>
      </c>
      <c r="DP87" s="2">
        <v>1</v>
      </c>
      <c r="DQ87" s="2">
        <v>1</v>
      </c>
      <c r="DR87" s="2"/>
      <c r="DS87" s="2"/>
      <c r="DT87" s="2"/>
      <c r="DU87" s="2">
        <v>1013</v>
      </c>
      <c r="DV87" s="2" t="s">
        <v>137</v>
      </c>
      <c r="DW87" s="2" t="s">
        <v>137</v>
      </c>
      <c r="DX87" s="2">
        <v>1</v>
      </c>
      <c r="DY87" s="2"/>
      <c r="DZ87" s="2" t="s">
        <v>3</v>
      </c>
      <c r="EA87" s="2" t="s">
        <v>3</v>
      </c>
      <c r="EB87" s="2" t="s">
        <v>3</v>
      </c>
      <c r="EC87" s="2" t="s">
        <v>3</v>
      </c>
      <c r="ED87" s="2"/>
      <c r="EE87" s="2">
        <v>72340530</v>
      </c>
      <c r="EF87" s="2">
        <v>8</v>
      </c>
      <c r="EG87" s="2" t="s">
        <v>53</v>
      </c>
      <c r="EH87" s="2">
        <v>0</v>
      </c>
      <c r="EI87" s="2" t="s">
        <v>3</v>
      </c>
      <c r="EJ87" s="2">
        <v>1</v>
      </c>
      <c r="EK87" s="2">
        <v>500001</v>
      </c>
      <c r="EL87" s="2" t="s">
        <v>54</v>
      </c>
      <c r="EM87" s="2" t="s">
        <v>55</v>
      </c>
      <c r="EN87" s="2"/>
      <c r="EO87" s="2" t="s">
        <v>3</v>
      </c>
      <c r="EP87" s="2"/>
      <c r="EQ87" s="2">
        <v>0</v>
      </c>
      <c r="ER87" s="2">
        <v>7414.09</v>
      </c>
      <c r="ES87" s="2">
        <v>7414.09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>
        <v>0</v>
      </c>
      <c r="FR87" s="2">
        <v>0</v>
      </c>
      <c r="FS87" s="2">
        <v>0</v>
      </c>
      <c r="FT87" s="2"/>
      <c r="FU87" s="2"/>
      <c r="FV87" s="2"/>
      <c r="FW87" s="2"/>
      <c r="FX87" s="2">
        <v>0</v>
      </c>
      <c r="FY87" s="2">
        <v>0</v>
      </c>
      <c r="FZ87" s="2"/>
      <c r="GA87" s="2" t="s">
        <v>3</v>
      </c>
      <c r="GB87" s="2"/>
      <c r="GC87" s="2"/>
      <c r="GD87" s="2">
        <v>1</v>
      </c>
      <c r="GE87" s="2"/>
      <c r="GF87" s="2">
        <v>521127076</v>
      </c>
      <c r="GG87" s="2">
        <v>2</v>
      </c>
      <c r="GH87" s="2">
        <v>1</v>
      </c>
      <c r="GI87" s="2">
        <v>2</v>
      </c>
      <c r="GJ87" s="2">
        <v>0</v>
      </c>
      <c r="GK87" s="2">
        <v>0</v>
      </c>
      <c r="GL87" s="2">
        <f t="shared" si="59"/>
        <v>0</v>
      </c>
      <c r="GM87" s="2">
        <f t="shared" si="60"/>
        <v>7636.51</v>
      </c>
      <c r="GN87" s="2">
        <f t="shared" si="61"/>
        <v>7636.51</v>
      </c>
      <c r="GO87" s="2">
        <f t="shared" si="62"/>
        <v>0</v>
      </c>
      <c r="GP87" s="2">
        <f t="shared" si="63"/>
        <v>0</v>
      </c>
      <c r="GQ87" s="2"/>
      <c r="GR87" s="2">
        <v>0</v>
      </c>
      <c r="GS87" s="2">
        <v>3</v>
      </c>
      <c r="GT87" s="2">
        <v>0</v>
      </c>
      <c r="GU87" s="2" t="s">
        <v>3</v>
      </c>
      <c r="GV87" s="2">
        <f t="shared" si="64"/>
        <v>0</v>
      </c>
      <c r="GW87" s="2">
        <v>1</v>
      </c>
      <c r="GX87" s="2">
        <f t="shared" si="65"/>
        <v>0</v>
      </c>
      <c r="GY87" s="2"/>
      <c r="GZ87" s="2"/>
      <c r="HA87" s="2">
        <v>0</v>
      </c>
      <c r="HB87" s="2">
        <v>0</v>
      </c>
      <c r="HC87" s="2">
        <f t="shared" si="66"/>
        <v>0</v>
      </c>
      <c r="HD87" s="2"/>
      <c r="HE87" s="2" t="s">
        <v>3</v>
      </c>
      <c r="HF87" s="2" t="s">
        <v>3</v>
      </c>
      <c r="HG87" s="2"/>
      <c r="HH87" s="2"/>
      <c r="HI87" s="2"/>
      <c r="HJ87" s="2"/>
      <c r="HK87" s="2"/>
      <c r="HL87" s="2"/>
      <c r="HM87" s="2" t="s">
        <v>3</v>
      </c>
      <c r="HN87" s="2" t="s">
        <v>3</v>
      </c>
      <c r="HO87" s="2" t="s">
        <v>3</v>
      </c>
      <c r="HP87" s="2" t="s">
        <v>3</v>
      </c>
      <c r="HQ87" s="2" t="s">
        <v>3</v>
      </c>
      <c r="HR87" s="2"/>
      <c r="HS87" s="2">
        <v>0</v>
      </c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>
        <v>0</v>
      </c>
      <c r="IL87" s="2"/>
      <c r="IM87" s="2"/>
      <c r="IN87" s="2"/>
      <c r="IO87" s="2"/>
      <c r="IP87" s="2"/>
      <c r="IQ87" s="2"/>
      <c r="IR87" s="2"/>
      <c r="IS87" s="2"/>
      <c r="IT87" s="2"/>
      <c r="IU87" s="2"/>
    </row>
    <row r="88" spans="1:255" x14ac:dyDescent="0.2">
      <c r="A88" s="2">
        <v>17</v>
      </c>
      <c r="B88" s="2">
        <v>1</v>
      </c>
      <c r="C88" s="2">
        <f>ROW(SmtRes!A77)</f>
        <v>77</v>
      </c>
      <c r="D88" s="2">
        <f>ROW(EtalonRes!A85)</f>
        <v>85</v>
      </c>
      <c r="E88" s="2" t="s">
        <v>195</v>
      </c>
      <c r="F88" s="2" t="s">
        <v>196</v>
      </c>
      <c r="G88" s="2" t="s">
        <v>197</v>
      </c>
      <c r="H88" s="2" t="s">
        <v>137</v>
      </c>
      <c r="I88" s="2">
        <v>1</v>
      </c>
      <c r="J88" s="2">
        <v>0</v>
      </c>
      <c r="K88" s="2">
        <v>1</v>
      </c>
      <c r="L88" s="2"/>
      <c r="M88" s="2"/>
      <c r="N88" s="2"/>
      <c r="O88" s="2">
        <f t="shared" si="48"/>
        <v>4393.74</v>
      </c>
      <c r="P88" s="2">
        <f>SUMIF(SmtRes!AQ62:'SmtRes'!AQ77,"=1",SmtRes!DF62:'SmtRes'!DF77)</f>
        <v>1591.9199999999998</v>
      </c>
      <c r="Q88" s="2">
        <f>SUMIF(SmtRes!AQ62:'SmtRes'!AQ77,"=1",SmtRes!DG62:'SmtRes'!DG77)</f>
        <v>203.84</v>
      </c>
      <c r="R88" s="2">
        <f>SUMIF(SmtRes!AQ62:'SmtRes'!AQ77,"=1",SmtRes!DH62:'SmtRes'!DH77)</f>
        <v>56.03</v>
      </c>
      <c r="S88" s="2">
        <f>SUMIF(SmtRes!AQ62:'SmtRes'!AQ77,"=1",SmtRes!DI62:'SmtRes'!DI77)</f>
        <v>2541.9499999999998</v>
      </c>
      <c r="T88" s="2">
        <f t="shared" si="49"/>
        <v>0</v>
      </c>
      <c r="U88" s="2">
        <f>SUMIF(SmtRes!AQ62:'SmtRes'!AQ77,"=1",SmtRes!CV62:'SmtRes'!CV77)</f>
        <v>5.91</v>
      </c>
      <c r="V88" s="2">
        <f>SUMIF(SmtRes!AQ62:'SmtRes'!AQ77,"=1",SmtRes!CW62:'SmtRes'!CW77)</f>
        <v>0.14000000000000001</v>
      </c>
      <c r="W88" s="2">
        <f t="shared" si="50"/>
        <v>0</v>
      </c>
      <c r="X88" s="2">
        <f t="shared" si="51"/>
        <v>3039.64</v>
      </c>
      <c r="Y88" s="2">
        <f t="shared" si="52"/>
        <v>1922.51</v>
      </c>
      <c r="Z88" s="2"/>
      <c r="AA88" s="2">
        <v>73938991</v>
      </c>
      <c r="AB88" s="2">
        <f t="shared" si="53"/>
        <v>4295.2856389999997</v>
      </c>
      <c r="AC88" s="2">
        <f>ROUND((SUM(SmtRes!BQ62:'SmtRes'!BQ77)),6)</f>
        <v>1550.541039</v>
      </c>
      <c r="AD88" s="2">
        <f>ROUND((((SUM(SmtRes!BR62:'SmtRes'!BR77))-(SUM(SmtRes!BS62:'SmtRes'!BS77)))+AE88),6)</f>
        <v>202.7945</v>
      </c>
      <c r="AE88" s="2">
        <f>ROUND((SUM(SmtRes!BS62:'SmtRes'!BS77)),6)</f>
        <v>56.0336</v>
      </c>
      <c r="AF88" s="2">
        <f>ROUND((SUM(SmtRes!BT62:'SmtRes'!BT77)),6)</f>
        <v>2541.9501</v>
      </c>
      <c r="AG88" s="2">
        <f t="shared" si="54"/>
        <v>0</v>
      </c>
      <c r="AH88" s="2">
        <f>(SUM(SmtRes!BU62:'SmtRes'!BU77))</f>
        <v>5.91</v>
      </c>
      <c r="AI88" s="2">
        <f>(SUM(SmtRes!BV62:'SmtRes'!BV77))</f>
        <v>0.14000000000000001</v>
      </c>
      <c r="AJ88" s="2">
        <f t="shared" si="55"/>
        <v>0</v>
      </c>
      <c r="AK88" s="2">
        <v>4351.3192393999998</v>
      </c>
      <c r="AL88" s="2">
        <v>1550.5410393999998</v>
      </c>
      <c r="AM88" s="2">
        <v>202.79450000000003</v>
      </c>
      <c r="AN88" s="2">
        <v>56.033600000000007</v>
      </c>
      <c r="AO88" s="2">
        <v>2541.9501</v>
      </c>
      <c r="AP88" s="2">
        <v>0</v>
      </c>
      <c r="AQ88" s="2">
        <v>5.91</v>
      </c>
      <c r="AR88" s="2">
        <v>0.14000000000000001</v>
      </c>
      <c r="AS88" s="2">
        <v>0</v>
      </c>
      <c r="AT88" s="2">
        <v>117</v>
      </c>
      <c r="AU88" s="2">
        <v>74</v>
      </c>
      <c r="AV88" s="2">
        <v>1</v>
      </c>
      <c r="AW88" s="2">
        <v>1</v>
      </c>
      <c r="AX88" s="2"/>
      <c r="AY88" s="2"/>
      <c r="AZ88" s="2">
        <v>1</v>
      </c>
      <c r="BA88" s="2">
        <v>1</v>
      </c>
      <c r="BB88" s="2">
        <v>1</v>
      </c>
      <c r="BC88" s="2">
        <v>1</v>
      </c>
      <c r="BD88" s="2" t="s">
        <v>3</v>
      </c>
      <c r="BE88" s="2" t="s">
        <v>3</v>
      </c>
      <c r="BF88" s="2" t="s">
        <v>3</v>
      </c>
      <c r="BG88" s="2" t="s">
        <v>3</v>
      </c>
      <c r="BH88" s="2">
        <v>0</v>
      </c>
      <c r="BI88" s="2">
        <v>1</v>
      </c>
      <c r="BJ88" s="2" t="s">
        <v>198</v>
      </c>
      <c r="BK88" s="2"/>
      <c r="BL88" s="2"/>
      <c r="BM88" s="2">
        <v>24001</v>
      </c>
      <c r="BN88" s="2">
        <v>0</v>
      </c>
      <c r="BO88" s="2" t="s">
        <v>3</v>
      </c>
      <c r="BP88" s="2">
        <v>0</v>
      </c>
      <c r="BQ88" s="2">
        <v>2</v>
      </c>
      <c r="BR88" s="2">
        <v>0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 t="s">
        <v>3</v>
      </c>
      <c r="BZ88" s="2">
        <v>117</v>
      </c>
      <c r="CA88" s="2">
        <v>74</v>
      </c>
      <c r="CB88" s="2" t="s">
        <v>3</v>
      </c>
      <c r="CC88" s="2"/>
      <c r="CD88" s="2"/>
      <c r="CE88" s="2">
        <v>0</v>
      </c>
      <c r="CF88" s="2">
        <v>0</v>
      </c>
      <c r="CG88" s="2">
        <v>0</v>
      </c>
      <c r="CH88" s="2"/>
      <c r="CI88" s="2"/>
      <c r="CJ88" s="2"/>
      <c r="CK88" s="2"/>
      <c r="CL88" s="2"/>
      <c r="CM88" s="2">
        <v>0</v>
      </c>
      <c r="CN88" s="2" t="s">
        <v>3</v>
      </c>
      <c r="CO88" s="2">
        <v>0</v>
      </c>
      <c r="CP88" s="2">
        <f t="shared" si="56"/>
        <v>4393.7399999999989</v>
      </c>
      <c r="CQ88" s="2">
        <f>SUMIF(SmtRes!AQ62:'SmtRes'!AQ77,"=1",SmtRes!AA62:'SmtRes'!AA77)</f>
        <v>725440.17000000016</v>
      </c>
      <c r="CR88" s="2">
        <f>SUMIF(SmtRes!AQ62:'SmtRes'!AQ77,"=1",SmtRes!AB62:'SmtRes'!AB77)</f>
        <v>705.48</v>
      </c>
      <c r="CS88" s="2">
        <f>SUMIF(SmtRes!AQ62:'SmtRes'!AQ77,"=1",SmtRes!AC62:'SmtRes'!AC77)</f>
        <v>400.24</v>
      </c>
      <c r="CT88" s="2">
        <f>SUMIF(SmtRes!AQ62:'SmtRes'!AQ77,"=1",SmtRes!AD62:'SmtRes'!AD77)</f>
        <v>430.11</v>
      </c>
      <c r="CU88" s="2">
        <f t="shared" si="57"/>
        <v>0</v>
      </c>
      <c r="CV88" s="2">
        <f>SUMIF(SmtRes!AQ62:'SmtRes'!AQ77,"=1",SmtRes!BU62:'SmtRes'!BU77)</f>
        <v>5.91</v>
      </c>
      <c r="CW88" s="2">
        <f>SUMIF(SmtRes!AQ62:'SmtRes'!AQ77,"=1",SmtRes!BV62:'SmtRes'!BV77)</f>
        <v>0.14000000000000001</v>
      </c>
      <c r="CX88" s="2">
        <f t="shared" si="58"/>
        <v>0</v>
      </c>
      <c r="CY88" s="2">
        <f>(((S88+R88)*AT88)/100)</f>
        <v>3039.6365999999998</v>
      </c>
      <c r="CZ88" s="2">
        <f>(((S88+R88)*AU88)/100)</f>
        <v>1922.5051999999998</v>
      </c>
      <c r="DA88" s="2"/>
      <c r="DB88" s="2"/>
      <c r="DC88" s="2" t="s">
        <v>3</v>
      </c>
      <c r="DD88" s="2" t="s">
        <v>3</v>
      </c>
      <c r="DE88" s="2" t="s">
        <v>3</v>
      </c>
      <c r="DF88" s="2" t="s">
        <v>3</v>
      </c>
      <c r="DG88" s="2" t="s">
        <v>3</v>
      </c>
      <c r="DH88" s="2" t="s">
        <v>3</v>
      </c>
      <c r="DI88" s="2" t="s">
        <v>3</v>
      </c>
      <c r="DJ88" s="2" t="s">
        <v>3</v>
      </c>
      <c r="DK88" s="2" t="s">
        <v>3</v>
      </c>
      <c r="DL88" s="2" t="s">
        <v>3</v>
      </c>
      <c r="DM88" s="2" t="s">
        <v>3</v>
      </c>
      <c r="DN88" s="2">
        <v>0</v>
      </c>
      <c r="DO88" s="2">
        <v>0</v>
      </c>
      <c r="DP88" s="2">
        <v>1</v>
      </c>
      <c r="DQ88" s="2">
        <v>1</v>
      </c>
      <c r="DR88" s="2"/>
      <c r="DS88" s="2"/>
      <c r="DT88" s="2"/>
      <c r="DU88" s="2">
        <v>1013</v>
      </c>
      <c r="DV88" s="2" t="s">
        <v>137</v>
      </c>
      <c r="DW88" s="2" t="s">
        <v>137</v>
      </c>
      <c r="DX88" s="2">
        <v>1</v>
      </c>
      <c r="DY88" s="2"/>
      <c r="DZ88" s="2" t="s">
        <v>3</v>
      </c>
      <c r="EA88" s="2" t="s">
        <v>3</v>
      </c>
      <c r="EB88" s="2" t="s">
        <v>3</v>
      </c>
      <c r="EC88" s="2" t="s">
        <v>3</v>
      </c>
      <c r="ED88" s="2"/>
      <c r="EE88" s="2">
        <v>72340632</v>
      </c>
      <c r="EF88" s="2">
        <v>2</v>
      </c>
      <c r="EG88" s="2" t="s">
        <v>23</v>
      </c>
      <c r="EH88" s="2">
        <v>18</v>
      </c>
      <c r="EI88" s="2" t="s">
        <v>41</v>
      </c>
      <c r="EJ88" s="2">
        <v>1</v>
      </c>
      <c r="EK88" s="2">
        <v>24001</v>
      </c>
      <c r="EL88" s="2" t="s">
        <v>41</v>
      </c>
      <c r="EM88" s="2" t="s">
        <v>124</v>
      </c>
      <c r="EN88" s="2"/>
      <c r="EO88" s="2" t="s">
        <v>3</v>
      </c>
      <c r="EP88" s="2"/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5.91</v>
      </c>
      <c r="EX88" s="2">
        <v>0.14000000000000001</v>
      </c>
      <c r="EY88" s="2">
        <v>0</v>
      </c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>
        <v>0</v>
      </c>
      <c r="FR88" s="2">
        <v>0</v>
      </c>
      <c r="FS88" s="2">
        <v>0</v>
      </c>
      <c r="FT88" s="2"/>
      <c r="FU88" s="2"/>
      <c r="FV88" s="2"/>
      <c r="FW88" s="2"/>
      <c r="FX88" s="2">
        <v>117</v>
      </c>
      <c r="FY88" s="2">
        <v>74</v>
      </c>
      <c r="FZ88" s="2"/>
      <c r="GA88" s="2" t="s">
        <v>3</v>
      </c>
      <c r="GB88" s="2"/>
      <c r="GC88" s="2"/>
      <c r="GD88" s="2">
        <v>1</v>
      </c>
      <c r="GE88" s="2"/>
      <c r="GF88" s="2">
        <v>-256154684</v>
      </c>
      <c r="GG88" s="2">
        <v>2</v>
      </c>
      <c r="GH88" s="2">
        <v>1</v>
      </c>
      <c r="GI88" s="2">
        <v>-2</v>
      </c>
      <c r="GJ88" s="2">
        <v>0</v>
      </c>
      <c r="GK88" s="2">
        <v>0</v>
      </c>
      <c r="GL88" s="2">
        <f t="shared" si="59"/>
        <v>0</v>
      </c>
      <c r="GM88" s="2">
        <f t="shared" si="60"/>
        <v>9355.89</v>
      </c>
      <c r="GN88" s="2">
        <f t="shared" si="61"/>
        <v>9355.89</v>
      </c>
      <c r="GO88" s="2">
        <f t="shared" si="62"/>
        <v>0</v>
      </c>
      <c r="GP88" s="2">
        <f t="shared" si="63"/>
        <v>0</v>
      </c>
      <c r="GQ88" s="2"/>
      <c r="GR88" s="2">
        <v>0</v>
      </c>
      <c r="GS88" s="2">
        <v>3</v>
      </c>
      <c r="GT88" s="2">
        <v>0</v>
      </c>
      <c r="GU88" s="2" t="s">
        <v>3</v>
      </c>
      <c r="GV88" s="2">
        <f t="shared" si="64"/>
        <v>0</v>
      </c>
      <c r="GW88" s="2">
        <v>1</v>
      </c>
      <c r="GX88" s="2">
        <f t="shared" si="65"/>
        <v>0</v>
      </c>
      <c r="GY88" s="2"/>
      <c r="GZ88" s="2"/>
      <c r="HA88" s="2">
        <v>0</v>
      </c>
      <c r="HB88" s="2">
        <v>0</v>
      </c>
      <c r="HC88" s="2">
        <f t="shared" si="66"/>
        <v>0</v>
      </c>
      <c r="HD88" s="2"/>
      <c r="HE88" s="2" t="s">
        <v>3</v>
      </c>
      <c r="HF88" s="2" t="s">
        <v>3</v>
      </c>
      <c r="HG88" s="2"/>
      <c r="HH88" s="2"/>
      <c r="HI88" s="2"/>
      <c r="HJ88" s="2"/>
      <c r="HK88" s="2"/>
      <c r="HL88" s="2"/>
      <c r="HM88" s="2" t="s">
        <v>3</v>
      </c>
      <c r="HN88" s="2" t="s">
        <v>43</v>
      </c>
      <c r="HO88" s="2" t="s">
        <v>44</v>
      </c>
      <c r="HP88" s="2" t="s">
        <v>41</v>
      </c>
      <c r="HQ88" s="2" t="s">
        <v>41</v>
      </c>
      <c r="HR88" s="2"/>
      <c r="HS88" s="2">
        <v>0</v>
      </c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>
        <v>0</v>
      </c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 x14ac:dyDescent="0.2">
      <c r="A89" s="2">
        <v>17</v>
      </c>
      <c r="B89" s="2">
        <v>1</v>
      </c>
      <c r="C89" s="2"/>
      <c r="D89" s="2"/>
      <c r="E89" s="2" t="s">
        <v>199</v>
      </c>
      <c r="F89" s="2" t="s">
        <v>200</v>
      </c>
      <c r="G89" s="2" t="s">
        <v>201</v>
      </c>
      <c r="H89" s="2" t="s">
        <v>137</v>
      </c>
      <c r="I89" s="2">
        <v>1</v>
      </c>
      <c r="J89" s="2">
        <v>0</v>
      </c>
      <c r="K89" s="2">
        <v>1</v>
      </c>
      <c r="L89" s="2"/>
      <c r="M89" s="2"/>
      <c r="N89" s="2"/>
      <c r="O89" s="2">
        <f t="shared" si="48"/>
        <v>10322.4</v>
      </c>
      <c r="P89" s="2">
        <f>ROUND(CQ89*I89,2)</f>
        <v>10322.4</v>
      </c>
      <c r="Q89" s="2">
        <f>ROUND(CR89*I89,2)</f>
        <v>0</v>
      </c>
      <c r="R89" s="2">
        <f>ROUND(CS89*I89,2)</f>
        <v>0</v>
      </c>
      <c r="S89" s="2">
        <f>ROUND(CT89*I89,2)</f>
        <v>0</v>
      </c>
      <c r="T89" s="2">
        <f t="shared" si="49"/>
        <v>0</v>
      </c>
      <c r="U89" s="2">
        <f>ROUND(CV89*I89,7)</f>
        <v>0</v>
      </c>
      <c r="V89" s="2">
        <f>ROUND(CW89*I89,7)</f>
        <v>0</v>
      </c>
      <c r="W89" s="2">
        <f t="shared" si="50"/>
        <v>0</v>
      </c>
      <c r="X89" s="2">
        <f t="shared" si="51"/>
        <v>0</v>
      </c>
      <c r="Y89" s="2">
        <f t="shared" si="52"/>
        <v>0</v>
      </c>
      <c r="Z89" s="2"/>
      <c r="AA89" s="2">
        <v>73938991</v>
      </c>
      <c r="AB89" s="2">
        <f t="shared" si="53"/>
        <v>8460.98</v>
      </c>
      <c r="AC89" s="2">
        <f>ROUND((ES89),6)</f>
        <v>8460.98</v>
      </c>
      <c r="AD89" s="2">
        <f>ROUND((((ET89)-(EU89))+AE89),6)</f>
        <v>0</v>
      </c>
      <c r="AE89" s="2">
        <f>ROUND((EU89),6)</f>
        <v>0</v>
      </c>
      <c r="AF89" s="2">
        <f>ROUND((EV89),6)</f>
        <v>0</v>
      </c>
      <c r="AG89" s="2">
        <f t="shared" si="54"/>
        <v>0</v>
      </c>
      <c r="AH89" s="2">
        <f>(EW89)</f>
        <v>0</v>
      </c>
      <c r="AI89" s="2">
        <f>(EX89)</f>
        <v>0</v>
      </c>
      <c r="AJ89" s="2">
        <f t="shared" si="55"/>
        <v>0</v>
      </c>
      <c r="AK89" s="2">
        <v>8460.98</v>
      </c>
      <c r="AL89" s="2">
        <v>8460.98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1</v>
      </c>
      <c r="AW89" s="2">
        <v>1</v>
      </c>
      <c r="AX89" s="2"/>
      <c r="AY89" s="2"/>
      <c r="AZ89" s="2">
        <v>1</v>
      </c>
      <c r="BA89" s="2">
        <v>1</v>
      </c>
      <c r="BB89" s="2">
        <v>1</v>
      </c>
      <c r="BC89" s="2">
        <v>1.22</v>
      </c>
      <c r="BD89" s="2" t="s">
        <v>3</v>
      </c>
      <c r="BE89" s="2" t="s">
        <v>3</v>
      </c>
      <c r="BF89" s="2" t="s">
        <v>3</v>
      </c>
      <c r="BG89" s="2" t="s">
        <v>3</v>
      </c>
      <c r="BH89" s="2">
        <v>3</v>
      </c>
      <c r="BI89" s="2">
        <v>1</v>
      </c>
      <c r="BJ89" s="2" t="s">
        <v>202</v>
      </c>
      <c r="BK89" s="2"/>
      <c r="BL89" s="2"/>
      <c r="BM89" s="2">
        <v>500001</v>
      </c>
      <c r="BN89" s="2">
        <v>0</v>
      </c>
      <c r="BO89" s="2" t="s">
        <v>200</v>
      </c>
      <c r="BP89" s="2">
        <v>1</v>
      </c>
      <c r="BQ89" s="2">
        <v>8</v>
      </c>
      <c r="BR89" s="2">
        <v>0</v>
      </c>
      <c r="BS89" s="2">
        <v>1</v>
      </c>
      <c r="BT89" s="2">
        <v>1</v>
      </c>
      <c r="BU89" s="2">
        <v>1</v>
      </c>
      <c r="BV89" s="2">
        <v>1</v>
      </c>
      <c r="BW89" s="2">
        <v>1</v>
      </c>
      <c r="BX89" s="2">
        <v>1</v>
      </c>
      <c r="BY89" s="2" t="s">
        <v>3</v>
      </c>
      <c r="BZ89" s="2">
        <v>0</v>
      </c>
      <c r="CA89" s="2">
        <v>0</v>
      </c>
      <c r="CB89" s="2" t="s">
        <v>3</v>
      </c>
      <c r="CC89" s="2"/>
      <c r="CD89" s="2"/>
      <c r="CE89" s="2">
        <v>0</v>
      </c>
      <c r="CF89" s="2">
        <v>0</v>
      </c>
      <c r="CG89" s="2">
        <v>0</v>
      </c>
      <c r="CH89" s="2"/>
      <c r="CI89" s="2"/>
      <c r="CJ89" s="2"/>
      <c r="CK89" s="2"/>
      <c r="CL89" s="2"/>
      <c r="CM89" s="2">
        <v>0</v>
      </c>
      <c r="CN89" s="2" t="s">
        <v>3</v>
      </c>
      <c r="CO89" s="2">
        <v>0</v>
      </c>
      <c r="CP89" s="2">
        <f t="shared" si="56"/>
        <v>10322.4</v>
      </c>
      <c r="CQ89" s="2">
        <f>ROUND(AL89*BC89,2)</f>
        <v>10322.4</v>
      </c>
      <c r="CR89" s="2">
        <f>ROUND(AM89*BB89,2)</f>
        <v>0</v>
      </c>
      <c r="CS89" s="2">
        <f>ROUND(AN89*BS89,2)</f>
        <v>0</v>
      </c>
      <c r="CT89" s="2">
        <f>ROUND(AO89*BA89,2)</f>
        <v>0</v>
      </c>
      <c r="CU89" s="2">
        <f t="shared" si="57"/>
        <v>0</v>
      </c>
      <c r="CV89" s="2">
        <f>AH89</f>
        <v>0</v>
      </c>
      <c r="CW89" s="2">
        <f>AI89</f>
        <v>0</v>
      </c>
      <c r="CX89" s="2">
        <f t="shared" si="58"/>
        <v>0</v>
      </c>
      <c r="CY89" s="2">
        <f>0</f>
        <v>0</v>
      </c>
      <c r="CZ89" s="2">
        <f>0</f>
        <v>0</v>
      </c>
      <c r="DA89" s="2"/>
      <c r="DB89" s="2"/>
      <c r="DC89" s="2" t="s">
        <v>3</v>
      </c>
      <c r="DD89" s="2" t="s">
        <v>3</v>
      </c>
      <c r="DE89" s="2" t="s">
        <v>3</v>
      </c>
      <c r="DF89" s="2" t="s">
        <v>3</v>
      </c>
      <c r="DG89" s="2" t="s">
        <v>3</v>
      </c>
      <c r="DH89" s="2" t="s">
        <v>3</v>
      </c>
      <c r="DI89" s="2" t="s">
        <v>3</v>
      </c>
      <c r="DJ89" s="2" t="s">
        <v>3</v>
      </c>
      <c r="DK89" s="2" t="s">
        <v>3</v>
      </c>
      <c r="DL89" s="2" t="s">
        <v>3</v>
      </c>
      <c r="DM89" s="2" t="s">
        <v>3</v>
      </c>
      <c r="DN89" s="2">
        <v>0</v>
      </c>
      <c r="DO89" s="2">
        <v>0</v>
      </c>
      <c r="DP89" s="2">
        <v>1</v>
      </c>
      <c r="DQ89" s="2">
        <v>1</v>
      </c>
      <c r="DR89" s="2"/>
      <c r="DS89" s="2"/>
      <c r="DT89" s="2"/>
      <c r="DU89" s="2">
        <v>1013</v>
      </c>
      <c r="DV89" s="2" t="s">
        <v>137</v>
      </c>
      <c r="DW89" s="2" t="s">
        <v>137</v>
      </c>
      <c r="DX89" s="2">
        <v>1</v>
      </c>
      <c r="DY89" s="2"/>
      <c r="DZ89" s="2" t="s">
        <v>3</v>
      </c>
      <c r="EA89" s="2" t="s">
        <v>3</v>
      </c>
      <c r="EB89" s="2" t="s">
        <v>3</v>
      </c>
      <c r="EC89" s="2" t="s">
        <v>3</v>
      </c>
      <c r="ED89" s="2"/>
      <c r="EE89" s="2">
        <v>72340530</v>
      </c>
      <c r="EF89" s="2">
        <v>8</v>
      </c>
      <c r="EG89" s="2" t="s">
        <v>53</v>
      </c>
      <c r="EH89" s="2">
        <v>0</v>
      </c>
      <c r="EI89" s="2" t="s">
        <v>3</v>
      </c>
      <c r="EJ89" s="2">
        <v>1</v>
      </c>
      <c r="EK89" s="2">
        <v>500001</v>
      </c>
      <c r="EL89" s="2" t="s">
        <v>54</v>
      </c>
      <c r="EM89" s="2" t="s">
        <v>55</v>
      </c>
      <c r="EN89" s="2"/>
      <c r="EO89" s="2" t="s">
        <v>3</v>
      </c>
      <c r="EP89" s="2"/>
      <c r="EQ89" s="2">
        <v>0</v>
      </c>
      <c r="ER89" s="2">
        <v>8460.98</v>
      </c>
      <c r="ES89" s="2">
        <v>8460.98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>
        <v>0</v>
      </c>
      <c r="FR89" s="2">
        <v>0</v>
      </c>
      <c r="FS89" s="2">
        <v>0</v>
      </c>
      <c r="FT89" s="2"/>
      <c r="FU89" s="2"/>
      <c r="FV89" s="2"/>
      <c r="FW89" s="2"/>
      <c r="FX89" s="2">
        <v>0</v>
      </c>
      <c r="FY89" s="2">
        <v>0</v>
      </c>
      <c r="FZ89" s="2"/>
      <c r="GA89" s="2" t="s">
        <v>3</v>
      </c>
      <c r="GB89" s="2"/>
      <c r="GC89" s="2"/>
      <c r="GD89" s="2">
        <v>1</v>
      </c>
      <c r="GE89" s="2"/>
      <c r="GF89" s="2">
        <v>-1359572944</v>
      </c>
      <c r="GG89" s="2">
        <v>2</v>
      </c>
      <c r="GH89" s="2">
        <v>1</v>
      </c>
      <c r="GI89" s="2">
        <v>2</v>
      </c>
      <c r="GJ89" s="2">
        <v>0</v>
      </c>
      <c r="GK89" s="2">
        <v>0</v>
      </c>
      <c r="GL89" s="2">
        <f t="shared" si="59"/>
        <v>0</v>
      </c>
      <c r="GM89" s="2">
        <f t="shared" si="60"/>
        <v>10322.4</v>
      </c>
      <c r="GN89" s="2">
        <f t="shared" si="61"/>
        <v>10322.4</v>
      </c>
      <c r="GO89" s="2">
        <f t="shared" si="62"/>
        <v>0</v>
      </c>
      <c r="GP89" s="2">
        <f t="shared" si="63"/>
        <v>0</v>
      </c>
      <c r="GQ89" s="2"/>
      <c r="GR89" s="2">
        <v>0</v>
      </c>
      <c r="GS89" s="2">
        <v>3</v>
      </c>
      <c r="GT89" s="2">
        <v>0</v>
      </c>
      <c r="GU89" s="2" t="s">
        <v>3</v>
      </c>
      <c r="GV89" s="2">
        <f t="shared" si="64"/>
        <v>0</v>
      </c>
      <c r="GW89" s="2">
        <v>1</v>
      </c>
      <c r="GX89" s="2">
        <f t="shared" si="65"/>
        <v>0</v>
      </c>
      <c r="GY89" s="2"/>
      <c r="GZ89" s="2"/>
      <c r="HA89" s="2">
        <v>0</v>
      </c>
      <c r="HB89" s="2">
        <v>0</v>
      </c>
      <c r="HC89" s="2">
        <f t="shared" si="66"/>
        <v>0</v>
      </c>
      <c r="HD89" s="2"/>
      <c r="HE89" s="2" t="s">
        <v>3</v>
      </c>
      <c r="HF89" s="2" t="s">
        <v>3</v>
      </c>
      <c r="HG89" s="2"/>
      <c r="HH89" s="2"/>
      <c r="HI89" s="2"/>
      <c r="HJ89" s="2"/>
      <c r="HK89" s="2"/>
      <c r="HL89" s="2"/>
      <c r="HM89" s="2" t="s">
        <v>3</v>
      </c>
      <c r="HN89" s="2" t="s">
        <v>3</v>
      </c>
      <c r="HO89" s="2" t="s">
        <v>3</v>
      </c>
      <c r="HP89" s="2" t="s">
        <v>3</v>
      </c>
      <c r="HQ89" s="2" t="s">
        <v>3</v>
      </c>
      <c r="HR89" s="2"/>
      <c r="HS89" s="2">
        <v>0</v>
      </c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>
        <v>0</v>
      </c>
      <c r="IL89" s="2"/>
      <c r="IM89" s="2"/>
      <c r="IN89" s="2"/>
      <c r="IO89" s="2"/>
      <c r="IP89" s="2"/>
      <c r="IQ89" s="2"/>
      <c r="IR89" s="2"/>
      <c r="IS89" s="2"/>
      <c r="IT89" s="2"/>
      <c r="IU89" s="2"/>
    </row>
    <row r="90" spans="1:255" x14ac:dyDescent="0.2">
      <c r="A90" s="2">
        <v>17</v>
      </c>
      <c r="B90" s="2">
        <v>1</v>
      </c>
      <c r="C90" s="2">
        <f>ROW(SmtRes!A81)</f>
        <v>81</v>
      </c>
      <c r="D90" s="2">
        <f>ROW(EtalonRes!A90)</f>
        <v>90</v>
      </c>
      <c r="E90" s="2" t="s">
        <v>203</v>
      </c>
      <c r="F90" s="2" t="s">
        <v>204</v>
      </c>
      <c r="G90" s="2" t="s">
        <v>205</v>
      </c>
      <c r="H90" s="2" t="s">
        <v>137</v>
      </c>
      <c r="I90" s="2">
        <v>1</v>
      </c>
      <c r="J90" s="2">
        <v>0</v>
      </c>
      <c r="K90" s="2">
        <v>1</v>
      </c>
      <c r="L90" s="2"/>
      <c r="M90" s="2"/>
      <c r="N90" s="2"/>
      <c r="O90" s="2">
        <f t="shared" si="48"/>
        <v>512.59</v>
      </c>
      <c r="P90" s="2">
        <f>SUMIF(SmtRes!AQ78:'SmtRes'!AQ81,"=1",SmtRes!DF78:'SmtRes'!DF81)</f>
        <v>13.19</v>
      </c>
      <c r="Q90" s="2">
        <f>SUMIF(SmtRes!AQ78:'SmtRes'!AQ81,"=1",SmtRes!DG78:'SmtRes'!DG81)</f>
        <v>269.41000000000003</v>
      </c>
      <c r="R90" s="2">
        <f>SUMIF(SmtRes!AQ78:'SmtRes'!AQ81,"=1",SmtRes!DH78:'SmtRes'!DH81)</f>
        <v>82.8</v>
      </c>
      <c r="S90" s="2">
        <f>SUMIF(SmtRes!AQ78:'SmtRes'!AQ81,"=1",SmtRes!DI78:'SmtRes'!DI81)</f>
        <v>147.19</v>
      </c>
      <c r="T90" s="2">
        <f t="shared" si="49"/>
        <v>0</v>
      </c>
      <c r="U90" s="2">
        <f>SUMIF(SmtRes!AQ78:'SmtRes'!AQ81,"=1",SmtRes!CV78:'SmtRes'!CV81)</f>
        <v>0.32</v>
      </c>
      <c r="V90" s="2">
        <f>SUMIF(SmtRes!AQ78:'SmtRes'!AQ81,"=1",SmtRes!CW78:'SmtRes'!CW81)</f>
        <v>0.18</v>
      </c>
      <c r="W90" s="2">
        <f t="shared" si="50"/>
        <v>0</v>
      </c>
      <c r="X90" s="2">
        <f t="shared" si="51"/>
        <v>269.08999999999997</v>
      </c>
      <c r="Y90" s="2">
        <f t="shared" si="52"/>
        <v>170.19</v>
      </c>
      <c r="Z90" s="2"/>
      <c r="AA90" s="2">
        <v>73938991</v>
      </c>
      <c r="AB90" s="2">
        <f t="shared" si="53"/>
        <v>352.81299999999999</v>
      </c>
      <c r="AC90" s="2">
        <f>ROUND((SUM(SmtRes!BQ78:'SmtRes'!BQ81)),6)</f>
        <v>13.185</v>
      </c>
      <c r="AD90" s="2">
        <f>ROUND((((SUM(SmtRes!BR78:'SmtRes'!BR81))-(SUM(SmtRes!BS78:'SmtRes'!BS81)))+AE90),6)</f>
        <v>192.43440000000001</v>
      </c>
      <c r="AE90" s="2">
        <f>ROUND((SUM(SmtRes!BS78:'SmtRes'!BS81)),6)</f>
        <v>82.796400000000006</v>
      </c>
      <c r="AF90" s="2">
        <f>ROUND((SUM(SmtRes!BT78:'SmtRes'!BT81)),6)</f>
        <v>147.1936</v>
      </c>
      <c r="AG90" s="2">
        <f t="shared" si="54"/>
        <v>0</v>
      </c>
      <c r="AH90" s="2">
        <f>(SUM(SmtRes!BU78:'SmtRes'!BU81))</f>
        <v>0.32</v>
      </c>
      <c r="AI90" s="2">
        <f>(SUM(SmtRes!BV78:'SmtRes'!BV81))</f>
        <v>0.18</v>
      </c>
      <c r="AJ90" s="2">
        <f t="shared" si="55"/>
        <v>0</v>
      </c>
      <c r="AK90" s="2">
        <v>435.60939999999999</v>
      </c>
      <c r="AL90" s="2">
        <v>13.185</v>
      </c>
      <c r="AM90" s="2">
        <v>192.43439999999998</v>
      </c>
      <c r="AN90" s="2">
        <v>82.796400000000006</v>
      </c>
      <c r="AO90" s="2">
        <v>147.1936</v>
      </c>
      <c r="AP90" s="2">
        <v>0</v>
      </c>
      <c r="AQ90" s="2">
        <v>0.32</v>
      </c>
      <c r="AR90" s="2">
        <v>0.18</v>
      </c>
      <c r="AS90" s="2">
        <v>0</v>
      </c>
      <c r="AT90" s="2">
        <v>117</v>
      </c>
      <c r="AU90" s="2">
        <v>74</v>
      </c>
      <c r="AV90" s="2">
        <v>1</v>
      </c>
      <c r="AW90" s="2">
        <v>1</v>
      </c>
      <c r="AX90" s="2"/>
      <c r="AY90" s="2"/>
      <c r="AZ90" s="2">
        <v>1</v>
      </c>
      <c r="BA90" s="2">
        <v>1</v>
      </c>
      <c r="BB90" s="2">
        <v>1</v>
      </c>
      <c r="BC90" s="2">
        <v>1</v>
      </c>
      <c r="BD90" s="2" t="s">
        <v>3</v>
      </c>
      <c r="BE90" s="2" t="s">
        <v>3</v>
      </c>
      <c r="BF90" s="2" t="s">
        <v>3</v>
      </c>
      <c r="BG90" s="2" t="s">
        <v>3</v>
      </c>
      <c r="BH90" s="2">
        <v>0</v>
      </c>
      <c r="BI90" s="2">
        <v>1</v>
      </c>
      <c r="BJ90" s="2" t="s">
        <v>206</v>
      </c>
      <c r="BK90" s="2"/>
      <c r="BL90" s="2"/>
      <c r="BM90" s="2">
        <v>22001</v>
      </c>
      <c r="BN90" s="2">
        <v>0</v>
      </c>
      <c r="BO90" s="2" t="s">
        <v>3</v>
      </c>
      <c r="BP90" s="2">
        <v>0</v>
      </c>
      <c r="BQ90" s="2">
        <v>2</v>
      </c>
      <c r="BR90" s="2">
        <v>0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 t="s">
        <v>3</v>
      </c>
      <c r="BZ90" s="2">
        <v>117</v>
      </c>
      <c r="CA90" s="2">
        <v>74</v>
      </c>
      <c r="CB90" s="2" t="s">
        <v>3</v>
      </c>
      <c r="CC90" s="2"/>
      <c r="CD90" s="2"/>
      <c r="CE90" s="2">
        <v>0</v>
      </c>
      <c r="CF90" s="2">
        <v>0</v>
      </c>
      <c r="CG90" s="2">
        <v>0</v>
      </c>
      <c r="CH90" s="2"/>
      <c r="CI90" s="2"/>
      <c r="CJ90" s="2"/>
      <c r="CK90" s="2"/>
      <c r="CL90" s="2"/>
      <c r="CM90" s="2">
        <v>0</v>
      </c>
      <c r="CN90" s="2" t="s">
        <v>3</v>
      </c>
      <c r="CO90" s="2">
        <v>0</v>
      </c>
      <c r="CP90" s="2">
        <f t="shared" si="56"/>
        <v>512.59</v>
      </c>
      <c r="CQ90" s="2">
        <f>SUMIF(SmtRes!AQ78:'SmtRes'!AQ81,"=1",SmtRes!AA78:'SmtRes'!AA81)</f>
        <v>131.85</v>
      </c>
      <c r="CR90" s="2">
        <f>SUMIF(SmtRes!AQ78:'SmtRes'!AQ81,"=1",SmtRes!AB78:'SmtRes'!AB81)</f>
        <v>1496.71</v>
      </c>
      <c r="CS90" s="2">
        <f>SUMIF(SmtRes!AQ78:'SmtRes'!AQ81,"=1",SmtRes!AC78:'SmtRes'!AC81)</f>
        <v>459.98</v>
      </c>
      <c r="CT90" s="2">
        <f>SUMIF(SmtRes!AQ78:'SmtRes'!AQ81,"=1",SmtRes!AD78:'SmtRes'!AD81)</f>
        <v>459.98</v>
      </c>
      <c r="CU90" s="2">
        <f t="shared" si="57"/>
        <v>0</v>
      </c>
      <c r="CV90" s="2">
        <f>SUMIF(SmtRes!AQ78:'SmtRes'!AQ81,"=1",SmtRes!BU78:'SmtRes'!BU81)</f>
        <v>0.32</v>
      </c>
      <c r="CW90" s="2">
        <f>SUMIF(SmtRes!AQ78:'SmtRes'!AQ81,"=1",SmtRes!BV78:'SmtRes'!BV81)</f>
        <v>0.18</v>
      </c>
      <c r="CX90" s="2">
        <f t="shared" si="58"/>
        <v>0</v>
      </c>
      <c r="CY90" s="2">
        <f>(((S90+R90)*AT90)/100)</f>
        <v>269.0883</v>
      </c>
      <c r="CZ90" s="2">
        <f>(((S90+R90)*AU90)/100)</f>
        <v>170.19260000000003</v>
      </c>
      <c r="DA90" s="2"/>
      <c r="DB90" s="2"/>
      <c r="DC90" s="2" t="s">
        <v>3</v>
      </c>
      <c r="DD90" s="2" t="s">
        <v>3</v>
      </c>
      <c r="DE90" s="2" t="s">
        <v>3</v>
      </c>
      <c r="DF90" s="2" t="s">
        <v>3</v>
      </c>
      <c r="DG90" s="2" t="s">
        <v>3</v>
      </c>
      <c r="DH90" s="2" t="s">
        <v>3</v>
      </c>
      <c r="DI90" s="2" t="s">
        <v>3</v>
      </c>
      <c r="DJ90" s="2" t="s">
        <v>3</v>
      </c>
      <c r="DK90" s="2" t="s">
        <v>3</v>
      </c>
      <c r="DL90" s="2" t="s">
        <v>3</v>
      </c>
      <c r="DM90" s="2" t="s">
        <v>3</v>
      </c>
      <c r="DN90" s="2">
        <v>0</v>
      </c>
      <c r="DO90" s="2">
        <v>0</v>
      </c>
      <c r="DP90" s="2">
        <v>1</v>
      </c>
      <c r="DQ90" s="2">
        <v>1</v>
      </c>
      <c r="DR90" s="2"/>
      <c r="DS90" s="2"/>
      <c r="DT90" s="2"/>
      <c r="DU90" s="2">
        <v>1013</v>
      </c>
      <c r="DV90" s="2" t="s">
        <v>137</v>
      </c>
      <c r="DW90" s="2" t="s">
        <v>137</v>
      </c>
      <c r="DX90" s="2">
        <v>1</v>
      </c>
      <c r="DY90" s="2"/>
      <c r="DZ90" s="2" t="s">
        <v>3</v>
      </c>
      <c r="EA90" s="2" t="s">
        <v>3</v>
      </c>
      <c r="EB90" s="2" t="s">
        <v>3</v>
      </c>
      <c r="EC90" s="2" t="s">
        <v>3</v>
      </c>
      <c r="ED90" s="2"/>
      <c r="EE90" s="2">
        <v>72340630</v>
      </c>
      <c r="EF90" s="2">
        <v>2</v>
      </c>
      <c r="EG90" s="2" t="s">
        <v>23</v>
      </c>
      <c r="EH90" s="2">
        <v>18</v>
      </c>
      <c r="EI90" s="2" t="s">
        <v>41</v>
      </c>
      <c r="EJ90" s="2">
        <v>1</v>
      </c>
      <c r="EK90" s="2">
        <v>22001</v>
      </c>
      <c r="EL90" s="2" t="s">
        <v>41</v>
      </c>
      <c r="EM90" s="2" t="s">
        <v>207</v>
      </c>
      <c r="EN90" s="2"/>
      <c r="EO90" s="2" t="s">
        <v>3</v>
      </c>
      <c r="EP90" s="2"/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0.32</v>
      </c>
      <c r="EX90" s="2">
        <v>0.18</v>
      </c>
      <c r="EY90" s="2">
        <v>0</v>
      </c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0</v>
      </c>
      <c r="FR90" s="2">
        <v>0</v>
      </c>
      <c r="FS90" s="2">
        <v>0</v>
      </c>
      <c r="FT90" s="2"/>
      <c r="FU90" s="2"/>
      <c r="FV90" s="2"/>
      <c r="FW90" s="2"/>
      <c r="FX90" s="2">
        <v>117</v>
      </c>
      <c r="FY90" s="2">
        <v>74</v>
      </c>
      <c r="FZ90" s="2"/>
      <c r="GA90" s="2" t="s">
        <v>3</v>
      </c>
      <c r="GB90" s="2"/>
      <c r="GC90" s="2"/>
      <c r="GD90" s="2">
        <v>1</v>
      </c>
      <c r="GE90" s="2"/>
      <c r="GF90" s="2">
        <v>21539010</v>
      </c>
      <c r="GG90" s="2">
        <v>2</v>
      </c>
      <c r="GH90" s="2">
        <v>1</v>
      </c>
      <c r="GI90" s="2">
        <v>-2</v>
      </c>
      <c r="GJ90" s="2">
        <v>0</v>
      </c>
      <c r="GK90" s="2">
        <v>0</v>
      </c>
      <c r="GL90" s="2">
        <f t="shared" si="59"/>
        <v>0</v>
      </c>
      <c r="GM90" s="2">
        <f t="shared" si="60"/>
        <v>951.87</v>
      </c>
      <c r="GN90" s="2">
        <f t="shared" si="61"/>
        <v>951.87</v>
      </c>
      <c r="GO90" s="2">
        <f t="shared" si="62"/>
        <v>0</v>
      </c>
      <c r="GP90" s="2">
        <f t="shared" si="63"/>
        <v>0</v>
      </c>
      <c r="GQ90" s="2"/>
      <c r="GR90" s="2">
        <v>0</v>
      </c>
      <c r="GS90" s="2">
        <v>3</v>
      </c>
      <c r="GT90" s="2">
        <v>0</v>
      </c>
      <c r="GU90" s="2" t="s">
        <v>3</v>
      </c>
      <c r="GV90" s="2">
        <f t="shared" si="64"/>
        <v>0</v>
      </c>
      <c r="GW90" s="2">
        <v>1</v>
      </c>
      <c r="GX90" s="2">
        <f t="shared" si="65"/>
        <v>0</v>
      </c>
      <c r="GY90" s="2"/>
      <c r="GZ90" s="2"/>
      <c r="HA90" s="2">
        <v>0</v>
      </c>
      <c r="HB90" s="2">
        <v>0</v>
      </c>
      <c r="HC90" s="2">
        <f t="shared" si="66"/>
        <v>0</v>
      </c>
      <c r="HD90" s="2"/>
      <c r="HE90" s="2" t="s">
        <v>3</v>
      </c>
      <c r="HF90" s="2" t="s">
        <v>3</v>
      </c>
      <c r="HG90" s="2"/>
      <c r="HH90" s="2"/>
      <c r="HI90" s="2"/>
      <c r="HJ90" s="2"/>
      <c r="HK90" s="2"/>
      <c r="HL90" s="2"/>
      <c r="HM90" s="2" t="s">
        <v>3</v>
      </c>
      <c r="HN90" s="2" t="s">
        <v>43</v>
      </c>
      <c r="HO90" s="2" t="s">
        <v>44</v>
      </c>
      <c r="HP90" s="2" t="s">
        <v>41</v>
      </c>
      <c r="HQ90" s="2" t="s">
        <v>41</v>
      </c>
      <c r="HR90" s="2"/>
      <c r="HS90" s="2">
        <v>0</v>
      </c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>
        <v>0</v>
      </c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 x14ac:dyDescent="0.2">
      <c r="A91" s="2">
        <v>17</v>
      </c>
      <c r="B91" s="2">
        <v>1</v>
      </c>
      <c r="C91" s="2"/>
      <c r="D91" s="2"/>
      <c r="E91" s="2" t="s">
        <v>208</v>
      </c>
      <c r="F91" s="2" t="s">
        <v>209</v>
      </c>
      <c r="G91" s="2" t="s">
        <v>210</v>
      </c>
      <c r="H91" s="2" t="s">
        <v>137</v>
      </c>
      <c r="I91" s="2">
        <v>1</v>
      </c>
      <c r="J91" s="2">
        <v>0</v>
      </c>
      <c r="K91" s="2">
        <v>1</v>
      </c>
      <c r="L91" s="2"/>
      <c r="M91" s="2"/>
      <c r="N91" s="2"/>
      <c r="O91" s="2">
        <f t="shared" si="48"/>
        <v>3356.26</v>
      </c>
      <c r="P91" s="2">
        <f>ROUND(CQ91*I91,2)</f>
        <v>3356.26</v>
      </c>
      <c r="Q91" s="2">
        <f>ROUND(CR91*I91,2)</f>
        <v>0</v>
      </c>
      <c r="R91" s="2">
        <f>ROUND(CS91*I91,2)</f>
        <v>0</v>
      </c>
      <c r="S91" s="2">
        <f>ROUND(CT91*I91,2)</f>
        <v>0</v>
      </c>
      <c r="T91" s="2">
        <f t="shared" si="49"/>
        <v>0</v>
      </c>
      <c r="U91" s="2">
        <f>ROUND(CV91*I91,7)</f>
        <v>0</v>
      </c>
      <c r="V91" s="2">
        <f>ROUND(CW91*I91,7)</f>
        <v>0</v>
      </c>
      <c r="W91" s="2">
        <f t="shared" si="50"/>
        <v>0</v>
      </c>
      <c r="X91" s="2">
        <f t="shared" si="51"/>
        <v>0</v>
      </c>
      <c r="Y91" s="2">
        <f t="shared" si="52"/>
        <v>0</v>
      </c>
      <c r="Z91" s="2"/>
      <c r="AA91" s="2">
        <v>73938991</v>
      </c>
      <c r="AB91" s="2">
        <f t="shared" si="53"/>
        <v>3136.69</v>
      </c>
      <c r="AC91" s="2">
        <f>ROUND((ES91),6)</f>
        <v>3136.69</v>
      </c>
      <c r="AD91" s="2">
        <f>ROUND((((ET91)-(EU91))+AE91),6)</f>
        <v>0</v>
      </c>
      <c r="AE91" s="2">
        <f>ROUND((EU91),6)</f>
        <v>0</v>
      </c>
      <c r="AF91" s="2">
        <f>ROUND((EV91),6)</f>
        <v>0</v>
      </c>
      <c r="AG91" s="2">
        <f t="shared" si="54"/>
        <v>0</v>
      </c>
      <c r="AH91" s="2">
        <f>(EW91)</f>
        <v>0</v>
      </c>
      <c r="AI91" s="2">
        <f>(EX91)</f>
        <v>0</v>
      </c>
      <c r="AJ91" s="2">
        <f t="shared" si="55"/>
        <v>0</v>
      </c>
      <c r="AK91" s="2">
        <v>3136.69</v>
      </c>
      <c r="AL91" s="2">
        <v>3136.69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1</v>
      </c>
      <c r="AW91" s="2">
        <v>1</v>
      </c>
      <c r="AX91" s="2"/>
      <c r="AY91" s="2"/>
      <c r="AZ91" s="2">
        <v>1</v>
      </c>
      <c r="BA91" s="2">
        <v>1</v>
      </c>
      <c r="BB91" s="2">
        <v>1</v>
      </c>
      <c r="BC91" s="2">
        <v>1.07</v>
      </c>
      <c r="BD91" s="2" t="s">
        <v>3</v>
      </c>
      <c r="BE91" s="2" t="s">
        <v>3</v>
      </c>
      <c r="BF91" s="2" t="s">
        <v>3</v>
      </c>
      <c r="BG91" s="2" t="s">
        <v>3</v>
      </c>
      <c r="BH91" s="2">
        <v>3</v>
      </c>
      <c r="BI91" s="2">
        <v>1</v>
      </c>
      <c r="BJ91" s="2" t="s">
        <v>211</v>
      </c>
      <c r="BK91" s="2"/>
      <c r="BL91" s="2"/>
      <c r="BM91" s="2">
        <v>500001</v>
      </c>
      <c r="BN91" s="2">
        <v>0</v>
      </c>
      <c r="BO91" s="2" t="s">
        <v>209</v>
      </c>
      <c r="BP91" s="2">
        <v>1</v>
      </c>
      <c r="BQ91" s="2">
        <v>8</v>
      </c>
      <c r="BR91" s="2">
        <v>0</v>
      </c>
      <c r="BS91" s="2">
        <v>1</v>
      </c>
      <c r="BT91" s="2">
        <v>1</v>
      </c>
      <c r="BU91" s="2">
        <v>1</v>
      </c>
      <c r="BV91" s="2">
        <v>1</v>
      </c>
      <c r="BW91" s="2">
        <v>1</v>
      </c>
      <c r="BX91" s="2">
        <v>1</v>
      </c>
      <c r="BY91" s="2" t="s">
        <v>3</v>
      </c>
      <c r="BZ91" s="2">
        <v>0</v>
      </c>
      <c r="CA91" s="2">
        <v>0</v>
      </c>
      <c r="CB91" s="2" t="s">
        <v>3</v>
      </c>
      <c r="CC91" s="2"/>
      <c r="CD91" s="2"/>
      <c r="CE91" s="2">
        <v>0</v>
      </c>
      <c r="CF91" s="2">
        <v>0</v>
      </c>
      <c r="CG91" s="2">
        <v>0</v>
      </c>
      <c r="CH91" s="2"/>
      <c r="CI91" s="2"/>
      <c r="CJ91" s="2"/>
      <c r="CK91" s="2"/>
      <c r="CL91" s="2"/>
      <c r="CM91" s="2">
        <v>0</v>
      </c>
      <c r="CN91" s="2" t="s">
        <v>3</v>
      </c>
      <c r="CO91" s="2">
        <v>0</v>
      </c>
      <c r="CP91" s="2">
        <f t="shared" si="56"/>
        <v>3356.26</v>
      </c>
      <c r="CQ91" s="2">
        <f>ROUND(AL91*BC91,2)</f>
        <v>3356.26</v>
      </c>
      <c r="CR91" s="2">
        <f>ROUND(AM91*BB91,2)</f>
        <v>0</v>
      </c>
      <c r="CS91" s="2">
        <f>ROUND(AN91*BS91,2)</f>
        <v>0</v>
      </c>
      <c r="CT91" s="2">
        <f>ROUND(AO91*BA91,2)</f>
        <v>0</v>
      </c>
      <c r="CU91" s="2">
        <f t="shared" si="57"/>
        <v>0</v>
      </c>
      <c r="CV91" s="2">
        <f>AH91</f>
        <v>0</v>
      </c>
      <c r="CW91" s="2">
        <f>AI91</f>
        <v>0</v>
      </c>
      <c r="CX91" s="2">
        <f t="shared" si="58"/>
        <v>0</v>
      </c>
      <c r="CY91" s="2">
        <f>0</f>
        <v>0</v>
      </c>
      <c r="CZ91" s="2">
        <f>0</f>
        <v>0</v>
      </c>
      <c r="DA91" s="2"/>
      <c r="DB91" s="2"/>
      <c r="DC91" s="2" t="s">
        <v>3</v>
      </c>
      <c r="DD91" s="2" t="s">
        <v>3</v>
      </c>
      <c r="DE91" s="2" t="s">
        <v>3</v>
      </c>
      <c r="DF91" s="2" t="s">
        <v>3</v>
      </c>
      <c r="DG91" s="2" t="s">
        <v>3</v>
      </c>
      <c r="DH91" s="2" t="s">
        <v>3</v>
      </c>
      <c r="DI91" s="2" t="s">
        <v>3</v>
      </c>
      <c r="DJ91" s="2" t="s">
        <v>3</v>
      </c>
      <c r="DK91" s="2" t="s">
        <v>3</v>
      </c>
      <c r="DL91" s="2" t="s">
        <v>3</v>
      </c>
      <c r="DM91" s="2" t="s">
        <v>3</v>
      </c>
      <c r="DN91" s="2">
        <v>0</v>
      </c>
      <c r="DO91" s="2">
        <v>0</v>
      </c>
      <c r="DP91" s="2">
        <v>1</v>
      </c>
      <c r="DQ91" s="2">
        <v>1</v>
      </c>
      <c r="DR91" s="2"/>
      <c r="DS91" s="2"/>
      <c r="DT91" s="2"/>
      <c r="DU91" s="2">
        <v>1013</v>
      </c>
      <c r="DV91" s="2" t="s">
        <v>137</v>
      </c>
      <c r="DW91" s="2" t="s">
        <v>137</v>
      </c>
      <c r="DX91" s="2">
        <v>1</v>
      </c>
      <c r="DY91" s="2"/>
      <c r="DZ91" s="2" t="s">
        <v>3</v>
      </c>
      <c r="EA91" s="2" t="s">
        <v>3</v>
      </c>
      <c r="EB91" s="2" t="s">
        <v>3</v>
      </c>
      <c r="EC91" s="2" t="s">
        <v>3</v>
      </c>
      <c r="ED91" s="2"/>
      <c r="EE91" s="2">
        <v>72340530</v>
      </c>
      <c r="EF91" s="2">
        <v>8</v>
      </c>
      <c r="EG91" s="2" t="s">
        <v>53</v>
      </c>
      <c r="EH91" s="2">
        <v>0</v>
      </c>
      <c r="EI91" s="2" t="s">
        <v>3</v>
      </c>
      <c r="EJ91" s="2">
        <v>1</v>
      </c>
      <c r="EK91" s="2">
        <v>500001</v>
      </c>
      <c r="EL91" s="2" t="s">
        <v>54</v>
      </c>
      <c r="EM91" s="2" t="s">
        <v>55</v>
      </c>
      <c r="EN91" s="2"/>
      <c r="EO91" s="2" t="s">
        <v>3</v>
      </c>
      <c r="EP91" s="2"/>
      <c r="EQ91" s="2">
        <v>0</v>
      </c>
      <c r="ER91" s="2">
        <v>3136.69</v>
      </c>
      <c r="ES91" s="2">
        <v>3136.69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>
        <v>0</v>
      </c>
      <c r="FR91" s="2">
        <v>0</v>
      </c>
      <c r="FS91" s="2">
        <v>0</v>
      </c>
      <c r="FT91" s="2"/>
      <c r="FU91" s="2"/>
      <c r="FV91" s="2"/>
      <c r="FW91" s="2"/>
      <c r="FX91" s="2">
        <v>0</v>
      </c>
      <c r="FY91" s="2">
        <v>0</v>
      </c>
      <c r="FZ91" s="2"/>
      <c r="GA91" s="2" t="s">
        <v>3</v>
      </c>
      <c r="GB91" s="2"/>
      <c r="GC91" s="2"/>
      <c r="GD91" s="2">
        <v>1</v>
      </c>
      <c r="GE91" s="2"/>
      <c r="GF91" s="2">
        <v>770484041</v>
      </c>
      <c r="GG91" s="2">
        <v>2</v>
      </c>
      <c r="GH91" s="2">
        <v>1</v>
      </c>
      <c r="GI91" s="2">
        <v>2</v>
      </c>
      <c r="GJ91" s="2">
        <v>0</v>
      </c>
      <c r="GK91" s="2">
        <v>0</v>
      </c>
      <c r="GL91" s="2">
        <f t="shared" si="59"/>
        <v>0</v>
      </c>
      <c r="GM91" s="2">
        <f t="shared" si="60"/>
        <v>3356.26</v>
      </c>
      <c r="GN91" s="2">
        <f t="shared" si="61"/>
        <v>3356.26</v>
      </c>
      <c r="GO91" s="2">
        <f t="shared" si="62"/>
        <v>0</v>
      </c>
      <c r="GP91" s="2">
        <f t="shared" si="63"/>
        <v>0</v>
      </c>
      <c r="GQ91" s="2"/>
      <c r="GR91" s="2">
        <v>0</v>
      </c>
      <c r="GS91" s="2">
        <v>3</v>
      </c>
      <c r="GT91" s="2">
        <v>0</v>
      </c>
      <c r="GU91" s="2" t="s">
        <v>3</v>
      </c>
      <c r="GV91" s="2">
        <f t="shared" si="64"/>
        <v>0</v>
      </c>
      <c r="GW91" s="2">
        <v>1</v>
      </c>
      <c r="GX91" s="2">
        <f t="shared" si="65"/>
        <v>0</v>
      </c>
      <c r="GY91" s="2"/>
      <c r="GZ91" s="2"/>
      <c r="HA91" s="2">
        <v>0</v>
      </c>
      <c r="HB91" s="2">
        <v>0</v>
      </c>
      <c r="HC91" s="2">
        <f t="shared" si="66"/>
        <v>0</v>
      </c>
      <c r="HD91" s="2"/>
      <c r="HE91" s="2" t="s">
        <v>3</v>
      </c>
      <c r="HF91" s="2" t="s">
        <v>3</v>
      </c>
      <c r="HG91" s="2"/>
      <c r="HH91" s="2"/>
      <c r="HI91" s="2"/>
      <c r="HJ91" s="2"/>
      <c r="HK91" s="2"/>
      <c r="HL91" s="2"/>
      <c r="HM91" s="2" t="s">
        <v>3</v>
      </c>
      <c r="HN91" s="2" t="s">
        <v>3</v>
      </c>
      <c r="HO91" s="2" t="s">
        <v>3</v>
      </c>
      <c r="HP91" s="2" t="s">
        <v>3</v>
      </c>
      <c r="HQ91" s="2" t="s">
        <v>3</v>
      </c>
      <c r="HR91" s="2"/>
      <c r="HS91" s="2">
        <v>0</v>
      </c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>
        <v>0</v>
      </c>
      <c r="IL91" s="2"/>
      <c r="IM91" s="2"/>
      <c r="IN91" s="2"/>
      <c r="IO91" s="2"/>
      <c r="IP91" s="2"/>
      <c r="IQ91" s="2"/>
      <c r="IR91" s="2"/>
      <c r="IS91" s="2"/>
      <c r="IT91" s="2"/>
      <c r="IU91" s="2"/>
    </row>
    <row r="92" spans="1:255" x14ac:dyDescent="0.2">
      <c r="A92" s="2">
        <v>17</v>
      </c>
      <c r="B92" s="2">
        <v>1</v>
      </c>
      <c r="C92" s="2">
        <f>ROW(SmtRes!A89)</f>
        <v>89</v>
      </c>
      <c r="D92" s="2">
        <f>ROW(EtalonRes!A101)</f>
        <v>101</v>
      </c>
      <c r="E92" s="2" t="s">
        <v>212</v>
      </c>
      <c r="F92" s="2" t="s">
        <v>213</v>
      </c>
      <c r="G92" s="2" t="s">
        <v>214</v>
      </c>
      <c r="H92" s="2" t="s">
        <v>215</v>
      </c>
      <c r="I92" s="2">
        <f>ROUND(1/100,7)</f>
        <v>0.01</v>
      </c>
      <c r="J92" s="2">
        <v>0</v>
      </c>
      <c r="K92" s="2">
        <f>ROUND(1/100,7)</f>
        <v>0.01</v>
      </c>
      <c r="L92" s="2"/>
      <c r="M92" s="2"/>
      <c r="N92" s="2"/>
      <c r="O92" s="2">
        <f t="shared" si="48"/>
        <v>628.04999999999995</v>
      </c>
      <c r="P92" s="2">
        <f>SUMIF(SmtRes!AQ82:'SmtRes'!AQ89,"=1",SmtRes!DF82:'SmtRes'!DF89)</f>
        <v>0.6</v>
      </c>
      <c r="Q92" s="2">
        <f>SUMIF(SmtRes!AQ82:'SmtRes'!AQ89,"=1",SmtRes!DG82:'SmtRes'!DG89)</f>
        <v>7.7299999999999995</v>
      </c>
      <c r="R92" s="2">
        <f>SUMIF(SmtRes!AQ82:'SmtRes'!AQ89,"=1",SmtRes!DH82:'SmtRes'!DH89)</f>
        <v>2.44</v>
      </c>
      <c r="S92" s="2">
        <f>SUMIF(SmtRes!AQ82:'SmtRes'!AQ89,"=1",SmtRes!DI82:'SmtRes'!DI89)</f>
        <v>617.28</v>
      </c>
      <c r="T92" s="2">
        <f t="shared" si="49"/>
        <v>0</v>
      </c>
      <c r="U92" s="2">
        <f>SUMIF(SmtRes!AQ82:'SmtRes'!AQ89,"=1",SmtRes!CV82:'SmtRes'!CV89)</f>
        <v>1.544</v>
      </c>
      <c r="V92" s="2">
        <f>SUMIF(SmtRes!AQ82:'SmtRes'!AQ89,"=1",SmtRes!CW82:'SmtRes'!CW89)</f>
        <v>6.1000000000000004E-3</v>
      </c>
      <c r="W92" s="2">
        <f t="shared" si="50"/>
        <v>0</v>
      </c>
      <c r="X92" s="2">
        <f t="shared" si="51"/>
        <v>725.07</v>
      </c>
      <c r="Y92" s="2">
        <f t="shared" si="52"/>
        <v>458.59</v>
      </c>
      <c r="Z92" s="2"/>
      <c r="AA92" s="2">
        <v>73938991</v>
      </c>
      <c r="AB92" s="2">
        <f t="shared" si="53"/>
        <v>62443.4954</v>
      </c>
      <c r="AC92" s="2">
        <f>ROUND((SUM(SmtRes!BQ82:'SmtRes'!BQ89)),6)</f>
        <v>35.911000000000001</v>
      </c>
      <c r="AD92" s="2">
        <f>ROUND((((SUM(SmtRes!BR82:'SmtRes'!BR89))-(SUM(SmtRes!BS82:'SmtRes'!BS89)))+AE92),6)</f>
        <v>679.97149999999999</v>
      </c>
      <c r="AE92" s="2">
        <f>ROUND((SUM(SmtRes!BS82:'SmtRes'!BS89)),6)</f>
        <v>244.1464</v>
      </c>
      <c r="AF92" s="2">
        <f>ROUND((SUM(SmtRes!BT82:'SmtRes'!BT89)),6)</f>
        <v>61727.6129</v>
      </c>
      <c r="AG92" s="2">
        <f t="shared" si="54"/>
        <v>0</v>
      </c>
      <c r="AH92" s="2">
        <f>(SUM(SmtRes!BU82:'SmtRes'!BU89))</f>
        <v>154.4</v>
      </c>
      <c r="AI92" s="2">
        <f>(SUM(SmtRes!BV82:'SmtRes'!BV89))</f>
        <v>0.61</v>
      </c>
      <c r="AJ92" s="2">
        <f t="shared" si="55"/>
        <v>0</v>
      </c>
      <c r="AK92" s="2">
        <v>62687.641800000005</v>
      </c>
      <c r="AL92" s="2">
        <v>35.911000000000001</v>
      </c>
      <c r="AM92" s="2">
        <v>679.97149999999999</v>
      </c>
      <c r="AN92" s="2">
        <v>244.1464</v>
      </c>
      <c r="AO92" s="2">
        <v>61727.612900000007</v>
      </c>
      <c r="AP92" s="2">
        <v>0</v>
      </c>
      <c r="AQ92" s="2">
        <v>154.4</v>
      </c>
      <c r="AR92" s="2">
        <v>0.61</v>
      </c>
      <c r="AS92" s="2">
        <v>0</v>
      </c>
      <c r="AT92" s="2">
        <v>117</v>
      </c>
      <c r="AU92" s="2">
        <v>74</v>
      </c>
      <c r="AV92" s="2">
        <v>1</v>
      </c>
      <c r="AW92" s="2">
        <v>1</v>
      </c>
      <c r="AX92" s="2"/>
      <c r="AY92" s="2"/>
      <c r="AZ92" s="2">
        <v>1</v>
      </c>
      <c r="BA92" s="2">
        <v>1</v>
      </c>
      <c r="BB92" s="2">
        <v>1</v>
      </c>
      <c r="BC92" s="2">
        <v>1</v>
      </c>
      <c r="BD92" s="2" t="s">
        <v>3</v>
      </c>
      <c r="BE92" s="2" t="s">
        <v>3</v>
      </c>
      <c r="BF92" s="2" t="s">
        <v>3</v>
      </c>
      <c r="BG92" s="2" t="s">
        <v>3</v>
      </c>
      <c r="BH92" s="2">
        <v>0</v>
      </c>
      <c r="BI92" s="2">
        <v>1</v>
      </c>
      <c r="BJ92" s="2" t="s">
        <v>216</v>
      </c>
      <c r="BK92" s="2"/>
      <c r="BL92" s="2"/>
      <c r="BM92" s="2">
        <v>24001</v>
      </c>
      <c r="BN92" s="2">
        <v>0</v>
      </c>
      <c r="BO92" s="2" t="s">
        <v>3</v>
      </c>
      <c r="BP92" s="2">
        <v>0</v>
      </c>
      <c r="BQ92" s="2">
        <v>2</v>
      </c>
      <c r="BR92" s="2">
        <v>0</v>
      </c>
      <c r="BS92" s="2">
        <v>1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 t="s">
        <v>3</v>
      </c>
      <c r="BZ92" s="2">
        <v>117</v>
      </c>
      <c r="CA92" s="2">
        <v>74</v>
      </c>
      <c r="CB92" s="2" t="s">
        <v>3</v>
      </c>
      <c r="CC92" s="2"/>
      <c r="CD92" s="2"/>
      <c r="CE92" s="2">
        <v>0</v>
      </c>
      <c r="CF92" s="2">
        <v>0</v>
      </c>
      <c r="CG92" s="2">
        <v>0</v>
      </c>
      <c r="CH92" s="2"/>
      <c r="CI92" s="2"/>
      <c r="CJ92" s="2"/>
      <c r="CK92" s="2"/>
      <c r="CL92" s="2"/>
      <c r="CM92" s="2">
        <v>0</v>
      </c>
      <c r="CN92" s="2" t="s">
        <v>3</v>
      </c>
      <c r="CO92" s="2">
        <v>0</v>
      </c>
      <c r="CP92" s="2">
        <f t="shared" si="56"/>
        <v>628.05000000000007</v>
      </c>
      <c r="CQ92" s="2">
        <f>SUMIF(SmtRes!AQ82:'SmtRes'!AQ89,"=1",SmtRes!AA82:'SmtRes'!AA89)</f>
        <v>193.26999999999998</v>
      </c>
      <c r="CR92" s="2">
        <f>SUMIF(SmtRes!AQ82:'SmtRes'!AQ89,"=1",SmtRes!AB82:'SmtRes'!AB89)</f>
        <v>674.1</v>
      </c>
      <c r="CS92" s="2">
        <f>SUMIF(SmtRes!AQ82:'SmtRes'!AQ89,"=1",SmtRes!AC82:'SmtRes'!AC89)</f>
        <v>400.24</v>
      </c>
      <c r="CT92" s="2">
        <f>SUMIF(SmtRes!AQ82:'SmtRes'!AQ89,"=1",SmtRes!AD82:'SmtRes'!AD89)</f>
        <v>725.81</v>
      </c>
      <c r="CU92" s="2">
        <f t="shared" si="57"/>
        <v>0</v>
      </c>
      <c r="CV92" s="2">
        <f>SUMIF(SmtRes!AQ82:'SmtRes'!AQ89,"=1",SmtRes!BU82:'SmtRes'!BU89)</f>
        <v>154.4</v>
      </c>
      <c r="CW92" s="2">
        <f>SUMIF(SmtRes!AQ82:'SmtRes'!AQ89,"=1",SmtRes!BV82:'SmtRes'!BV89)</f>
        <v>0.61</v>
      </c>
      <c r="CX92" s="2">
        <f t="shared" si="58"/>
        <v>0</v>
      </c>
      <c r="CY92" s="2">
        <f>(((S92+R92)*AT92)/100)</f>
        <v>725.07240000000002</v>
      </c>
      <c r="CZ92" s="2">
        <f>(((S92+R92)*AU92)/100)</f>
        <v>458.59280000000001</v>
      </c>
      <c r="DA92" s="2"/>
      <c r="DB92" s="2"/>
      <c r="DC92" s="2" t="s">
        <v>3</v>
      </c>
      <c r="DD92" s="2" t="s">
        <v>3</v>
      </c>
      <c r="DE92" s="2" t="s">
        <v>3</v>
      </c>
      <c r="DF92" s="2" t="s">
        <v>3</v>
      </c>
      <c r="DG92" s="2" t="s">
        <v>3</v>
      </c>
      <c r="DH92" s="2" t="s">
        <v>3</v>
      </c>
      <c r="DI92" s="2" t="s">
        <v>3</v>
      </c>
      <c r="DJ92" s="2" t="s">
        <v>3</v>
      </c>
      <c r="DK92" s="2" t="s">
        <v>3</v>
      </c>
      <c r="DL92" s="2" t="s">
        <v>3</v>
      </c>
      <c r="DM92" s="2" t="s">
        <v>3</v>
      </c>
      <c r="DN92" s="2">
        <v>0</v>
      </c>
      <c r="DO92" s="2">
        <v>0</v>
      </c>
      <c r="DP92" s="2">
        <v>1</v>
      </c>
      <c r="DQ92" s="2">
        <v>1</v>
      </c>
      <c r="DR92" s="2"/>
      <c r="DS92" s="2"/>
      <c r="DT92" s="2"/>
      <c r="DU92" s="2">
        <v>1013</v>
      </c>
      <c r="DV92" s="2" t="s">
        <v>215</v>
      </c>
      <c r="DW92" s="2" t="s">
        <v>215</v>
      </c>
      <c r="DX92" s="2">
        <v>1</v>
      </c>
      <c r="DY92" s="2"/>
      <c r="DZ92" s="2" t="s">
        <v>3</v>
      </c>
      <c r="EA92" s="2" t="s">
        <v>3</v>
      </c>
      <c r="EB92" s="2" t="s">
        <v>3</v>
      </c>
      <c r="EC92" s="2" t="s">
        <v>3</v>
      </c>
      <c r="ED92" s="2"/>
      <c r="EE92" s="2">
        <v>72340632</v>
      </c>
      <c r="EF92" s="2">
        <v>2</v>
      </c>
      <c r="EG92" s="2" t="s">
        <v>23</v>
      </c>
      <c r="EH92" s="2">
        <v>18</v>
      </c>
      <c r="EI92" s="2" t="s">
        <v>41</v>
      </c>
      <c r="EJ92" s="2">
        <v>1</v>
      </c>
      <c r="EK92" s="2">
        <v>24001</v>
      </c>
      <c r="EL92" s="2" t="s">
        <v>41</v>
      </c>
      <c r="EM92" s="2" t="s">
        <v>124</v>
      </c>
      <c r="EN92" s="2"/>
      <c r="EO92" s="2" t="s">
        <v>3</v>
      </c>
      <c r="EP92" s="2"/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154.4</v>
      </c>
      <c r="EX92" s="2">
        <v>0.61</v>
      </c>
      <c r="EY92" s="2">
        <v>0</v>
      </c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0</v>
      </c>
      <c r="FR92" s="2">
        <v>0</v>
      </c>
      <c r="FS92" s="2">
        <v>0</v>
      </c>
      <c r="FT92" s="2"/>
      <c r="FU92" s="2"/>
      <c r="FV92" s="2"/>
      <c r="FW92" s="2"/>
      <c r="FX92" s="2">
        <v>117</v>
      </c>
      <c r="FY92" s="2">
        <v>74</v>
      </c>
      <c r="FZ92" s="2"/>
      <c r="GA92" s="2" t="s">
        <v>3</v>
      </c>
      <c r="GB92" s="2"/>
      <c r="GC92" s="2"/>
      <c r="GD92" s="2">
        <v>1</v>
      </c>
      <c r="GE92" s="2"/>
      <c r="GF92" s="2">
        <v>-969692631</v>
      </c>
      <c r="GG92" s="2">
        <v>2</v>
      </c>
      <c r="GH92" s="2">
        <v>1</v>
      </c>
      <c r="GI92" s="2">
        <v>-2</v>
      </c>
      <c r="GJ92" s="2">
        <v>0</v>
      </c>
      <c r="GK92" s="2">
        <v>0</v>
      </c>
      <c r="GL92" s="2">
        <f t="shared" si="59"/>
        <v>0</v>
      </c>
      <c r="GM92" s="2">
        <f t="shared" si="60"/>
        <v>1811.71</v>
      </c>
      <c r="GN92" s="2">
        <f t="shared" si="61"/>
        <v>1811.71</v>
      </c>
      <c r="GO92" s="2">
        <f t="shared" si="62"/>
        <v>0</v>
      </c>
      <c r="GP92" s="2">
        <f t="shared" si="63"/>
        <v>0</v>
      </c>
      <c r="GQ92" s="2"/>
      <c r="GR92" s="2">
        <v>0</v>
      </c>
      <c r="GS92" s="2">
        <v>3</v>
      </c>
      <c r="GT92" s="2">
        <v>0</v>
      </c>
      <c r="GU92" s="2" t="s">
        <v>3</v>
      </c>
      <c r="GV92" s="2">
        <f t="shared" si="64"/>
        <v>0</v>
      </c>
      <c r="GW92" s="2">
        <v>1</v>
      </c>
      <c r="GX92" s="2">
        <f t="shared" si="65"/>
        <v>0</v>
      </c>
      <c r="GY92" s="2"/>
      <c r="GZ92" s="2"/>
      <c r="HA92" s="2">
        <v>0</v>
      </c>
      <c r="HB92" s="2">
        <v>0</v>
      </c>
      <c r="HC92" s="2">
        <f t="shared" si="66"/>
        <v>0</v>
      </c>
      <c r="HD92" s="2"/>
      <c r="HE92" s="2" t="s">
        <v>3</v>
      </c>
      <c r="HF92" s="2" t="s">
        <v>3</v>
      </c>
      <c r="HG92" s="2"/>
      <c r="HH92" s="2"/>
      <c r="HI92" s="2"/>
      <c r="HJ92" s="2"/>
      <c r="HK92" s="2"/>
      <c r="HL92" s="2"/>
      <c r="HM92" s="2" t="s">
        <v>3</v>
      </c>
      <c r="HN92" s="2" t="s">
        <v>43</v>
      </c>
      <c r="HO92" s="2" t="s">
        <v>44</v>
      </c>
      <c r="HP92" s="2" t="s">
        <v>41</v>
      </c>
      <c r="HQ92" s="2" t="s">
        <v>41</v>
      </c>
      <c r="HR92" s="2"/>
      <c r="HS92" s="2">
        <v>0</v>
      </c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>
        <v>0</v>
      </c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x14ac:dyDescent="0.2">
      <c r="A93" s="2">
        <v>17</v>
      </c>
      <c r="B93" s="2">
        <v>1</v>
      </c>
      <c r="C93" s="2"/>
      <c r="D93" s="2"/>
      <c r="E93" s="2" t="s">
        <v>217</v>
      </c>
      <c r="F93" s="2" t="s">
        <v>218</v>
      </c>
      <c r="G93" s="2" t="s">
        <v>219</v>
      </c>
      <c r="H93" s="2" t="s">
        <v>137</v>
      </c>
      <c r="I93" s="2">
        <v>1</v>
      </c>
      <c r="J93" s="2">
        <v>0</v>
      </c>
      <c r="K93" s="2">
        <v>1</v>
      </c>
      <c r="L93" s="2"/>
      <c r="M93" s="2"/>
      <c r="N93" s="2"/>
      <c r="O93" s="2">
        <f t="shared" si="48"/>
        <v>438.72</v>
      </c>
      <c r="P93" s="2">
        <f>ROUND(CQ93*I93,2)</f>
        <v>438.72</v>
      </c>
      <c r="Q93" s="2">
        <f>ROUND(CR93*I93,2)</f>
        <v>0</v>
      </c>
      <c r="R93" s="2">
        <f>ROUND(CS93*I93,2)</f>
        <v>0</v>
      </c>
      <c r="S93" s="2">
        <f>ROUND(CT93*I93,2)</f>
        <v>0</v>
      </c>
      <c r="T93" s="2">
        <f t="shared" si="49"/>
        <v>0</v>
      </c>
      <c r="U93" s="2">
        <f>ROUND(CV93*I93,7)</f>
        <v>0</v>
      </c>
      <c r="V93" s="2">
        <f>ROUND(CW93*I93,7)</f>
        <v>0</v>
      </c>
      <c r="W93" s="2">
        <f t="shared" si="50"/>
        <v>0</v>
      </c>
      <c r="X93" s="2">
        <f t="shared" si="51"/>
        <v>0</v>
      </c>
      <c r="Y93" s="2">
        <f t="shared" si="52"/>
        <v>0</v>
      </c>
      <c r="Z93" s="2"/>
      <c r="AA93" s="2">
        <v>73938991</v>
      </c>
      <c r="AB93" s="2">
        <f t="shared" si="53"/>
        <v>443.15</v>
      </c>
      <c r="AC93" s="2">
        <f>ROUND((ES93),6)</f>
        <v>443.15</v>
      </c>
      <c r="AD93" s="2">
        <f>ROUND((((ET93)-(EU93))+AE93),6)</f>
        <v>0</v>
      </c>
      <c r="AE93" s="2">
        <f>ROUND((EU93),6)</f>
        <v>0</v>
      </c>
      <c r="AF93" s="2">
        <f>ROUND((EV93),6)</f>
        <v>0</v>
      </c>
      <c r="AG93" s="2">
        <f t="shared" si="54"/>
        <v>0</v>
      </c>
      <c r="AH93" s="2">
        <f>(EW93)</f>
        <v>0</v>
      </c>
      <c r="AI93" s="2">
        <f>(EX93)</f>
        <v>0</v>
      </c>
      <c r="AJ93" s="2">
        <f t="shared" si="55"/>
        <v>0</v>
      </c>
      <c r="AK93" s="2">
        <v>443.15</v>
      </c>
      <c r="AL93" s="2">
        <v>443.15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1</v>
      </c>
      <c r="AW93" s="2">
        <v>1</v>
      </c>
      <c r="AX93" s="2"/>
      <c r="AY93" s="2"/>
      <c r="AZ93" s="2">
        <v>1</v>
      </c>
      <c r="BA93" s="2">
        <v>1</v>
      </c>
      <c r="BB93" s="2">
        <v>1</v>
      </c>
      <c r="BC93" s="2">
        <v>0.99</v>
      </c>
      <c r="BD93" s="2" t="s">
        <v>3</v>
      </c>
      <c r="BE93" s="2" t="s">
        <v>3</v>
      </c>
      <c r="BF93" s="2" t="s">
        <v>3</v>
      </c>
      <c r="BG93" s="2" t="s">
        <v>3</v>
      </c>
      <c r="BH93" s="2">
        <v>3</v>
      </c>
      <c r="BI93" s="2">
        <v>1</v>
      </c>
      <c r="BJ93" s="2" t="s">
        <v>220</v>
      </c>
      <c r="BK93" s="2"/>
      <c r="BL93" s="2"/>
      <c r="BM93" s="2">
        <v>500001</v>
      </c>
      <c r="BN93" s="2">
        <v>0</v>
      </c>
      <c r="BO93" s="2" t="s">
        <v>218</v>
      </c>
      <c r="BP93" s="2">
        <v>1</v>
      </c>
      <c r="BQ93" s="2">
        <v>8</v>
      </c>
      <c r="BR93" s="2">
        <v>0</v>
      </c>
      <c r="BS93" s="2">
        <v>1</v>
      </c>
      <c r="BT93" s="2">
        <v>1</v>
      </c>
      <c r="BU93" s="2">
        <v>1</v>
      </c>
      <c r="BV93" s="2">
        <v>1</v>
      </c>
      <c r="BW93" s="2">
        <v>1</v>
      </c>
      <c r="BX93" s="2">
        <v>1</v>
      </c>
      <c r="BY93" s="2" t="s">
        <v>3</v>
      </c>
      <c r="BZ93" s="2">
        <v>0</v>
      </c>
      <c r="CA93" s="2">
        <v>0</v>
      </c>
      <c r="CB93" s="2" t="s">
        <v>3</v>
      </c>
      <c r="CC93" s="2"/>
      <c r="CD93" s="2"/>
      <c r="CE93" s="2">
        <v>0</v>
      </c>
      <c r="CF93" s="2">
        <v>0</v>
      </c>
      <c r="CG93" s="2">
        <v>0</v>
      </c>
      <c r="CH93" s="2"/>
      <c r="CI93" s="2"/>
      <c r="CJ93" s="2"/>
      <c r="CK93" s="2"/>
      <c r="CL93" s="2"/>
      <c r="CM93" s="2">
        <v>0</v>
      </c>
      <c r="CN93" s="2" t="s">
        <v>3</v>
      </c>
      <c r="CO93" s="2">
        <v>0</v>
      </c>
      <c r="CP93" s="2">
        <f t="shared" si="56"/>
        <v>438.72</v>
      </c>
      <c r="CQ93" s="2">
        <f>ROUND(AL93*BC93,2)</f>
        <v>438.72</v>
      </c>
      <c r="CR93" s="2">
        <f>ROUND(AM93*BB93,2)</f>
        <v>0</v>
      </c>
      <c r="CS93" s="2">
        <f>ROUND(AN93*BS93,2)</f>
        <v>0</v>
      </c>
      <c r="CT93" s="2">
        <f>ROUND(AO93*BA93,2)</f>
        <v>0</v>
      </c>
      <c r="CU93" s="2">
        <f t="shared" si="57"/>
        <v>0</v>
      </c>
      <c r="CV93" s="2">
        <f>AH93</f>
        <v>0</v>
      </c>
      <c r="CW93" s="2">
        <f>AI93</f>
        <v>0</v>
      </c>
      <c r="CX93" s="2">
        <f t="shared" si="58"/>
        <v>0</v>
      </c>
      <c r="CY93" s="2">
        <f>0</f>
        <v>0</v>
      </c>
      <c r="CZ93" s="2">
        <f>0</f>
        <v>0</v>
      </c>
      <c r="DA93" s="2"/>
      <c r="DB93" s="2"/>
      <c r="DC93" s="2" t="s">
        <v>3</v>
      </c>
      <c r="DD93" s="2" t="s">
        <v>3</v>
      </c>
      <c r="DE93" s="2" t="s">
        <v>3</v>
      </c>
      <c r="DF93" s="2" t="s">
        <v>3</v>
      </c>
      <c r="DG93" s="2" t="s">
        <v>3</v>
      </c>
      <c r="DH93" s="2" t="s">
        <v>3</v>
      </c>
      <c r="DI93" s="2" t="s">
        <v>3</v>
      </c>
      <c r="DJ93" s="2" t="s">
        <v>3</v>
      </c>
      <c r="DK93" s="2" t="s">
        <v>3</v>
      </c>
      <c r="DL93" s="2" t="s">
        <v>3</v>
      </c>
      <c r="DM93" s="2" t="s">
        <v>3</v>
      </c>
      <c r="DN93" s="2">
        <v>0</v>
      </c>
      <c r="DO93" s="2">
        <v>0</v>
      </c>
      <c r="DP93" s="2">
        <v>1</v>
      </c>
      <c r="DQ93" s="2">
        <v>1</v>
      </c>
      <c r="DR93" s="2"/>
      <c r="DS93" s="2"/>
      <c r="DT93" s="2"/>
      <c r="DU93" s="2">
        <v>1013</v>
      </c>
      <c r="DV93" s="2" t="s">
        <v>137</v>
      </c>
      <c r="DW93" s="2" t="s">
        <v>137</v>
      </c>
      <c r="DX93" s="2">
        <v>1</v>
      </c>
      <c r="DY93" s="2"/>
      <c r="DZ93" s="2" t="s">
        <v>3</v>
      </c>
      <c r="EA93" s="2" t="s">
        <v>3</v>
      </c>
      <c r="EB93" s="2" t="s">
        <v>3</v>
      </c>
      <c r="EC93" s="2" t="s">
        <v>3</v>
      </c>
      <c r="ED93" s="2"/>
      <c r="EE93" s="2">
        <v>72340530</v>
      </c>
      <c r="EF93" s="2">
        <v>8</v>
      </c>
      <c r="EG93" s="2" t="s">
        <v>53</v>
      </c>
      <c r="EH93" s="2">
        <v>0</v>
      </c>
      <c r="EI93" s="2" t="s">
        <v>3</v>
      </c>
      <c r="EJ93" s="2">
        <v>1</v>
      </c>
      <c r="EK93" s="2">
        <v>500001</v>
      </c>
      <c r="EL93" s="2" t="s">
        <v>54</v>
      </c>
      <c r="EM93" s="2" t="s">
        <v>55</v>
      </c>
      <c r="EN93" s="2"/>
      <c r="EO93" s="2" t="s">
        <v>3</v>
      </c>
      <c r="EP93" s="2"/>
      <c r="EQ93" s="2">
        <v>0</v>
      </c>
      <c r="ER93" s="2">
        <v>443.15</v>
      </c>
      <c r="ES93" s="2">
        <v>443.15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>
        <v>0</v>
      </c>
      <c r="FR93" s="2">
        <v>0</v>
      </c>
      <c r="FS93" s="2">
        <v>0</v>
      </c>
      <c r="FT93" s="2"/>
      <c r="FU93" s="2"/>
      <c r="FV93" s="2"/>
      <c r="FW93" s="2"/>
      <c r="FX93" s="2">
        <v>0</v>
      </c>
      <c r="FY93" s="2">
        <v>0</v>
      </c>
      <c r="FZ93" s="2"/>
      <c r="GA93" s="2" t="s">
        <v>3</v>
      </c>
      <c r="GB93" s="2"/>
      <c r="GC93" s="2"/>
      <c r="GD93" s="2">
        <v>1</v>
      </c>
      <c r="GE93" s="2"/>
      <c r="GF93" s="2">
        <v>1517527450</v>
      </c>
      <c r="GG93" s="2">
        <v>2</v>
      </c>
      <c r="GH93" s="2">
        <v>1</v>
      </c>
      <c r="GI93" s="2">
        <v>2</v>
      </c>
      <c r="GJ93" s="2">
        <v>0</v>
      </c>
      <c r="GK93" s="2">
        <v>0</v>
      </c>
      <c r="GL93" s="2">
        <f t="shared" si="59"/>
        <v>0</v>
      </c>
      <c r="GM93" s="2">
        <f t="shared" si="60"/>
        <v>438.72</v>
      </c>
      <c r="GN93" s="2">
        <f t="shared" si="61"/>
        <v>438.72</v>
      </c>
      <c r="GO93" s="2">
        <f t="shared" si="62"/>
        <v>0</v>
      </c>
      <c r="GP93" s="2">
        <f t="shared" si="63"/>
        <v>0</v>
      </c>
      <c r="GQ93" s="2"/>
      <c r="GR93" s="2">
        <v>0</v>
      </c>
      <c r="GS93" s="2">
        <v>3</v>
      </c>
      <c r="GT93" s="2">
        <v>0</v>
      </c>
      <c r="GU93" s="2" t="s">
        <v>3</v>
      </c>
      <c r="GV93" s="2">
        <f t="shared" si="64"/>
        <v>0</v>
      </c>
      <c r="GW93" s="2">
        <v>1</v>
      </c>
      <c r="GX93" s="2">
        <f t="shared" si="65"/>
        <v>0</v>
      </c>
      <c r="GY93" s="2"/>
      <c r="GZ93" s="2"/>
      <c r="HA93" s="2">
        <v>0</v>
      </c>
      <c r="HB93" s="2">
        <v>0</v>
      </c>
      <c r="HC93" s="2">
        <f t="shared" si="66"/>
        <v>0</v>
      </c>
      <c r="HD93" s="2"/>
      <c r="HE93" s="2" t="s">
        <v>3</v>
      </c>
      <c r="HF93" s="2" t="s">
        <v>3</v>
      </c>
      <c r="HG93" s="2"/>
      <c r="HH93" s="2"/>
      <c r="HI93" s="2"/>
      <c r="HJ93" s="2"/>
      <c r="HK93" s="2"/>
      <c r="HL93" s="2"/>
      <c r="HM93" s="2" t="s">
        <v>3</v>
      </c>
      <c r="HN93" s="2" t="s">
        <v>3</v>
      </c>
      <c r="HO93" s="2" t="s">
        <v>3</v>
      </c>
      <c r="HP93" s="2" t="s">
        <v>3</v>
      </c>
      <c r="HQ93" s="2" t="s">
        <v>3</v>
      </c>
      <c r="HR93" s="2"/>
      <c r="HS93" s="2">
        <v>0</v>
      </c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>
        <v>0</v>
      </c>
      <c r="IL93" s="2"/>
      <c r="IM93" s="2"/>
      <c r="IN93" s="2"/>
      <c r="IO93" s="2"/>
      <c r="IP93" s="2"/>
      <c r="IQ93" s="2"/>
      <c r="IR93" s="2"/>
      <c r="IS93" s="2"/>
      <c r="IT93" s="2"/>
      <c r="IU93" s="2"/>
    </row>
    <row r="94" spans="1:255" x14ac:dyDescent="0.2">
      <c r="A94" s="2">
        <v>17</v>
      </c>
      <c r="B94" s="2">
        <v>1</v>
      </c>
      <c r="C94" s="2">
        <f>ROW(SmtRes!A94)</f>
        <v>94</v>
      </c>
      <c r="D94" s="2">
        <f>ROW(EtalonRes!A106)</f>
        <v>106</v>
      </c>
      <c r="E94" s="2" t="s">
        <v>221</v>
      </c>
      <c r="F94" s="2" t="s">
        <v>222</v>
      </c>
      <c r="G94" s="2" t="s">
        <v>223</v>
      </c>
      <c r="H94" s="2" t="s">
        <v>224</v>
      </c>
      <c r="I94" s="2">
        <v>9.6000000000000002E-2</v>
      </c>
      <c r="J94" s="2">
        <v>0</v>
      </c>
      <c r="K94" s="2">
        <v>9.6000000000000002E-2</v>
      </c>
      <c r="L94" s="2"/>
      <c r="M94" s="2"/>
      <c r="N94" s="2"/>
      <c r="O94" s="2">
        <f t="shared" si="48"/>
        <v>2307.7199999999998</v>
      </c>
      <c r="P94" s="2">
        <f>SUMIF(SmtRes!AQ90:'SmtRes'!AQ94,"=1",SmtRes!DF90:'SmtRes'!DF94)</f>
        <v>0</v>
      </c>
      <c r="Q94" s="2">
        <f>SUMIF(SmtRes!AQ90:'SmtRes'!AQ94,"=1",SmtRes!DG90:'SmtRes'!DG94)</f>
        <v>1000.71</v>
      </c>
      <c r="R94" s="2">
        <f>SUMIF(SmtRes!AQ90:'SmtRes'!AQ94,"=1",SmtRes!DH90:'SmtRes'!DH94)</f>
        <v>327.64999999999998</v>
      </c>
      <c r="S94" s="2">
        <f>SUMIF(SmtRes!AQ90:'SmtRes'!AQ94,"=1",SmtRes!DI90:'SmtRes'!DI94)</f>
        <v>979.36</v>
      </c>
      <c r="T94" s="2">
        <f t="shared" si="49"/>
        <v>0</v>
      </c>
      <c r="U94" s="2">
        <f>SUMIF(SmtRes!AQ90:'SmtRes'!AQ94,"=1",SmtRes!CV90:'SmtRes'!CV94)</f>
        <v>2.5920000000000001</v>
      </c>
      <c r="V94" s="2">
        <f>SUMIF(SmtRes!AQ90:'SmtRes'!AQ94,"=1",SmtRes!CW90:'SmtRes'!CW94)</f>
        <v>0.71231999999999995</v>
      </c>
      <c r="W94" s="2">
        <f t="shared" si="50"/>
        <v>0</v>
      </c>
      <c r="X94" s="2">
        <f t="shared" si="51"/>
        <v>1450.78</v>
      </c>
      <c r="Y94" s="2">
        <f t="shared" si="52"/>
        <v>679.65</v>
      </c>
      <c r="Z94" s="2"/>
      <c r="AA94" s="2">
        <v>73938991</v>
      </c>
      <c r="AB94" s="2">
        <f t="shared" si="53"/>
        <v>17843.686399999999</v>
      </c>
      <c r="AC94" s="2">
        <f>ROUND((0),6)</f>
        <v>0</v>
      </c>
      <c r="AD94" s="2">
        <f>ROUND((((SUM(SmtRes!BR90:'SmtRes'!BR94))-(SUM(SmtRes!BS90:'SmtRes'!BS94)))+AE94),6)</f>
        <v>7642.0064000000002</v>
      </c>
      <c r="AE94" s="2">
        <f>ROUND((SUM(SmtRes!BS90:'SmtRes'!BS94)),6)</f>
        <v>3413.0515999999998</v>
      </c>
      <c r="AF94" s="2">
        <f>ROUND((SUM(SmtRes!BT90:'SmtRes'!BT94)),6)</f>
        <v>10201.68</v>
      </c>
      <c r="AG94" s="2">
        <f t="shared" si="54"/>
        <v>0</v>
      </c>
      <c r="AH94" s="2">
        <f>(SUM(SmtRes!BU90:'SmtRes'!BU94))</f>
        <v>27</v>
      </c>
      <c r="AI94" s="2">
        <f>(SUM(SmtRes!BV90:'SmtRes'!BV94))</f>
        <v>7.42</v>
      </c>
      <c r="AJ94" s="2">
        <f t="shared" si="55"/>
        <v>0</v>
      </c>
      <c r="AK94" s="2">
        <v>21256.737999999998</v>
      </c>
      <c r="AL94" s="2">
        <v>0</v>
      </c>
      <c r="AM94" s="2">
        <v>7642.0063999999993</v>
      </c>
      <c r="AN94" s="2">
        <v>3413.0516000000002</v>
      </c>
      <c r="AO94" s="2">
        <v>10201.679999999998</v>
      </c>
      <c r="AP94" s="2">
        <v>0</v>
      </c>
      <c r="AQ94" s="2">
        <v>27</v>
      </c>
      <c r="AR94" s="2">
        <v>7.42</v>
      </c>
      <c r="AS94" s="2">
        <v>0</v>
      </c>
      <c r="AT94" s="2">
        <v>111</v>
      </c>
      <c r="AU94" s="2">
        <v>52</v>
      </c>
      <c r="AV94" s="2">
        <v>1</v>
      </c>
      <c r="AW94" s="2">
        <v>1</v>
      </c>
      <c r="AX94" s="2"/>
      <c r="AY94" s="2"/>
      <c r="AZ94" s="2">
        <v>1</v>
      </c>
      <c r="BA94" s="2">
        <v>1</v>
      </c>
      <c r="BB94" s="2">
        <v>1</v>
      </c>
      <c r="BC94" s="2">
        <v>1</v>
      </c>
      <c r="BD94" s="2" t="s">
        <v>3</v>
      </c>
      <c r="BE94" s="2" t="s">
        <v>3</v>
      </c>
      <c r="BF94" s="2" t="s">
        <v>3</v>
      </c>
      <c r="BG94" s="2" t="s">
        <v>3</v>
      </c>
      <c r="BH94" s="2">
        <v>0</v>
      </c>
      <c r="BI94" s="2">
        <v>2</v>
      </c>
      <c r="BJ94" s="2" t="s">
        <v>225</v>
      </c>
      <c r="BK94" s="2"/>
      <c r="BL94" s="2"/>
      <c r="BM94" s="2">
        <v>110005</v>
      </c>
      <c r="BN94" s="2">
        <v>0</v>
      </c>
      <c r="BO94" s="2" t="s">
        <v>3</v>
      </c>
      <c r="BP94" s="2">
        <v>0</v>
      </c>
      <c r="BQ94" s="2">
        <v>3</v>
      </c>
      <c r="BR94" s="2">
        <v>0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 t="s">
        <v>3</v>
      </c>
      <c r="BZ94" s="2">
        <v>111</v>
      </c>
      <c r="CA94" s="2">
        <v>52</v>
      </c>
      <c r="CB94" s="2" t="s">
        <v>3</v>
      </c>
      <c r="CC94" s="2"/>
      <c r="CD94" s="2"/>
      <c r="CE94" s="2">
        <v>0</v>
      </c>
      <c r="CF94" s="2">
        <v>0</v>
      </c>
      <c r="CG94" s="2">
        <v>0</v>
      </c>
      <c r="CH94" s="2"/>
      <c r="CI94" s="2"/>
      <c r="CJ94" s="2"/>
      <c r="CK94" s="2"/>
      <c r="CL94" s="2"/>
      <c r="CM94" s="2">
        <v>0</v>
      </c>
      <c r="CN94" s="2" t="s">
        <v>3</v>
      </c>
      <c r="CO94" s="2">
        <v>0</v>
      </c>
      <c r="CP94" s="2">
        <f t="shared" si="56"/>
        <v>2307.7200000000003</v>
      </c>
      <c r="CQ94" s="2">
        <f>SUMIF(SmtRes!AQ90:'SmtRes'!AQ94,"=1",SmtRes!AA90:'SmtRes'!AA94)</f>
        <v>0</v>
      </c>
      <c r="CR94" s="2">
        <f>SUMIF(SmtRes!AQ90:'SmtRes'!AQ94,"=1",SmtRes!AB90:'SmtRes'!AB94)</f>
        <v>1404.8500000000001</v>
      </c>
      <c r="CS94" s="2">
        <f>SUMIF(SmtRes!AQ90:'SmtRes'!AQ94,"=1",SmtRes!AC90:'SmtRes'!AC94)</f>
        <v>459.98</v>
      </c>
      <c r="CT94" s="2">
        <f>SUMIF(SmtRes!AQ90:'SmtRes'!AQ94,"=1",SmtRes!AD90:'SmtRes'!AD94)</f>
        <v>377.84</v>
      </c>
      <c r="CU94" s="2">
        <f t="shared" si="57"/>
        <v>0</v>
      </c>
      <c r="CV94" s="2">
        <f>SUMIF(SmtRes!AQ90:'SmtRes'!AQ94,"=1",SmtRes!BU90:'SmtRes'!BU94)</f>
        <v>27</v>
      </c>
      <c r="CW94" s="2">
        <f>SUMIF(SmtRes!AQ90:'SmtRes'!AQ94,"=1",SmtRes!BV90:'SmtRes'!BV94)</f>
        <v>7.42</v>
      </c>
      <c r="CX94" s="2">
        <f t="shared" si="58"/>
        <v>0</v>
      </c>
      <c r="CY94" s="2">
        <f>(((S94+R94)*AT94)/100)</f>
        <v>1450.7810999999999</v>
      </c>
      <c r="CZ94" s="2">
        <f>(((S94+R94)*AU94)/100)</f>
        <v>679.64520000000005</v>
      </c>
      <c r="DA94" s="2"/>
      <c r="DB94" s="2"/>
      <c r="DC94" s="2" t="s">
        <v>3</v>
      </c>
      <c r="DD94" s="2" t="s">
        <v>3</v>
      </c>
      <c r="DE94" s="2" t="s">
        <v>3</v>
      </c>
      <c r="DF94" s="2" t="s">
        <v>3</v>
      </c>
      <c r="DG94" s="2" t="s">
        <v>3</v>
      </c>
      <c r="DH94" s="2" t="s">
        <v>3</v>
      </c>
      <c r="DI94" s="2" t="s">
        <v>3</v>
      </c>
      <c r="DJ94" s="2" t="s">
        <v>3</v>
      </c>
      <c r="DK94" s="2" t="s">
        <v>3</v>
      </c>
      <c r="DL94" s="2" t="s">
        <v>3</v>
      </c>
      <c r="DM94" s="2" t="s">
        <v>3</v>
      </c>
      <c r="DN94" s="2">
        <v>0</v>
      </c>
      <c r="DO94" s="2">
        <v>0</v>
      </c>
      <c r="DP94" s="2">
        <v>1</v>
      </c>
      <c r="DQ94" s="2">
        <v>1</v>
      </c>
      <c r="DR94" s="2"/>
      <c r="DS94" s="2"/>
      <c r="DT94" s="2"/>
      <c r="DU94" s="2">
        <v>30717392</v>
      </c>
      <c r="DV94" s="2" t="s">
        <v>224</v>
      </c>
      <c r="DW94" s="2" t="s">
        <v>224</v>
      </c>
      <c r="DX94" s="2">
        <v>1</v>
      </c>
      <c r="DY94" s="2"/>
      <c r="DZ94" s="2" t="s">
        <v>3</v>
      </c>
      <c r="EA94" s="2" t="s">
        <v>3</v>
      </c>
      <c r="EB94" s="2" t="s">
        <v>3</v>
      </c>
      <c r="EC94" s="2" t="s">
        <v>3</v>
      </c>
      <c r="ED94" s="2"/>
      <c r="EE94" s="2">
        <v>72340517</v>
      </c>
      <c r="EF94" s="2">
        <v>3</v>
      </c>
      <c r="EG94" s="2" t="s">
        <v>226</v>
      </c>
      <c r="EH94" s="2">
        <v>0</v>
      </c>
      <c r="EI94" s="2" t="s">
        <v>3</v>
      </c>
      <c r="EJ94" s="2">
        <v>2</v>
      </c>
      <c r="EK94" s="2">
        <v>110005</v>
      </c>
      <c r="EL94" s="2" t="s">
        <v>227</v>
      </c>
      <c r="EM94" s="2" t="s">
        <v>228</v>
      </c>
      <c r="EN94" s="2"/>
      <c r="EO94" s="2" t="s">
        <v>3</v>
      </c>
      <c r="EP94" s="2"/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27</v>
      </c>
      <c r="EX94" s="2">
        <v>7.42</v>
      </c>
      <c r="EY94" s="2">
        <v>0</v>
      </c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0</v>
      </c>
      <c r="FR94" s="2">
        <v>0</v>
      </c>
      <c r="FS94" s="2">
        <v>0</v>
      </c>
      <c r="FT94" s="2"/>
      <c r="FU94" s="2"/>
      <c r="FV94" s="2"/>
      <c r="FW94" s="2"/>
      <c r="FX94" s="2">
        <v>111</v>
      </c>
      <c r="FY94" s="2">
        <v>52</v>
      </c>
      <c r="FZ94" s="2"/>
      <c r="GA94" s="2" t="s">
        <v>3</v>
      </c>
      <c r="GB94" s="2"/>
      <c r="GC94" s="2"/>
      <c r="GD94" s="2">
        <v>1</v>
      </c>
      <c r="GE94" s="2"/>
      <c r="GF94" s="2">
        <v>-359692194</v>
      </c>
      <c r="GG94" s="2">
        <v>2</v>
      </c>
      <c r="GH94" s="2">
        <v>1</v>
      </c>
      <c r="GI94" s="2">
        <v>-2</v>
      </c>
      <c r="GJ94" s="2">
        <v>0</v>
      </c>
      <c r="GK94" s="2">
        <v>0</v>
      </c>
      <c r="GL94" s="2">
        <f t="shared" si="59"/>
        <v>0</v>
      </c>
      <c r="GM94" s="2">
        <f t="shared" si="60"/>
        <v>4438.1499999999996</v>
      </c>
      <c r="GN94" s="2">
        <f t="shared" si="61"/>
        <v>0</v>
      </c>
      <c r="GO94" s="2">
        <f t="shared" si="62"/>
        <v>4438.1499999999996</v>
      </c>
      <c r="GP94" s="2">
        <f t="shared" si="63"/>
        <v>0</v>
      </c>
      <c r="GQ94" s="2"/>
      <c r="GR94" s="2">
        <v>0</v>
      </c>
      <c r="GS94" s="2">
        <v>3</v>
      </c>
      <c r="GT94" s="2">
        <v>0</v>
      </c>
      <c r="GU94" s="2" t="s">
        <v>3</v>
      </c>
      <c r="GV94" s="2">
        <f t="shared" si="64"/>
        <v>0</v>
      </c>
      <c r="GW94" s="2">
        <v>1</v>
      </c>
      <c r="GX94" s="2">
        <f t="shared" si="65"/>
        <v>0</v>
      </c>
      <c r="GY94" s="2"/>
      <c r="GZ94" s="2"/>
      <c r="HA94" s="2">
        <v>0</v>
      </c>
      <c r="HB94" s="2">
        <v>0</v>
      </c>
      <c r="HC94" s="2">
        <f t="shared" si="66"/>
        <v>0</v>
      </c>
      <c r="HD94" s="2"/>
      <c r="HE94" s="2" t="s">
        <v>3</v>
      </c>
      <c r="HF94" s="2" t="s">
        <v>3</v>
      </c>
      <c r="HG94" s="2"/>
      <c r="HH94" s="2"/>
      <c r="HI94" s="2"/>
      <c r="HJ94" s="2"/>
      <c r="HK94" s="2"/>
      <c r="HL94" s="2"/>
      <c r="HM94" s="2" t="s">
        <v>3</v>
      </c>
      <c r="HN94" s="2" t="s">
        <v>229</v>
      </c>
      <c r="HO94" s="2" t="s">
        <v>230</v>
      </c>
      <c r="HP94" s="2" t="s">
        <v>227</v>
      </c>
      <c r="HQ94" s="2" t="s">
        <v>227</v>
      </c>
      <c r="HR94" s="2"/>
      <c r="HS94" s="2">
        <v>0</v>
      </c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>
        <v>0</v>
      </c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 x14ac:dyDescent="0.2">
      <c r="A95" s="2">
        <v>18</v>
      </c>
      <c r="B95" s="2">
        <v>1</v>
      </c>
      <c r="C95" s="2">
        <v>94</v>
      </c>
      <c r="D95" s="2"/>
      <c r="E95" s="2" t="s">
        <v>231</v>
      </c>
      <c r="F95" s="2" t="s">
        <v>232</v>
      </c>
      <c r="G95" s="2" t="s">
        <v>233</v>
      </c>
      <c r="H95" s="2" t="s">
        <v>234</v>
      </c>
      <c r="I95" s="2">
        <f>J95</f>
        <v>2</v>
      </c>
      <c r="J95" s="2">
        <v>2</v>
      </c>
      <c r="K95" s="2">
        <v>2</v>
      </c>
      <c r="L95" s="2"/>
      <c r="M95" s="2"/>
      <c r="N95" s="2"/>
      <c r="O95" s="2">
        <f>ROUND(P95,2)</f>
        <v>19.59</v>
      </c>
      <c r="P95" s="2">
        <f>ROUND(ROUND(ROUND(SUMIF(SmtRes!AQ90:'SmtRes'!AQ94,"=1",SmtRes!CU90:'SmtRes'!CU94),2),2)*I95/100,2)</f>
        <v>19.59</v>
      </c>
      <c r="Q95" s="2">
        <f>ROUND(CR95*I95,2)</f>
        <v>0</v>
      </c>
      <c r="R95" s="2">
        <f>ROUND(CS95*I95,2)</f>
        <v>0</v>
      </c>
      <c r="S95" s="2">
        <f>ROUND(CT95*I95,2)</f>
        <v>0</v>
      </c>
      <c r="T95" s="2">
        <f t="shared" si="49"/>
        <v>0</v>
      </c>
      <c r="U95" s="2">
        <f>ROUND(CV95*I95,7)</f>
        <v>0</v>
      </c>
      <c r="V95" s="2">
        <f>ROUND(CW95*I95,7)</f>
        <v>0</v>
      </c>
      <c r="W95" s="2">
        <f t="shared" si="50"/>
        <v>0</v>
      </c>
      <c r="X95" s="2">
        <f t="shared" si="51"/>
        <v>0</v>
      </c>
      <c r="Y95" s="2">
        <f t="shared" si="52"/>
        <v>0</v>
      </c>
      <c r="Z95" s="2"/>
      <c r="AA95" s="2">
        <v>73938991</v>
      </c>
      <c r="AB95" s="2">
        <f t="shared" si="53"/>
        <v>0</v>
      </c>
      <c r="AC95" s="2">
        <f>ROUND((ES95),6)</f>
        <v>0</v>
      </c>
      <c r="AD95" s="2">
        <f>ROUND((((ET95)-(EU95))+AE95),6)</f>
        <v>0</v>
      </c>
      <c r="AE95" s="2">
        <f>ROUND((EU95),6)</f>
        <v>0</v>
      </c>
      <c r="AF95" s="2">
        <f>ROUND((EV95),6)</f>
        <v>0</v>
      </c>
      <c r="AG95" s="2">
        <f t="shared" si="54"/>
        <v>0</v>
      </c>
      <c r="AH95" s="2">
        <f>(EW95)</f>
        <v>0</v>
      </c>
      <c r="AI95" s="2">
        <f>(EX95)</f>
        <v>0</v>
      </c>
      <c r="AJ95" s="2">
        <f t="shared" si="55"/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111</v>
      </c>
      <c r="AU95" s="2">
        <v>52</v>
      </c>
      <c r="AV95" s="2">
        <v>1</v>
      </c>
      <c r="AW95" s="2">
        <v>1</v>
      </c>
      <c r="AX95" s="2"/>
      <c r="AY95" s="2"/>
      <c r="AZ95" s="2">
        <v>1</v>
      </c>
      <c r="BA95" s="2">
        <v>1</v>
      </c>
      <c r="BB95" s="2">
        <v>1</v>
      </c>
      <c r="BC95" s="2">
        <v>1</v>
      </c>
      <c r="BD95" s="2" t="s">
        <v>3</v>
      </c>
      <c r="BE95" s="2" t="s">
        <v>3</v>
      </c>
      <c r="BF95" s="2" t="s">
        <v>3</v>
      </c>
      <c r="BG95" s="2" t="s">
        <v>3</v>
      </c>
      <c r="BH95" s="2">
        <v>3</v>
      </c>
      <c r="BI95" s="2">
        <v>2</v>
      </c>
      <c r="BJ95" s="2" t="s">
        <v>3</v>
      </c>
      <c r="BK95" s="2"/>
      <c r="BL95" s="2"/>
      <c r="BM95" s="2">
        <v>110005</v>
      </c>
      <c r="BN95" s="2">
        <v>0</v>
      </c>
      <c r="BO95" s="2" t="s">
        <v>3</v>
      </c>
      <c r="BP95" s="2">
        <v>0</v>
      </c>
      <c r="BQ95" s="2">
        <v>3</v>
      </c>
      <c r="BR95" s="2">
        <v>0</v>
      </c>
      <c r="BS95" s="2">
        <v>1</v>
      </c>
      <c r="BT95" s="2">
        <v>1</v>
      </c>
      <c r="BU95" s="2">
        <v>1</v>
      </c>
      <c r="BV95" s="2">
        <v>1</v>
      </c>
      <c r="BW95" s="2">
        <v>1</v>
      </c>
      <c r="BX95" s="2">
        <v>1</v>
      </c>
      <c r="BY95" s="2" t="s">
        <v>3</v>
      </c>
      <c r="BZ95" s="2">
        <v>111</v>
      </c>
      <c r="CA95" s="2">
        <v>52</v>
      </c>
      <c r="CB95" s="2" t="s">
        <v>3</v>
      </c>
      <c r="CC95" s="2"/>
      <c r="CD95" s="2"/>
      <c r="CE95" s="2">
        <v>0</v>
      </c>
      <c r="CF95" s="2">
        <v>0</v>
      </c>
      <c r="CG95" s="2">
        <v>0</v>
      </c>
      <c r="CH95" s="2"/>
      <c r="CI95" s="2"/>
      <c r="CJ95" s="2"/>
      <c r="CK95" s="2"/>
      <c r="CL95" s="2"/>
      <c r="CM95" s="2">
        <v>0</v>
      </c>
      <c r="CN95" s="2" t="s">
        <v>3</v>
      </c>
      <c r="CO95" s="2">
        <v>0</v>
      </c>
      <c r="CP95" s="2">
        <f>0</f>
        <v>0</v>
      </c>
      <c r="CQ95" s="2">
        <f>0</f>
        <v>0</v>
      </c>
      <c r="CR95" s="2">
        <f>0</f>
        <v>0</v>
      </c>
      <c r="CS95" s="2">
        <f>0</f>
        <v>0</v>
      </c>
      <c r="CT95" s="2">
        <f>0</f>
        <v>0</v>
      </c>
      <c r="CU95" s="2">
        <f>0</f>
        <v>0</v>
      </c>
      <c r="CV95" s="2">
        <f>0</f>
        <v>0</v>
      </c>
      <c r="CW95" s="2">
        <f>0</f>
        <v>0</v>
      </c>
      <c r="CX95" s="2">
        <f>0</f>
        <v>0</v>
      </c>
      <c r="CY95" s="2">
        <f>0</f>
        <v>0</v>
      </c>
      <c r="CZ95" s="2">
        <f>0</f>
        <v>0</v>
      </c>
      <c r="DA95" s="2"/>
      <c r="DB95" s="2"/>
      <c r="DC95" s="2" t="s">
        <v>3</v>
      </c>
      <c r="DD95" s="2" t="s">
        <v>3</v>
      </c>
      <c r="DE95" s="2" t="s">
        <v>3</v>
      </c>
      <c r="DF95" s="2" t="s">
        <v>3</v>
      </c>
      <c r="DG95" s="2" t="s">
        <v>3</v>
      </c>
      <c r="DH95" s="2" t="s">
        <v>3</v>
      </c>
      <c r="DI95" s="2" t="s">
        <v>3</v>
      </c>
      <c r="DJ95" s="2" t="s">
        <v>3</v>
      </c>
      <c r="DK95" s="2" t="s">
        <v>3</v>
      </c>
      <c r="DL95" s="2" t="s">
        <v>3</v>
      </c>
      <c r="DM95" s="2" t="s">
        <v>3</v>
      </c>
      <c r="DN95" s="2">
        <v>0</v>
      </c>
      <c r="DO95" s="2">
        <v>0</v>
      </c>
      <c r="DP95" s="2">
        <v>1</v>
      </c>
      <c r="DQ95" s="2">
        <v>1</v>
      </c>
      <c r="DR95" s="2"/>
      <c r="DS95" s="2"/>
      <c r="DT95" s="2"/>
      <c r="DU95" s="2">
        <v>1013</v>
      </c>
      <c r="DV95" s="2" t="s">
        <v>234</v>
      </c>
      <c r="DW95" s="2" t="s">
        <v>234</v>
      </c>
      <c r="DX95" s="2">
        <v>1</v>
      </c>
      <c r="DY95" s="2"/>
      <c r="DZ95" s="2" t="s">
        <v>3</v>
      </c>
      <c r="EA95" s="2" t="s">
        <v>3</v>
      </c>
      <c r="EB95" s="2" t="s">
        <v>3</v>
      </c>
      <c r="EC95" s="2" t="s">
        <v>3</v>
      </c>
      <c r="ED95" s="2"/>
      <c r="EE95" s="2">
        <v>72340517</v>
      </c>
      <c r="EF95" s="2">
        <v>3</v>
      </c>
      <c r="EG95" s="2" t="s">
        <v>226</v>
      </c>
      <c r="EH95" s="2">
        <v>0</v>
      </c>
      <c r="EI95" s="2" t="s">
        <v>3</v>
      </c>
      <c r="EJ95" s="2">
        <v>2</v>
      </c>
      <c r="EK95" s="2">
        <v>110005</v>
      </c>
      <c r="EL95" s="2" t="s">
        <v>227</v>
      </c>
      <c r="EM95" s="2" t="s">
        <v>228</v>
      </c>
      <c r="EN95" s="2"/>
      <c r="EO95" s="2" t="s">
        <v>3</v>
      </c>
      <c r="EP95" s="2"/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>
        <v>0</v>
      </c>
      <c r="FR95" s="2">
        <v>0</v>
      </c>
      <c r="FS95" s="2">
        <v>0</v>
      </c>
      <c r="FT95" s="2"/>
      <c r="FU95" s="2"/>
      <c r="FV95" s="2"/>
      <c r="FW95" s="2"/>
      <c r="FX95" s="2">
        <v>111</v>
      </c>
      <c r="FY95" s="2">
        <v>52</v>
      </c>
      <c r="FZ95" s="2"/>
      <c r="GA95" s="2" t="s">
        <v>3</v>
      </c>
      <c r="GB95" s="2"/>
      <c r="GC95" s="2"/>
      <c r="GD95" s="2">
        <v>1</v>
      </c>
      <c r="GE95" s="2"/>
      <c r="GF95" s="2">
        <v>274903907</v>
      </c>
      <c r="GG95" s="2">
        <v>2</v>
      </c>
      <c r="GH95" s="2">
        <v>1</v>
      </c>
      <c r="GI95" s="2">
        <v>-2</v>
      </c>
      <c r="GJ95" s="2">
        <v>0</v>
      </c>
      <c r="GK95" s="2">
        <v>0</v>
      </c>
      <c r="GL95" s="2">
        <f t="shared" si="59"/>
        <v>0</v>
      </c>
      <c r="GM95" s="2">
        <f t="shared" si="60"/>
        <v>19.59</v>
      </c>
      <c r="GN95" s="2">
        <f t="shared" si="61"/>
        <v>0</v>
      </c>
      <c r="GO95" s="2">
        <f t="shared" si="62"/>
        <v>19.59</v>
      </c>
      <c r="GP95" s="2">
        <f t="shared" si="63"/>
        <v>0</v>
      </c>
      <c r="GQ95" s="2"/>
      <c r="GR95" s="2">
        <v>0</v>
      </c>
      <c r="GS95" s="2">
        <v>3</v>
      </c>
      <c r="GT95" s="2">
        <v>0</v>
      </c>
      <c r="GU95" s="2" t="s">
        <v>3</v>
      </c>
      <c r="GV95" s="2">
        <f t="shared" si="64"/>
        <v>0</v>
      </c>
      <c r="GW95" s="2">
        <v>1</v>
      </c>
      <c r="GX95" s="2">
        <f t="shared" si="65"/>
        <v>0</v>
      </c>
      <c r="GY95" s="2"/>
      <c r="GZ95" s="2"/>
      <c r="HA95" s="2">
        <v>0</v>
      </c>
      <c r="HB95" s="2">
        <v>0</v>
      </c>
      <c r="HC95" s="2">
        <f>0</f>
        <v>0</v>
      </c>
      <c r="HD95" s="2"/>
      <c r="HE95" s="2" t="s">
        <v>3</v>
      </c>
      <c r="HF95" s="2" t="s">
        <v>3</v>
      </c>
      <c r="HG95" s="2"/>
      <c r="HH95" s="2"/>
      <c r="HI95" s="2"/>
      <c r="HJ95" s="2"/>
      <c r="HK95" s="2"/>
      <c r="HL95" s="2"/>
      <c r="HM95" s="2" t="s">
        <v>3</v>
      </c>
      <c r="HN95" s="2" t="s">
        <v>229</v>
      </c>
      <c r="HO95" s="2" t="s">
        <v>230</v>
      </c>
      <c r="HP95" s="2" t="s">
        <v>227</v>
      </c>
      <c r="HQ95" s="2" t="s">
        <v>227</v>
      </c>
      <c r="HR95" s="2"/>
      <c r="HS95" s="2">
        <v>0</v>
      </c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>
        <v>0</v>
      </c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 x14ac:dyDescent="0.2">
      <c r="A96" s="2">
        <v>17</v>
      </c>
      <c r="B96" s="2">
        <v>1</v>
      </c>
      <c r="C96" s="2"/>
      <c r="D96" s="2"/>
      <c r="E96" s="2" t="s">
        <v>235</v>
      </c>
      <c r="F96" s="2" t="s">
        <v>236</v>
      </c>
      <c r="G96" s="2" t="s">
        <v>237</v>
      </c>
      <c r="H96" s="2" t="s">
        <v>122</v>
      </c>
      <c r="I96" s="2">
        <f>ROUND(96/100,7)</f>
        <v>0.96</v>
      </c>
      <c r="J96" s="2">
        <v>0</v>
      </c>
      <c r="K96" s="2">
        <f>ROUND(96/100,7)</f>
        <v>0.96</v>
      </c>
      <c r="L96" s="2"/>
      <c r="M96" s="2"/>
      <c r="N96" s="2"/>
      <c r="O96" s="2">
        <f>ROUND(CP96,2)</f>
        <v>224</v>
      </c>
      <c r="P96" s="2">
        <f>ROUND(CQ96*I96,2)</f>
        <v>224</v>
      </c>
      <c r="Q96" s="2">
        <f>ROUND(CR96*I96,2)</f>
        <v>0</v>
      </c>
      <c r="R96" s="2">
        <f>ROUND(CS96*I96,2)</f>
        <v>0</v>
      </c>
      <c r="S96" s="2">
        <f>ROUND(CT96*I96,2)</f>
        <v>0</v>
      </c>
      <c r="T96" s="2">
        <f t="shared" si="49"/>
        <v>0</v>
      </c>
      <c r="U96" s="2">
        <f>ROUND(CV96*I96,7)</f>
        <v>0</v>
      </c>
      <c r="V96" s="2">
        <f>ROUND(CW96*I96,7)</f>
        <v>0</v>
      </c>
      <c r="W96" s="2">
        <f t="shared" si="50"/>
        <v>0</v>
      </c>
      <c r="X96" s="2">
        <f t="shared" si="51"/>
        <v>0</v>
      </c>
      <c r="Y96" s="2">
        <f t="shared" si="52"/>
        <v>0</v>
      </c>
      <c r="Z96" s="2"/>
      <c r="AA96" s="2">
        <v>73938991</v>
      </c>
      <c r="AB96" s="2">
        <f t="shared" si="53"/>
        <v>151.51</v>
      </c>
      <c r="AC96" s="2">
        <f>ROUND((ES96),6)</f>
        <v>151.51</v>
      </c>
      <c r="AD96" s="2">
        <f>ROUND((((ET96)-(EU96))+AE96),6)</f>
        <v>0</v>
      </c>
      <c r="AE96" s="2">
        <f>ROUND((EU96),6)</f>
        <v>0</v>
      </c>
      <c r="AF96" s="2">
        <f>ROUND((EV96),6)</f>
        <v>0</v>
      </c>
      <c r="AG96" s="2">
        <f t="shared" si="54"/>
        <v>0</v>
      </c>
      <c r="AH96" s="2">
        <f>(EW96)</f>
        <v>0</v>
      </c>
      <c r="AI96" s="2">
        <f>(EX96)</f>
        <v>0</v>
      </c>
      <c r="AJ96" s="2">
        <f t="shared" si="55"/>
        <v>0</v>
      </c>
      <c r="AK96" s="2">
        <v>151.51</v>
      </c>
      <c r="AL96" s="2">
        <v>151.51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</v>
      </c>
      <c r="AW96" s="2">
        <v>1</v>
      </c>
      <c r="AX96" s="2"/>
      <c r="AY96" s="2"/>
      <c r="AZ96" s="2">
        <v>1</v>
      </c>
      <c r="BA96" s="2">
        <v>1</v>
      </c>
      <c r="BB96" s="2">
        <v>1</v>
      </c>
      <c r="BC96" s="2">
        <v>1.54</v>
      </c>
      <c r="BD96" s="2" t="s">
        <v>3</v>
      </c>
      <c r="BE96" s="2" t="s">
        <v>3</v>
      </c>
      <c r="BF96" s="2" t="s">
        <v>3</v>
      </c>
      <c r="BG96" s="2" t="s">
        <v>3</v>
      </c>
      <c r="BH96" s="2">
        <v>3</v>
      </c>
      <c r="BI96" s="2">
        <v>1</v>
      </c>
      <c r="BJ96" s="2" t="s">
        <v>238</v>
      </c>
      <c r="BK96" s="2"/>
      <c r="BL96" s="2"/>
      <c r="BM96" s="2">
        <v>500001</v>
      </c>
      <c r="BN96" s="2">
        <v>0</v>
      </c>
      <c r="BO96" s="2" t="s">
        <v>236</v>
      </c>
      <c r="BP96" s="2">
        <v>1</v>
      </c>
      <c r="BQ96" s="2">
        <v>8</v>
      </c>
      <c r="BR96" s="2">
        <v>0</v>
      </c>
      <c r="BS96" s="2">
        <v>1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 t="s">
        <v>3</v>
      </c>
      <c r="BZ96" s="2">
        <v>0</v>
      </c>
      <c r="CA96" s="2">
        <v>0</v>
      </c>
      <c r="CB96" s="2" t="s">
        <v>3</v>
      </c>
      <c r="CC96" s="2"/>
      <c r="CD96" s="2"/>
      <c r="CE96" s="2">
        <v>0</v>
      </c>
      <c r="CF96" s="2">
        <v>0</v>
      </c>
      <c r="CG96" s="2">
        <v>0</v>
      </c>
      <c r="CH96" s="2"/>
      <c r="CI96" s="2"/>
      <c r="CJ96" s="2"/>
      <c r="CK96" s="2"/>
      <c r="CL96" s="2"/>
      <c r="CM96" s="2">
        <v>0</v>
      </c>
      <c r="CN96" s="2" t="s">
        <v>3</v>
      </c>
      <c r="CO96" s="2">
        <v>0</v>
      </c>
      <c r="CP96" s="2">
        <f>(P96+Q96+S96+R96)</f>
        <v>224</v>
      </c>
      <c r="CQ96" s="2">
        <f>ROUND(AL96*BC96,2)</f>
        <v>233.33</v>
      </c>
      <c r="CR96" s="2">
        <f>ROUND(AM96*BB96,2)</f>
        <v>0</v>
      </c>
      <c r="CS96" s="2">
        <f>ROUND(AN96*BS96,2)</f>
        <v>0</v>
      </c>
      <c r="CT96" s="2">
        <f>ROUND(AO96*BA96,2)</f>
        <v>0</v>
      </c>
      <c r="CU96" s="2">
        <f>AG96</f>
        <v>0</v>
      </c>
      <c r="CV96" s="2">
        <f>AH96</f>
        <v>0</v>
      </c>
      <c r="CW96" s="2">
        <f>AI96</f>
        <v>0</v>
      </c>
      <c r="CX96" s="2">
        <f>AJ96</f>
        <v>0</v>
      </c>
      <c r="CY96" s="2">
        <f>0</f>
        <v>0</v>
      </c>
      <c r="CZ96" s="2">
        <f>0</f>
        <v>0</v>
      </c>
      <c r="DA96" s="2"/>
      <c r="DB96" s="2"/>
      <c r="DC96" s="2" t="s">
        <v>3</v>
      </c>
      <c r="DD96" s="2" t="s">
        <v>3</v>
      </c>
      <c r="DE96" s="2" t="s">
        <v>3</v>
      </c>
      <c r="DF96" s="2" t="s">
        <v>3</v>
      </c>
      <c r="DG96" s="2" t="s">
        <v>3</v>
      </c>
      <c r="DH96" s="2" t="s">
        <v>3</v>
      </c>
      <c r="DI96" s="2" t="s">
        <v>3</v>
      </c>
      <c r="DJ96" s="2" t="s">
        <v>3</v>
      </c>
      <c r="DK96" s="2" t="s">
        <v>3</v>
      </c>
      <c r="DL96" s="2" t="s">
        <v>3</v>
      </c>
      <c r="DM96" s="2" t="s">
        <v>3</v>
      </c>
      <c r="DN96" s="2">
        <v>0</v>
      </c>
      <c r="DO96" s="2">
        <v>0</v>
      </c>
      <c r="DP96" s="2">
        <v>1</v>
      </c>
      <c r="DQ96" s="2">
        <v>1</v>
      </c>
      <c r="DR96" s="2"/>
      <c r="DS96" s="2"/>
      <c r="DT96" s="2"/>
      <c r="DU96" s="2">
        <v>1003</v>
      </c>
      <c r="DV96" s="2" t="s">
        <v>122</v>
      </c>
      <c r="DW96" s="2" t="s">
        <v>122</v>
      </c>
      <c r="DX96" s="2">
        <v>100</v>
      </c>
      <c r="DY96" s="2"/>
      <c r="DZ96" s="2" t="s">
        <v>3</v>
      </c>
      <c r="EA96" s="2" t="s">
        <v>3</v>
      </c>
      <c r="EB96" s="2" t="s">
        <v>3</v>
      </c>
      <c r="EC96" s="2" t="s">
        <v>3</v>
      </c>
      <c r="ED96" s="2"/>
      <c r="EE96" s="2">
        <v>72340530</v>
      </c>
      <c r="EF96" s="2">
        <v>8</v>
      </c>
      <c r="EG96" s="2" t="s">
        <v>53</v>
      </c>
      <c r="EH96" s="2">
        <v>0</v>
      </c>
      <c r="EI96" s="2" t="s">
        <v>3</v>
      </c>
      <c r="EJ96" s="2">
        <v>1</v>
      </c>
      <c r="EK96" s="2">
        <v>500001</v>
      </c>
      <c r="EL96" s="2" t="s">
        <v>54</v>
      </c>
      <c r="EM96" s="2" t="s">
        <v>55</v>
      </c>
      <c r="EN96" s="2"/>
      <c r="EO96" s="2" t="s">
        <v>3</v>
      </c>
      <c r="EP96" s="2"/>
      <c r="EQ96" s="2">
        <v>0</v>
      </c>
      <c r="ER96" s="2">
        <v>151.51</v>
      </c>
      <c r="ES96" s="2">
        <v>151.51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>
        <v>0</v>
      </c>
      <c r="FR96" s="2">
        <v>0</v>
      </c>
      <c r="FS96" s="2">
        <v>0</v>
      </c>
      <c r="FT96" s="2"/>
      <c r="FU96" s="2"/>
      <c r="FV96" s="2"/>
      <c r="FW96" s="2"/>
      <c r="FX96" s="2">
        <v>0</v>
      </c>
      <c r="FY96" s="2">
        <v>0</v>
      </c>
      <c r="FZ96" s="2"/>
      <c r="GA96" s="2" t="s">
        <v>3</v>
      </c>
      <c r="GB96" s="2"/>
      <c r="GC96" s="2"/>
      <c r="GD96" s="2">
        <v>1</v>
      </c>
      <c r="GE96" s="2"/>
      <c r="GF96" s="2">
        <v>465333347</v>
      </c>
      <c r="GG96" s="2">
        <v>2</v>
      </c>
      <c r="GH96" s="2">
        <v>1</v>
      </c>
      <c r="GI96" s="2">
        <v>2</v>
      </c>
      <c r="GJ96" s="2">
        <v>0</v>
      </c>
      <c r="GK96" s="2">
        <v>0</v>
      </c>
      <c r="GL96" s="2">
        <f t="shared" si="59"/>
        <v>0</v>
      </c>
      <c r="GM96" s="2">
        <f t="shared" si="60"/>
        <v>224</v>
      </c>
      <c r="GN96" s="2">
        <f t="shared" si="61"/>
        <v>224</v>
      </c>
      <c r="GO96" s="2">
        <f t="shared" si="62"/>
        <v>0</v>
      </c>
      <c r="GP96" s="2">
        <f t="shared" si="63"/>
        <v>0</v>
      </c>
      <c r="GQ96" s="2"/>
      <c r="GR96" s="2">
        <v>0</v>
      </c>
      <c r="GS96" s="2">
        <v>3</v>
      </c>
      <c r="GT96" s="2">
        <v>0</v>
      </c>
      <c r="GU96" s="2" t="s">
        <v>3</v>
      </c>
      <c r="GV96" s="2">
        <f t="shared" si="64"/>
        <v>0</v>
      </c>
      <c r="GW96" s="2">
        <v>1</v>
      </c>
      <c r="GX96" s="2">
        <f t="shared" si="65"/>
        <v>0</v>
      </c>
      <c r="GY96" s="2"/>
      <c r="GZ96" s="2"/>
      <c r="HA96" s="2">
        <v>0</v>
      </c>
      <c r="HB96" s="2">
        <v>0</v>
      </c>
      <c r="HC96" s="2">
        <f>GV96*GW96</f>
        <v>0</v>
      </c>
      <c r="HD96" s="2"/>
      <c r="HE96" s="2" t="s">
        <v>3</v>
      </c>
      <c r="HF96" s="2" t="s">
        <v>3</v>
      </c>
      <c r="HG96" s="2"/>
      <c r="HH96" s="2"/>
      <c r="HI96" s="2"/>
      <c r="HJ96" s="2"/>
      <c r="HK96" s="2"/>
      <c r="HL96" s="2"/>
      <c r="HM96" s="2" t="s">
        <v>3</v>
      </c>
      <c r="HN96" s="2" t="s">
        <v>3</v>
      </c>
      <c r="HO96" s="2" t="s">
        <v>3</v>
      </c>
      <c r="HP96" s="2" t="s">
        <v>3</v>
      </c>
      <c r="HQ96" s="2" t="s">
        <v>3</v>
      </c>
      <c r="HR96" s="2"/>
      <c r="HS96" s="2">
        <v>0</v>
      </c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>
        <v>0</v>
      </c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x14ac:dyDescent="0.2">
      <c r="A97" s="2">
        <v>17</v>
      </c>
      <c r="B97" s="2">
        <v>1</v>
      </c>
      <c r="C97" s="2">
        <f>ROW(SmtRes!A99)</f>
        <v>99</v>
      </c>
      <c r="D97" s="2">
        <f>ROW(EtalonRes!A111)</f>
        <v>111</v>
      </c>
      <c r="E97" s="2" t="s">
        <v>239</v>
      </c>
      <c r="F97" s="2" t="s">
        <v>222</v>
      </c>
      <c r="G97" s="2" t="s">
        <v>240</v>
      </c>
      <c r="H97" s="2" t="s">
        <v>224</v>
      </c>
      <c r="I97" s="2">
        <v>9.9000000000000005E-2</v>
      </c>
      <c r="J97" s="2">
        <v>0</v>
      </c>
      <c r="K97" s="2">
        <v>9.9000000000000005E-2</v>
      </c>
      <c r="L97" s="2"/>
      <c r="M97" s="2"/>
      <c r="N97" s="2"/>
      <c r="O97" s="2">
        <f>ROUND(CP97,2)</f>
        <v>2379.83</v>
      </c>
      <c r="P97" s="2">
        <f>SUMIF(SmtRes!AQ95:'SmtRes'!AQ99,"=1",SmtRes!DF95:'SmtRes'!DF99)</f>
        <v>0</v>
      </c>
      <c r="Q97" s="2">
        <f>SUMIF(SmtRes!AQ95:'SmtRes'!AQ99,"=1",SmtRes!DG95:'SmtRes'!DG99)</f>
        <v>1031.97</v>
      </c>
      <c r="R97" s="2">
        <f>SUMIF(SmtRes!AQ95:'SmtRes'!AQ99,"=1",SmtRes!DH95:'SmtRes'!DH99)</f>
        <v>337.89</v>
      </c>
      <c r="S97" s="2">
        <f>SUMIF(SmtRes!AQ95:'SmtRes'!AQ99,"=1",SmtRes!DI95:'SmtRes'!DI99)</f>
        <v>1009.97</v>
      </c>
      <c r="T97" s="2">
        <f t="shared" si="49"/>
        <v>0</v>
      </c>
      <c r="U97" s="2">
        <f>SUMIF(SmtRes!AQ95:'SmtRes'!AQ99,"=1",SmtRes!CV95:'SmtRes'!CV99)</f>
        <v>2.673</v>
      </c>
      <c r="V97" s="2">
        <f>SUMIF(SmtRes!AQ95:'SmtRes'!AQ99,"=1",SmtRes!CW95:'SmtRes'!CW99)</f>
        <v>0.73458000000000001</v>
      </c>
      <c r="W97" s="2">
        <f t="shared" si="50"/>
        <v>0</v>
      </c>
      <c r="X97" s="2">
        <f t="shared" si="51"/>
        <v>1496.12</v>
      </c>
      <c r="Y97" s="2">
        <f t="shared" si="52"/>
        <v>700.89</v>
      </c>
      <c r="Z97" s="2"/>
      <c r="AA97" s="2">
        <v>73938991</v>
      </c>
      <c r="AB97" s="2">
        <f t="shared" si="53"/>
        <v>17843.686399999999</v>
      </c>
      <c r="AC97" s="2">
        <f>ROUND((0),6)</f>
        <v>0</v>
      </c>
      <c r="AD97" s="2">
        <f>ROUND((((SUM(SmtRes!BR95:'SmtRes'!BR99))-(SUM(SmtRes!BS95:'SmtRes'!BS99)))+AE97),6)</f>
        <v>7642.0064000000002</v>
      </c>
      <c r="AE97" s="2">
        <f>ROUND((SUM(SmtRes!BS95:'SmtRes'!BS99)),6)</f>
        <v>3413.0515999999998</v>
      </c>
      <c r="AF97" s="2">
        <f>ROUND((SUM(SmtRes!BT95:'SmtRes'!BT99)),6)</f>
        <v>10201.68</v>
      </c>
      <c r="AG97" s="2">
        <f t="shared" si="54"/>
        <v>0</v>
      </c>
      <c r="AH97" s="2">
        <f>(SUM(SmtRes!BU95:'SmtRes'!BU99))</f>
        <v>27</v>
      </c>
      <c r="AI97" s="2">
        <f>(SUM(SmtRes!BV95:'SmtRes'!BV99))</f>
        <v>7.42</v>
      </c>
      <c r="AJ97" s="2">
        <f t="shared" si="55"/>
        <v>0</v>
      </c>
      <c r="AK97" s="2">
        <v>21256.737999999998</v>
      </c>
      <c r="AL97" s="2">
        <v>0</v>
      </c>
      <c r="AM97" s="2">
        <v>7642.0063999999993</v>
      </c>
      <c r="AN97" s="2">
        <v>3413.0516000000002</v>
      </c>
      <c r="AO97" s="2">
        <v>10201.679999999998</v>
      </c>
      <c r="AP97" s="2">
        <v>0</v>
      </c>
      <c r="AQ97" s="2">
        <v>27</v>
      </c>
      <c r="AR97" s="2">
        <v>7.42</v>
      </c>
      <c r="AS97" s="2">
        <v>0</v>
      </c>
      <c r="AT97" s="2">
        <v>111</v>
      </c>
      <c r="AU97" s="2">
        <v>52</v>
      </c>
      <c r="AV97" s="2">
        <v>1</v>
      </c>
      <c r="AW97" s="2">
        <v>1</v>
      </c>
      <c r="AX97" s="2"/>
      <c r="AY97" s="2"/>
      <c r="AZ97" s="2">
        <v>1</v>
      </c>
      <c r="BA97" s="2">
        <v>1</v>
      </c>
      <c r="BB97" s="2">
        <v>1</v>
      </c>
      <c r="BC97" s="2">
        <v>1</v>
      </c>
      <c r="BD97" s="2" t="s">
        <v>3</v>
      </c>
      <c r="BE97" s="2" t="s">
        <v>3</v>
      </c>
      <c r="BF97" s="2" t="s">
        <v>3</v>
      </c>
      <c r="BG97" s="2" t="s">
        <v>3</v>
      </c>
      <c r="BH97" s="2">
        <v>0</v>
      </c>
      <c r="BI97" s="2">
        <v>2</v>
      </c>
      <c r="BJ97" s="2" t="s">
        <v>225</v>
      </c>
      <c r="BK97" s="2"/>
      <c r="BL97" s="2"/>
      <c r="BM97" s="2">
        <v>110005</v>
      </c>
      <c r="BN97" s="2">
        <v>0</v>
      </c>
      <c r="BO97" s="2" t="s">
        <v>3</v>
      </c>
      <c r="BP97" s="2">
        <v>0</v>
      </c>
      <c r="BQ97" s="2">
        <v>3</v>
      </c>
      <c r="BR97" s="2">
        <v>0</v>
      </c>
      <c r="BS97" s="2">
        <v>1</v>
      </c>
      <c r="BT97" s="2">
        <v>1</v>
      </c>
      <c r="BU97" s="2">
        <v>1</v>
      </c>
      <c r="BV97" s="2">
        <v>1</v>
      </c>
      <c r="BW97" s="2">
        <v>1</v>
      </c>
      <c r="BX97" s="2">
        <v>1</v>
      </c>
      <c r="BY97" s="2" t="s">
        <v>3</v>
      </c>
      <c r="BZ97" s="2">
        <v>111</v>
      </c>
      <c r="CA97" s="2">
        <v>52</v>
      </c>
      <c r="CB97" s="2" t="s">
        <v>3</v>
      </c>
      <c r="CC97" s="2"/>
      <c r="CD97" s="2"/>
      <c r="CE97" s="2">
        <v>0</v>
      </c>
      <c r="CF97" s="2">
        <v>0</v>
      </c>
      <c r="CG97" s="2">
        <v>0</v>
      </c>
      <c r="CH97" s="2"/>
      <c r="CI97" s="2"/>
      <c r="CJ97" s="2"/>
      <c r="CK97" s="2"/>
      <c r="CL97" s="2"/>
      <c r="CM97" s="2">
        <v>0</v>
      </c>
      <c r="CN97" s="2" t="s">
        <v>3</v>
      </c>
      <c r="CO97" s="2">
        <v>0</v>
      </c>
      <c r="CP97" s="2">
        <f>(P97+Q97+S97+R97)</f>
        <v>2379.83</v>
      </c>
      <c r="CQ97" s="2">
        <f>SUMIF(SmtRes!AQ95:'SmtRes'!AQ99,"=1",SmtRes!AA95:'SmtRes'!AA99)</f>
        <v>0</v>
      </c>
      <c r="CR97" s="2">
        <f>SUMIF(SmtRes!AQ95:'SmtRes'!AQ99,"=1",SmtRes!AB95:'SmtRes'!AB99)</f>
        <v>1404.8500000000001</v>
      </c>
      <c r="CS97" s="2">
        <f>SUMIF(SmtRes!AQ95:'SmtRes'!AQ99,"=1",SmtRes!AC95:'SmtRes'!AC99)</f>
        <v>459.98</v>
      </c>
      <c r="CT97" s="2">
        <f>SUMIF(SmtRes!AQ95:'SmtRes'!AQ99,"=1",SmtRes!AD95:'SmtRes'!AD99)</f>
        <v>377.84</v>
      </c>
      <c r="CU97" s="2">
        <f>AG97</f>
        <v>0</v>
      </c>
      <c r="CV97" s="2">
        <f>SUMIF(SmtRes!AQ95:'SmtRes'!AQ99,"=1",SmtRes!BU95:'SmtRes'!BU99)</f>
        <v>27</v>
      </c>
      <c r="CW97" s="2">
        <f>SUMIF(SmtRes!AQ95:'SmtRes'!AQ99,"=1",SmtRes!BV95:'SmtRes'!BV99)</f>
        <v>7.42</v>
      </c>
      <c r="CX97" s="2">
        <f>AJ97</f>
        <v>0</v>
      </c>
      <c r="CY97" s="2">
        <f>(((S97+R97)*AT97)/100)</f>
        <v>1496.1246000000001</v>
      </c>
      <c r="CZ97" s="2">
        <f>(((S97+R97)*AU97)/100)</f>
        <v>700.88720000000001</v>
      </c>
      <c r="DA97" s="2"/>
      <c r="DB97" s="2"/>
      <c r="DC97" s="2" t="s">
        <v>3</v>
      </c>
      <c r="DD97" s="2" t="s">
        <v>3</v>
      </c>
      <c r="DE97" s="2" t="s">
        <v>3</v>
      </c>
      <c r="DF97" s="2" t="s">
        <v>3</v>
      </c>
      <c r="DG97" s="2" t="s">
        <v>3</v>
      </c>
      <c r="DH97" s="2" t="s">
        <v>3</v>
      </c>
      <c r="DI97" s="2" t="s">
        <v>3</v>
      </c>
      <c r="DJ97" s="2" t="s">
        <v>3</v>
      </c>
      <c r="DK97" s="2" t="s">
        <v>3</v>
      </c>
      <c r="DL97" s="2" t="s">
        <v>3</v>
      </c>
      <c r="DM97" s="2" t="s">
        <v>3</v>
      </c>
      <c r="DN97" s="2">
        <v>0</v>
      </c>
      <c r="DO97" s="2">
        <v>0</v>
      </c>
      <c r="DP97" s="2">
        <v>1</v>
      </c>
      <c r="DQ97" s="2">
        <v>1</v>
      </c>
      <c r="DR97" s="2"/>
      <c r="DS97" s="2"/>
      <c r="DT97" s="2"/>
      <c r="DU97" s="2">
        <v>30717392</v>
      </c>
      <c r="DV97" s="2" t="s">
        <v>224</v>
      </c>
      <c r="DW97" s="2" t="s">
        <v>224</v>
      </c>
      <c r="DX97" s="2">
        <v>1</v>
      </c>
      <c r="DY97" s="2"/>
      <c r="DZ97" s="2" t="s">
        <v>3</v>
      </c>
      <c r="EA97" s="2" t="s">
        <v>3</v>
      </c>
      <c r="EB97" s="2" t="s">
        <v>3</v>
      </c>
      <c r="EC97" s="2" t="s">
        <v>3</v>
      </c>
      <c r="ED97" s="2"/>
      <c r="EE97" s="2">
        <v>72340517</v>
      </c>
      <c r="EF97" s="2">
        <v>3</v>
      </c>
      <c r="EG97" s="2" t="s">
        <v>226</v>
      </c>
      <c r="EH97" s="2">
        <v>0</v>
      </c>
      <c r="EI97" s="2" t="s">
        <v>3</v>
      </c>
      <c r="EJ97" s="2">
        <v>2</v>
      </c>
      <c r="EK97" s="2">
        <v>110005</v>
      </c>
      <c r="EL97" s="2" t="s">
        <v>227</v>
      </c>
      <c r="EM97" s="2" t="s">
        <v>228</v>
      </c>
      <c r="EN97" s="2"/>
      <c r="EO97" s="2" t="s">
        <v>3</v>
      </c>
      <c r="EP97" s="2"/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27</v>
      </c>
      <c r="EX97" s="2">
        <v>7.42</v>
      </c>
      <c r="EY97" s="2">
        <v>0</v>
      </c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>
        <v>0</v>
      </c>
      <c r="FR97" s="2">
        <v>0</v>
      </c>
      <c r="FS97" s="2">
        <v>0</v>
      </c>
      <c r="FT97" s="2"/>
      <c r="FU97" s="2"/>
      <c r="FV97" s="2"/>
      <c r="FW97" s="2"/>
      <c r="FX97" s="2">
        <v>111</v>
      </c>
      <c r="FY97" s="2">
        <v>52</v>
      </c>
      <c r="FZ97" s="2"/>
      <c r="GA97" s="2" t="s">
        <v>3</v>
      </c>
      <c r="GB97" s="2"/>
      <c r="GC97" s="2"/>
      <c r="GD97" s="2">
        <v>1</v>
      </c>
      <c r="GE97" s="2"/>
      <c r="GF97" s="2">
        <v>1356055473</v>
      </c>
      <c r="GG97" s="2">
        <v>2</v>
      </c>
      <c r="GH97" s="2">
        <v>1</v>
      </c>
      <c r="GI97" s="2">
        <v>-2</v>
      </c>
      <c r="GJ97" s="2">
        <v>0</v>
      </c>
      <c r="GK97" s="2">
        <v>0</v>
      </c>
      <c r="GL97" s="2">
        <f t="shared" si="59"/>
        <v>0</v>
      </c>
      <c r="GM97" s="2">
        <f t="shared" si="60"/>
        <v>4576.84</v>
      </c>
      <c r="GN97" s="2">
        <f t="shared" si="61"/>
        <v>0</v>
      </c>
      <c r="GO97" s="2">
        <f t="shared" si="62"/>
        <v>4576.84</v>
      </c>
      <c r="GP97" s="2">
        <f t="shared" si="63"/>
        <v>0</v>
      </c>
      <c r="GQ97" s="2"/>
      <c r="GR97" s="2">
        <v>0</v>
      </c>
      <c r="GS97" s="2">
        <v>3</v>
      </c>
      <c r="GT97" s="2">
        <v>0</v>
      </c>
      <c r="GU97" s="2" t="s">
        <v>3</v>
      </c>
      <c r="GV97" s="2">
        <f t="shared" si="64"/>
        <v>0</v>
      </c>
      <c r="GW97" s="2">
        <v>1</v>
      </c>
      <c r="GX97" s="2">
        <f t="shared" si="65"/>
        <v>0</v>
      </c>
      <c r="GY97" s="2"/>
      <c r="GZ97" s="2"/>
      <c r="HA97" s="2">
        <v>0</v>
      </c>
      <c r="HB97" s="2">
        <v>0</v>
      </c>
      <c r="HC97" s="2">
        <f>GV97*GW97</f>
        <v>0</v>
      </c>
      <c r="HD97" s="2"/>
      <c r="HE97" s="2" t="s">
        <v>3</v>
      </c>
      <c r="HF97" s="2" t="s">
        <v>3</v>
      </c>
      <c r="HG97" s="2"/>
      <c r="HH97" s="2"/>
      <c r="HI97" s="2"/>
      <c r="HJ97" s="2"/>
      <c r="HK97" s="2"/>
      <c r="HL97" s="2"/>
      <c r="HM97" s="2" t="s">
        <v>3</v>
      </c>
      <c r="HN97" s="2" t="s">
        <v>229</v>
      </c>
      <c r="HO97" s="2" t="s">
        <v>230</v>
      </c>
      <c r="HP97" s="2" t="s">
        <v>227</v>
      </c>
      <c r="HQ97" s="2" t="s">
        <v>227</v>
      </c>
      <c r="HR97" s="2"/>
      <c r="HS97" s="2">
        <v>0</v>
      </c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>
        <v>0</v>
      </c>
      <c r="IL97" s="2"/>
      <c r="IM97" s="2"/>
      <c r="IN97" s="2"/>
      <c r="IO97" s="2"/>
      <c r="IP97" s="2"/>
      <c r="IQ97" s="2"/>
      <c r="IR97" s="2"/>
      <c r="IS97" s="2"/>
      <c r="IT97" s="2"/>
      <c r="IU97" s="2"/>
    </row>
    <row r="98" spans="1:255" x14ac:dyDescent="0.2">
      <c r="A98" s="2">
        <v>18</v>
      </c>
      <c r="B98" s="2">
        <v>1</v>
      </c>
      <c r="C98" s="2">
        <v>99</v>
      </c>
      <c r="D98" s="2"/>
      <c r="E98" s="2" t="s">
        <v>241</v>
      </c>
      <c r="F98" s="2" t="s">
        <v>232</v>
      </c>
      <c r="G98" s="2" t="s">
        <v>233</v>
      </c>
      <c r="H98" s="2" t="s">
        <v>234</v>
      </c>
      <c r="I98" s="2">
        <f>J98</f>
        <v>2</v>
      </c>
      <c r="J98" s="2">
        <v>2</v>
      </c>
      <c r="K98" s="2">
        <v>2</v>
      </c>
      <c r="L98" s="2"/>
      <c r="M98" s="2"/>
      <c r="N98" s="2"/>
      <c r="O98" s="2">
        <f>ROUND(P98,2)</f>
        <v>20.2</v>
      </c>
      <c r="P98" s="2">
        <f>ROUND(ROUND(ROUND(SUMIF(SmtRes!AQ95:'SmtRes'!AQ99,"=1",SmtRes!CU95:'SmtRes'!CU99),2),2)*I98/100,2)</f>
        <v>20.2</v>
      </c>
      <c r="Q98" s="2">
        <f>ROUND(CR98*I98,2)</f>
        <v>0</v>
      </c>
      <c r="R98" s="2">
        <f>ROUND(CS98*I98,2)</f>
        <v>0</v>
      </c>
      <c r="S98" s="2">
        <f>ROUND(CT98*I98,2)</f>
        <v>0</v>
      </c>
      <c r="T98" s="2">
        <f t="shared" si="49"/>
        <v>0</v>
      </c>
      <c r="U98" s="2">
        <f>ROUND(CV98*I98,7)</f>
        <v>0</v>
      </c>
      <c r="V98" s="2">
        <f>ROUND(CW98*I98,7)</f>
        <v>0</v>
      </c>
      <c r="W98" s="2">
        <f t="shared" si="50"/>
        <v>0</v>
      </c>
      <c r="X98" s="2">
        <f t="shared" si="51"/>
        <v>0</v>
      </c>
      <c r="Y98" s="2">
        <f t="shared" si="52"/>
        <v>0</v>
      </c>
      <c r="Z98" s="2"/>
      <c r="AA98" s="2">
        <v>73938991</v>
      </c>
      <c r="AB98" s="2">
        <f t="shared" si="53"/>
        <v>0</v>
      </c>
      <c r="AC98" s="2">
        <f>ROUND((ES98),6)</f>
        <v>0</v>
      </c>
      <c r="AD98" s="2">
        <f>ROUND((((ET98)-(EU98))+AE98),6)</f>
        <v>0</v>
      </c>
      <c r="AE98" s="2">
        <f>ROUND((EU98),6)</f>
        <v>0</v>
      </c>
      <c r="AF98" s="2">
        <f>ROUND((EV98),6)</f>
        <v>0</v>
      </c>
      <c r="AG98" s="2">
        <f t="shared" si="54"/>
        <v>0</v>
      </c>
      <c r="AH98" s="2">
        <f>(EW98)</f>
        <v>0</v>
      </c>
      <c r="AI98" s="2">
        <f>(EX98)</f>
        <v>0</v>
      </c>
      <c r="AJ98" s="2">
        <f t="shared" si="55"/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111</v>
      </c>
      <c r="AU98" s="2">
        <v>52</v>
      </c>
      <c r="AV98" s="2">
        <v>1</v>
      </c>
      <c r="AW98" s="2">
        <v>1</v>
      </c>
      <c r="AX98" s="2"/>
      <c r="AY98" s="2"/>
      <c r="AZ98" s="2">
        <v>1</v>
      </c>
      <c r="BA98" s="2">
        <v>1</v>
      </c>
      <c r="BB98" s="2">
        <v>1</v>
      </c>
      <c r="BC98" s="2">
        <v>1</v>
      </c>
      <c r="BD98" s="2" t="s">
        <v>3</v>
      </c>
      <c r="BE98" s="2" t="s">
        <v>3</v>
      </c>
      <c r="BF98" s="2" t="s">
        <v>3</v>
      </c>
      <c r="BG98" s="2" t="s">
        <v>3</v>
      </c>
      <c r="BH98" s="2">
        <v>3</v>
      </c>
      <c r="BI98" s="2">
        <v>2</v>
      </c>
      <c r="BJ98" s="2" t="s">
        <v>3</v>
      </c>
      <c r="BK98" s="2"/>
      <c r="BL98" s="2"/>
      <c r="BM98" s="2">
        <v>110005</v>
      </c>
      <c r="BN98" s="2">
        <v>0</v>
      </c>
      <c r="BO98" s="2" t="s">
        <v>3</v>
      </c>
      <c r="BP98" s="2">
        <v>0</v>
      </c>
      <c r="BQ98" s="2">
        <v>3</v>
      </c>
      <c r="BR98" s="2">
        <v>0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 t="s">
        <v>3</v>
      </c>
      <c r="BZ98" s="2">
        <v>111</v>
      </c>
      <c r="CA98" s="2">
        <v>52</v>
      </c>
      <c r="CB98" s="2" t="s">
        <v>3</v>
      </c>
      <c r="CC98" s="2"/>
      <c r="CD98" s="2"/>
      <c r="CE98" s="2">
        <v>0</v>
      </c>
      <c r="CF98" s="2">
        <v>0</v>
      </c>
      <c r="CG98" s="2">
        <v>0</v>
      </c>
      <c r="CH98" s="2"/>
      <c r="CI98" s="2"/>
      <c r="CJ98" s="2"/>
      <c r="CK98" s="2"/>
      <c r="CL98" s="2"/>
      <c r="CM98" s="2">
        <v>0</v>
      </c>
      <c r="CN98" s="2" t="s">
        <v>3</v>
      </c>
      <c r="CO98" s="2">
        <v>0</v>
      </c>
      <c r="CP98" s="2">
        <f>0</f>
        <v>0</v>
      </c>
      <c r="CQ98" s="2">
        <f>0</f>
        <v>0</v>
      </c>
      <c r="CR98" s="2">
        <f>0</f>
        <v>0</v>
      </c>
      <c r="CS98" s="2">
        <f>0</f>
        <v>0</v>
      </c>
      <c r="CT98" s="2">
        <f>0</f>
        <v>0</v>
      </c>
      <c r="CU98" s="2">
        <f>0</f>
        <v>0</v>
      </c>
      <c r="CV98" s="2">
        <f>0</f>
        <v>0</v>
      </c>
      <c r="CW98" s="2">
        <f>0</f>
        <v>0</v>
      </c>
      <c r="CX98" s="2">
        <f>0</f>
        <v>0</v>
      </c>
      <c r="CY98" s="2">
        <f>0</f>
        <v>0</v>
      </c>
      <c r="CZ98" s="2">
        <f>0</f>
        <v>0</v>
      </c>
      <c r="DA98" s="2"/>
      <c r="DB98" s="2"/>
      <c r="DC98" s="2" t="s">
        <v>3</v>
      </c>
      <c r="DD98" s="2" t="s">
        <v>3</v>
      </c>
      <c r="DE98" s="2" t="s">
        <v>3</v>
      </c>
      <c r="DF98" s="2" t="s">
        <v>3</v>
      </c>
      <c r="DG98" s="2" t="s">
        <v>3</v>
      </c>
      <c r="DH98" s="2" t="s">
        <v>3</v>
      </c>
      <c r="DI98" s="2" t="s">
        <v>3</v>
      </c>
      <c r="DJ98" s="2" t="s">
        <v>3</v>
      </c>
      <c r="DK98" s="2" t="s">
        <v>3</v>
      </c>
      <c r="DL98" s="2" t="s">
        <v>3</v>
      </c>
      <c r="DM98" s="2" t="s">
        <v>3</v>
      </c>
      <c r="DN98" s="2">
        <v>0</v>
      </c>
      <c r="DO98" s="2">
        <v>0</v>
      </c>
      <c r="DP98" s="2">
        <v>1</v>
      </c>
      <c r="DQ98" s="2">
        <v>1</v>
      </c>
      <c r="DR98" s="2"/>
      <c r="DS98" s="2"/>
      <c r="DT98" s="2"/>
      <c r="DU98" s="2">
        <v>1013</v>
      </c>
      <c r="DV98" s="2" t="s">
        <v>234</v>
      </c>
      <c r="DW98" s="2" t="s">
        <v>234</v>
      </c>
      <c r="DX98" s="2">
        <v>1</v>
      </c>
      <c r="DY98" s="2"/>
      <c r="DZ98" s="2" t="s">
        <v>3</v>
      </c>
      <c r="EA98" s="2" t="s">
        <v>3</v>
      </c>
      <c r="EB98" s="2" t="s">
        <v>3</v>
      </c>
      <c r="EC98" s="2" t="s">
        <v>3</v>
      </c>
      <c r="ED98" s="2"/>
      <c r="EE98" s="2">
        <v>72340517</v>
      </c>
      <c r="EF98" s="2">
        <v>3</v>
      </c>
      <c r="EG98" s="2" t="s">
        <v>226</v>
      </c>
      <c r="EH98" s="2">
        <v>0</v>
      </c>
      <c r="EI98" s="2" t="s">
        <v>3</v>
      </c>
      <c r="EJ98" s="2">
        <v>2</v>
      </c>
      <c r="EK98" s="2">
        <v>110005</v>
      </c>
      <c r="EL98" s="2" t="s">
        <v>227</v>
      </c>
      <c r="EM98" s="2" t="s">
        <v>228</v>
      </c>
      <c r="EN98" s="2"/>
      <c r="EO98" s="2" t="s">
        <v>3</v>
      </c>
      <c r="EP98" s="2"/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>
        <v>0</v>
      </c>
      <c r="FR98" s="2">
        <v>0</v>
      </c>
      <c r="FS98" s="2">
        <v>0</v>
      </c>
      <c r="FT98" s="2"/>
      <c r="FU98" s="2"/>
      <c r="FV98" s="2"/>
      <c r="FW98" s="2"/>
      <c r="FX98" s="2">
        <v>111</v>
      </c>
      <c r="FY98" s="2">
        <v>52</v>
      </c>
      <c r="FZ98" s="2"/>
      <c r="GA98" s="2" t="s">
        <v>3</v>
      </c>
      <c r="GB98" s="2"/>
      <c r="GC98" s="2"/>
      <c r="GD98" s="2">
        <v>1</v>
      </c>
      <c r="GE98" s="2"/>
      <c r="GF98" s="2">
        <v>274903907</v>
      </c>
      <c r="GG98" s="2">
        <v>2</v>
      </c>
      <c r="GH98" s="2">
        <v>1</v>
      </c>
      <c r="GI98" s="2">
        <v>-2</v>
      </c>
      <c r="GJ98" s="2">
        <v>0</v>
      </c>
      <c r="GK98" s="2">
        <v>0</v>
      </c>
      <c r="GL98" s="2">
        <f t="shared" si="59"/>
        <v>0</v>
      </c>
      <c r="GM98" s="2">
        <f t="shared" si="60"/>
        <v>20.2</v>
      </c>
      <c r="GN98" s="2">
        <f t="shared" si="61"/>
        <v>0</v>
      </c>
      <c r="GO98" s="2">
        <f t="shared" si="62"/>
        <v>20.2</v>
      </c>
      <c r="GP98" s="2">
        <f t="shared" si="63"/>
        <v>0</v>
      </c>
      <c r="GQ98" s="2"/>
      <c r="GR98" s="2">
        <v>0</v>
      </c>
      <c r="GS98" s="2">
        <v>3</v>
      </c>
      <c r="GT98" s="2">
        <v>0</v>
      </c>
      <c r="GU98" s="2" t="s">
        <v>3</v>
      </c>
      <c r="GV98" s="2">
        <f t="shared" si="64"/>
        <v>0</v>
      </c>
      <c r="GW98" s="2">
        <v>1</v>
      </c>
      <c r="GX98" s="2">
        <f t="shared" si="65"/>
        <v>0</v>
      </c>
      <c r="GY98" s="2"/>
      <c r="GZ98" s="2"/>
      <c r="HA98" s="2">
        <v>0</v>
      </c>
      <c r="HB98" s="2">
        <v>0</v>
      </c>
      <c r="HC98" s="2">
        <f>0</f>
        <v>0</v>
      </c>
      <c r="HD98" s="2"/>
      <c r="HE98" s="2" t="s">
        <v>3</v>
      </c>
      <c r="HF98" s="2" t="s">
        <v>3</v>
      </c>
      <c r="HG98" s="2"/>
      <c r="HH98" s="2"/>
      <c r="HI98" s="2"/>
      <c r="HJ98" s="2"/>
      <c r="HK98" s="2"/>
      <c r="HL98" s="2"/>
      <c r="HM98" s="2" t="s">
        <v>3</v>
      </c>
      <c r="HN98" s="2" t="s">
        <v>229</v>
      </c>
      <c r="HO98" s="2" t="s">
        <v>230</v>
      </c>
      <c r="HP98" s="2" t="s">
        <v>227</v>
      </c>
      <c r="HQ98" s="2" t="s">
        <v>227</v>
      </c>
      <c r="HR98" s="2"/>
      <c r="HS98" s="2">
        <v>0</v>
      </c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>
        <v>0</v>
      </c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x14ac:dyDescent="0.2">
      <c r="A99" s="2">
        <v>17</v>
      </c>
      <c r="B99" s="2">
        <v>1</v>
      </c>
      <c r="C99" s="2"/>
      <c r="D99" s="2"/>
      <c r="E99" s="2" t="s">
        <v>242</v>
      </c>
      <c r="F99" s="2" t="s">
        <v>243</v>
      </c>
      <c r="G99" s="2" t="s">
        <v>244</v>
      </c>
      <c r="H99" s="2" t="s">
        <v>245</v>
      </c>
      <c r="I99" s="2">
        <f>ROUND(99/1000,7)</f>
        <v>9.9000000000000005E-2</v>
      </c>
      <c r="J99" s="2">
        <v>0</v>
      </c>
      <c r="K99" s="2">
        <f>ROUND(99/1000,7)</f>
        <v>9.9000000000000005E-2</v>
      </c>
      <c r="L99" s="2"/>
      <c r="M99" s="2"/>
      <c r="N99" s="2"/>
      <c r="O99" s="2">
        <f t="shared" ref="O99:O111" si="72">ROUND(CP99,2)</f>
        <v>384.27</v>
      </c>
      <c r="P99" s="2">
        <f>ROUND(CQ99*I99,2)</f>
        <v>384.27</v>
      </c>
      <c r="Q99" s="2">
        <f>ROUND(CR99*I99,2)</f>
        <v>0</v>
      </c>
      <c r="R99" s="2">
        <f>ROUND(CS99*I99,2)</f>
        <v>0</v>
      </c>
      <c r="S99" s="2">
        <f>ROUND(CT99*I99,2)</f>
        <v>0</v>
      </c>
      <c r="T99" s="2">
        <f t="shared" si="49"/>
        <v>0</v>
      </c>
      <c r="U99" s="2">
        <f>ROUND(CV99*I99,7)</f>
        <v>0</v>
      </c>
      <c r="V99" s="2">
        <f>ROUND(CW99*I99,7)</f>
        <v>0</v>
      </c>
      <c r="W99" s="2">
        <f t="shared" si="50"/>
        <v>0</v>
      </c>
      <c r="X99" s="2">
        <f t="shared" si="51"/>
        <v>0</v>
      </c>
      <c r="Y99" s="2">
        <f t="shared" si="52"/>
        <v>0</v>
      </c>
      <c r="Z99" s="2"/>
      <c r="AA99" s="2">
        <v>73938991</v>
      </c>
      <c r="AB99" s="2">
        <f t="shared" si="53"/>
        <v>3080.58</v>
      </c>
      <c r="AC99" s="2">
        <f>ROUND((ES99),6)</f>
        <v>3080.58</v>
      </c>
      <c r="AD99" s="2">
        <f>ROUND((((ET99)-(EU99))+AE99),6)</f>
        <v>0</v>
      </c>
      <c r="AE99" s="2">
        <f>ROUND((EU99),6)</f>
        <v>0</v>
      </c>
      <c r="AF99" s="2">
        <f>ROUND((EV99),6)</f>
        <v>0</v>
      </c>
      <c r="AG99" s="2">
        <f t="shared" si="54"/>
        <v>0</v>
      </c>
      <c r="AH99" s="2">
        <f>(EW99)</f>
        <v>0</v>
      </c>
      <c r="AI99" s="2">
        <f>(EX99)</f>
        <v>0</v>
      </c>
      <c r="AJ99" s="2">
        <f t="shared" si="55"/>
        <v>0</v>
      </c>
      <c r="AK99" s="2">
        <v>3080.58</v>
      </c>
      <c r="AL99" s="2">
        <v>3080.58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1</v>
      </c>
      <c r="AW99" s="2">
        <v>1</v>
      </c>
      <c r="AX99" s="2"/>
      <c r="AY99" s="2"/>
      <c r="AZ99" s="2">
        <v>1</v>
      </c>
      <c r="BA99" s="2">
        <v>1</v>
      </c>
      <c r="BB99" s="2">
        <v>1</v>
      </c>
      <c r="BC99" s="2">
        <v>1.26</v>
      </c>
      <c r="BD99" s="2" t="s">
        <v>3</v>
      </c>
      <c r="BE99" s="2" t="s">
        <v>3</v>
      </c>
      <c r="BF99" s="2" t="s">
        <v>3</v>
      </c>
      <c r="BG99" s="2" t="s">
        <v>3</v>
      </c>
      <c r="BH99" s="2">
        <v>3</v>
      </c>
      <c r="BI99" s="2">
        <v>2</v>
      </c>
      <c r="BJ99" s="2" t="s">
        <v>246</v>
      </c>
      <c r="BK99" s="2"/>
      <c r="BL99" s="2"/>
      <c r="BM99" s="2">
        <v>500002</v>
      </c>
      <c r="BN99" s="2">
        <v>0</v>
      </c>
      <c r="BO99" s="2" t="s">
        <v>243</v>
      </c>
      <c r="BP99" s="2">
        <v>1</v>
      </c>
      <c r="BQ99" s="2">
        <v>12</v>
      </c>
      <c r="BR99" s="2">
        <v>0</v>
      </c>
      <c r="BS99" s="2">
        <v>1</v>
      </c>
      <c r="BT99" s="2">
        <v>1</v>
      </c>
      <c r="BU99" s="2">
        <v>1</v>
      </c>
      <c r="BV99" s="2">
        <v>1</v>
      </c>
      <c r="BW99" s="2">
        <v>1</v>
      </c>
      <c r="BX99" s="2">
        <v>1</v>
      </c>
      <c r="BY99" s="2" t="s">
        <v>3</v>
      </c>
      <c r="BZ99" s="2">
        <v>0</v>
      </c>
      <c r="CA99" s="2">
        <v>0</v>
      </c>
      <c r="CB99" s="2" t="s">
        <v>3</v>
      </c>
      <c r="CC99" s="2"/>
      <c r="CD99" s="2"/>
      <c r="CE99" s="2">
        <v>0</v>
      </c>
      <c r="CF99" s="2">
        <v>0</v>
      </c>
      <c r="CG99" s="2">
        <v>0</v>
      </c>
      <c r="CH99" s="2"/>
      <c r="CI99" s="2"/>
      <c r="CJ99" s="2"/>
      <c r="CK99" s="2"/>
      <c r="CL99" s="2"/>
      <c r="CM99" s="2">
        <v>0</v>
      </c>
      <c r="CN99" s="2" t="s">
        <v>3</v>
      </c>
      <c r="CO99" s="2">
        <v>0</v>
      </c>
      <c r="CP99" s="2">
        <f t="shared" ref="CP99:CP111" si="73">(P99+Q99+S99+R99)</f>
        <v>384.27</v>
      </c>
      <c r="CQ99" s="2">
        <f>ROUND(AL99*BC99,2)</f>
        <v>3881.53</v>
      </c>
      <c r="CR99" s="2">
        <f>ROUND(AM99*BB99,2)</f>
        <v>0</v>
      </c>
      <c r="CS99" s="2">
        <f>ROUND(AN99*BS99,2)</f>
        <v>0</v>
      </c>
      <c r="CT99" s="2">
        <f>ROUND(AO99*BA99,2)</f>
        <v>0</v>
      </c>
      <c r="CU99" s="2">
        <f>AG99</f>
        <v>0</v>
      </c>
      <c r="CV99" s="2">
        <f>AH99</f>
        <v>0</v>
      </c>
      <c r="CW99" s="2">
        <f>AI99</f>
        <v>0</v>
      </c>
      <c r="CX99" s="2">
        <f>AJ99</f>
        <v>0</v>
      </c>
      <c r="CY99" s="2">
        <f>0</f>
        <v>0</v>
      </c>
      <c r="CZ99" s="2">
        <f>0</f>
        <v>0</v>
      </c>
      <c r="DA99" s="2"/>
      <c r="DB99" s="2"/>
      <c r="DC99" s="2" t="s">
        <v>3</v>
      </c>
      <c r="DD99" s="2" t="s">
        <v>3</v>
      </c>
      <c r="DE99" s="2" t="s">
        <v>3</v>
      </c>
      <c r="DF99" s="2" t="s">
        <v>3</v>
      </c>
      <c r="DG99" s="2" t="s">
        <v>3</v>
      </c>
      <c r="DH99" s="2" t="s">
        <v>3</v>
      </c>
      <c r="DI99" s="2" t="s">
        <v>3</v>
      </c>
      <c r="DJ99" s="2" t="s">
        <v>3</v>
      </c>
      <c r="DK99" s="2" t="s">
        <v>3</v>
      </c>
      <c r="DL99" s="2" t="s">
        <v>3</v>
      </c>
      <c r="DM99" s="2" t="s">
        <v>3</v>
      </c>
      <c r="DN99" s="2">
        <v>0</v>
      </c>
      <c r="DO99" s="2">
        <v>0</v>
      </c>
      <c r="DP99" s="2">
        <v>1</v>
      </c>
      <c r="DQ99" s="2">
        <v>1</v>
      </c>
      <c r="DR99" s="2"/>
      <c r="DS99" s="2"/>
      <c r="DT99" s="2"/>
      <c r="DU99" s="2">
        <v>1013</v>
      </c>
      <c r="DV99" s="2" t="s">
        <v>245</v>
      </c>
      <c r="DW99" s="2" t="s">
        <v>247</v>
      </c>
      <c r="DX99" s="2">
        <v>1</v>
      </c>
      <c r="DY99" s="2"/>
      <c r="DZ99" s="2" t="s">
        <v>3</v>
      </c>
      <c r="EA99" s="2" t="s">
        <v>3</v>
      </c>
      <c r="EB99" s="2" t="s">
        <v>3</v>
      </c>
      <c r="EC99" s="2" t="s">
        <v>3</v>
      </c>
      <c r="ED99" s="2"/>
      <c r="EE99" s="2">
        <v>72340531</v>
      </c>
      <c r="EF99" s="2">
        <v>12</v>
      </c>
      <c r="EG99" s="2" t="s">
        <v>248</v>
      </c>
      <c r="EH99" s="2">
        <v>0</v>
      </c>
      <c r="EI99" s="2" t="s">
        <v>3</v>
      </c>
      <c r="EJ99" s="2">
        <v>2</v>
      </c>
      <c r="EK99" s="2">
        <v>500002</v>
      </c>
      <c r="EL99" s="2" t="s">
        <v>249</v>
      </c>
      <c r="EM99" s="2" t="s">
        <v>250</v>
      </c>
      <c r="EN99" s="2"/>
      <c r="EO99" s="2" t="s">
        <v>3</v>
      </c>
      <c r="EP99" s="2"/>
      <c r="EQ99" s="2">
        <v>0</v>
      </c>
      <c r="ER99" s="2">
        <v>3080.58</v>
      </c>
      <c r="ES99" s="2">
        <v>3080.58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>
        <v>0</v>
      </c>
      <c r="FR99" s="2">
        <v>0</v>
      </c>
      <c r="FS99" s="2">
        <v>0</v>
      </c>
      <c r="FT99" s="2"/>
      <c r="FU99" s="2"/>
      <c r="FV99" s="2"/>
      <c r="FW99" s="2"/>
      <c r="FX99" s="2">
        <v>0</v>
      </c>
      <c r="FY99" s="2">
        <v>0</v>
      </c>
      <c r="FZ99" s="2"/>
      <c r="GA99" s="2" t="s">
        <v>3</v>
      </c>
      <c r="GB99" s="2"/>
      <c r="GC99" s="2"/>
      <c r="GD99" s="2">
        <v>1</v>
      </c>
      <c r="GE99" s="2"/>
      <c r="GF99" s="2">
        <v>-1564319187</v>
      </c>
      <c r="GG99" s="2">
        <v>2</v>
      </c>
      <c r="GH99" s="2">
        <v>1</v>
      </c>
      <c r="GI99" s="2">
        <v>2</v>
      </c>
      <c r="GJ99" s="2">
        <v>0</v>
      </c>
      <c r="GK99" s="2">
        <v>0</v>
      </c>
      <c r="GL99" s="2">
        <f t="shared" si="59"/>
        <v>0</v>
      </c>
      <c r="GM99" s="2">
        <f t="shared" si="60"/>
        <v>384.27</v>
      </c>
      <c r="GN99" s="2">
        <f t="shared" si="61"/>
        <v>0</v>
      </c>
      <c r="GO99" s="2">
        <f t="shared" si="62"/>
        <v>384.27</v>
      </c>
      <c r="GP99" s="2">
        <f t="shared" si="63"/>
        <v>0</v>
      </c>
      <c r="GQ99" s="2"/>
      <c r="GR99" s="2">
        <v>0</v>
      </c>
      <c r="GS99" s="2">
        <v>3</v>
      </c>
      <c r="GT99" s="2">
        <v>0</v>
      </c>
      <c r="GU99" s="2" t="s">
        <v>3</v>
      </c>
      <c r="GV99" s="2">
        <f t="shared" si="64"/>
        <v>0</v>
      </c>
      <c r="GW99" s="2">
        <v>1</v>
      </c>
      <c r="GX99" s="2">
        <f t="shared" si="65"/>
        <v>0</v>
      </c>
      <c r="GY99" s="2"/>
      <c r="GZ99" s="2"/>
      <c r="HA99" s="2">
        <v>0</v>
      </c>
      <c r="HB99" s="2">
        <v>0</v>
      </c>
      <c r="HC99" s="2">
        <f t="shared" ref="HC99:HC111" si="74">GV99*GW99</f>
        <v>0</v>
      </c>
      <c r="HD99" s="2"/>
      <c r="HE99" s="2" t="s">
        <v>3</v>
      </c>
      <c r="HF99" s="2" t="s">
        <v>3</v>
      </c>
      <c r="HG99" s="2"/>
      <c r="HH99" s="2"/>
      <c r="HI99" s="2"/>
      <c r="HJ99" s="2"/>
      <c r="HK99" s="2"/>
      <c r="HL99" s="2"/>
      <c r="HM99" s="2" t="s">
        <v>3</v>
      </c>
      <c r="HN99" s="2" t="s">
        <v>3</v>
      </c>
      <c r="HO99" s="2" t="s">
        <v>3</v>
      </c>
      <c r="HP99" s="2" t="s">
        <v>3</v>
      </c>
      <c r="HQ99" s="2" t="s">
        <v>3</v>
      </c>
      <c r="HR99" s="2"/>
      <c r="HS99" s="2">
        <v>0</v>
      </c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>
        <v>0</v>
      </c>
      <c r="IL99" s="2"/>
      <c r="IM99" s="2"/>
      <c r="IN99" s="2"/>
      <c r="IO99" s="2"/>
      <c r="IP99" s="2"/>
      <c r="IQ99" s="2"/>
      <c r="IR99" s="2"/>
      <c r="IS99" s="2"/>
      <c r="IT99" s="2"/>
      <c r="IU99" s="2"/>
    </row>
    <row r="100" spans="1:255" x14ac:dyDescent="0.2">
      <c r="A100" s="2">
        <v>17</v>
      </c>
      <c r="B100" s="2">
        <v>1</v>
      </c>
      <c r="C100" s="2">
        <f>ROW(SmtRes!A104)</f>
        <v>104</v>
      </c>
      <c r="D100" s="2">
        <f>ROW(EtalonRes!A116)</f>
        <v>116</v>
      </c>
      <c r="E100" s="2" t="s">
        <v>251</v>
      </c>
      <c r="F100" s="2" t="s">
        <v>252</v>
      </c>
      <c r="G100" s="2" t="s">
        <v>253</v>
      </c>
      <c r="H100" s="2" t="s">
        <v>215</v>
      </c>
      <c r="I100" s="2">
        <f>ROUND(4/100,7)</f>
        <v>0.04</v>
      </c>
      <c r="J100" s="2">
        <v>0</v>
      </c>
      <c r="K100" s="2">
        <f>ROUND(4/100,7)</f>
        <v>0.04</v>
      </c>
      <c r="L100" s="2"/>
      <c r="M100" s="2"/>
      <c r="N100" s="2"/>
      <c r="O100" s="2">
        <f t="shared" si="72"/>
        <v>218.66</v>
      </c>
      <c r="P100" s="2">
        <f>SUMIF(SmtRes!AQ100:'SmtRes'!AQ104,"=1",SmtRes!DF100:'SmtRes'!DF104)</f>
        <v>0</v>
      </c>
      <c r="Q100" s="2">
        <f>SUMIF(SmtRes!AQ100:'SmtRes'!AQ104,"=1",SmtRes!DG100:'SmtRes'!DG104)</f>
        <v>50.379999999999995</v>
      </c>
      <c r="R100" s="2">
        <f>SUMIF(SmtRes!AQ100:'SmtRes'!AQ104,"=1",SmtRes!DH100:'SmtRes'!DH104)</f>
        <v>15.05</v>
      </c>
      <c r="S100" s="2">
        <f>SUMIF(SmtRes!AQ100:'SmtRes'!AQ104,"=1",SmtRes!DI100:'SmtRes'!DI104)</f>
        <v>153.22999999999999</v>
      </c>
      <c r="T100" s="2">
        <f t="shared" si="49"/>
        <v>0</v>
      </c>
      <c r="U100" s="2">
        <f>SUMIF(SmtRes!AQ100:'SmtRes'!AQ104,"=1",SmtRes!CV100:'SmtRes'!CV104)</f>
        <v>0.45400000000000001</v>
      </c>
      <c r="V100" s="2">
        <f>SUMIF(SmtRes!AQ100:'SmtRes'!AQ104,"=1",SmtRes!CW100:'SmtRes'!CW104)</f>
        <v>3.7600000000000001E-2</v>
      </c>
      <c r="W100" s="2">
        <f t="shared" si="50"/>
        <v>0</v>
      </c>
      <c r="X100" s="2">
        <f t="shared" si="51"/>
        <v>247.37</v>
      </c>
      <c r="Y100" s="2">
        <f t="shared" si="52"/>
        <v>225.5</v>
      </c>
      <c r="Z100" s="2"/>
      <c r="AA100" s="2">
        <v>73938991</v>
      </c>
      <c r="AB100" s="2">
        <f t="shared" si="53"/>
        <v>4773.1531999999997</v>
      </c>
      <c r="AC100" s="2">
        <f>ROUND((0),6)</f>
        <v>0</v>
      </c>
      <c r="AD100" s="2">
        <f>ROUND((((SUM(SmtRes!BR100:'SmtRes'!BR104))-(SUM(SmtRes!BS100:'SmtRes'!BS104)))+AE100),6)</f>
        <v>942.30119999999999</v>
      </c>
      <c r="AE100" s="2">
        <f>ROUND((SUM(SmtRes!BS100:'SmtRes'!BS104)),6)</f>
        <v>376.22559999999999</v>
      </c>
      <c r="AF100" s="2">
        <f>ROUND((SUM(SmtRes!BT100:'SmtRes'!BT104)),6)</f>
        <v>3830.8519999999999</v>
      </c>
      <c r="AG100" s="2">
        <f t="shared" si="54"/>
        <v>0</v>
      </c>
      <c r="AH100" s="2">
        <f>(SUM(SmtRes!BU100:'SmtRes'!BU104))</f>
        <v>11.35</v>
      </c>
      <c r="AI100" s="2">
        <f>(SUM(SmtRes!BV100:'SmtRes'!BV104))</f>
        <v>0.94</v>
      </c>
      <c r="AJ100" s="2">
        <f t="shared" si="55"/>
        <v>0</v>
      </c>
      <c r="AK100" s="2">
        <v>5149.3787999999995</v>
      </c>
      <c r="AL100" s="2">
        <v>0</v>
      </c>
      <c r="AM100" s="2">
        <v>942.30119999999988</v>
      </c>
      <c r="AN100" s="2">
        <v>376.22559999999999</v>
      </c>
      <c r="AO100" s="2">
        <v>3830.8519999999999</v>
      </c>
      <c r="AP100" s="2">
        <v>0</v>
      </c>
      <c r="AQ100" s="2">
        <v>11.35</v>
      </c>
      <c r="AR100" s="2">
        <v>0.94</v>
      </c>
      <c r="AS100" s="2">
        <v>0</v>
      </c>
      <c r="AT100" s="2">
        <v>147</v>
      </c>
      <c r="AU100" s="2">
        <v>134</v>
      </c>
      <c r="AV100" s="2">
        <v>1</v>
      </c>
      <c r="AW100" s="2">
        <v>1</v>
      </c>
      <c r="AX100" s="2"/>
      <c r="AY100" s="2"/>
      <c r="AZ100" s="2">
        <v>1</v>
      </c>
      <c r="BA100" s="2">
        <v>1</v>
      </c>
      <c r="BB100" s="2">
        <v>1</v>
      </c>
      <c r="BC100" s="2">
        <v>1</v>
      </c>
      <c r="BD100" s="2" t="s">
        <v>3</v>
      </c>
      <c r="BE100" s="2" t="s">
        <v>3</v>
      </c>
      <c r="BF100" s="2" t="s">
        <v>3</v>
      </c>
      <c r="BG100" s="2" t="s">
        <v>3</v>
      </c>
      <c r="BH100" s="2">
        <v>0</v>
      </c>
      <c r="BI100" s="2">
        <v>1</v>
      </c>
      <c r="BJ100" s="2" t="s">
        <v>254</v>
      </c>
      <c r="BK100" s="2"/>
      <c r="BL100" s="2"/>
      <c r="BM100" s="2">
        <v>27001</v>
      </c>
      <c r="BN100" s="2">
        <v>0</v>
      </c>
      <c r="BO100" s="2" t="s">
        <v>3</v>
      </c>
      <c r="BP100" s="2">
        <v>0</v>
      </c>
      <c r="BQ100" s="2">
        <v>2</v>
      </c>
      <c r="BR100" s="2">
        <v>0</v>
      </c>
      <c r="BS100" s="2">
        <v>1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 t="s">
        <v>3</v>
      </c>
      <c r="BZ100" s="2">
        <v>147</v>
      </c>
      <c r="CA100" s="2">
        <v>134</v>
      </c>
      <c r="CB100" s="2" t="s">
        <v>3</v>
      </c>
      <c r="CC100" s="2"/>
      <c r="CD100" s="2"/>
      <c r="CE100" s="2">
        <v>0</v>
      </c>
      <c r="CF100" s="2">
        <v>0</v>
      </c>
      <c r="CG100" s="2">
        <v>0</v>
      </c>
      <c r="CH100" s="2"/>
      <c r="CI100" s="2"/>
      <c r="CJ100" s="2"/>
      <c r="CK100" s="2"/>
      <c r="CL100" s="2"/>
      <c r="CM100" s="2">
        <v>0</v>
      </c>
      <c r="CN100" s="2" t="s">
        <v>3</v>
      </c>
      <c r="CO100" s="2">
        <v>0</v>
      </c>
      <c r="CP100" s="2">
        <f t="shared" si="73"/>
        <v>218.66</v>
      </c>
      <c r="CQ100" s="2">
        <f>SUMIF(SmtRes!AQ100:'SmtRes'!AQ104,"=1",SmtRes!AA100:'SmtRes'!AA104)</f>
        <v>0</v>
      </c>
      <c r="CR100" s="2">
        <f>SUMIF(SmtRes!AQ100:'SmtRes'!AQ104,"=1",SmtRes!AB100:'SmtRes'!AB104)</f>
        <v>1233.3599999999999</v>
      </c>
      <c r="CS100" s="2">
        <f>SUMIF(SmtRes!AQ100:'SmtRes'!AQ104,"=1",SmtRes!AC100:'SmtRes'!AC104)</f>
        <v>400.24</v>
      </c>
      <c r="CT100" s="2">
        <f>SUMIF(SmtRes!AQ100:'SmtRes'!AQ104,"=1",SmtRes!AD100:'SmtRes'!AD104)</f>
        <v>337.52</v>
      </c>
      <c r="CU100" s="2">
        <f t="shared" ref="CU100:CU111" si="75">AG100</f>
        <v>0</v>
      </c>
      <c r="CV100" s="2">
        <f>SUMIF(SmtRes!AQ100:'SmtRes'!AQ104,"=1",SmtRes!BU100:'SmtRes'!BU104)</f>
        <v>11.35</v>
      </c>
      <c r="CW100" s="2">
        <f>SUMIF(SmtRes!AQ100:'SmtRes'!AQ104,"=1",SmtRes!BV100:'SmtRes'!BV104)</f>
        <v>0.94</v>
      </c>
      <c r="CX100" s="2">
        <f t="shared" ref="CX100:CX111" si="76">AJ100</f>
        <v>0</v>
      </c>
      <c r="CY100" s="2">
        <f>(((S100+R100)*AT100)/100)</f>
        <v>247.3716</v>
      </c>
      <c r="CZ100" s="2">
        <f>(((S100+R100)*AU100)/100)</f>
        <v>225.49520000000001</v>
      </c>
      <c r="DA100" s="2"/>
      <c r="DB100" s="2"/>
      <c r="DC100" s="2" t="s">
        <v>3</v>
      </c>
      <c r="DD100" s="2" t="s">
        <v>3</v>
      </c>
      <c r="DE100" s="2" t="s">
        <v>3</v>
      </c>
      <c r="DF100" s="2" t="s">
        <v>3</v>
      </c>
      <c r="DG100" s="2" t="s">
        <v>3</v>
      </c>
      <c r="DH100" s="2" t="s">
        <v>3</v>
      </c>
      <c r="DI100" s="2" t="s">
        <v>3</v>
      </c>
      <c r="DJ100" s="2" t="s">
        <v>3</v>
      </c>
      <c r="DK100" s="2" t="s">
        <v>3</v>
      </c>
      <c r="DL100" s="2" t="s">
        <v>3</v>
      </c>
      <c r="DM100" s="2" t="s">
        <v>3</v>
      </c>
      <c r="DN100" s="2">
        <v>0</v>
      </c>
      <c r="DO100" s="2">
        <v>0</v>
      </c>
      <c r="DP100" s="2">
        <v>1</v>
      </c>
      <c r="DQ100" s="2">
        <v>1</v>
      </c>
      <c r="DR100" s="2"/>
      <c r="DS100" s="2"/>
      <c r="DT100" s="2"/>
      <c r="DU100" s="2">
        <v>1013</v>
      </c>
      <c r="DV100" s="2" t="s">
        <v>215</v>
      </c>
      <c r="DW100" s="2" t="s">
        <v>215</v>
      </c>
      <c r="DX100" s="2">
        <v>1</v>
      </c>
      <c r="DY100" s="2"/>
      <c r="DZ100" s="2" t="s">
        <v>3</v>
      </c>
      <c r="EA100" s="2" t="s">
        <v>3</v>
      </c>
      <c r="EB100" s="2" t="s">
        <v>3</v>
      </c>
      <c r="EC100" s="2" t="s">
        <v>3</v>
      </c>
      <c r="ED100" s="2"/>
      <c r="EE100" s="2">
        <v>72340638</v>
      </c>
      <c r="EF100" s="2">
        <v>2</v>
      </c>
      <c r="EG100" s="2" t="s">
        <v>23</v>
      </c>
      <c r="EH100" s="2">
        <v>21</v>
      </c>
      <c r="EI100" s="2" t="s">
        <v>255</v>
      </c>
      <c r="EJ100" s="2">
        <v>1</v>
      </c>
      <c r="EK100" s="2">
        <v>27001</v>
      </c>
      <c r="EL100" s="2" t="s">
        <v>255</v>
      </c>
      <c r="EM100" s="2" t="s">
        <v>256</v>
      </c>
      <c r="EN100" s="2"/>
      <c r="EO100" s="2" t="s">
        <v>3</v>
      </c>
      <c r="EP100" s="2"/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11.35</v>
      </c>
      <c r="EX100" s="2">
        <v>0.94</v>
      </c>
      <c r="EY100" s="2">
        <v>0</v>
      </c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>
        <v>0</v>
      </c>
      <c r="FR100" s="2">
        <v>0</v>
      </c>
      <c r="FS100" s="2">
        <v>0</v>
      </c>
      <c r="FT100" s="2"/>
      <c r="FU100" s="2"/>
      <c r="FV100" s="2"/>
      <c r="FW100" s="2"/>
      <c r="FX100" s="2">
        <v>147</v>
      </c>
      <c r="FY100" s="2">
        <v>134</v>
      </c>
      <c r="FZ100" s="2"/>
      <c r="GA100" s="2" t="s">
        <v>3</v>
      </c>
      <c r="GB100" s="2"/>
      <c r="GC100" s="2"/>
      <c r="GD100" s="2">
        <v>1</v>
      </c>
      <c r="GE100" s="2"/>
      <c r="GF100" s="2">
        <v>2100829410</v>
      </c>
      <c r="GG100" s="2">
        <v>2</v>
      </c>
      <c r="GH100" s="2">
        <v>1</v>
      </c>
      <c r="GI100" s="2">
        <v>-2</v>
      </c>
      <c r="GJ100" s="2">
        <v>0</v>
      </c>
      <c r="GK100" s="2">
        <v>0</v>
      </c>
      <c r="GL100" s="2">
        <f t="shared" si="59"/>
        <v>0</v>
      </c>
      <c r="GM100" s="2">
        <f t="shared" si="60"/>
        <v>691.53</v>
      </c>
      <c r="GN100" s="2">
        <f t="shared" si="61"/>
        <v>691.53</v>
      </c>
      <c r="GO100" s="2">
        <f t="shared" si="62"/>
        <v>0</v>
      </c>
      <c r="GP100" s="2">
        <f t="shared" si="63"/>
        <v>0</v>
      </c>
      <c r="GQ100" s="2"/>
      <c r="GR100" s="2">
        <v>0</v>
      </c>
      <c r="GS100" s="2">
        <v>3</v>
      </c>
      <c r="GT100" s="2">
        <v>0</v>
      </c>
      <c r="GU100" s="2" t="s">
        <v>3</v>
      </c>
      <c r="GV100" s="2">
        <f t="shared" si="64"/>
        <v>0</v>
      </c>
      <c r="GW100" s="2">
        <v>1</v>
      </c>
      <c r="GX100" s="2">
        <f t="shared" si="65"/>
        <v>0</v>
      </c>
      <c r="GY100" s="2"/>
      <c r="GZ100" s="2"/>
      <c r="HA100" s="2">
        <v>0</v>
      </c>
      <c r="HB100" s="2">
        <v>0</v>
      </c>
      <c r="HC100" s="2">
        <f t="shared" si="74"/>
        <v>0</v>
      </c>
      <c r="HD100" s="2"/>
      <c r="HE100" s="2" t="s">
        <v>3</v>
      </c>
      <c r="HF100" s="2" t="s">
        <v>3</v>
      </c>
      <c r="HG100" s="2"/>
      <c r="HH100" s="2"/>
      <c r="HI100" s="2"/>
      <c r="HJ100" s="2"/>
      <c r="HK100" s="2"/>
      <c r="HL100" s="2"/>
      <c r="HM100" s="2" t="s">
        <v>3</v>
      </c>
      <c r="HN100" s="2" t="s">
        <v>257</v>
      </c>
      <c r="HO100" s="2" t="s">
        <v>258</v>
      </c>
      <c r="HP100" s="2" t="s">
        <v>255</v>
      </c>
      <c r="HQ100" s="2" t="s">
        <v>255</v>
      </c>
      <c r="HR100" s="2"/>
      <c r="HS100" s="2">
        <v>0</v>
      </c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>
        <v>0</v>
      </c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1" spans="1:255" x14ac:dyDescent="0.2">
      <c r="A101" s="2">
        <v>18</v>
      </c>
      <c r="B101" s="2">
        <v>1</v>
      </c>
      <c r="C101" s="2">
        <v>104</v>
      </c>
      <c r="D101" s="2"/>
      <c r="E101" s="2" t="s">
        <v>259</v>
      </c>
      <c r="F101" s="2" t="s">
        <v>260</v>
      </c>
      <c r="G101" s="2" t="s">
        <v>261</v>
      </c>
      <c r="H101" s="2" t="s">
        <v>137</v>
      </c>
      <c r="I101" s="2">
        <f>I100*J101</f>
        <v>4</v>
      </c>
      <c r="J101" s="2">
        <v>100</v>
      </c>
      <c r="K101" s="2">
        <v>100</v>
      </c>
      <c r="L101" s="2"/>
      <c r="M101" s="2"/>
      <c r="N101" s="2"/>
      <c r="O101" s="2">
        <f t="shared" si="72"/>
        <v>0</v>
      </c>
      <c r="P101" s="2">
        <f>ROUND(CQ101*I101,2)</f>
        <v>0</v>
      </c>
      <c r="Q101" s="2">
        <f>ROUND(CR101*I101,2)</f>
        <v>0</v>
      </c>
      <c r="R101" s="2">
        <f>ROUND(CS101*I101,2)</f>
        <v>0</v>
      </c>
      <c r="S101" s="2">
        <f>ROUND(CT101*I101,2)</f>
        <v>0</v>
      </c>
      <c r="T101" s="2">
        <f t="shared" si="49"/>
        <v>0</v>
      </c>
      <c r="U101" s="2">
        <f>ROUND(CV101*I101,7)</f>
        <v>0</v>
      </c>
      <c r="V101" s="2">
        <f>ROUND(CW101*I101,7)</f>
        <v>0</v>
      </c>
      <c r="W101" s="2">
        <f t="shared" si="50"/>
        <v>0</v>
      </c>
      <c r="X101" s="2">
        <f t="shared" si="51"/>
        <v>0</v>
      </c>
      <c r="Y101" s="2">
        <f t="shared" si="52"/>
        <v>0</v>
      </c>
      <c r="Z101" s="2"/>
      <c r="AA101" s="2">
        <v>73938991</v>
      </c>
      <c r="AB101" s="2">
        <f t="shared" si="53"/>
        <v>0</v>
      </c>
      <c r="AC101" s="2">
        <f>ROUND((ES101),6)</f>
        <v>0</v>
      </c>
      <c r="AD101" s="2">
        <f>ROUND((((ET101)-(EU101))+AE101),6)</f>
        <v>0</v>
      </c>
      <c r="AE101" s="2">
        <f t="shared" ref="AE101:AF103" si="77">ROUND((EU101),6)</f>
        <v>0</v>
      </c>
      <c r="AF101" s="2">
        <f t="shared" si="77"/>
        <v>0</v>
      </c>
      <c r="AG101" s="2">
        <f t="shared" si="54"/>
        <v>0</v>
      </c>
      <c r="AH101" s="2">
        <f t="shared" ref="AH101:AI103" si="78">(EW101)</f>
        <v>0</v>
      </c>
      <c r="AI101" s="2">
        <f t="shared" si="78"/>
        <v>0</v>
      </c>
      <c r="AJ101" s="2">
        <f t="shared" si="55"/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147</v>
      </c>
      <c r="AU101" s="2">
        <v>134</v>
      </c>
      <c r="AV101" s="2">
        <v>1</v>
      </c>
      <c r="AW101" s="2">
        <v>1</v>
      </c>
      <c r="AX101" s="2"/>
      <c r="AY101" s="2"/>
      <c r="AZ101" s="2">
        <v>1</v>
      </c>
      <c r="BA101" s="2">
        <v>1</v>
      </c>
      <c r="BB101" s="2">
        <v>1</v>
      </c>
      <c r="BC101" s="2">
        <v>1</v>
      </c>
      <c r="BD101" s="2" t="s">
        <v>3</v>
      </c>
      <c r="BE101" s="2" t="s">
        <v>3</v>
      </c>
      <c r="BF101" s="2" t="s">
        <v>3</v>
      </c>
      <c r="BG101" s="2" t="s">
        <v>3</v>
      </c>
      <c r="BH101" s="2">
        <v>3</v>
      </c>
      <c r="BI101" s="2">
        <v>1</v>
      </c>
      <c r="BJ101" s="2" t="s">
        <v>3</v>
      </c>
      <c r="BK101" s="2"/>
      <c r="BL101" s="2"/>
      <c r="BM101" s="2">
        <v>27001</v>
      </c>
      <c r="BN101" s="2">
        <v>0</v>
      </c>
      <c r="BO101" s="2" t="s">
        <v>3</v>
      </c>
      <c r="BP101" s="2">
        <v>0</v>
      </c>
      <c r="BQ101" s="2">
        <v>2</v>
      </c>
      <c r="BR101" s="2">
        <v>0</v>
      </c>
      <c r="BS101" s="2">
        <v>1</v>
      </c>
      <c r="BT101" s="2">
        <v>1</v>
      </c>
      <c r="BU101" s="2">
        <v>1</v>
      </c>
      <c r="BV101" s="2">
        <v>1</v>
      </c>
      <c r="BW101" s="2">
        <v>1</v>
      </c>
      <c r="BX101" s="2">
        <v>1</v>
      </c>
      <c r="BY101" s="2" t="s">
        <v>3</v>
      </c>
      <c r="BZ101" s="2">
        <v>147</v>
      </c>
      <c r="CA101" s="2">
        <v>134</v>
      </c>
      <c r="CB101" s="2" t="s">
        <v>3</v>
      </c>
      <c r="CC101" s="2"/>
      <c r="CD101" s="2"/>
      <c r="CE101" s="2">
        <v>0</v>
      </c>
      <c r="CF101" s="2">
        <v>0</v>
      </c>
      <c r="CG101" s="2">
        <v>0</v>
      </c>
      <c r="CH101" s="2"/>
      <c r="CI101" s="2"/>
      <c r="CJ101" s="2"/>
      <c r="CK101" s="2"/>
      <c r="CL101" s="2"/>
      <c r="CM101" s="2">
        <v>0</v>
      </c>
      <c r="CN101" s="2" t="s">
        <v>3</v>
      </c>
      <c r="CO101" s="2">
        <v>0</v>
      </c>
      <c r="CP101" s="2">
        <f t="shared" si="73"/>
        <v>0</v>
      </c>
      <c r="CQ101" s="2">
        <f>ROUND(AL101*BC101,2)</f>
        <v>0</v>
      </c>
      <c r="CR101" s="2">
        <f>ROUND(AM101*BB101,2)</f>
        <v>0</v>
      </c>
      <c r="CS101" s="2">
        <f>ROUND(AN101*BS101,2)</f>
        <v>0</v>
      </c>
      <c r="CT101" s="2">
        <f>ROUND(AO101*BA101,2)</f>
        <v>0</v>
      </c>
      <c r="CU101" s="2">
        <f t="shared" si="75"/>
        <v>0</v>
      </c>
      <c r="CV101" s="2">
        <f t="shared" ref="CV101:CW103" si="79">AH101</f>
        <v>0</v>
      </c>
      <c r="CW101" s="2">
        <f t="shared" si="79"/>
        <v>0</v>
      </c>
      <c r="CX101" s="2">
        <f t="shared" si="76"/>
        <v>0</v>
      </c>
      <c r="CY101" s="2">
        <f>(((S101+R101)*AT101)/100)</f>
        <v>0</v>
      </c>
      <c r="CZ101" s="2">
        <f>(((S101+R101)*AU101)/100)</f>
        <v>0</v>
      </c>
      <c r="DA101" s="2"/>
      <c r="DB101" s="2"/>
      <c r="DC101" s="2" t="s">
        <v>3</v>
      </c>
      <c r="DD101" s="2" t="s">
        <v>3</v>
      </c>
      <c r="DE101" s="2" t="s">
        <v>3</v>
      </c>
      <c r="DF101" s="2" t="s">
        <v>3</v>
      </c>
      <c r="DG101" s="2" t="s">
        <v>3</v>
      </c>
      <c r="DH101" s="2" t="s">
        <v>3</v>
      </c>
      <c r="DI101" s="2" t="s">
        <v>3</v>
      </c>
      <c r="DJ101" s="2" t="s">
        <v>3</v>
      </c>
      <c r="DK101" s="2" t="s">
        <v>3</v>
      </c>
      <c r="DL101" s="2" t="s">
        <v>3</v>
      </c>
      <c r="DM101" s="2" t="s">
        <v>3</v>
      </c>
      <c r="DN101" s="2">
        <v>0</v>
      </c>
      <c r="DO101" s="2">
        <v>0</v>
      </c>
      <c r="DP101" s="2">
        <v>1</v>
      </c>
      <c r="DQ101" s="2">
        <v>1</v>
      </c>
      <c r="DR101" s="2"/>
      <c r="DS101" s="2"/>
      <c r="DT101" s="2"/>
      <c r="DU101" s="2">
        <v>1013</v>
      </c>
      <c r="DV101" s="2" t="s">
        <v>137</v>
      </c>
      <c r="DW101" s="2" t="s">
        <v>137</v>
      </c>
      <c r="DX101" s="2">
        <v>1</v>
      </c>
      <c r="DY101" s="2"/>
      <c r="DZ101" s="2" t="s">
        <v>3</v>
      </c>
      <c r="EA101" s="2" t="s">
        <v>3</v>
      </c>
      <c r="EB101" s="2" t="s">
        <v>3</v>
      </c>
      <c r="EC101" s="2" t="s">
        <v>3</v>
      </c>
      <c r="ED101" s="2"/>
      <c r="EE101" s="2">
        <v>72340638</v>
      </c>
      <c r="EF101" s="2">
        <v>2</v>
      </c>
      <c r="EG101" s="2" t="s">
        <v>23</v>
      </c>
      <c r="EH101" s="2">
        <v>21</v>
      </c>
      <c r="EI101" s="2" t="s">
        <v>255</v>
      </c>
      <c r="EJ101" s="2">
        <v>1</v>
      </c>
      <c r="EK101" s="2">
        <v>27001</v>
      </c>
      <c r="EL101" s="2" t="s">
        <v>255</v>
      </c>
      <c r="EM101" s="2" t="s">
        <v>256</v>
      </c>
      <c r="EN101" s="2"/>
      <c r="EO101" s="2" t="s">
        <v>3</v>
      </c>
      <c r="EP101" s="2"/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>
        <v>0</v>
      </c>
      <c r="FR101" s="2">
        <v>0</v>
      </c>
      <c r="FS101" s="2">
        <v>0</v>
      </c>
      <c r="FT101" s="2"/>
      <c r="FU101" s="2"/>
      <c r="FV101" s="2"/>
      <c r="FW101" s="2"/>
      <c r="FX101" s="2">
        <v>147</v>
      </c>
      <c r="FY101" s="2">
        <v>134</v>
      </c>
      <c r="FZ101" s="2"/>
      <c r="GA101" s="2" t="s">
        <v>3</v>
      </c>
      <c r="GB101" s="2"/>
      <c r="GC101" s="2"/>
      <c r="GD101" s="2">
        <v>1</v>
      </c>
      <c r="GE101" s="2"/>
      <c r="GF101" s="2">
        <v>1558787212</v>
      </c>
      <c r="GG101" s="2">
        <v>2</v>
      </c>
      <c r="GH101" s="2">
        <v>1</v>
      </c>
      <c r="GI101" s="2">
        <v>-2</v>
      </c>
      <c r="GJ101" s="2">
        <v>0</v>
      </c>
      <c r="GK101" s="2">
        <v>0</v>
      </c>
      <c r="GL101" s="2">
        <f t="shared" si="59"/>
        <v>0</v>
      </c>
      <c r="GM101" s="2">
        <f t="shared" si="60"/>
        <v>0</v>
      </c>
      <c r="GN101" s="2">
        <f t="shared" si="61"/>
        <v>0</v>
      </c>
      <c r="GO101" s="2">
        <f t="shared" si="62"/>
        <v>0</v>
      </c>
      <c r="GP101" s="2">
        <f t="shared" si="63"/>
        <v>0</v>
      </c>
      <c r="GQ101" s="2"/>
      <c r="GR101" s="2">
        <v>0</v>
      </c>
      <c r="GS101" s="2">
        <v>3</v>
      </c>
      <c r="GT101" s="2">
        <v>0</v>
      </c>
      <c r="GU101" s="2" t="s">
        <v>3</v>
      </c>
      <c r="GV101" s="2">
        <f t="shared" si="64"/>
        <v>0</v>
      </c>
      <c r="GW101" s="2">
        <v>1</v>
      </c>
      <c r="GX101" s="2">
        <f t="shared" si="65"/>
        <v>0</v>
      </c>
      <c r="GY101" s="2"/>
      <c r="GZ101" s="2"/>
      <c r="HA101" s="2">
        <v>0</v>
      </c>
      <c r="HB101" s="2">
        <v>0</v>
      </c>
      <c r="HC101" s="2">
        <f t="shared" si="74"/>
        <v>0</v>
      </c>
      <c r="HD101" s="2"/>
      <c r="HE101" s="2" t="s">
        <v>3</v>
      </c>
      <c r="HF101" s="2" t="s">
        <v>3</v>
      </c>
      <c r="HG101" s="2"/>
      <c r="HH101" s="2"/>
      <c r="HI101" s="2"/>
      <c r="HJ101" s="2"/>
      <c r="HK101" s="2"/>
      <c r="HL101" s="2"/>
      <c r="HM101" s="2" t="s">
        <v>3</v>
      </c>
      <c r="HN101" s="2" t="s">
        <v>257</v>
      </c>
      <c r="HO101" s="2" t="s">
        <v>258</v>
      </c>
      <c r="HP101" s="2" t="s">
        <v>255</v>
      </c>
      <c r="HQ101" s="2" t="s">
        <v>255</v>
      </c>
      <c r="HR101" s="2"/>
      <c r="HS101" s="2">
        <v>0</v>
      </c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>
        <v>0</v>
      </c>
      <c r="IL101" s="2"/>
      <c r="IM101" s="2"/>
      <c r="IN101" s="2"/>
      <c r="IO101" s="2"/>
      <c r="IP101" s="2"/>
      <c r="IQ101" s="2"/>
      <c r="IR101" s="2"/>
      <c r="IS101" s="2"/>
      <c r="IT101" s="2"/>
      <c r="IU101" s="2"/>
    </row>
    <row r="102" spans="1:255" x14ac:dyDescent="0.2">
      <c r="A102" s="2">
        <v>17</v>
      </c>
      <c r="B102" s="2">
        <v>1</v>
      </c>
      <c r="C102" s="2"/>
      <c r="D102" s="2"/>
      <c r="E102" s="2" t="s">
        <v>262</v>
      </c>
      <c r="F102" s="2" t="s">
        <v>263</v>
      </c>
      <c r="G102" s="2" t="s">
        <v>264</v>
      </c>
      <c r="H102" s="2" t="s">
        <v>215</v>
      </c>
      <c r="I102" s="2">
        <f>ROUND(4/100,7)</f>
        <v>0.04</v>
      </c>
      <c r="J102" s="2">
        <v>0</v>
      </c>
      <c r="K102" s="2">
        <f>ROUND(4/100,7)</f>
        <v>0.04</v>
      </c>
      <c r="L102" s="2"/>
      <c r="M102" s="2"/>
      <c r="N102" s="2"/>
      <c r="O102" s="2">
        <f t="shared" si="72"/>
        <v>3848.93</v>
      </c>
      <c r="P102" s="2">
        <f>ROUND(CQ102*I102,2)</f>
        <v>3848.93</v>
      </c>
      <c r="Q102" s="2">
        <f>ROUND(CR102*I102,2)</f>
        <v>0</v>
      </c>
      <c r="R102" s="2">
        <f>ROUND(CS102*I102,2)</f>
        <v>0</v>
      </c>
      <c r="S102" s="2">
        <f>ROUND(CT102*I102,2)</f>
        <v>0</v>
      </c>
      <c r="T102" s="2">
        <f t="shared" si="49"/>
        <v>0</v>
      </c>
      <c r="U102" s="2">
        <f>ROUND(CV102*I102,7)</f>
        <v>0</v>
      </c>
      <c r="V102" s="2">
        <f>ROUND(CW102*I102,7)</f>
        <v>0</v>
      </c>
      <c r="W102" s="2">
        <f t="shared" si="50"/>
        <v>0</v>
      </c>
      <c r="X102" s="2">
        <f t="shared" si="51"/>
        <v>0</v>
      </c>
      <c r="Y102" s="2">
        <f t="shared" si="52"/>
        <v>0</v>
      </c>
      <c r="Z102" s="2"/>
      <c r="AA102" s="2">
        <v>73938991</v>
      </c>
      <c r="AB102" s="2">
        <f t="shared" si="53"/>
        <v>69225.399999999994</v>
      </c>
      <c r="AC102" s="2">
        <f>ROUND((ES102),6)</f>
        <v>69225.399999999994</v>
      </c>
      <c r="AD102" s="2">
        <f>ROUND((((ET102)-(EU102))+AE102),6)</f>
        <v>0</v>
      </c>
      <c r="AE102" s="2">
        <f t="shared" si="77"/>
        <v>0</v>
      </c>
      <c r="AF102" s="2">
        <f t="shared" si="77"/>
        <v>0</v>
      </c>
      <c r="AG102" s="2">
        <f t="shared" si="54"/>
        <v>0</v>
      </c>
      <c r="AH102" s="2">
        <f t="shared" si="78"/>
        <v>0</v>
      </c>
      <c r="AI102" s="2">
        <f t="shared" si="78"/>
        <v>0</v>
      </c>
      <c r="AJ102" s="2">
        <f t="shared" si="55"/>
        <v>0</v>
      </c>
      <c r="AK102" s="2">
        <v>69225.399999999994</v>
      </c>
      <c r="AL102" s="2">
        <v>69225.399999999994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1</v>
      </c>
      <c r="AW102" s="2">
        <v>1</v>
      </c>
      <c r="AX102" s="2"/>
      <c r="AY102" s="2"/>
      <c r="AZ102" s="2">
        <v>1</v>
      </c>
      <c r="BA102" s="2">
        <v>1</v>
      </c>
      <c r="BB102" s="2">
        <v>1</v>
      </c>
      <c r="BC102" s="2">
        <v>1.39</v>
      </c>
      <c r="BD102" s="2" t="s">
        <v>3</v>
      </c>
      <c r="BE102" s="2" t="s">
        <v>3</v>
      </c>
      <c r="BF102" s="2" t="s">
        <v>3</v>
      </c>
      <c r="BG102" s="2" t="s">
        <v>3</v>
      </c>
      <c r="BH102" s="2">
        <v>3</v>
      </c>
      <c r="BI102" s="2">
        <v>2</v>
      </c>
      <c r="BJ102" s="2" t="s">
        <v>265</v>
      </c>
      <c r="BK102" s="2"/>
      <c r="BL102" s="2"/>
      <c r="BM102" s="2">
        <v>500002</v>
      </c>
      <c r="BN102" s="2">
        <v>0</v>
      </c>
      <c r="BO102" s="2" t="s">
        <v>263</v>
      </c>
      <c r="BP102" s="2">
        <v>1</v>
      </c>
      <c r="BQ102" s="2">
        <v>12</v>
      </c>
      <c r="BR102" s="2">
        <v>0</v>
      </c>
      <c r="BS102" s="2">
        <v>1</v>
      </c>
      <c r="BT102" s="2">
        <v>1</v>
      </c>
      <c r="BU102" s="2">
        <v>1</v>
      </c>
      <c r="BV102" s="2">
        <v>1</v>
      </c>
      <c r="BW102" s="2">
        <v>1</v>
      </c>
      <c r="BX102" s="2">
        <v>1</v>
      </c>
      <c r="BY102" s="2" t="s">
        <v>3</v>
      </c>
      <c r="BZ102" s="2">
        <v>0</v>
      </c>
      <c r="CA102" s="2">
        <v>0</v>
      </c>
      <c r="CB102" s="2" t="s">
        <v>3</v>
      </c>
      <c r="CC102" s="2"/>
      <c r="CD102" s="2"/>
      <c r="CE102" s="2">
        <v>0</v>
      </c>
      <c r="CF102" s="2">
        <v>0</v>
      </c>
      <c r="CG102" s="2">
        <v>0</v>
      </c>
      <c r="CH102" s="2"/>
      <c r="CI102" s="2"/>
      <c r="CJ102" s="2"/>
      <c r="CK102" s="2"/>
      <c r="CL102" s="2"/>
      <c r="CM102" s="2">
        <v>0</v>
      </c>
      <c r="CN102" s="2" t="s">
        <v>3</v>
      </c>
      <c r="CO102" s="2">
        <v>0</v>
      </c>
      <c r="CP102" s="2">
        <f t="shared" si="73"/>
        <v>3848.93</v>
      </c>
      <c r="CQ102" s="2">
        <f>ROUND(AL102*BC102,2)</f>
        <v>96223.31</v>
      </c>
      <c r="CR102" s="2">
        <f>ROUND(AM102*BB102,2)</f>
        <v>0</v>
      </c>
      <c r="CS102" s="2">
        <f>ROUND(AN102*BS102,2)</f>
        <v>0</v>
      </c>
      <c r="CT102" s="2">
        <f>ROUND(AO102*BA102,2)</f>
        <v>0</v>
      </c>
      <c r="CU102" s="2">
        <f t="shared" si="75"/>
        <v>0</v>
      </c>
      <c r="CV102" s="2">
        <f t="shared" si="79"/>
        <v>0</v>
      </c>
      <c r="CW102" s="2">
        <f t="shared" si="79"/>
        <v>0</v>
      </c>
      <c r="CX102" s="2">
        <f t="shared" si="76"/>
        <v>0</v>
      </c>
      <c r="CY102" s="2">
        <f>0</f>
        <v>0</v>
      </c>
      <c r="CZ102" s="2">
        <f>0</f>
        <v>0</v>
      </c>
      <c r="DA102" s="2"/>
      <c r="DB102" s="2"/>
      <c r="DC102" s="2" t="s">
        <v>3</v>
      </c>
      <c r="DD102" s="2" t="s">
        <v>3</v>
      </c>
      <c r="DE102" s="2" t="s">
        <v>3</v>
      </c>
      <c r="DF102" s="2" t="s">
        <v>3</v>
      </c>
      <c r="DG102" s="2" t="s">
        <v>3</v>
      </c>
      <c r="DH102" s="2" t="s">
        <v>3</v>
      </c>
      <c r="DI102" s="2" t="s">
        <v>3</v>
      </c>
      <c r="DJ102" s="2" t="s">
        <v>3</v>
      </c>
      <c r="DK102" s="2" t="s">
        <v>3</v>
      </c>
      <c r="DL102" s="2" t="s">
        <v>3</v>
      </c>
      <c r="DM102" s="2" t="s">
        <v>3</v>
      </c>
      <c r="DN102" s="2">
        <v>0</v>
      </c>
      <c r="DO102" s="2">
        <v>0</v>
      </c>
      <c r="DP102" s="2">
        <v>1</v>
      </c>
      <c r="DQ102" s="2">
        <v>1</v>
      </c>
      <c r="DR102" s="2"/>
      <c r="DS102" s="2"/>
      <c r="DT102" s="2"/>
      <c r="DU102" s="2">
        <v>1013</v>
      </c>
      <c r="DV102" s="2" t="s">
        <v>215</v>
      </c>
      <c r="DW102" s="2" t="s">
        <v>215</v>
      </c>
      <c r="DX102" s="2">
        <v>1</v>
      </c>
      <c r="DY102" s="2"/>
      <c r="DZ102" s="2" t="s">
        <v>3</v>
      </c>
      <c r="EA102" s="2" t="s">
        <v>3</v>
      </c>
      <c r="EB102" s="2" t="s">
        <v>3</v>
      </c>
      <c r="EC102" s="2" t="s">
        <v>3</v>
      </c>
      <c r="ED102" s="2"/>
      <c r="EE102" s="2">
        <v>72340531</v>
      </c>
      <c r="EF102" s="2">
        <v>12</v>
      </c>
      <c r="EG102" s="2" t="s">
        <v>248</v>
      </c>
      <c r="EH102" s="2">
        <v>0</v>
      </c>
      <c r="EI102" s="2" t="s">
        <v>3</v>
      </c>
      <c r="EJ102" s="2">
        <v>2</v>
      </c>
      <c r="EK102" s="2">
        <v>500002</v>
      </c>
      <c r="EL102" s="2" t="s">
        <v>249</v>
      </c>
      <c r="EM102" s="2" t="s">
        <v>250</v>
      </c>
      <c r="EN102" s="2"/>
      <c r="EO102" s="2" t="s">
        <v>3</v>
      </c>
      <c r="EP102" s="2"/>
      <c r="EQ102" s="2">
        <v>0</v>
      </c>
      <c r="ER102" s="2">
        <v>69225.399999999994</v>
      </c>
      <c r="ES102" s="2">
        <v>69225.399999999994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>
        <v>0</v>
      </c>
      <c r="FR102" s="2">
        <v>0</v>
      </c>
      <c r="FS102" s="2">
        <v>0</v>
      </c>
      <c r="FT102" s="2"/>
      <c r="FU102" s="2"/>
      <c r="FV102" s="2"/>
      <c r="FW102" s="2"/>
      <c r="FX102" s="2">
        <v>0</v>
      </c>
      <c r="FY102" s="2">
        <v>0</v>
      </c>
      <c r="FZ102" s="2"/>
      <c r="GA102" s="2" t="s">
        <v>3</v>
      </c>
      <c r="GB102" s="2"/>
      <c r="GC102" s="2"/>
      <c r="GD102" s="2">
        <v>1</v>
      </c>
      <c r="GE102" s="2"/>
      <c r="GF102" s="2">
        <v>1134049418</v>
      </c>
      <c r="GG102" s="2">
        <v>2</v>
      </c>
      <c r="GH102" s="2">
        <v>1</v>
      </c>
      <c r="GI102" s="2">
        <v>2</v>
      </c>
      <c r="GJ102" s="2">
        <v>0</v>
      </c>
      <c r="GK102" s="2">
        <v>0</v>
      </c>
      <c r="GL102" s="2">
        <f t="shared" si="59"/>
        <v>0</v>
      </c>
      <c r="GM102" s="2">
        <f t="shared" si="60"/>
        <v>3848.93</v>
      </c>
      <c r="GN102" s="2">
        <f t="shared" si="61"/>
        <v>0</v>
      </c>
      <c r="GO102" s="2">
        <f t="shared" si="62"/>
        <v>3848.93</v>
      </c>
      <c r="GP102" s="2">
        <f t="shared" si="63"/>
        <v>0</v>
      </c>
      <c r="GQ102" s="2"/>
      <c r="GR102" s="2">
        <v>0</v>
      </c>
      <c r="GS102" s="2">
        <v>3</v>
      </c>
      <c r="GT102" s="2">
        <v>0</v>
      </c>
      <c r="GU102" s="2" t="s">
        <v>3</v>
      </c>
      <c r="GV102" s="2">
        <f t="shared" si="64"/>
        <v>0</v>
      </c>
      <c r="GW102" s="2">
        <v>1</v>
      </c>
      <c r="GX102" s="2">
        <f t="shared" si="65"/>
        <v>0</v>
      </c>
      <c r="GY102" s="2"/>
      <c r="GZ102" s="2"/>
      <c r="HA102" s="2">
        <v>0</v>
      </c>
      <c r="HB102" s="2">
        <v>0</v>
      </c>
      <c r="HC102" s="2">
        <f t="shared" si="74"/>
        <v>0</v>
      </c>
      <c r="HD102" s="2"/>
      <c r="HE102" s="2" t="s">
        <v>3</v>
      </c>
      <c r="HF102" s="2" t="s">
        <v>3</v>
      </c>
      <c r="HG102" s="2"/>
      <c r="HH102" s="2"/>
      <c r="HI102" s="2"/>
      <c r="HJ102" s="2"/>
      <c r="HK102" s="2"/>
      <c r="HL102" s="2"/>
      <c r="HM102" s="2" t="s">
        <v>3</v>
      </c>
      <c r="HN102" s="2" t="s">
        <v>3</v>
      </c>
      <c r="HO102" s="2" t="s">
        <v>3</v>
      </c>
      <c r="HP102" s="2" t="s">
        <v>3</v>
      </c>
      <c r="HQ102" s="2" t="s">
        <v>3</v>
      </c>
      <c r="HR102" s="2"/>
      <c r="HS102" s="2">
        <v>0</v>
      </c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>
        <v>0</v>
      </c>
      <c r="IL102" s="2"/>
      <c r="IM102" s="2"/>
      <c r="IN102" s="2"/>
      <c r="IO102" s="2"/>
      <c r="IP102" s="2"/>
      <c r="IQ102" s="2"/>
      <c r="IR102" s="2"/>
      <c r="IS102" s="2"/>
      <c r="IT102" s="2"/>
      <c r="IU102" s="2"/>
    </row>
    <row r="103" spans="1:255" x14ac:dyDescent="0.2">
      <c r="A103" s="2">
        <v>17</v>
      </c>
      <c r="B103" s="2">
        <v>1</v>
      </c>
      <c r="C103" s="2"/>
      <c r="D103" s="2"/>
      <c r="E103" s="2" t="s">
        <v>266</v>
      </c>
      <c r="F103" s="2" t="s">
        <v>267</v>
      </c>
      <c r="G103" s="2" t="s">
        <v>268</v>
      </c>
      <c r="H103" s="2" t="s">
        <v>137</v>
      </c>
      <c r="I103" s="2">
        <v>4</v>
      </c>
      <c r="J103" s="2">
        <v>0</v>
      </c>
      <c r="K103" s="2">
        <v>4</v>
      </c>
      <c r="L103" s="2"/>
      <c r="M103" s="2"/>
      <c r="N103" s="2"/>
      <c r="O103" s="2">
        <f t="shared" si="72"/>
        <v>3965.68</v>
      </c>
      <c r="P103" s="2">
        <f>ROUND(CQ103*I103,2)</f>
        <v>3965.68</v>
      </c>
      <c r="Q103" s="2">
        <f>ROUND(CR103*I103,2)</f>
        <v>0</v>
      </c>
      <c r="R103" s="2">
        <f>ROUND(CS103*I103,2)</f>
        <v>0</v>
      </c>
      <c r="S103" s="2">
        <f>ROUND(CT103*I103,2)</f>
        <v>0</v>
      </c>
      <c r="T103" s="2">
        <f t="shared" si="49"/>
        <v>0</v>
      </c>
      <c r="U103" s="2">
        <f>ROUND(CV103*I103,7)</f>
        <v>0</v>
      </c>
      <c r="V103" s="2">
        <f>ROUND(CW103*I103,7)</f>
        <v>0</v>
      </c>
      <c r="W103" s="2">
        <f t="shared" si="50"/>
        <v>0</v>
      </c>
      <c r="X103" s="2">
        <f t="shared" si="51"/>
        <v>0</v>
      </c>
      <c r="Y103" s="2">
        <f t="shared" si="52"/>
        <v>0</v>
      </c>
      <c r="Z103" s="2"/>
      <c r="AA103" s="2">
        <v>73938991</v>
      </c>
      <c r="AB103" s="2">
        <f t="shared" si="53"/>
        <v>713.25</v>
      </c>
      <c r="AC103" s="2">
        <f>ROUND((ES103),6)</f>
        <v>713.25</v>
      </c>
      <c r="AD103" s="2">
        <f>ROUND((((ET103)-(EU103))+AE103),6)</f>
        <v>0</v>
      </c>
      <c r="AE103" s="2">
        <f t="shared" si="77"/>
        <v>0</v>
      </c>
      <c r="AF103" s="2">
        <f t="shared" si="77"/>
        <v>0</v>
      </c>
      <c r="AG103" s="2">
        <f t="shared" si="54"/>
        <v>0</v>
      </c>
      <c r="AH103" s="2">
        <f t="shared" si="78"/>
        <v>0</v>
      </c>
      <c r="AI103" s="2">
        <f t="shared" si="78"/>
        <v>0</v>
      </c>
      <c r="AJ103" s="2">
        <f t="shared" si="55"/>
        <v>0</v>
      </c>
      <c r="AK103" s="2">
        <v>713.25</v>
      </c>
      <c r="AL103" s="2">
        <v>713.25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1</v>
      </c>
      <c r="AW103" s="2">
        <v>1</v>
      </c>
      <c r="AX103" s="2"/>
      <c r="AY103" s="2"/>
      <c r="AZ103" s="2">
        <v>1</v>
      </c>
      <c r="BA103" s="2">
        <v>1</v>
      </c>
      <c r="BB103" s="2">
        <v>1</v>
      </c>
      <c r="BC103" s="2">
        <v>1.39</v>
      </c>
      <c r="BD103" s="2" t="s">
        <v>3</v>
      </c>
      <c r="BE103" s="2" t="s">
        <v>3</v>
      </c>
      <c r="BF103" s="2" t="s">
        <v>3</v>
      </c>
      <c r="BG103" s="2" t="s">
        <v>3</v>
      </c>
      <c r="BH103" s="2">
        <v>3</v>
      </c>
      <c r="BI103" s="2">
        <v>2</v>
      </c>
      <c r="BJ103" s="2" t="s">
        <v>269</v>
      </c>
      <c r="BK103" s="2"/>
      <c r="BL103" s="2"/>
      <c r="BM103" s="2">
        <v>500002</v>
      </c>
      <c r="BN103" s="2">
        <v>0</v>
      </c>
      <c r="BO103" s="2" t="s">
        <v>267</v>
      </c>
      <c r="BP103" s="2">
        <v>1</v>
      </c>
      <c r="BQ103" s="2">
        <v>12</v>
      </c>
      <c r="BR103" s="2">
        <v>0</v>
      </c>
      <c r="BS103" s="2">
        <v>1</v>
      </c>
      <c r="BT103" s="2">
        <v>1</v>
      </c>
      <c r="BU103" s="2">
        <v>1</v>
      </c>
      <c r="BV103" s="2">
        <v>1</v>
      </c>
      <c r="BW103" s="2">
        <v>1</v>
      </c>
      <c r="BX103" s="2">
        <v>1</v>
      </c>
      <c r="BY103" s="2" t="s">
        <v>3</v>
      </c>
      <c r="BZ103" s="2">
        <v>0</v>
      </c>
      <c r="CA103" s="2">
        <v>0</v>
      </c>
      <c r="CB103" s="2" t="s">
        <v>3</v>
      </c>
      <c r="CC103" s="2"/>
      <c r="CD103" s="2"/>
      <c r="CE103" s="2">
        <v>0</v>
      </c>
      <c r="CF103" s="2">
        <v>0</v>
      </c>
      <c r="CG103" s="2">
        <v>0</v>
      </c>
      <c r="CH103" s="2"/>
      <c r="CI103" s="2"/>
      <c r="CJ103" s="2"/>
      <c r="CK103" s="2"/>
      <c r="CL103" s="2"/>
      <c r="CM103" s="2">
        <v>0</v>
      </c>
      <c r="CN103" s="2" t="s">
        <v>3</v>
      </c>
      <c r="CO103" s="2">
        <v>0</v>
      </c>
      <c r="CP103" s="2">
        <f t="shared" si="73"/>
        <v>3965.68</v>
      </c>
      <c r="CQ103" s="2">
        <f>ROUND(AL103*BC103,2)</f>
        <v>991.42</v>
      </c>
      <c r="CR103" s="2">
        <f>ROUND(AM103*BB103,2)</f>
        <v>0</v>
      </c>
      <c r="CS103" s="2">
        <f>ROUND(AN103*BS103,2)</f>
        <v>0</v>
      </c>
      <c r="CT103" s="2">
        <f>ROUND(AO103*BA103,2)</f>
        <v>0</v>
      </c>
      <c r="CU103" s="2">
        <f t="shared" si="75"/>
        <v>0</v>
      </c>
      <c r="CV103" s="2">
        <f t="shared" si="79"/>
        <v>0</v>
      </c>
      <c r="CW103" s="2">
        <f t="shared" si="79"/>
        <v>0</v>
      </c>
      <c r="CX103" s="2">
        <f t="shared" si="76"/>
        <v>0</v>
      </c>
      <c r="CY103" s="2">
        <f>0</f>
        <v>0</v>
      </c>
      <c r="CZ103" s="2">
        <f>0</f>
        <v>0</v>
      </c>
      <c r="DA103" s="2"/>
      <c r="DB103" s="2"/>
      <c r="DC103" s="2" t="s">
        <v>3</v>
      </c>
      <c r="DD103" s="2" t="s">
        <v>3</v>
      </c>
      <c r="DE103" s="2" t="s">
        <v>3</v>
      </c>
      <c r="DF103" s="2" t="s">
        <v>3</v>
      </c>
      <c r="DG103" s="2" t="s">
        <v>3</v>
      </c>
      <c r="DH103" s="2" t="s">
        <v>3</v>
      </c>
      <c r="DI103" s="2" t="s">
        <v>3</v>
      </c>
      <c r="DJ103" s="2" t="s">
        <v>3</v>
      </c>
      <c r="DK103" s="2" t="s">
        <v>3</v>
      </c>
      <c r="DL103" s="2" t="s">
        <v>3</v>
      </c>
      <c r="DM103" s="2" t="s">
        <v>3</v>
      </c>
      <c r="DN103" s="2">
        <v>0</v>
      </c>
      <c r="DO103" s="2">
        <v>0</v>
      </c>
      <c r="DP103" s="2">
        <v>1</v>
      </c>
      <c r="DQ103" s="2">
        <v>1</v>
      </c>
      <c r="DR103" s="2"/>
      <c r="DS103" s="2"/>
      <c r="DT103" s="2"/>
      <c r="DU103" s="2">
        <v>1013</v>
      </c>
      <c r="DV103" s="2" t="s">
        <v>137</v>
      </c>
      <c r="DW103" s="2" t="s">
        <v>137</v>
      </c>
      <c r="DX103" s="2">
        <v>1</v>
      </c>
      <c r="DY103" s="2"/>
      <c r="DZ103" s="2" t="s">
        <v>3</v>
      </c>
      <c r="EA103" s="2" t="s">
        <v>3</v>
      </c>
      <c r="EB103" s="2" t="s">
        <v>3</v>
      </c>
      <c r="EC103" s="2" t="s">
        <v>3</v>
      </c>
      <c r="ED103" s="2"/>
      <c r="EE103" s="2">
        <v>72340531</v>
      </c>
      <c r="EF103" s="2">
        <v>12</v>
      </c>
      <c r="EG103" s="2" t="s">
        <v>248</v>
      </c>
      <c r="EH103" s="2">
        <v>0</v>
      </c>
      <c r="EI103" s="2" t="s">
        <v>3</v>
      </c>
      <c r="EJ103" s="2">
        <v>2</v>
      </c>
      <c r="EK103" s="2">
        <v>500002</v>
      </c>
      <c r="EL103" s="2" t="s">
        <v>249</v>
      </c>
      <c r="EM103" s="2" t="s">
        <v>250</v>
      </c>
      <c r="EN103" s="2"/>
      <c r="EO103" s="2" t="s">
        <v>3</v>
      </c>
      <c r="EP103" s="2"/>
      <c r="EQ103" s="2">
        <v>0</v>
      </c>
      <c r="ER103" s="2">
        <v>713.25</v>
      </c>
      <c r="ES103" s="2">
        <v>713.25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>
        <v>0</v>
      </c>
      <c r="FR103" s="2">
        <v>0</v>
      </c>
      <c r="FS103" s="2">
        <v>0</v>
      </c>
      <c r="FT103" s="2"/>
      <c r="FU103" s="2"/>
      <c r="FV103" s="2"/>
      <c r="FW103" s="2"/>
      <c r="FX103" s="2">
        <v>0</v>
      </c>
      <c r="FY103" s="2">
        <v>0</v>
      </c>
      <c r="FZ103" s="2"/>
      <c r="GA103" s="2" t="s">
        <v>3</v>
      </c>
      <c r="GB103" s="2"/>
      <c r="GC103" s="2"/>
      <c r="GD103" s="2">
        <v>1</v>
      </c>
      <c r="GE103" s="2"/>
      <c r="GF103" s="2">
        <v>-10111022</v>
      </c>
      <c r="GG103" s="2">
        <v>2</v>
      </c>
      <c r="GH103" s="2">
        <v>1</v>
      </c>
      <c r="GI103" s="2">
        <v>2</v>
      </c>
      <c r="GJ103" s="2">
        <v>0</v>
      </c>
      <c r="GK103" s="2">
        <v>0</v>
      </c>
      <c r="GL103" s="2">
        <f t="shared" si="59"/>
        <v>0</v>
      </c>
      <c r="GM103" s="2">
        <f t="shared" si="60"/>
        <v>3965.68</v>
      </c>
      <c r="GN103" s="2">
        <f t="shared" si="61"/>
        <v>0</v>
      </c>
      <c r="GO103" s="2">
        <f t="shared" si="62"/>
        <v>3965.68</v>
      </c>
      <c r="GP103" s="2">
        <f t="shared" si="63"/>
        <v>0</v>
      </c>
      <c r="GQ103" s="2"/>
      <c r="GR103" s="2">
        <v>0</v>
      </c>
      <c r="GS103" s="2">
        <v>3</v>
      </c>
      <c r="GT103" s="2">
        <v>0</v>
      </c>
      <c r="GU103" s="2" t="s">
        <v>3</v>
      </c>
      <c r="GV103" s="2">
        <f t="shared" si="64"/>
        <v>0</v>
      </c>
      <c r="GW103" s="2">
        <v>1</v>
      </c>
      <c r="GX103" s="2">
        <f t="shared" si="65"/>
        <v>0</v>
      </c>
      <c r="GY103" s="2"/>
      <c r="GZ103" s="2"/>
      <c r="HA103" s="2">
        <v>0</v>
      </c>
      <c r="HB103" s="2">
        <v>0</v>
      </c>
      <c r="HC103" s="2">
        <f t="shared" si="74"/>
        <v>0</v>
      </c>
      <c r="HD103" s="2"/>
      <c r="HE103" s="2" t="s">
        <v>3</v>
      </c>
      <c r="HF103" s="2" t="s">
        <v>3</v>
      </c>
      <c r="HG103" s="2"/>
      <c r="HH103" s="2"/>
      <c r="HI103" s="2"/>
      <c r="HJ103" s="2"/>
      <c r="HK103" s="2"/>
      <c r="HL103" s="2"/>
      <c r="HM103" s="2" t="s">
        <v>3</v>
      </c>
      <c r="HN103" s="2" t="s">
        <v>3</v>
      </c>
      <c r="HO103" s="2" t="s">
        <v>3</v>
      </c>
      <c r="HP103" s="2" t="s">
        <v>3</v>
      </c>
      <c r="HQ103" s="2" t="s">
        <v>3</v>
      </c>
      <c r="HR103" s="2"/>
      <c r="HS103" s="2">
        <v>0</v>
      </c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>
        <v>0</v>
      </c>
      <c r="IL103" s="2"/>
      <c r="IM103" s="2"/>
      <c r="IN103" s="2"/>
      <c r="IO103" s="2"/>
      <c r="IP103" s="2"/>
      <c r="IQ103" s="2"/>
      <c r="IR103" s="2"/>
      <c r="IS103" s="2"/>
      <c r="IT103" s="2"/>
      <c r="IU103" s="2"/>
    </row>
    <row r="104" spans="1:255" x14ac:dyDescent="0.2">
      <c r="A104" s="2">
        <v>17</v>
      </c>
      <c r="B104" s="2">
        <v>1</v>
      </c>
      <c r="C104" s="2">
        <f>ROW(SmtRes!A112)</f>
        <v>112</v>
      </c>
      <c r="D104" s="2">
        <f>ROW(EtalonRes!A124)</f>
        <v>124</v>
      </c>
      <c r="E104" s="2" t="s">
        <v>270</v>
      </c>
      <c r="F104" s="2" t="s">
        <v>271</v>
      </c>
      <c r="G104" s="2" t="s">
        <v>272</v>
      </c>
      <c r="H104" s="2" t="s">
        <v>31</v>
      </c>
      <c r="I104" s="2">
        <f>ROUND(0.104/100,7)</f>
        <v>1.0399999999999999E-3</v>
      </c>
      <c r="J104" s="2">
        <v>0</v>
      </c>
      <c r="K104" s="2">
        <f>ROUND(0.104/100,7)</f>
        <v>1.0399999999999999E-3</v>
      </c>
      <c r="L104" s="2"/>
      <c r="M104" s="2"/>
      <c r="N104" s="2"/>
      <c r="O104" s="2">
        <f t="shared" si="72"/>
        <v>78.34</v>
      </c>
      <c r="P104" s="2">
        <f>SUMIF(SmtRes!AQ105:'SmtRes'!AQ112,"=1",SmtRes!DF105:'SmtRes'!DF112)</f>
        <v>3.69</v>
      </c>
      <c r="Q104" s="2">
        <f>SUMIF(SmtRes!AQ105:'SmtRes'!AQ112,"=1",SmtRes!DG105:'SmtRes'!DG112)</f>
        <v>18.829999999999998</v>
      </c>
      <c r="R104" s="2">
        <f>SUMIF(SmtRes!AQ105:'SmtRes'!AQ112,"=1",SmtRes!DH105:'SmtRes'!DH112)</f>
        <v>10.110000000000001</v>
      </c>
      <c r="S104" s="2">
        <f>SUMIF(SmtRes!AQ105:'SmtRes'!AQ112,"=1",SmtRes!DI105:'SmtRes'!DI112)</f>
        <v>45.71</v>
      </c>
      <c r="T104" s="2">
        <f t="shared" si="49"/>
        <v>0</v>
      </c>
      <c r="U104" s="2">
        <f>SUMIF(SmtRes!AQ105:'SmtRes'!AQ112,"=1",SmtRes!CV105:'SmtRes'!CV112)</f>
        <v>0.1404</v>
      </c>
      <c r="V104" s="2">
        <f>SUMIF(SmtRes!AQ105:'SmtRes'!AQ112,"=1",SmtRes!CW105:'SmtRes'!CW112)</f>
        <v>1.8844800000000002E-2</v>
      </c>
      <c r="W104" s="2">
        <f t="shared" si="50"/>
        <v>0</v>
      </c>
      <c r="X104" s="2">
        <f t="shared" si="51"/>
        <v>56.94</v>
      </c>
      <c r="Y104" s="2">
        <f t="shared" si="52"/>
        <v>32.380000000000003</v>
      </c>
      <c r="Z104" s="2"/>
      <c r="AA104" s="2">
        <v>73938991</v>
      </c>
      <c r="AB104" s="2">
        <f t="shared" si="53"/>
        <v>58558.458700000003</v>
      </c>
      <c r="AC104" s="2">
        <f>ROUND((SUM(SmtRes!BQ105:'SmtRes'!BQ112)),6)</f>
        <v>3269.9924999999998</v>
      </c>
      <c r="AD104" s="2">
        <f>ROUND((((SUM(SmtRes!BR105:'SmtRes'!BR112))-(SUM(SmtRes!BS105:'SmtRes'!BS112)))+AE104),6)</f>
        <v>11336.5162</v>
      </c>
      <c r="AE104" s="2">
        <f>ROUND((SUM(SmtRes!BS105:'SmtRes'!BS112)),6)</f>
        <v>9725.5488000000005</v>
      </c>
      <c r="AF104" s="2">
        <f>ROUND((SUM(SmtRes!BT105:'SmtRes'!BT112)),6)</f>
        <v>43951.95</v>
      </c>
      <c r="AG104" s="2">
        <f t="shared" si="54"/>
        <v>0</v>
      </c>
      <c r="AH104" s="2">
        <f>(SUM(SmtRes!BU105:'SmtRes'!BU112))</f>
        <v>135</v>
      </c>
      <c r="AI104" s="2">
        <f>(SUM(SmtRes!BV105:'SmtRes'!BV112))</f>
        <v>18.12</v>
      </c>
      <c r="AJ104" s="2">
        <f t="shared" si="55"/>
        <v>0</v>
      </c>
      <c r="AK104" s="2">
        <v>68284.007499999992</v>
      </c>
      <c r="AL104" s="2">
        <v>3269.9924999999998</v>
      </c>
      <c r="AM104" s="2">
        <v>11336.5162</v>
      </c>
      <c r="AN104" s="2">
        <v>9725.5488000000005</v>
      </c>
      <c r="AO104" s="2">
        <v>43951.95</v>
      </c>
      <c r="AP104" s="2">
        <v>0</v>
      </c>
      <c r="AQ104" s="2">
        <v>135</v>
      </c>
      <c r="AR104" s="2">
        <v>18.12</v>
      </c>
      <c r="AS104" s="2">
        <v>0</v>
      </c>
      <c r="AT104" s="2">
        <v>102</v>
      </c>
      <c r="AU104" s="2">
        <v>58</v>
      </c>
      <c r="AV104" s="2">
        <v>1</v>
      </c>
      <c r="AW104" s="2">
        <v>1</v>
      </c>
      <c r="AX104" s="2"/>
      <c r="AY104" s="2"/>
      <c r="AZ104" s="2">
        <v>1</v>
      </c>
      <c r="BA104" s="2">
        <v>1</v>
      </c>
      <c r="BB104" s="2">
        <v>1</v>
      </c>
      <c r="BC104" s="2">
        <v>1</v>
      </c>
      <c r="BD104" s="2" t="s">
        <v>3</v>
      </c>
      <c r="BE104" s="2" t="s">
        <v>3</v>
      </c>
      <c r="BF104" s="2" t="s">
        <v>3</v>
      </c>
      <c r="BG104" s="2" t="s">
        <v>3</v>
      </c>
      <c r="BH104" s="2">
        <v>0</v>
      </c>
      <c r="BI104" s="2">
        <v>1</v>
      </c>
      <c r="BJ104" s="2" t="s">
        <v>273</v>
      </c>
      <c r="BK104" s="2"/>
      <c r="BL104" s="2"/>
      <c r="BM104" s="2">
        <v>6001</v>
      </c>
      <c r="BN104" s="2">
        <v>0</v>
      </c>
      <c r="BO104" s="2" t="s">
        <v>3</v>
      </c>
      <c r="BP104" s="2">
        <v>0</v>
      </c>
      <c r="BQ104" s="2">
        <v>2</v>
      </c>
      <c r="BR104" s="2">
        <v>0</v>
      </c>
      <c r="BS104" s="2">
        <v>1</v>
      </c>
      <c r="BT104" s="2">
        <v>1</v>
      </c>
      <c r="BU104" s="2">
        <v>1</v>
      </c>
      <c r="BV104" s="2">
        <v>1</v>
      </c>
      <c r="BW104" s="2">
        <v>1</v>
      </c>
      <c r="BX104" s="2">
        <v>1</v>
      </c>
      <c r="BY104" s="2" t="s">
        <v>3</v>
      </c>
      <c r="BZ104" s="2">
        <v>102</v>
      </c>
      <c r="CA104" s="2">
        <v>58</v>
      </c>
      <c r="CB104" s="2" t="s">
        <v>3</v>
      </c>
      <c r="CC104" s="2"/>
      <c r="CD104" s="2"/>
      <c r="CE104" s="2">
        <v>0</v>
      </c>
      <c r="CF104" s="2">
        <v>0</v>
      </c>
      <c r="CG104" s="2">
        <v>0</v>
      </c>
      <c r="CH104" s="2"/>
      <c r="CI104" s="2"/>
      <c r="CJ104" s="2"/>
      <c r="CK104" s="2"/>
      <c r="CL104" s="2"/>
      <c r="CM104" s="2">
        <v>0</v>
      </c>
      <c r="CN104" s="2" t="s">
        <v>3</v>
      </c>
      <c r="CO104" s="2">
        <v>0</v>
      </c>
      <c r="CP104" s="2">
        <f t="shared" si="73"/>
        <v>78.34</v>
      </c>
      <c r="CQ104" s="2">
        <f>SUMIF(SmtRes!AQ105:'SmtRes'!AQ112,"=1",SmtRes!AA105:'SmtRes'!AA112)</f>
        <v>45.400000000000006</v>
      </c>
      <c r="CR104" s="2">
        <f>SUMIF(SmtRes!AQ105:'SmtRes'!AQ112,"=1",SmtRes!AB105:'SmtRes'!AB112)</f>
        <v>1668.45</v>
      </c>
      <c r="CS104" s="2">
        <f>SUMIF(SmtRes!AQ105:'SmtRes'!AQ112,"=1",SmtRes!AC105:'SmtRes'!AC112)</f>
        <v>937.88</v>
      </c>
      <c r="CT104" s="2">
        <f>SUMIF(SmtRes!AQ105:'SmtRes'!AQ112,"=1",SmtRes!AD105:'SmtRes'!AD112)</f>
        <v>325.57</v>
      </c>
      <c r="CU104" s="2">
        <f t="shared" si="75"/>
        <v>0</v>
      </c>
      <c r="CV104" s="2">
        <f>SUMIF(SmtRes!AQ105:'SmtRes'!AQ112,"=1",SmtRes!BU105:'SmtRes'!BU112)</f>
        <v>135</v>
      </c>
      <c r="CW104" s="2">
        <f>SUMIF(SmtRes!AQ105:'SmtRes'!AQ112,"=1",SmtRes!BV105:'SmtRes'!BV112)</f>
        <v>18.12</v>
      </c>
      <c r="CX104" s="2">
        <f t="shared" si="76"/>
        <v>0</v>
      </c>
      <c r="CY104" s="2">
        <f t="shared" ref="CY104:CY111" si="80">(((S104+R104)*AT104)/100)</f>
        <v>56.936400000000006</v>
      </c>
      <c r="CZ104" s="2">
        <f t="shared" ref="CZ104:CZ111" si="81">(((S104+R104)*AU104)/100)</f>
        <v>32.375599999999999</v>
      </c>
      <c r="DA104" s="2"/>
      <c r="DB104" s="2"/>
      <c r="DC104" s="2" t="s">
        <v>3</v>
      </c>
      <c r="DD104" s="2" t="s">
        <v>3</v>
      </c>
      <c r="DE104" s="2" t="s">
        <v>3</v>
      </c>
      <c r="DF104" s="2" t="s">
        <v>3</v>
      </c>
      <c r="DG104" s="2" t="s">
        <v>3</v>
      </c>
      <c r="DH104" s="2" t="s">
        <v>3</v>
      </c>
      <c r="DI104" s="2" t="s">
        <v>3</v>
      </c>
      <c r="DJ104" s="2" t="s">
        <v>3</v>
      </c>
      <c r="DK104" s="2" t="s">
        <v>3</v>
      </c>
      <c r="DL104" s="2" t="s">
        <v>3</v>
      </c>
      <c r="DM104" s="2" t="s">
        <v>3</v>
      </c>
      <c r="DN104" s="2">
        <v>0</v>
      </c>
      <c r="DO104" s="2">
        <v>0</v>
      </c>
      <c r="DP104" s="2">
        <v>1</v>
      </c>
      <c r="DQ104" s="2">
        <v>1</v>
      </c>
      <c r="DR104" s="2"/>
      <c r="DS104" s="2"/>
      <c r="DT104" s="2"/>
      <c r="DU104" s="2">
        <v>1007</v>
      </c>
      <c r="DV104" s="2" t="s">
        <v>31</v>
      </c>
      <c r="DW104" s="2" t="s">
        <v>31</v>
      </c>
      <c r="DX104" s="2">
        <v>100</v>
      </c>
      <c r="DY104" s="2"/>
      <c r="DZ104" s="2" t="s">
        <v>3</v>
      </c>
      <c r="EA104" s="2" t="s">
        <v>3</v>
      </c>
      <c r="EB104" s="2" t="s">
        <v>3</v>
      </c>
      <c r="EC104" s="2" t="s">
        <v>3</v>
      </c>
      <c r="ED104" s="2"/>
      <c r="EE104" s="2">
        <v>72340584</v>
      </c>
      <c r="EF104" s="2">
        <v>2</v>
      </c>
      <c r="EG104" s="2" t="s">
        <v>23</v>
      </c>
      <c r="EH104" s="2">
        <v>6</v>
      </c>
      <c r="EI104" s="2" t="s">
        <v>274</v>
      </c>
      <c r="EJ104" s="2">
        <v>1</v>
      </c>
      <c r="EK104" s="2">
        <v>6001</v>
      </c>
      <c r="EL104" s="2" t="s">
        <v>274</v>
      </c>
      <c r="EM104" s="2" t="s">
        <v>275</v>
      </c>
      <c r="EN104" s="2"/>
      <c r="EO104" s="2" t="s">
        <v>3</v>
      </c>
      <c r="EP104" s="2"/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135</v>
      </c>
      <c r="EX104" s="2">
        <v>18.12</v>
      </c>
      <c r="EY104" s="2">
        <v>0</v>
      </c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>
        <v>0</v>
      </c>
      <c r="FR104" s="2">
        <v>0</v>
      </c>
      <c r="FS104" s="2">
        <v>0</v>
      </c>
      <c r="FT104" s="2"/>
      <c r="FU104" s="2"/>
      <c r="FV104" s="2"/>
      <c r="FW104" s="2"/>
      <c r="FX104" s="2">
        <v>102</v>
      </c>
      <c r="FY104" s="2">
        <v>58</v>
      </c>
      <c r="FZ104" s="2"/>
      <c r="GA104" s="2" t="s">
        <v>3</v>
      </c>
      <c r="GB104" s="2"/>
      <c r="GC104" s="2"/>
      <c r="GD104" s="2">
        <v>1</v>
      </c>
      <c r="GE104" s="2"/>
      <c r="GF104" s="2">
        <v>-1561135117</v>
      </c>
      <c r="GG104" s="2">
        <v>2</v>
      </c>
      <c r="GH104" s="2">
        <v>1</v>
      </c>
      <c r="GI104" s="2">
        <v>-2</v>
      </c>
      <c r="GJ104" s="2">
        <v>0</v>
      </c>
      <c r="GK104" s="2">
        <v>0</v>
      </c>
      <c r="GL104" s="2">
        <f t="shared" si="59"/>
        <v>0</v>
      </c>
      <c r="GM104" s="2">
        <f t="shared" si="60"/>
        <v>167.66</v>
      </c>
      <c r="GN104" s="2">
        <f t="shared" si="61"/>
        <v>167.66</v>
      </c>
      <c r="GO104" s="2">
        <f t="shared" si="62"/>
        <v>0</v>
      </c>
      <c r="GP104" s="2">
        <f t="shared" si="63"/>
        <v>0</v>
      </c>
      <c r="GQ104" s="2"/>
      <c r="GR104" s="2">
        <v>0</v>
      </c>
      <c r="GS104" s="2">
        <v>3</v>
      </c>
      <c r="GT104" s="2">
        <v>0</v>
      </c>
      <c r="GU104" s="2" t="s">
        <v>3</v>
      </c>
      <c r="GV104" s="2">
        <f t="shared" si="64"/>
        <v>0</v>
      </c>
      <c r="GW104" s="2">
        <v>1</v>
      </c>
      <c r="GX104" s="2">
        <f t="shared" si="65"/>
        <v>0</v>
      </c>
      <c r="GY104" s="2"/>
      <c r="GZ104" s="2"/>
      <c r="HA104" s="2">
        <v>0</v>
      </c>
      <c r="HB104" s="2">
        <v>0</v>
      </c>
      <c r="HC104" s="2">
        <f t="shared" si="74"/>
        <v>0</v>
      </c>
      <c r="HD104" s="2"/>
      <c r="HE104" s="2" t="s">
        <v>3</v>
      </c>
      <c r="HF104" s="2" t="s">
        <v>3</v>
      </c>
      <c r="HG104" s="2"/>
      <c r="HH104" s="2"/>
      <c r="HI104" s="2"/>
      <c r="HJ104" s="2"/>
      <c r="HK104" s="2"/>
      <c r="HL104" s="2"/>
      <c r="HM104" s="2" t="s">
        <v>3</v>
      </c>
      <c r="HN104" s="2" t="s">
        <v>276</v>
      </c>
      <c r="HO104" s="2" t="s">
        <v>277</v>
      </c>
      <c r="HP104" s="2" t="s">
        <v>274</v>
      </c>
      <c r="HQ104" s="2" t="s">
        <v>274</v>
      </c>
      <c r="HR104" s="2"/>
      <c r="HS104" s="2">
        <v>0</v>
      </c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>
        <v>0</v>
      </c>
      <c r="IL104" s="2"/>
      <c r="IM104" s="2"/>
      <c r="IN104" s="2"/>
      <c r="IO104" s="2"/>
      <c r="IP104" s="2"/>
      <c r="IQ104" s="2"/>
      <c r="IR104" s="2"/>
      <c r="IS104" s="2"/>
      <c r="IT104" s="2"/>
      <c r="IU104" s="2"/>
    </row>
    <row r="105" spans="1:255" x14ac:dyDescent="0.2">
      <c r="A105" s="2">
        <v>18</v>
      </c>
      <c r="B105" s="2">
        <v>1</v>
      </c>
      <c r="C105" s="2">
        <v>112</v>
      </c>
      <c r="D105" s="2"/>
      <c r="E105" s="2" t="s">
        <v>278</v>
      </c>
      <c r="F105" s="2" t="s">
        <v>279</v>
      </c>
      <c r="G105" s="2" t="s">
        <v>280</v>
      </c>
      <c r="H105" s="2" t="s">
        <v>48</v>
      </c>
      <c r="I105" s="2">
        <f>I104*J105</f>
        <v>0.104</v>
      </c>
      <c r="J105" s="2">
        <v>100</v>
      </c>
      <c r="K105" s="2">
        <v>100</v>
      </c>
      <c r="L105" s="2"/>
      <c r="M105" s="2"/>
      <c r="N105" s="2"/>
      <c r="O105" s="2">
        <f t="shared" si="72"/>
        <v>609.92999999999995</v>
      </c>
      <c r="P105" s="2">
        <f>ROUND(CQ105*I105,2)</f>
        <v>609.92999999999995</v>
      </c>
      <c r="Q105" s="2">
        <f>ROUND(CR105*I105,2)</f>
        <v>0</v>
      </c>
      <c r="R105" s="2">
        <f>ROUND(CS105*I105,2)</f>
        <v>0</v>
      </c>
      <c r="S105" s="2">
        <f>ROUND(CT105*I105,2)</f>
        <v>0</v>
      </c>
      <c r="T105" s="2">
        <f t="shared" si="49"/>
        <v>0</v>
      </c>
      <c r="U105" s="2">
        <f>ROUND(CV105*I105,7)</f>
        <v>0</v>
      </c>
      <c r="V105" s="2">
        <f>ROUND(CW105*I105,7)</f>
        <v>0</v>
      </c>
      <c r="W105" s="2">
        <f t="shared" si="50"/>
        <v>0</v>
      </c>
      <c r="X105" s="2">
        <f t="shared" si="51"/>
        <v>0</v>
      </c>
      <c r="Y105" s="2">
        <f t="shared" si="52"/>
        <v>0</v>
      </c>
      <c r="Z105" s="2"/>
      <c r="AA105" s="2">
        <v>73938991</v>
      </c>
      <c r="AB105" s="2">
        <f t="shared" si="53"/>
        <v>4044.61</v>
      </c>
      <c r="AC105" s="2">
        <f>ROUND((ES105),6)</f>
        <v>4044.61</v>
      </c>
      <c r="AD105" s="2">
        <f>ROUND((((ET105)-(EU105))+AE105),6)</f>
        <v>0</v>
      </c>
      <c r="AE105" s="2">
        <f>ROUND((EU105),6)</f>
        <v>0</v>
      </c>
      <c r="AF105" s="2">
        <f>ROUND((EV105),6)</f>
        <v>0</v>
      </c>
      <c r="AG105" s="2">
        <f t="shared" si="54"/>
        <v>0</v>
      </c>
      <c r="AH105" s="2">
        <f>(EW105)</f>
        <v>0</v>
      </c>
      <c r="AI105" s="2">
        <f>(EX105)</f>
        <v>0</v>
      </c>
      <c r="AJ105" s="2">
        <f t="shared" si="55"/>
        <v>0</v>
      </c>
      <c r="AK105" s="2">
        <v>4044.61</v>
      </c>
      <c r="AL105" s="2">
        <v>4044.61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102</v>
      </c>
      <c r="AU105" s="2">
        <v>58</v>
      </c>
      <c r="AV105" s="2">
        <v>1</v>
      </c>
      <c r="AW105" s="2">
        <v>1</v>
      </c>
      <c r="AX105" s="2"/>
      <c r="AY105" s="2"/>
      <c r="AZ105" s="2">
        <v>1</v>
      </c>
      <c r="BA105" s="2">
        <v>1</v>
      </c>
      <c r="BB105" s="2">
        <v>1</v>
      </c>
      <c r="BC105" s="2">
        <v>1.45</v>
      </c>
      <c r="BD105" s="2" t="s">
        <v>3</v>
      </c>
      <c r="BE105" s="2" t="s">
        <v>3</v>
      </c>
      <c r="BF105" s="2" t="s">
        <v>3</v>
      </c>
      <c r="BG105" s="2" t="s">
        <v>3</v>
      </c>
      <c r="BH105" s="2">
        <v>3</v>
      </c>
      <c r="BI105" s="2">
        <v>1</v>
      </c>
      <c r="BJ105" s="2" t="s">
        <v>281</v>
      </c>
      <c r="BK105" s="2"/>
      <c r="BL105" s="2"/>
      <c r="BM105" s="2">
        <v>6001</v>
      </c>
      <c r="BN105" s="2">
        <v>0</v>
      </c>
      <c r="BO105" s="2" t="s">
        <v>279</v>
      </c>
      <c r="BP105" s="2">
        <v>1</v>
      </c>
      <c r="BQ105" s="2">
        <v>2</v>
      </c>
      <c r="BR105" s="2">
        <v>0</v>
      </c>
      <c r="BS105" s="2">
        <v>1</v>
      </c>
      <c r="BT105" s="2">
        <v>1</v>
      </c>
      <c r="BU105" s="2">
        <v>1</v>
      </c>
      <c r="BV105" s="2">
        <v>1</v>
      </c>
      <c r="BW105" s="2">
        <v>1</v>
      </c>
      <c r="BX105" s="2">
        <v>1</v>
      </c>
      <c r="BY105" s="2" t="s">
        <v>3</v>
      </c>
      <c r="BZ105" s="2">
        <v>102</v>
      </c>
      <c r="CA105" s="2">
        <v>58</v>
      </c>
      <c r="CB105" s="2" t="s">
        <v>3</v>
      </c>
      <c r="CC105" s="2"/>
      <c r="CD105" s="2"/>
      <c r="CE105" s="2">
        <v>0</v>
      </c>
      <c r="CF105" s="2">
        <v>0</v>
      </c>
      <c r="CG105" s="2">
        <v>0</v>
      </c>
      <c r="CH105" s="2"/>
      <c r="CI105" s="2"/>
      <c r="CJ105" s="2"/>
      <c r="CK105" s="2"/>
      <c r="CL105" s="2"/>
      <c r="CM105" s="2">
        <v>0</v>
      </c>
      <c r="CN105" s="2" t="s">
        <v>3</v>
      </c>
      <c r="CO105" s="2">
        <v>0</v>
      </c>
      <c r="CP105" s="2">
        <f t="shared" si="73"/>
        <v>609.92999999999995</v>
      </c>
      <c r="CQ105" s="2">
        <f>ROUND(AL105*BC105,2)</f>
        <v>5864.68</v>
      </c>
      <c r="CR105" s="2">
        <f>ROUND(AM105*BB105,2)</f>
        <v>0</v>
      </c>
      <c r="CS105" s="2">
        <f>ROUND(AN105*BS105,2)</f>
        <v>0</v>
      </c>
      <c r="CT105" s="2">
        <f>ROUND(AO105*BA105,2)</f>
        <v>0</v>
      </c>
      <c r="CU105" s="2">
        <f t="shared" si="75"/>
        <v>0</v>
      </c>
      <c r="CV105" s="2">
        <f>AH105</f>
        <v>0</v>
      </c>
      <c r="CW105" s="2">
        <f>AI105</f>
        <v>0</v>
      </c>
      <c r="CX105" s="2">
        <f t="shared" si="76"/>
        <v>0</v>
      </c>
      <c r="CY105" s="2">
        <f t="shared" si="80"/>
        <v>0</v>
      </c>
      <c r="CZ105" s="2">
        <f t="shared" si="81"/>
        <v>0</v>
      </c>
      <c r="DA105" s="2"/>
      <c r="DB105" s="2"/>
      <c r="DC105" s="2" t="s">
        <v>3</v>
      </c>
      <c r="DD105" s="2" t="s">
        <v>3</v>
      </c>
      <c r="DE105" s="2" t="s">
        <v>3</v>
      </c>
      <c r="DF105" s="2" t="s">
        <v>3</v>
      </c>
      <c r="DG105" s="2" t="s">
        <v>3</v>
      </c>
      <c r="DH105" s="2" t="s">
        <v>3</v>
      </c>
      <c r="DI105" s="2" t="s">
        <v>3</v>
      </c>
      <c r="DJ105" s="2" t="s">
        <v>3</v>
      </c>
      <c r="DK105" s="2" t="s">
        <v>3</v>
      </c>
      <c r="DL105" s="2" t="s">
        <v>3</v>
      </c>
      <c r="DM105" s="2" t="s">
        <v>3</v>
      </c>
      <c r="DN105" s="2">
        <v>0</v>
      </c>
      <c r="DO105" s="2">
        <v>0</v>
      </c>
      <c r="DP105" s="2">
        <v>1</v>
      </c>
      <c r="DQ105" s="2">
        <v>1</v>
      </c>
      <c r="DR105" s="2"/>
      <c r="DS105" s="2"/>
      <c r="DT105" s="2"/>
      <c r="DU105" s="2">
        <v>1007</v>
      </c>
      <c r="DV105" s="2" t="s">
        <v>48</v>
      </c>
      <c r="DW105" s="2" t="s">
        <v>48</v>
      </c>
      <c r="DX105" s="2">
        <v>1</v>
      </c>
      <c r="DY105" s="2"/>
      <c r="DZ105" s="2" t="s">
        <v>3</v>
      </c>
      <c r="EA105" s="2" t="s">
        <v>3</v>
      </c>
      <c r="EB105" s="2" t="s">
        <v>3</v>
      </c>
      <c r="EC105" s="2" t="s">
        <v>3</v>
      </c>
      <c r="ED105" s="2"/>
      <c r="EE105" s="2">
        <v>72340584</v>
      </c>
      <c r="EF105" s="2">
        <v>2</v>
      </c>
      <c r="EG105" s="2" t="s">
        <v>23</v>
      </c>
      <c r="EH105" s="2">
        <v>6</v>
      </c>
      <c r="EI105" s="2" t="s">
        <v>274</v>
      </c>
      <c r="EJ105" s="2">
        <v>1</v>
      </c>
      <c r="EK105" s="2">
        <v>6001</v>
      </c>
      <c r="EL105" s="2" t="s">
        <v>274</v>
      </c>
      <c r="EM105" s="2" t="s">
        <v>275</v>
      </c>
      <c r="EN105" s="2"/>
      <c r="EO105" s="2" t="s">
        <v>3</v>
      </c>
      <c r="EP105" s="2"/>
      <c r="EQ105" s="2">
        <v>0</v>
      </c>
      <c r="ER105" s="2">
        <v>4044.61</v>
      </c>
      <c r="ES105" s="2">
        <v>4044.61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>
        <v>0</v>
      </c>
      <c r="FR105" s="2">
        <v>0</v>
      </c>
      <c r="FS105" s="2">
        <v>0</v>
      </c>
      <c r="FT105" s="2"/>
      <c r="FU105" s="2"/>
      <c r="FV105" s="2"/>
      <c r="FW105" s="2"/>
      <c r="FX105" s="2">
        <v>102</v>
      </c>
      <c r="FY105" s="2">
        <v>58</v>
      </c>
      <c r="FZ105" s="2"/>
      <c r="GA105" s="2" t="s">
        <v>3</v>
      </c>
      <c r="GB105" s="2"/>
      <c r="GC105" s="2"/>
      <c r="GD105" s="2">
        <v>1</v>
      </c>
      <c r="GE105" s="2"/>
      <c r="GF105" s="2">
        <v>-993322229</v>
      </c>
      <c r="GG105" s="2">
        <v>2</v>
      </c>
      <c r="GH105" s="2">
        <v>1</v>
      </c>
      <c r="GI105" s="2">
        <v>2</v>
      </c>
      <c r="GJ105" s="2">
        <v>0</v>
      </c>
      <c r="GK105" s="2">
        <v>0</v>
      </c>
      <c r="GL105" s="2">
        <f t="shared" si="59"/>
        <v>0</v>
      </c>
      <c r="GM105" s="2">
        <f t="shared" si="60"/>
        <v>609.92999999999995</v>
      </c>
      <c r="GN105" s="2">
        <f t="shared" si="61"/>
        <v>609.92999999999995</v>
      </c>
      <c r="GO105" s="2">
        <f t="shared" si="62"/>
        <v>0</v>
      </c>
      <c r="GP105" s="2">
        <f t="shared" si="63"/>
        <v>0</v>
      </c>
      <c r="GQ105" s="2"/>
      <c r="GR105" s="2">
        <v>0</v>
      </c>
      <c r="GS105" s="2">
        <v>3</v>
      </c>
      <c r="GT105" s="2">
        <v>0</v>
      </c>
      <c r="GU105" s="2" t="s">
        <v>3</v>
      </c>
      <c r="GV105" s="2">
        <f t="shared" si="64"/>
        <v>0</v>
      </c>
      <c r="GW105" s="2">
        <v>1</v>
      </c>
      <c r="GX105" s="2">
        <f t="shared" si="65"/>
        <v>0</v>
      </c>
      <c r="GY105" s="2"/>
      <c r="GZ105" s="2"/>
      <c r="HA105" s="2">
        <v>0</v>
      </c>
      <c r="HB105" s="2">
        <v>0</v>
      </c>
      <c r="HC105" s="2">
        <f t="shared" si="74"/>
        <v>0</v>
      </c>
      <c r="HD105" s="2"/>
      <c r="HE105" s="2" t="s">
        <v>3</v>
      </c>
      <c r="HF105" s="2" t="s">
        <v>3</v>
      </c>
      <c r="HG105" s="2"/>
      <c r="HH105" s="2"/>
      <c r="HI105" s="2"/>
      <c r="HJ105" s="2"/>
      <c r="HK105" s="2"/>
      <c r="HL105" s="2"/>
      <c r="HM105" s="2" t="s">
        <v>3</v>
      </c>
      <c r="HN105" s="2" t="s">
        <v>276</v>
      </c>
      <c r="HO105" s="2" t="s">
        <v>277</v>
      </c>
      <c r="HP105" s="2" t="s">
        <v>274</v>
      </c>
      <c r="HQ105" s="2" t="s">
        <v>274</v>
      </c>
      <c r="HR105" s="2"/>
      <c r="HS105" s="2">
        <v>0</v>
      </c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>
        <v>0</v>
      </c>
      <c r="IL105" s="2"/>
      <c r="IM105" s="2"/>
      <c r="IN105" s="2"/>
      <c r="IO105" s="2"/>
      <c r="IP105" s="2"/>
      <c r="IQ105" s="2"/>
      <c r="IR105" s="2"/>
      <c r="IS105" s="2"/>
      <c r="IT105" s="2"/>
      <c r="IU105" s="2"/>
    </row>
    <row r="106" spans="1:255" x14ac:dyDescent="0.2">
      <c r="A106" s="2">
        <v>17</v>
      </c>
      <c r="B106" s="2">
        <v>1</v>
      </c>
      <c r="C106" s="2">
        <f>ROW(SmtRes!A118)</f>
        <v>118</v>
      </c>
      <c r="D106" s="2">
        <f>ROW(EtalonRes!A130)</f>
        <v>130</v>
      </c>
      <c r="E106" s="2" t="s">
        <v>282</v>
      </c>
      <c r="F106" s="2" t="s">
        <v>283</v>
      </c>
      <c r="G106" s="2" t="s">
        <v>284</v>
      </c>
      <c r="H106" s="2" t="s">
        <v>285</v>
      </c>
      <c r="I106" s="2">
        <v>1E-3</v>
      </c>
      <c r="J106" s="2">
        <v>0</v>
      </c>
      <c r="K106" s="2">
        <v>1E-3</v>
      </c>
      <c r="L106" s="2"/>
      <c r="M106" s="2"/>
      <c r="N106" s="2"/>
      <c r="O106" s="2">
        <f t="shared" si="72"/>
        <v>108.38</v>
      </c>
      <c r="P106" s="2">
        <f>SUMIF(SmtRes!AQ113:'SmtRes'!AQ118,"=1",SmtRes!DF113:'SmtRes'!DF118)</f>
        <v>0.82</v>
      </c>
      <c r="Q106" s="2">
        <f>SUMIF(SmtRes!AQ113:'SmtRes'!AQ118,"=1",SmtRes!DG113:'SmtRes'!DG118)</f>
        <v>0.68</v>
      </c>
      <c r="R106" s="2">
        <f>SUMIF(SmtRes!AQ113:'SmtRes'!AQ118,"=1",SmtRes!DH113:'SmtRes'!DH118)</f>
        <v>0.27</v>
      </c>
      <c r="S106" s="2">
        <f>SUMIF(SmtRes!AQ113:'SmtRes'!AQ118,"=1",SmtRes!DI113:'SmtRes'!DI118)</f>
        <v>106.61</v>
      </c>
      <c r="T106" s="2">
        <f t="shared" si="49"/>
        <v>0</v>
      </c>
      <c r="U106" s="2">
        <f>SUMIF(SmtRes!AQ113:'SmtRes'!AQ118,"=1",SmtRes!CV113:'SmtRes'!CV118)</f>
        <v>0.28899999999999998</v>
      </c>
      <c r="V106" s="2">
        <f>SUMIF(SmtRes!AQ113:'SmtRes'!AQ118,"=1",SmtRes!CW113:'SmtRes'!CW118)</f>
        <v>5.9000000000000003E-4</v>
      </c>
      <c r="W106" s="2">
        <f t="shared" si="50"/>
        <v>0</v>
      </c>
      <c r="X106" s="2">
        <f t="shared" si="51"/>
        <v>109.02</v>
      </c>
      <c r="Y106" s="2">
        <f t="shared" si="52"/>
        <v>61.99</v>
      </c>
      <c r="Z106" s="2"/>
      <c r="AA106" s="2">
        <v>73938991</v>
      </c>
      <c r="AB106" s="2">
        <f t="shared" si="53"/>
        <v>107898.54059999999</v>
      </c>
      <c r="AC106" s="2">
        <f>ROUND((SUM(SmtRes!BQ113:'SmtRes'!BQ118)),6)</f>
        <v>610.1576</v>
      </c>
      <c r="AD106" s="2">
        <f>ROUND((((SUM(SmtRes!BR113:'SmtRes'!BR118))-(SUM(SmtRes!BS113:'SmtRes'!BS118)))+AE106),6)</f>
        <v>682.06299999999999</v>
      </c>
      <c r="AE106" s="2">
        <f>ROUND((SUM(SmtRes!BS113:'SmtRes'!BS118)),6)</f>
        <v>270.49160000000001</v>
      </c>
      <c r="AF106" s="2">
        <f>ROUND((SUM(SmtRes!BT113:'SmtRes'!BT118)),6)</f>
        <v>106606.32</v>
      </c>
      <c r="AG106" s="2">
        <f t="shared" si="54"/>
        <v>0</v>
      </c>
      <c r="AH106" s="2">
        <f>(SUM(SmtRes!BU113:'SmtRes'!BU118))</f>
        <v>289</v>
      </c>
      <c r="AI106" s="2">
        <f>(SUM(SmtRes!BV113:'SmtRes'!BV118))</f>
        <v>0.59000000000000008</v>
      </c>
      <c r="AJ106" s="2">
        <f t="shared" si="55"/>
        <v>0</v>
      </c>
      <c r="AK106" s="2">
        <v>108169.03219999999</v>
      </c>
      <c r="AL106" s="2">
        <v>610.1576</v>
      </c>
      <c r="AM106" s="2">
        <v>682.0630000000001</v>
      </c>
      <c r="AN106" s="2">
        <v>270.49160000000001</v>
      </c>
      <c r="AO106" s="2">
        <v>106606.31999999999</v>
      </c>
      <c r="AP106" s="2">
        <v>0</v>
      </c>
      <c r="AQ106" s="2">
        <v>289</v>
      </c>
      <c r="AR106" s="2">
        <v>0.59000000000000008</v>
      </c>
      <c r="AS106" s="2">
        <v>0</v>
      </c>
      <c r="AT106" s="2">
        <v>102</v>
      </c>
      <c r="AU106" s="2">
        <v>58</v>
      </c>
      <c r="AV106" s="2">
        <v>1</v>
      </c>
      <c r="AW106" s="2">
        <v>1</v>
      </c>
      <c r="AX106" s="2"/>
      <c r="AY106" s="2"/>
      <c r="AZ106" s="2">
        <v>1</v>
      </c>
      <c r="BA106" s="2">
        <v>1</v>
      </c>
      <c r="BB106" s="2">
        <v>1</v>
      </c>
      <c r="BC106" s="2">
        <v>1</v>
      </c>
      <c r="BD106" s="2" t="s">
        <v>3</v>
      </c>
      <c r="BE106" s="2" t="s">
        <v>3</v>
      </c>
      <c r="BF106" s="2" t="s">
        <v>3</v>
      </c>
      <c r="BG106" s="2" t="s">
        <v>3</v>
      </c>
      <c r="BH106" s="2">
        <v>0</v>
      </c>
      <c r="BI106" s="2">
        <v>1</v>
      </c>
      <c r="BJ106" s="2" t="s">
        <v>286</v>
      </c>
      <c r="BK106" s="2"/>
      <c r="BL106" s="2"/>
      <c r="BM106" s="2">
        <v>6001</v>
      </c>
      <c r="BN106" s="2">
        <v>0</v>
      </c>
      <c r="BO106" s="2" t="s">
        <v>3</v>
      </c>
      <c r="BP106" s="2">
        <v>0</v>
      </c>
      <c r="BQ106" s="2">
        <v>2</v>
      </c>
      <c r="BR106" s="2">
        <v>0</v>
      </c>
      <c r="BS106" s="2">
        <v>1</v>
      </c>
      <c r="BT106" s="2">
        <v>1</v>
      </c>
      <c r="BU106" s="2">
        <v>1</v>
      </c>
      <c r="BV106" s="2">
        <v>1</v>
      </c>
      <c r="BW106" s="2">
        <v>1</v>
      </c>
      <c r="BX106" s="2">
        <v>1</v>
      </c>
      <c r="BY106" s="2" t="s">
        <v>3</v>
      </c>
      <c r="BZ106" s="2">
        <v>102</v>
      </c>
      <c r="CA106" s="2">
        <v>58</v>
      </c>
      <c r="CB106" s="2" t="s">
        <v>3</v>
      </c>
      <c r="CC106" s="2"/>
      <c r="CD106" s="2"/>
      <c r="CE106" s="2">
        <v>0</v>
      </c>
      <c r="CF106" s="2">
        <v>0</v>
      </c>
      <c r="CG106" s="2">
        <v>0</v>
      </c>
      <c r="CH106" s="2"/>
      <c r="CI106" s="2"/>
      <c r="CJ106" s="2"/>
      <c r="CK106" s="2"/>
      <c r="CL106" s="2"/>
      <c r="CM106" s="2">
        <v>0</v>
      </c>
      <c r="CN106" s="2" t="s">
        <v>3</v>
      </c>
      <c r="CO106" s="2">
        <v>0</v>
      </c>
      <c r="CP106" s="2">
        <f t="shared" si="73"/>
        <v>108.38</v>
      </c>
      <c r="CQ106" s="2">
        <f>SUMIF(SmtRes!AQ113:'SmtRes'!AQ118,"=1",SmtRes!AA113:'SmtRes'!AA118)</f>
        <v>82371.28</v>
      </c>
      <c r="CR106" s="2">
        <f>SUMIF(SmtRes!AQ113:'SmtRes'!AQ118,"=1",SmtRes!AB113:'SmtRes'!AB118)</f>
        <v>2492.11</v>
      </c>
      <c r="CS106" s="2">
        <f>SUMIF(SmtRes!AQ113:'SmtRes'!AQ118,"=1",SmtRes!AC113:'SmtRes'!AC118)</f>
        <v>937.88</v>
      </c>
      <c r="CT106" s="2">
        <f>SUMIF(SmtRes!AQ113:'SmtRes'!AQ118,"=1",SmtRes!AD113:'SmtRes'!AD118)</f>
        <v>368.88</v>
      </c>
      <c r="CU106" s="2">
        <f t="shared" si="75"/>
        <v>0</v>
      </c>
      <c r="CV106" s="2">
        <f>SUMIF(SmtRes!AQ113:'SmtRes'!AQ118,"=1",SmtRes!BU113:'SmtRes'!BU118)</f>
        <v>289</v>
      </c>
      <c r="CW106" s="2">
        <f>SUMIF(SmtRes!AQ113:'SmtRes'!AQ118,"=1",SmtRes!BV113:'SmtRes'!BV118)</f>
        <v>0.59000000000000008</v>
      </c>
      <c r="CX106" s="2">
        <f t="shared" si="76"/>
        <v>0</v>
      </c>
      <c r="CY106" s="2">
        <f t="shared" si="80"/>
        <v>109.0176</v>
      </c>
      <c r="CZ106" s="2">
        <f t="shared" si="81"/>
        <v>61.990400000000001</v>
      </c>
      <c r="DA106" s="2"/>
      <c r="DB106" s="2"/>
      <c r="DC106" s="2" t="s">
        <v>3</v>
      </c>
      <c r="DD106" s="2" t="s">
        <v>3</v>
      </c>
      <c r="DE106" s="2" t="s">
        <v>3</v>
      </c>
      <c r="DF106" s="2" t="s">
        <v>3</v>
      </c>
      <c r="DG106" s="2" t="s">
        <v>3</v>
      </c>
      <c r="DH106" s="2" t="s">
        <v>3</v>
      </c>
      <c r="DI106" s="2" t="s">
        <v>3</v>
      </c>
      <c r="DJ106" s="2" t="s">
        <v>3</v>
      </c>
      <c r="DK106" s="2" t="s">
        <v>3</v>
      </c>
      <c r="DL106" s="2" t="s">
        <v>3</v>
      </c>
      <c r="DM106" s="2" t="s">
        <v>3</v>
      </c>
      <c r="DN106" s="2">
        <v>0</v>
      </c>
      <c r="DO106" s="2">
        <v>0</v>
      </c>
      <c r="DP106" s="2">
        <v>1</v>
      </c>
      <c r="DQ106" s="2">
        <v>1</v>
      </c>
      <c r="DR106" s="2"/>
      <c r="DS106" s="2"/>
      <c r="DT106" s="2"/>
      <c r="DU106" s="2">
        <v>1009</v>
      </c>
      <c r="DV106" s="2" t="s">
        <v>285</v>
      </c>
      <c r="DW106" s="2" t="s">
        <v>285</v>
      </c>
      <c r="DX106" s="2">
        <v>1000</v>
      </c>
      <c r="DY106" s="2"/>
      <c r="DZ106" s="2" t="s">
        <v>3</v>
      </c>
      <c r="EA106" s="2" t="s">
        <v>3</v>
      </c>
      <c r="EB106" s="2" t="s">
        <v>3</v>
      </c>
      <c r="EC106" s="2" t="s">
        <v>3</v>
      </c>
      <c r="ED106" s="2"/>
      <c r="EE106" s="2">
        <v>72340584</v>
      </c>
      <c r="EF106" s="2">
        <v>2</v>
      </c>
      <c r="EG106" s="2" t="s">
        <v>23</v>
      </c>
      <c r="EH106" s="2">
        <v>6</v>
      </c>
      <c r="EI106" s="2" t="s">
        <v>274</v>
      </c>
      <c r="EJ106" s="2">
        <v>1</v>
      </c>
      <c r="EK106" s="2">
        <v>6001</v>
      </c>
      <c r="EL106" s="2" t="s">
        <v>274</v>
      </c>
      <c r="EM106" s="2" t="s">
        <v>275</v>
      </c>
      <c r="EN106" s="2"/>
      <c r="EO106" s="2" t="s">
        <v>3</v>
      </c>
      <c r="EP106" s="2"/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289</v>
      </c>
      <c r="EX106" s="2">
        <v>0.59</v>
      </c>
      <c r="EY106" s="2">
        <v>0</v>
      </c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>
        <v>0</v>
      </c>
      <c r="FR106" s="2">
        <v>0</v>
      </c>
      <c r="FS106" s="2">
        <v>0</v>
      </c>
      <c r="FT106" s="2"/>
      <c r="FU106" s="2"/>
      <c r="FV106" s="2"/>
      <c r="FW106" s="2"/>
      <c r="FX106" s="2">
        <v>102</v>
      </c>
      <c r="FY106" s="2">
        <v>58</v>
      </c>
      <c r="FZ106" s="2"/>
      <c r="GA106" s="2" t="s">
        <v>3</v>
      </c>
      <c r="GB106" s="2"/>
      <c r="GC106" s="2"/>
      <c r="GD106" s="2">
        <v>1</v>
      </c>
      <c r="GE106" s="2"/>
      <c r="GF106" s="2">
        <v>-1181679143</v>
      </c>
      <c r="GG106" s="2">
        <v>2</v>
      </c>
      <c r="GH106" s="2">
        <v>1</v>
      </c>
      <c r="GI106" s="2">
        <v>-2</v>
      </c>
      <c r="GJ106" s="2">
        <v>0</v>
      </c>
      <c r="GK106" s="2">
        <v>0</v>
      </c>
      <c r="GL106" s="2">
        <f t="shared" si="59"/>
        <v>0</v>
      </c>
      <c r="GM106" s="2">
        <f t="shared" si="60"/>
        <v>279.39</v>
      </c>
      <c r="GN106" s="2">
        <f t="shared" si="61"/>
        <v>279.39</v>
      </c>
      <c r="GO106" s="2">
        <f t="shared" si="62"/>
        <v>0</v>
      </c>
      <c r="GP106" s="2">
        <f t="shared" si="63"/>
        <v>0</v>
      </c>
      <c r="GQ106" s="2"/>
      <c r="GR106" s="2">
        <v>0</v>
      </c>
      <c r="GS106" s="2">
        <v>3</v>
      </c>
      <c r="GT106" s="2">
        <v>0</v>
      </c>
      <c r="GU106" s="2" t="s">
        <v>3</v>
      </c>
      <c r="GV106" s="2">
        <f t="shared" si="64"/>
        <v>0</v>
      </c>
      <c r="GW106" s="2">
        <v>1</v>
      </c>
      <c r="GX106" s="2">
        <f t="shared" si="65"/>
        <v>0</v>
      </c>
      <c r="GY106" s="2"/>
      <c r="GZ106" s="2"/>
      <c r="HA106" s="2">
        <v>0</v>
      </c>
      <c r="HB106" s="2">
        <v>0</v>
      </c>
      <c r="HC106" s="2">
        <f t="shared" si="74"/>
        <v>0</v>
      </c>
      <c r="HD106" s="2"/>
      <c r="HE106" s="2" t="s">
        <v>3</v>
      </c>
      <c r="HF106" s="2" t="s">
        <v>3</v>
      </c>
      <c r="HG106" s="2"/>
      <c r="HH106" s="2"/>
      <c r="HI106" s="2"/>
      <c r="HJ106" s="2"/>
      <c r="HK106" s="2"/>
      <c r="HL106" s="2"/>
      <c r="HM106" s="2" t="s">
        <v>3</v>
      </c>
      <c r="HN106" s="2" t="s">
        <v>276</v>
      </c>
      <c r="HO106" s="2" t="s">
        <v>277</v>
      </c>
      <c r="HP106" s="2" t="s">
        <v>274</v>
      </c>
      <c r="HQ106" s="2" t="s">
        <v>274</v>
      </c>
      <c r="HR106" s="2"/>
      <c r="HS106" s="2">
        <v>0</v>
      </c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>
        <v>0</v>
      </c>
      <c r="IL106" s="2"/>
      <c r="IM106" s="2"/>
      <c r="IN106" s="2"/>
      <c r="IO106" s="2"/>
      <c r="IP106" s="2"/>
      <c r="IQ106" s="2"/>
      <c r="IR106" s="2"/>
      <c r="IS106" s="2"/>
      <c r="IT106" s="2"/>
      <c r="IU106" s="2"/>
    </row>
    <row r="107" spans="1:255" x14ac:dyDescent="0.2">
      <c r="A107" s="2">
        <v>18</v>
      </c>
      <c r="B107" s="2">
        <v>1</v>
      </c>
      <c r="C107" s="2">
        <v>118</v>
      </c>
      <c r="D107" s="2"/>
      <c r="E107" s="2" t="s">
        <v>287</v>
      </c>
      <c r="F107" s="2" t="s">
        <v>288</v>
      </c>
      <c r="G107" s="2" t="s">
        <v>289</v>
      </c>
      <c r="H107" s="2" t="s">
        <v>285</v>
      </c>
      <c r="I107" s="2">
        <f>I106*J107</f>
        <v>1E-3</v>
      </c>
      <c r="J107" s="2">
        <v>1</v>
      </c>
      <c r="K107" s="2">
        <v>1</v>
      </c>
      <c r="L107" s="2"/>
      <c r="M107" s="2"/>
      <c r="N107" s="2"/>
      <c r="O107" s="2">
        <f t="shared" si="72"/>
        <v>214.72</v>
      </c>
      <c r="P107" s="2">
        <f>ROUND(CQ107*I107,2)</f>
        <v>214.72</v>
      </c>
      <c r="Q107" s="2">
        <f>ROUND(CR107*I107,2)</f>
        <v>0</v>
      </c>
      <c r="R107" s="2">
        <f>ROUND(CS107*I107,2)</f>
        <v>0</v>
      </c>
      <c r="S107" s="2">
        <f>ROUND(CT107*I107,2)</f>
        <v>0</v>
      </c>
      <c r="T107" s="2">
        <f t="shared" si="49"/>
        <v>0</v>
      </c>
      <c r="U107" s="2">
        <f>ROUND(CV107*I107,7)</f>
        <v>0</v>
      </c>
      <c r="V107" s="2">
        <f>ROUND(CW107*I107,7)</f>
        <v>0</v>
      </c>
      <c r="W107" s="2">
        <f t="shared" si="50"/>
        <v>0</v>
      </c>
      <c r="X107" s="2">
        <f t="shared" si="51"/>
        <v>0</v>
      </c>
      <c r="Y107" s="2">
        <f t="shared" si="52"/>
        <v>0</v>
      </c>
      <c r="Z107" s="2"/>
      <c r="AA107" s="2">
        <v>73938991</v>
      </c>
      <c r="AB107" s="2">
        <f t="shared" si="53"/>
        <v>191710.91</v>
      </c>
      <c r="AC107" s="2">
        <f>ROUND((ES107),6)</f>
        <v>191710.91</v>
      </c>
      <c r="AD107" s="2">
        <f>ROUND((((ET107)-(EU107))+AE107),6)</f>
        <v>0</v>
      </c>
      <c r="AE107" s="2">
        <f>ROUND((EU107),6)</f>
        <v>0</v>
      </c>
      <c r="AF107" s="2">
        <f>ROUND((EV107),6)</f>
        <v>0</v>
      </c>
      <c r="AG107" s="2">
        <f t="shared" si="54"/>
        <v>0</v>
      </c>
      <c r="AH107" s="2">
        <f>(EW107)</f>
        <v>0</v>
      </c>
      <c r="AI107" s="2">
        <f>(EX107)</f>
        <v>0</v>
      </c>
      <c r="AJ107" s="2">
        <f t="shared" si="55"/>
        <v>0</v>
      </c>
      <c r="AK107" s="2">
        <v>191710.91</v>
      </c>
      <c r="AL107" s="2">
        <v>191710.91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102</v>
      </c>
      <c r="AU107" s="2">
        <v>58</v>
      </c>
      <c r="AV107" s="2">
        <v>1</v>
      </c>
      <c r="AW107" s="2">
        <v>1</v>
      </c>
      <c r="AX107" s="2"/>
      <c r="AY107" s="2"/>
      <c r="AZ107" s="2">
        <v>1</v>
      </c>
      <c r="BA107" s="2">
        <v>1</v>
      </c>
      <c r="BB107" s="2">
        <v>1</v>
      </c>
      <c r="BC107" s="2">
        <v>1.1200000000000001</v>
      </c>
      <c r="BD107" s="2" t="s">
        <v>3</v>
      </c>
      <c r="BE107" s="2" t="s">
        <v>3</v>
      </c>
      <c r="BF107" s="2" t="s">
        <v>3</v>
      </c>
      <c r="BG107" s="2" t="s">
        <v>3</v>
      </c>
      <c r="BH107" s="2">
        <v>3</v>
      </c>
      <c r="BI107" s="2">
        <v>1</v>
      </c>
      <c r="BJ107" s="2" t="s">
        <v>290</v>
      </c>
      <c r="BK107" s="2"/>
      <c r="BL107" s="2"/>
      <c r="BM107" s="2">
        <v>6001</v>
      </c>
      <c r="BN107" s="2">
        <v>0</v>
      </c>
      <c r="BO107" s="2" t="s">
        <v>288</v>
      </c>
      <c r="BP107" s="2">
        <v>1</v>
      </c>
      <c r="BQ107" s="2">
        <v>2</v>
      </c>
      <c r="BR107" s="2">
        <v>0</v>
      </c>
      <c r="BS107" s="2">
        <v>1</v>
      </c>
      <c r="BT107" s="2">
        <v>1</v>
      </c>
      <c r="BU107" s="2">
        <v>1</v>
      </c>
      <c r="BV107" s="2">
        <v>1</v>
      </c>
      <c r="BW107" s="2">
        <v>1</v>
      </c>
      <c r="BX107" s="2">
        <v>1</v>
      </c>
      <c r="BY107" s="2" t="s">
        <v>3</v>
      </c>
      <c r="BZ107" s="2">
        <v>102</v>
      </c>
      <c r="CA107" s="2">
        <v>58</v>
      </c>
      <c r="CB107" s="2" t="s">
        <v>3</v>
      </c>
      <c r="CC107" s="2"/>
      <c r="CD107" s="2"/>
      <c r="CE107" s="2">
        <v>0</v>
      </c>
      <c r="CF107" s="2">
        <v>0</v>
      </c>
      <c r="CG107" s="2">
        <v>0</v>
      </c>
      <c r="CH107" s="2"/>
      <c r="CI107" s="2"/>
      <c r="CJ107" s="2"/>
      <c r="CK107" s="2"/>
      <c r="CL107" s="2"/>
      <c r="CM107" s="2">
        <v>0</v>
      </c>
      <c r="CN107" s="2" t="s">
        <v>3</v>
      </c>
      <c r="CO107" s="2">
        <v>0</v>
      </c>
      <c r="CP107" s="2">
        <f t="shared" si="73"/>
        <v>214.72</v>
      </c>
      <c r="CQ107" s="2">
        <f>ROUND(AL107*BC107,2)</f>
        <v>214716.22</v>
      </c>
      <c r="CR107" s="2">
        <f>ROUND(AM107*BB107,2)</f>
        <v>0</v>
      </c>
      <c r="CS107" s="2">
        <f>ROUND(AN107*BS107,2)</f>
        <v>0</v>
      </c>
      <c r="CT107" s="2">
        <f>ROUND(AO107*BA107,2)</f>
        <v>0</v>
      </c>
      <c r="CU107" s="2">
        <f t="shared" si="75"/>
        <v>0</v>
      </c>
      <c r="CV107" s="2">
        <f>AH107</f>
        <v>0</v>
      </c>
      <c r="CW107" s="2">
        <f>AI107</f>
        <v>0</v>
      </c>
      <c r="CX107" s="2">
        <f t="shared" si="76"/>
        <v>0</v>
      </c>
      <c r="CY107" s="2">
        <f t="shared" si="80"/>
        <v>0</v>
      </c>
      <c r="CZ107" s="2">
        <f t="shared" si="81"/>
        <v>0</v>
      </c>
      <c r="DA107" s="2"/>
      <c r="DB107" s="2"/>
      <c r="DC107" s="2" t="s">
        <v>3</v>
      </c>
      <c r="DD107" s="2" t="s">
        <v>3</v>
      </c>
      <c r="DE107" s="2" t="s">
        <v>3</v>
      </c>
      <c r="DF107" s="2" t="s">
        <v>3</v>
      </c>
      <c r="DG107" s="2" t="s">
        <v>3</v>
      </c>
      <c r="DH107" s="2" t="s">
        <v>3</v>
      </c>
      <c r="DI107" s="2" t="s">
        <v>3</v>
      </c>
      <c r="DJ107" s="2" t="s">
        <v>3</v>
      </c>
      <c r="DK107" s="2" t="s">
        <v>3</v>
      </c>
      <c r="DL107" s="2" t="s">
        <v>3</v>
      </c>
      <c r="DM107" s="2" t="s">
        <v>3</v>
      </c>
      <c r="DN107" s="2">
        <v>0</v>
      </c>
      <c r="DO107" s="2">
        <v>0</v>
      </c>
      <c r="DP107" s="2">
        <v>1</v>
      </c>
      <c r="DQ107" s="2">
        <v>1</v>
      </c>
      <c r="DR107" s="2"/>
      <c r="DS107" s="2"/>
      <c r="DT107" s="2"/>
      <c r="DU107" s="2">
        <v>1009</v>
      </c>
      <c r="DV107" s="2" t="s">
        <v>285</v>
      </c>
      <c r="DW107" s="2" t="s">
        <v>285</v>
      </c>
      <c r="DX107" s="2">
        <v>1000</v>
      </c>
      <c r="DY107" s="2"/>
      <c r="DZ107" s="2" t="s">
        <v>3</v>
      </c>
      <c r="EA107" s="2" t="s">
        <v>3</v>
      </c>
      <c r="EB107" s="2" t="s">
        <v>3</v>
      </c>
      <c r="EC107" s="2" t="s">
        <v>3</v>
      </c>
      <c r="ED107" s="2"/>
      <c r="EE107" s="2">
        <v>72340584</v>
      </c>
      <c r="EF107" s="2">
        <v>2</v>
      </c>
      <c r="EG107" s="2" t="s">
        <v>23</v>
      </c>
      <c r="EH107" s="2">
        <v>6</v>
      </c>
      <c r="EI107" s="2" t="s">
        <v>274</v>
      </c>
      <c r="EJ107" s="2">
        <v>1</v>
      </c>
      <c r="EK107" s="2">
        <v>6001</v>
      </c>
      <c r="EL107" s="2" t="s">
        <v>274</v>
      </c>
      <c r="EM107" s="2" t="s">
        <v>275</v>
      </c>
      <c r="EN107" s="2"/>
      <c r="EO107" s="2" t="s">
        <v>3</v>
      </c>
      <c r="EP107" s="2"/>
      <c r="EQ107" s="2">
        <v>0</v>
      </c>
      <c r="ER107" s="2">
        <v>191710.91</v>
      </c>
      <c r="ES107" s="2">
        <v>191710.91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>
        <v>0</v>
      </c>
      <c r="FR107" s="2">
        <v>0</v>
      </c>
      <c r="FS107" s="2">
        <v>0</v>
      </c>
      <c r="FT107" s="2"/>
      <c r="FU107" s="2"/>
      <c r="FV107" s="2"/>
      <c r="FW107" s="2"/>
      <c r="FX107" s="2">
        <v>102</v>
      </c>
      <c r="FY107" s="2">
        <v>58</v>
      </c>
      <c r="FZ107" s="2"/>
      <c r="GA107" s="2" t="s">
        <v>3</v>
      </c>
      <c r="GB107" s="2"/>
      <c r="GC107" s="2"/>
      <c r="GD107" s="2">
        <v>1</v>
      </c>
      <c r="GE107" s="2"/>
      <c r="GF107" s="2">
        <v>-853630379</v>
      </c>
      <c r="GG107" s="2">
        <v>2</v>
      </c>
      <c r="GH107" s="2">
        <v>1</v>
      </c>
      <c r="GI107" s="2">
        <v>2</v>
      </c>
      <c r="GJ107" s="2">
        <v>0</v>
      </c>
      <c r="GK107" s="2">
        <v>0</v>
      </c>
      <c r="GL107" s="2">
        <f t="shared" si="59"/>
        <v>0</v>
      </c>
      <c r="GM107" s="2">
        <f t="shared" si="60"/>
        <v>214.72</v>
      </c>
      <c r="GN107" s="2">
        <f t="shared" si="61"/>
        <v>214.72</v>
      </c>
      <c r="GO107" s="2">
        <f t="shared" si="62"/>
        <v>0</v>
      </c>
      <c r="GP107" s="2">
        <f t="shared" si="63"/>
        <v>0</v>
      </c>
      <c r="GQ107" s="2"/>
      <c r="GR107" s="2">
        <v>0</v>
      </c>
      <c r="GS107" s="2">
        <v>3</v>
      </c>
      <c r="GT107" s="2">
        <v>0</v>
      </c>
      <c r="GU107" s="2" t="s">
        <v>3</v>
      </c>
      <c r="GV107" s="2">
        <f t="shared" si="64"/>
        <v>0</v>
      </c>
      <c r="GW107" s="2">
        <v>1</v>
      </c>
      <c r="GX107" s="2">
        <f t="shared" si="65"/>
        <v>0</v>
      </c>
      <c r="GY107" s="2"/>
      <c r="GZ107" s="2"/>
      <c r="HA107" s="2">
        <v>0</v>
      </c>
      <c r="HB107" s="2">
        <v>0</v>
      </c>
      <c r="HC107" s="2">
        <f t="shared" si="74"/>
        <v>0</v>
      </c>
      <c r="HD107" s="2"/>
      <c r="HE107" s="2" t="s">
        <v>3</v>
      </c>
      <c r="HF107" s="2" t="s">
        <v>3</v>
      </c>
      <c r="HG107" s="2"/>
      <c r="HH107" s="2"/>
      <c r="HI107" s="2"/>
      <c r="HJ107" s="2"/>
      <c r="HK107" s="2"/>
      <c r="HL107" s="2"/>
      <c r="HM107" s="2" t="s">
        <v>3</v>
      </c>
      <c r="HN107" s="2" t="s">
        <v>276</v>
      </c>
      <c r="HO107" s="2" t="s">
        <v>277</v>
      </c>
      <c r="HP107" s="2" t="s">
        <v>274</v>
      </c>
      <c r="HQ107" s="2" t="s">
        <v>274</v>
      </c>
      <c r="HR107" s="2"/>
      <c r="HS107" s="2">
        <v>0</v>
      </c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>
        <v>0</v>
      </c>
      <c r="IL107" s="2"/>
      <c r="IM107" s="2"/>
      <c r="IN107" s="2"/>
      <c r="IO107" s="2"/>
      <c r="IP107" s="2"/>
      <c r="IQ107" s="2"/>
      <c r="IR107" s="2"/>
      <c r="IS107" s="2"/>
      <c r="IT107" s="2"/>
      <c r="IU107" s="2"/>
    </row>
    <row r="108" spans="1:255" x14ac:dyDescent="0.2">
      <c r="A108" s="2">
        <v>17</v>
      </c>
      <c r="B108" s="2">
        <v>1</v>
      </c>
      <c r="C108" s="2">
        <f>ROW(SmtRes!A121)</f>
        <v>121</v>
      </c>
      <c r="D108" s="2">
        <f>ROW(EtalonRes!A133)</f>
        <v>133</v>
      </c>
      <c r="E108" s="2" t="s">
        <v>291</v>
      </c>
      <c r="F108" s="2" t="s">
        <v>292</v>
      </c>
      <c r="G108" s="2" t="s">
        <v>293</v>
      </c>
      <c r="H108" s="2" t="s">
        <v>122</v>
      </c>
      <c r="I108" s="2">
        <f>ROUND(102/100,7)</f>
        <v>1.02</v>
      </c>
      <c r="J108" s="2">
        <v>0</v>
      </c>
      <c r="K108" s="2">
        <f>ROUND(102/100,7)</f>
        <v>1.02</v>
      </c>
      <c r="L108" s="2"/>
      <c r="M108" s="2"/>
      <c r="N108" s="2"/>
      <c r="O108" s="2">
        <f t="shared" si="72"/>
        <v>334.12</v>
      </c>
      <c r="P108" s="2">
        <f>SUMIF(SmtRes!AQ119:'SmtRes'!AQ121,"=1",SmtRes!DF119:'SmtRes'!DF121)</f>
        <v>0</v>
      </c>
      <c r="Q108" s="2">
        <f>SUMIF(SmtRes!AQ119:'SmtRes'!AQ121,"=1",SmtRes!DG119:'SmtRes'!DG121)</f>
        <v>85.09</v>
      </c>
      <c r="R108" s="2">
        <f>SUMIF(SmtRes!AQ119:'SmtRes'!AQ121,"=1",SmtRes!DH119:'SmtRes'!DH121)</f>
        <v>81.650000000000006</v>
      </c>
      <c r="S108" s="2">
        <f>SUMIF(SmtRes!AQ119:'SmtRes'!AQ121,"=1",SmtRes!DI119:'SmtRes'!DI121)</f>
        <v>167.38</v>
      </c>
      <c r="T108" s="2">
        <f t="shared" si="49"/>
        <v>0</v>
      </c>
      <c r="U108" s="2">
        <f>SUMIF(SmtRes!AQ119:'SmtRes'!AQ121,"=1",SmtRes!CV119:'SmtRes'!CV121)</f>
        <v>0.41820000000000002</v>
      </c>
      <c r="V108" s="2">
        <f>SUMIF(SmtRes!AQ119:'SmtRes'!AQ121,"=1",SmtRes!CW119:'SmtRes'!CW121)</f>
        <v>0.20399999999999999</v>
      </c>
      <c r="W108" s="2">
        <f t="shared" si="50"/>
        <v>0</v>
      </c>
      <c r="X108" s="2">
        <f t="shared" si="51"/>
        <v>291.37</v>
      </c>
      <c r="Y108" s="2">
        <f t="shared" si="52"/>
        <v>184.28</v>
      </c>
      <c r="Z108" s="2"/>
      <c r="AA108" s="2">
        <v>73938991</v>
      </c>
      <c r="AB108" s="2">
        <f t="shared" si="53"/>
        <v>247.5224</v>
      </c>
      <c r="AC108" s="2">
        <f>ROUND((0),6)</f>
        <v>0</v>
      </c>
      <c r="AD108" s="2">
        <f>ROUND((((SUM(SmtRes!BR119:'SmtRes'!BR121))-(SUM(SmtRes!BS119:'SmtRes'!BS121)))+AE108),6)</f>
        <v>83.424000000000007</v>
      </c>
      <c r="AE108" s="2">
        <f>ROUND((SUM(SmtRes!BS119:'SmtRes'!BS121)),6)</f>
        <v>80.048000000000002</v>
      </c>
      <c r="AF108" s="2">
        <f>ROUND((SUM(SmtRes!BT119:'SmtRes'!BT121)),6)</f>
        <v>164.0984</v>
      </c>
      <c r="AG108" s="2">
        <f t="shared" si="54"/>
        <v>0</v>
      </c>
      <c r="AH108" s="2">
        <f>(SUM(SmtRes!BU119:'SmtRes'!BU121))</f>
        <v>0.41</v>
      </c>
      <c r="AI108" s="2">
        <f>(SUM(SmtRes!BV119:'SmtRes'!BV121))</f>
        <v>0.2</v>
      </c>
      <c r="AJ108" s="2">
        <f t="shared" si="55"/>
        <v>0</v>
      </c>
      <c r="AK108" s="2">
        <v>327.57040000000001</v>
      </c>
      <c r="AL108" s="2">
        <v>0</v>
      </c>
      <c r="AM108" s="2">
        <v>83.424000000000007</v>
      </c>
      <c r="AN108" s="2">
        <v>80.048000000000002</v>
      </c>
      <c r="AO108" s="2">
        <v>164.0984</v>
      </c>
      <c r="AP108" s="2">
        <v>0</v>
      </c>
      <c r="AQ108" s="2">
        <v>0.41</v>
      </c>
      <c r="AR108" s="2">
        <v>0.2</v>
      </c>
      <c r="AS108" s="2">
        <v>0</v>
      </c>
      <c r="AT108" s="2">
        <v>117</v>
      </c>
      <c r="AU108" s="2">
        <v>74</v>
      </c>
      <c r="AV108" s="2">
        <v>1</v>
      </c>
      <c r="AW108" s="2">
        <v>1</v>
      </c>
      <c r="AX108" s="2"/>
      <c r="AY108" s="2"/>
      <c r="AZ108" s="2">
        <v>1</v>
      </c>
      <c r="BA108" s="2">
        <v>1</v>
      </c>
      <c r="BB108" s="2">
        <v>1</v>
      </c>
      <c r="BC108" s="2">
        <v>1</v>
      </c>
      <c r="BD108" s="2" t="s">
        <v>3</v>
      </c>
      <c r="BE108" s="2" t="s">
        <v>3</v>
      </c>
      <c r="BF108" s="2" t="s">
        <v>3</v>
      </c>
      <c r="BG108" s="2" t="s">
        <v>3</v>
      </c>
      <c r="BH108" s="2">
        <v>0</v>
      </c>
      <c r="BI108" s="2">
        <v>1</v>
      </c>
      <c r="BJ108" s="2" t="s">
        <v>294</v>
      </c>
      <c r="BK108" s="2"/>
      <c r="BL108" s="2"/>
      <c r="BM108" s="2">
        <v>24001</v>
      </c>
      <c r="BN108" s="2">
        <v>0</v>
      </c>
      <c r="BO108" s="2" t="s">
        <v>3</v>
      </c>
      <c r="BP108" s="2">
        <v>0</v>
      </c>
      <c r="BQ108" s="2">
        <v>2</v>
      </c>
      <c r="BR108" s="2">
        <v>0</v>
      </c>
      <c r="BS108" s="2">
        <v>1</v>
      </c>
      <c r="BT108" s="2">
        <v>1</v>
      </c>
      <c r="BU108" s="2">
        <v>1</v>
      </c>
      <c r="BV108" s="2">
        <v>1</v>
      </c>
      <c r="BW108" s="2">
        <v>1</v>
      </c>
      <c r="BX108" s="2">
        <v>1</v>
      </c>
      <c r="BY108" s="2" t="s">
        <v>3</v>
      </c>
      <c r="BZ108" s="2">
        <v>117</v>
      </c>
      <c r="CA108" s="2">
        <v>74</v>
      </c>
      <c r="CB108" s="2" t="s">
        <v>3</v>
      </c>
      <c r="CC108" s="2"/>
      <c r="CD108" s="2"/>
      <c r="CE108" s="2">
        <v>0</v>
      </c>
      <c r="CF108" s="2">
        <v>0</v>
      </c>
      <c r="CG108" s="2">
        <v>0</v>
      </c>
      <c r="CH108" s="2"/>
      <c r="CI108" s="2"/>
      <c r="CJ108" s="2"/>
      <c r="CK108" s="2"/>
      <c r="CL108" s="2"/>
      <c r="CM108" s="2">
        <v>0</v>
      </c>
      <c r="CN108" s="2" t="s">
        <v>3</v>
      </c>
      <c r="CO108" s="2">
        <v>0</v>
      </c>
      <c r="CP108" s="2">
        <f t="shared" si="73"/>
        <v>334.12</v>
      </c>
      <c r="CQ108" s="2">
        <f>SUMIF(SmtRes!AQ119:'SmtRes'!AQ121,"=1",SmtRes!AA119:'SmtRes'!AA121)</f>
        <v>0</v>
      </c>
      <c r="CR108" s="2">
        <f>SUMIF(SmtRes!AQ119:'SmtRes'!AQ121,"=1",SmtRes!AB119:'SmtRes'!AB121)</f>
        <v>417.12</v>
      </c>
      <c r="CS108" s="2">
        <f>SUMIF(SmtRes!AQ119:'SmtRes'!AQ121,"=1",SmtRes!AC119:'SmtRes'!AC121)</f>
        <v>400.24</v>
      </c>
      <c r="CT108" s="2">
        <f>SUMIF(SmtRes!AQ119:'SmtRes'!AQ121,"=1",SmtRes!AD119:'SmtRes'!AD121)</f>
        <v>400.24</v>
      </c>
      <c r="CU108" s="2">
        <f t="shared" si="75"/>
        <v>0</v>
      </c>
      <c r="CV108" s="2">
        <f>SUMIF(SmtRes!AQ119:'SmtRes'!AQ121,"=1",SmtRes!BU119:'SmtRes'!BU121)</f>
        <v>0.41</v>
      </c>
      <c r="CW108" s="2">
        <f>SUMIF(SmtRes!AQ119:'SmtRes'!AQ121,"=1",SmtRes!BV119:'SmtRes'!BV121)</f>
        <v>0.2</v>
      </c>
      <c r="CX108" s="2">
        <f t="shared" si="76"/>
        <v>0</v>
      </c>
      <c r="CY108" s="2">
        <f t="shared" si="80"/>
        <v>291.36509999999998</v>
      </c>
      <c r="CZ108" s="2">
        <f t="shared" si="81"/>
        <v>184.28220000000002</v>
      </c>
      <c r="DA108" s="2"/>
      <c r="DB108" s="2"/>
      <c r="DC108" s="2" t="s">
        <v>3</v>
      </c>
      <c r="DD108" s="2" t="s">
        <v>3</v>
      </c>
      <c r="DE108" s="2" t="s">
        <v>3</v>
      </c>
      <c r="DF108" s="2" t="s">
        <v>3</v>
      </c>
      <c r="DG108" s="2" t="s">
        <v>3</v>
      </c>
      <c r="DH108" s="2" t="s">
        <v>3</v>
      </c>
      <c r="DI108" s="2" t="s">
        <v>3</v>
      </c>
      <c r="DJ108" s="2" t="s">
        <v>3</v>
      </c>
      <c r="DK108" s="2" t="s">
        <v>3</v>
      </c>
      <c r="DL108" s="2" t="s">
        <v>3</v>
      </c>
      <c r="DM108" s="2" t="s">
        <v>3</v>
      </c>
      <c r="DN108" s="2">
        <v>0</v>
      </c>
      <c r="DO108" s="2">
        <v>0</v>
      </c>
      <c r="DP108" s="2">
        <v>1</v>
      </c>
      <c r="DQ108" s="2">
        <v>1</v>
      </c>
      <c r="DR108" s="2"/>
      <c r="DS108" s="2"/>
      <c r="DT108" s="2"/>
      <c r="DU108" s="2">
        <v>1003</v>
      </c>
      <c r="DV108" s="2" t="s">
        <v>122</v>
      </c>
      <c r="DW108" s="2" t="s">
        <v>122</v>
      </c>
      <c r="DX108" s="2">
        <v>100</v>
      </c>
      <c r="DY108" s="2"/>
      <c r="DZ108" s="2" t="s">
        <v>3</v>
      </c>
      <c r="EA108" s="2" t="s">
        <v>3</v>
      </c>
      <c r="EB108" s="2" t="s">
        <v>3</v>
      </c>
      <c r="EC108" s="2" t="s">
        <v>3</v>
      </c>
      <c r="ED108" s="2"/>
      <c r="EE108" s="2">
        <v>72340632</v>
      </c>
      <c r="EF108" s="2">
        <v>2</v>
      </c>
      <c r="EG108" s="2" t="s">
        <v>23</v>
      </c>
      <c r="EH108" s="2">
        <v>18</v>
      </c>
      <c r="EI108" s="2" t="s">
        <v>41</v>
      </c>
      <c r="EJ108" s="2">
        <v>1</v>
      </c>
      <c r="EK108" s="2">
        <v>24001</v>
      </c>
      <c r="EL108" s="2" t="s">
        <v>41</v>
      </c>
      <c r="EM108" s="2" t="s">
        <v>124</v>
      </c>
      <c r="EN108" s="2"/>
      <c r="EO108" s="2" t="s">
        <v>3</v>
      </c>
      <c r="EP108" s="2"/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0.41</v>
      </c>
      <c r="EX108" s="2">
        <v>0.2</v>
      </c>
      <c r="EY108" s="2">
        <v>0</v>
      </c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>
        <v>0</v>
      </c>
      <c r="FR108" s="2">
        <v>0</v>
      </c>
      <c r="FS108" s="2">
        <v>0</v>
      </c>
      <c r="FT108" s="2"/>
      <c r="FU108" s="2"/>
      <c r="FV108" s="2"/>
      <c r="FW108" s="2"/>
      <c r="FX108" s="2">
        <v>117</v>
      </c>
      <c r="FY108" s="2">
        <v>74</v>
      </c>
      <c r="FZ108" s="2"/>
      <c r="GA108" s="2" t="s">
        <v>3</v>
      </c>
      <c r="GB108" s="2"/>
      <c r="GC108" s="2"/>
      <c r="GD108" s="2">
        <v>1</v>
      </c>
      <c r="GE108" s="2"/>
      <c r="GF108" s="2">
        <v>-414317655</v>
      </c>
      <c r="GG108" s="2">
        <v>2</v>
      </c>
      <c r="GH108" s="2">
        <v>1</v>
      </c>
      <c r="GI108" s="2">
        <v>-2</v>
      </c>
      <c r="GJ108" s="2">
        <v>0</v>
      </c>
      <c r="GK108" s="2">
        <v>0</v>
      </c>
      <c r="GL108" s="2">
        <f t="shared" si="59"/>
        <v>0</v>
      </c>
      <c r="GM108" s="2">
        <f t="shared" si="60"/>
        <v>809.77</v>
      </c>
      <c r="GN108" s="2">
        <f t="shared" si="61"/>
        <v>809.77</v>
      </c>
      <c r="GO108" s="2">
        <f t="shared" si="62"/>
        <v>0</v>
      </c>
      <c r="GP108" s="2">
        <f t="shared" si="63"/>
        <v>0</v>
      </c>
      <c r="GQ108" s="2"/>
      <c r="GR108" s="2">
        <v>0</v>
      </c>
      <c r="GS108" s="2">
        <v>3</v>
      </c>
      <c r="GT108" s="2">
        <v>0</v>
      </c>
      <c r="GU108" s="2" t="s">
        <v>3</v>
      </c>
      <c r="GV108" s="2">
        <f t="shared" si="64"/>
        <v>0</v>
      </c>
      <c r="GW108" s="2">
        <v>1</v>
      </c>
      <c r="GX108" s="2">
        <f t="shared" si="65"/>
        <v>0</v>
      </c>
      <c r="GY108" s="2"/>
      <c r="GZ108" s="2"/>
      <c r="HA108" s="2">
        <v>0</v>
      </c>
      <c r="HB108" s="2">
        <v>0</v>
      </c>
      <c r="HC108" s="2">
        <f t="shared" si="74"/>
        <v>0</v>
      </c>
      <c r="HD108" s="2"/>
      <c r="HE108" s="2" t="s">
        <v>3</v>
      </c>
      <c r="HF108" s="2" t="s">
        <v>3</v>
      </c>
      <c r="HG108" s="2"/>
      <c r="HH108" s="2"/>
      <c r="HI108" s="2"/>
      <c r="HJ108" s="2"/>
      <c r="HK108" s="2"/>
      <c r="HL108" s="2"/>
      <c r="HM108" s="2" t="s">
        <v>3</v>
      </c>
      <c r="HN108" s="2" t="s">
        <v>43</v>
      </c>
      <c r="HO108" s="2" t="s">
        <v>44</v>
      </c>
      <c r="HP108" s="2" t="s">
        <v>41</v>
      </c>
      <c r="HQ108" s="2" t="s">
        <v>41</v>
      </c>
      <c r="HR108" s="2"/>
      <c r="HS108" s="2">
        <v>0</v>
      </c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>
        <v>0</v>
      </c>
      <c r="IL108" s="2"/>
      <c r="IM108" s="2"/>
      <c r="IN108" s="2"/>
      <c r="IO108" s="2"/>
      <c r="IP108" s="2"/>
      <c r="IQ108" s="2"/>
      <c r="IR108" s="2"/>
      <c r="IS108" s="2"/>
      <c r="IT108" s="2"/>
      <c r="IU108" s="2"/>
    </row>
    <row r="109" spans="1:255" x14ac:dyDescent="0.2">
      <c r="A109" s="2">
        <v>17</v>
      </c>
      <c r="B109" s="2">
        <v>1</v>
      </c>
      <c r="C109" s="2">
        <f>ROW(SmtRes!A127)</f>
        <v>127</v>
      </c>
      <c r="D109" s="2">
        <f>ROW(EtalonRes!A140)</f>
        <v>140</v>
      </c>
      <c r="E109" s="2" t="s">
        <v>295</v>
      </c>
      <c r="F109" s="2" t="s">
        <v>296</v>
      </c>
      <c r="G109" s="2" t="s">
        <v>297</v>
      </c>
      <c r="H109" s="2" t="s">
        <v>298</v>
      </c>
      <c r="I109" s="2">
        <v>6.0000000000000001E-3</v>
      </c>
      <c r="J109" s="2">
        <v>0</v>
      </c>
      <c r="K109" s="2">
        <v>6.0000000000000001E-3</v>
      </c>
      <c r="L109" s="2"/>
      <c r="M109" s="2"/>
      <c r="N109" s="2"/>
      <c r="O109" s="2">
        <f t="shared" si="72"/>
        <v>51.93</v>
      </c>
      <c r="P109" s="2">
        <f>SUMIF(SmtRes!AQ122:'SmtRes'!AQ127,"=1",SmtRes!DF122:'SmtRes'!DF127)</f>
        <v>0.04</v>
      </c>
      <c r="Q109" s="2">
        <f>SUMIF(SmtRes!AQ122:'SmtRes'!AQ127,"=1",SmtRes!DG122:'SmtRes'!DG127)</f>
        <v>0.26</v>
      </c>
      <c r="R109" s="2">
        <f>SUMIF(SmtRes!AQ122:'SmtRes'!AQ127,"=1",SmtRes!DH122:'SmtRes'!DH127)</f>
        <v>0.02</v>
      </c>
      <c r="S109" s="2">
        <f>SUMIF(SmtRes!AQ122:'SmtRes'!AQ127,"=1",SmtRes!DI122:'SmtRes'!DI127)</f>
        <v>51.61</v>
      </c>
      <c r="T109" s="2">
        <f t="shared" si="49"/>
        <v>0</v>
      </c>
      <c r="U109" s="2">
        <f>SUMIF(SmtRes!AQ122:'SmtRes'!AQ127,"=1",SmtRes!CV122:'SmtRes'!CV127)</f>
        <v>0.12</v>
      </c>
      <c r="V109" s="2">
        <f>SUMIF(SmtRes!AQ122:'SmtRes'!AQ127,"=1",SmtRes!CW122:'SmtRes'!CW127)</f>
        <v>6.0000000000000002E-5</v>
      </c>
      <c r="W109" s="2">
        <f t="shared" si="50"/>
        <v>0</v>
      </c>
      <c r="X109" s="2">
        <f t="shared" si="51"/>
        <v>60.41</v>
      </c>
      <c r="Y109" s="2">
        <f t="shared" si="52"/>
        <v>38.21</v>
      </c>
      <c r="Z109" s="2"/>
      <c r="AA109" s="2">
        <v>73938991</v>
      </c>
      <c r="AB109" s="2">
        <f t="shared" si="53"/>
        <v>8633.8626000000004</v>
      </c>
      <c r="AC109" s="2">
        <f>ROUND((SUM(SmtRes!BQ122:'SmtRes'!BQ127)),6)</f>
        <v>7.2121000000000004</v>
      </c>
      <c r="AD109" s="2">
        <f>ROUND((((SUM(SmtRes!BR122:'SmtRes'!BR127))-(SUM(SmtRes!BS122:'SmtRes'!BS127)))+AE109),6)</f>
        <v>24.450500000000002</v>
      </c>
      <c r="AE109" s="2">
        <f>ROUND((SUM(SmtRes!BS122:'SmtRes'!BS127)),6)</f>
        <v>4.0023999999999997</v>
      </c>
      <c r="AF109" s="2">
        <f>ROUND((SUM(SmtRes!BT122:'SmtRes'!BT127)),6)</f>
        <v>8602.2000000000007</v>
      </c>
      <c r="AG109" s="2">
        <f t="shared" si="54"/>
        <v>0</v>
      </c>
      <c r="AH109" s="2">
        <f>(SUM(SmtRes!BU122:'SmtRes'!BU127))</f>
        <v>20</v>
      </c>
      <c r="AI109" s="2">
        <f>(SUM(SmtRes!BV122:'SmtRes'!BV127))</f>
        <v>0.01</v>
      </c>
      <c r="AJ109" s="2">
        <f t="shared" si="55"/>
        <v>0</v>
      </c>
      <c r="AK109" s="2">
        <v>8637.8649999999998</v>
      </c>
      <c r="AL109" s="2">
        <v>7.2120999999999995</v>
      </c>
      <c r="AM109" s="2">
        <v>24.450500000000002</v>
      </c>
      <c r="AN109" s="2">
        <v>4.0023999999999997</v>
      </c>
      <c r="AO109" s="2">
        <v>8602.2000000000007</v>
      </c>
      <c r="AP109" s="2">
        <v>0</v>
      </c>
      <c r="AQ109" s="2">
        <v>20</v>
      </c>
      <c r="AR109" s="2">
        <v>0.01</v>
      </c>
      <c r="AS109" s="2">
        <v>0</v>
      </c>
      <c r="AT109" s="2">
        <v>117</v>
      </c>
      <c r="AU109" s="2">
        <v>74</v>
      </c>
      <c r="AV109" s="2">
        <v>1</v>
      </c>
      <c r="AW109" s="2">
        <v>1</v>
      </c>
      <c r="AX109" s="2"/>
      <c r="AY109" s="2"/>
      <c r="AZ109" s="2">
        <v>1</v>
      </c>
      <c r="BA109" s="2">
        <v>1</v>
      </c>
      <c r="BB109" s="2">
        <v>1</v>
      </c>
      <c r="BC109" s="2">
        <v>1</v>
      </c>
      <c r="BD109" s="2" t="s">
        <v>3</v>
      </c>
      <c r="BE109" s="2" t="s">
        <v>3</v>
      </c>
      <c r="BF109" s="2" t="s">
        <v>3</v>
      </c>
      <c r="BG109" s="2" t="s">
        <v>3</v>
      </c>
      <c r="BH109" s="2">
        <v>0</v>
      </c>
      <c r="BI109" s="2">
        <v>1</v>
      </c>
      <c r="BJ109" s="2" t="s">
        <v>299</v>
      </c>
      <c r="BK109" s="2"/>
      <c r="BL109" s="2"/>
      <c r="BM109" s="2">
        <v>24001</v>
      </c>
      <c r="BN109" s="2">
        <v>0</v>
      </c>
      <c r="BO109" s="2" t="s">
        <v>3</v>
      </c>
      <c r="BP109" s="2">
        <v>0</v>
      </c>
      <c r="BQ109" s="2">
        <v>2</v>
      </c>
      <c r="BR109" s="2">
        <v>0</v>
      </c>
      <c r="BS109" s="2">
        <v>1</v>
      </c>
      <c r="BT109" s="2">
        <v>1</v>
      </c>
      <c r="BU109" s="2">
        <v>1</v>
      </c>
      <c r="BV109" s="2">
        <v>1</v>
      </c>
      <c r="BW109" s="2">
        <v>1</v>
      </c>
      <c r="BX109" s="2">
        <v>1</v>
      </c>
      <c r="BY109" s="2" t="s">
        <v>3</v>
      </c>
      <c r="BZ109" s="2">
        <v>117</v>
      </c>
      <c r="CA109" s="2">
        <v>74</v>
      </c>
      <c r="CB109" s="2" t="s">
        <v>3</v>
      </c>
      <c r="CC109" s="2"/>
      <c r="CD109" s="2"/>
      <c r="CE109" s="2">
        <v>0</v>
      </c>
      <c r="CF109" s="2">
        <v>0</v>
      </c>
      <c r="CG109" s="2">
        <v>0</v>
      </c>
      <c r="CH109" s="2"/>
      <c r="CI109" s="2"/>
      <c r="CJ109" s="2"/>
      <c r="CK109" s="2"/>
      <c r="CL109" s="2"/>
      <c r="CM109" s="2">
        <v>0</v>
      </c>
      <c r="CN109" s="2" t="s">
        <v>3</v>
      </c>
      <c r="CO109" s="2">
        <v>0</v>
      </c>
      <c r="CP109" s="2">
        <f t="shared" si="73"/>
        <v>51.93</v>
      </c>
      <c r="CQ109" s="2">
        <f>SUMIF(SmtRes!AQ122:'SmtRes'!AQ127,"=1",SmtRes!AA122:'SmtRes'!AA127)</f>
        <v>145.67000000000002</v>
      </c>
      <c r="CR109" s="2">
        <f>SUMIF(SmtRes!AQ122:'SmtRes'!AQ127,"=1",SmtRes!AB122:'SmtRes'!AB127)</f>
        <v>4327.74</v>
      </c>
      <c r="CS109" s="2">
        <f>SUMIF(SmtRes!AQ122:'SmtRes'!AQ127,"=1",SmtRes!AC122:'SmtRes'!AC127)</f>
        <v>400.24</v>
      </c>
      <c r="CT109" s="2">
        <f>SUMIF(SmtRes!AQ122:'SmtRes'!AQ127,"=1",SmtRes!AD122:'SmtRes'!AD127)</f>
        <v>860.22</v>
      </c>
      <c r="CU109" s="2">
        <f t="shared" si="75"/>
        <v>0</v>
      </c>
      <c r="CV109" s="2">
        <f>SUMIF(SmtRes!AQ122:'SmtRes'!AQ127,"=1",SmtRes!BU122:'SmtRes'!BU127)</f>
        <v>20</v>
      </c>
      <c r="CW109" s="2">
        <f>SUMIF(SmtRes!AQ122:'SmtRes'!AQ127,"=1",SmtRes!BV122:'SmtRes'!BV127)</f>
        <v>0.01</v>
      </c>
      <c r="CX109" s="2">
        <f t="shared" si="76"/>
        <v>0</v>
      </c>
      <c r="CY109" s="2">
        <f t="shared" si="80"/>
        <v>60.4071</v>
      </c>
      <c r="CZ109" s="2">
        <f t="shared" si="81"/>
        <v>38.206200000000003</v>
      </c>
      <c r="DA109" s="2"/>
      <c r="DB109" s="2"/>
      <c r="DC109" s="2" t="s">
        <v>3</v>
      </c>
      <c r="DD109" s="2" t="s">
        <v>3</v>
      </c>
      <c r="DE109" s="2" t="s">
        <v>3</v>
      </c>
      <c r="DF109" s="2" t="s">
        <v>3</v>
      </c>
      <c r="DG109" s="2" t="s">
        <v>3</v>
      </c>
      <c r="DH109" s="2" t="s">
        <v>3</v>
      </c>
      <c r="DI109" s="2" t="s">
        <v>3</v>
      </c>
      <c r="DJ109" s="2" t="s">
        <v>3</v>
      </c>
      <c r="DK109" s="2" t="s">
        <v>3</v>
      </c>
      <c r="DL109" s="2" t="s">
        <v>3</v>
      </c>
      <c r="DM109" s="2" t="s">
        <v>3</v>
      </c>
      <c r="DN109" s="2">
        <v>0</v>
      </c>
      <c r="DO109" s="2">
        <v>0</v>
      </c>
      <c r="DP109" s="2">
        <v>1</v>
      </c>
      <c r="DQ109" s="2">
        <v>1</v>
      </c>
      <c r="DR109" s="2"/>
      <c r="DS109" s="2"/>
      <c r="DT109" s="2"/>
      <c r="DU109" s="2">
        <v>1003</v>
      </c>
      <c r="DV109" s="2" t="s">
        <v>298</v>
      </c>
      <c r="DW109" s="2" t="s">
        <v>298</v>
      </c>
      <c r="DX109" s="2">
        <v>1000</v>
      </c>
      <c r="DY109" s="2"/>
      <c r="DZ109" s="2" t="s">
        <v>3</v>
      </c>
      <c r="EA109" s="2" t="s">
        <v>3</v>
      </c>
      <c r="EB109" s="2" t="s">
        <v>3</v>
      </c>
      <c r="EC109" s="2" t="s">
        <v>3</v>
      </c>
      <c r="ED109" s="2"/>
      <c r="EE109" s="2">
        <v>72340632</v>
      </c>
      <c r="EF109" s="2">
        <v>2</v>
      </c>
      <c r="EG109" s="2" t="s">
        <v>23</v>
      </c>
      <c r="EH109" s="2">
        <v>18</v>
      </c>
      <c r="EI109" s="2" t="s">
        <v>41</v>
      </c>
      <c r="EJ109" s="2">
        <v>1</v>
      </c>
      <c r="EK109" s="2">
        <v>24001</v>
      </c>
      <c r="EL109" s="2" t="s">
        <v>41</v>
      </c>
      <c r="EM109" s="2" t="s">
        <v>124</v>
      </c>
      <c r="EN109" s="2"/>
      <c r="EO109" s="2" t="s">
        <v>3</v>
      </c>
      <c r="EP109" s="2"/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20</v>
      </c>
      <c r="EX109" s="2">
        <v>0.01</v>
      </c>
      <c r="EY109" s="2">
        <v>0</v>
      </c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>
        <v>0</v>
      </c>
      <c r="FR109" s="2">
        <v>0</v>
      </c>
      <c r="FS109" s="2">
        <v>0</v>
      </c>
      <c r="FT109" s="2"/>
      <c r="FU109" s="2"/>
      <c r="FV109" s="2"/>
      <c r="FW109" s="2"/>
      <c r="FX109" s="2">
        <v>117</v>
      </c>
      <c r="FY109" s="2">
        <v>74</v>
      </c>
      <c r="FZ109" s="2"/>
      <c r="GA109" s="2" t="s">
        <v>3</v>
      </c>
      <c r="GB109" s="2"/>
      <c r="GC109" s="2"/>
      <c r="GD109" s="2">
        <v>1</v>
      </c>
      <c r="GE109" s="2"/>
      <c r="GF109" s="2">
        <v>-254105150</v>
      </c>
      <c r="GG109" s="2">
        <v>2</v>
      </c>
      <c r="GH109" s="2">
        <v>1</v>
      </c>
      <c r="GI109" s="2">
        <v>-2</v>
      </c>
      <c r="GJ109" s="2">
        <v>0</v>
      </c>
      <c r="GK109" s="2">
        <v>0</v>
      </c>
      <c r="GL109" s="2">
        <f t="shared" si="59"/>
        <v>0</v>
      </c>
      <c r="GM109" s="2">
        <f t="shared" si="60"/>
        <v>150.55000000000001</v>
      </c>
      <c r="GN109" s="2">
        <f t="shared" si="61"/>
        <v>150.55000000000001</v>
      </c>
      <c r="GO109" s="2">
        <f t="shared" si="62"/>
        <v>0</v>
      </c>
      <c r="GP109" s="2">
        <f t="shared" si="63"/>
        <v>0</v>
      </c>
      <c r="GQ109" s="2"/>
      <c r="GR109" s="2">
        <v>0</v>
      </c>
      <c r="GS109" s="2">
        <v>3</v>
      </c>
      <c r="GT109" s="2">
        <v>0</v>
      </c>
      <c r="GU109" s="2" t="s">
        <v>3</v>
      </c>
      <c r="GV109" s="2">
        <f t="shared" si="64"/>
        <v>0</v>
      </c>
      <c r="GW109" s="2">
        <v>1</v>
      </c>
      <c r="GX109" s="2">
        <f t="shared" si="65"/>
        <v>0</v>
      </c>
      <c r="GY109" s="2"/>
      <c r="GZ109" s="2"/>
      <c r="HA109" s="2">
        <v>0</v>
      </c>
      <c r="HB109" s="2">
        <v>0</v>
      </c>
      <c r="HC109" s="2">
        <f t="shared" si="74"/>
        <v>0</v>
      </c>
      <c r="HD109" s="2"/>
      <c r="HE109" s="2" t="s">
        <v>3</v>
      </c>
      <c r="HF109" s="2" t="s">
        <v>3</v>
      </c>
      <c r="HG109" s="2"/>
      <c r="HH109" s="2"/>
      <c r="HI109" s="2"/>
      <c r="HJ109" s="2"/>
      <c r="HK109" s="2"/>
      <c r="HL109" s="2"/>
      <c r="HM109" s="2" t="s">
        <v>3</v>
      </c>
      <c r="HN109" s="2" t="s">
        <v>43</v>
      </c>
      <c r="HO109" s="2" t="s">
        <v>44</v>
      </c>
      <c r="HP109" s="2" t="s">
        <v>41</v>
      </c>
      <c r="HQ109" s="2" t="s">
        <v>41</v>
      </c>
      <c r="HR109" s="2"/>
      <c r="HS109" s="2">
        <v>0</v>
      </c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>
        <v>0</v>
      </c>
      <c r="IL109" s="2"/>
      <c r="IM109" s="2"/>
      <c r="IN109" s="2"/>
      <c r="IO109" s="2"/>
      <c r="IP109" s="2"/>
      <c r="IQ109" s="2"/>
      <c r="IR109" s="2"/>
      <c r="IS109" s="2"/>
      <c r="IT109" s="2"/>
      <c r="IU109" s="2"/>
    </row>
    <row r="110" spans="1:255" x14ac:dyDescent="0.2">
      <c r="A110" s="2">
        <v>17</v>
      </c>
      <c r="B110" s="2">
        <v>1</v>
      </c>
      <c r="C110" s="2">
        <f>ROW(SmtRes!A133)</f>
        <v>133</v>
      </c>
      <c r="D110" s="2">
        <f>ROW(EtalonRes!A147)</f>
        <v>147</v>
      </c>
      <c r="E110" s="2" t="s">
        <v>300</v>
      </c>
      <c r="F110" s="2" t="s">
        <v>301</v>
      </c>
      <c r="G110" s="2" t="s">
        <v>302</v>
      </c>
      <c r="H110" s="2" t="s">
        <v>298</v>
      </c>
      <c r="I110" s="2">
        <v>9.2999999999999999E-2</v>
      </c>
      <c r="J110" s="2">
        <v>0</v>
      </c>
      <c r="K110" s="2">
        <v>9.2999999999999999E-2</v>
      </c>
      <c r="L110" s="2"/>
      <c r="M110" s="2"/>
      <c r="N110" s="2"/>
      <c r="O110" s="2">
        <f t="shared" si="72"/>
        <v>1596.79</v>
      </c>
      <c r="P110" s="2">
        <f>SUMIF(SmtRes!AQ128:'SmtRes'!AQ133,"=1",SmtRes!DF128:'SmtRes'!DF133)</f>
        <v>0.39999999999999997</v>
      </c>
      <c r="Q110" s="2">
        <f>SUMIF(SmtRes!AQ128:'SmtRes'!AQ133,"=1",SmtRes!DG128:'SmtRes'!DG133)</f>
        <v>4.0199999999999996</v>
      </c>
      <c r="R110" s="2">
        <f>SUMIF(SmtRes!AQ128:'SmtRes'!AQ133,"=1",SmtRes!DH128:'SmtRes'!DH133)</f>
        <v>0.37</v>
      </c>
      <c r="S110" s="2">
        <f>SUMIF(SmtRes!AQ128:'SmtRes'!AQ133,"=1",SmtRes!DI128:'SmtRes'!DI133)</f>
        <v>1592</v>
      </c>
      <c r="T110" s="2">
        <f t="shared" si="49"/>
        <v>0</v>
      </c>
      <c r="U110" s="2">
        <f>SUMIF(SmtRes!AQ128:'SmtRes'!AQ133,"=1",SmtRes!CV128:'SmtRes'!CV133)</f>
        <v>3.7014</v>
      </c>
      <c r="V110" s="2">
        <f>SUMIF(SmtRes!AQ128:'SmtRes'!AQ133,"=1",SmtRes!CW128:'SmtRes'!CW133)</f>
        <v>9.3000000000000005E-4</v>
      </c>
      <c r="W110" s="2">
        <f t="shared" si="50"/>
        <v>0</v>
      </c>
      <c r="X110" s="2">
        <f t="shared" si="51"/>
        <v>1863.07</v>
      </c>
      <c r="Y110" s="2">
        <f t="shared" si="52"/>
        <v>1178.3499999999999</v>
      </c>
      <c r="Z110" s="2"/>
      <c r="AA110" s="2">
        <v>73938991</v>
      </c>
      <c r="AB110" s="2">
        <f t="shared" si="53"/>
        <v>17147.542000000001</v>
      </c>
      <c r="AC110" s="2">
        <f>ROUND((SUM(SmtRes!BQ128:'SmtRes'!BQ133)),6)</f>
        <v>4.7134999999999998</v>
      </c>
      <c r="AD110" s="2">
        <f>ROUND((((SUM(SmtRes!BR128:'SmtRes'!BR133))-(SUM(SmtRes!BS128:'SmtRes'!BS133)))+AE110),6)</f>
        <v>24.450500000000002</v>
      </c>
      <c r="AE110" s="2">
        <f>ROUND((SUM(SmtRes!BS128:'SmtRes'!BS133)),6)</f>
        <v>4.0023999999999997</v>
      </c>
      <c r="AF110" s="2">
        <f>ROUND((SUM(SmtRes!BT128:'SmtRes'!BT133)),6)</f>
        <v>17118.378000000001</v>
      </c>
      <c r="AG110" s="2">
        <f t="shared" si="54"/>
        <v>0</v>
      </c>
      <c r="AH110" s="2">
        <f>(SUM(SmtRes!BU128:'SmtRes'!BU133))</f>
        <v>39.799999999999997</v>
      </c>
      <c r="AI110" s="2">
        <f>(SUM(SmtRes!BV128:'SmtRes'!BV133))</f>
        <v>0.01</v>
      </c>
      <c r="AJ110" s="2">
        <f t="shared" si="55"/>
        <v>0</v>
      </c>
      <c r="AK110" s="2">
        <v>17151.544399999999</v>
      </c>
      <c r="AL110" s="2">
        <v>4.7134999999999998</v>
      </c>
      <c r="AM110" s="2">
        <v>24.450500000000002</v>
      </c>
      <c r="AN110" s="2">
        <v>4.0023999999999997</v>
      </c>
      <c r="AO110" s="2">
        <v>17118.377999999997</v>
      </c>
      <c r="AP110" s="2">
        <v>0</v>
      </c>
      <c r="AQ110" s="2">
        <v>39.799999999999997</v>
      </c>
      <c r="AR110" s="2">
        <v>0.01</v>
      </c>
      <c r="AS110" s="2">
        <v>0</v>
      </c>
      <c r="AT110" s="2">
        <v>117</v>
      </c>
      <c r="AU110" s="2">
        <v>74</v>
      </c>
      <c r="AV110" s="2">
        <v>1</v>
      </c>
      <c r="AW110" s="2">
        <v>1</v>
      </c>
      <c r="AX110" s="2"/>
      <c r="AY110" s="2"/>
      <c r="AZ110" s="2">
        <v>1</v>
      </c>
      <c r="BA110" s="2">
        <v>1</v>
      </c>
      <c r="BB110" s="2">
        <v>1</v>
      </c>
      <c r="BC110" s="2">
        <v>1</v>
      </c>
      <c r="BD110" s="2" t="s">
        <v>3</v>
      </c>
      <c r="BE110" s="2" t="s">
        <v>3</v>
      </c>
      <c r="BF110" s="2" t="s">
        <v>3</v>
      </c>
      <c r="BG110" s="2" t="s">
        <v>3</v>
      </c>
      <c r="BH110" s="2">
        <v>0</v>
      </c>
      <c r="BI110" s="2">
        <v>1</v>
      </c>
      <c r="BJ110" s="2" t="s">
        <v>303</v>
      </c>
      <c r="BK110" s="2"/>
      <c r="BL110" s="2"/>
      <c r="BM110" s="2">
        <v>24001</v>
      </c>
      <c r="BN110" s="2">
        <v>0</v>
      </c>
      <c r="BO110" s="2" t="s">
        <v>3</v>
      </c>
      <c r="BP110" s="2">
        <v>0</v>
      </c>
      <c r="BQ110" s="2">
        <v>2</v>
      </c>
      <c r="BR110" s="2">
        <v>0</v>
      </c>
      <c r="BS110" s="2">
        <v>1</v>
      </c>
      <c r="BT110" s="2">
        <v>1</v>
      </c>
      <c r="BU110" s="2">
        <v>1</v>
      </c>
      <c r="BV110" s="2">
        <v>1</v>
      </c>
      <c r="BW110" s="2">
        <v>1</v>
      </c>
      <c r="BX110" s="2">
        <v>1</v>
      </c>
      <c r="BY110" s="2" t="s">
        <v>3</v>
      </c>
      <c r="BZ110" s="2">
        <v>117</v>
      </c>
      <c r="CA110" s="2">
        <v>74</v>
      </c>
      <c r="CB110" s="2" t="s">
        <v>3</v>
      </c>
      <c r="CC110" s="2"/>
      <c r="CD110" s="2"/>
      <c r="CE110" s="2">
        <v>0</v>
      </c>
      <c r="CF110" s="2">
        <v>0</v>
      </c>
      <c r="CG110" s="2">
        <v>0</v>
      </c>
      <c r="CH110" s="2"/>
      <c r="CI110" s="2"/>
      <c r="CJ110" s="2"/>
      <c r="CK110" s="2"/>
      <c r="CL110" s="2"/>
      <c r="CM110" s="2">
        <v>0</v>
      </c>
      <c r="CN110" s="2" t="s">
        <v>3</v>
      </c>
      <c r="CO110" s="2">
        <v>0</v>
      </c>
      <c r="CP110" s="2">
        <f t="shared" si="73"/>
        <v>1596.79</v>
      </c>
      <c r="CQ110" s="2">
        <f>SUMIF(SmtRes!AQ128:'SmtRes'!AQ133,"=1",SmtRes!AA128:'SmtRes'!AA133)</f>
        <v>145.67000000000002</v>
      </c>
      <c r="CR110" s="2">
        <f>SUMIF(SmtRes!AQ128:'SmtRes'!AQ133,"=1",SmtRes!AB128:'SmtRes'!AB133)</f>
        <v>4327.74</v>
      </c>
      <c r="CS110" s="2">
        <f>SUMIF(SmtRes!AQ128:'SmtRes'!AQ133,"=1",SmtRes!AC128:'SmtRes'!AC133)</f>
        <v>400.24</v>
      </c>
      <c r="CT110" s="2">
        <f>SUMIF(SmtRes!AQ128:'SmtRes'!AQ133,"=1",SmtRes!AD128:'SmtRes'!AD133)</f>
        <v>860.22</v>
      </c>
      <c r="CU110" s="2">
        <f t="shared" si="75"/>
        <v>0</v>
      </c>
      <c r="CV110" s="2">
        <f>SUMIF(SmtRes!AQ128:'SmtRes'!AQ133,"=1",SmtRes!BU128:'SmtRes'!BU133)</f>
        <v>39.799999999999997</v>
      </c>
      <c r="CW110" s="2">
        <f>SUMIF(SmtRes!AQ128:'SmtRes'!AQ133,"=1",SmtRes!BV128:'SmtRes'!BV133)</f>
        <v>0.01</v>
      </c>
      <c r="CX110" s="2">
        <f t="shared" si="76"/>
        <v>0</v>
      </c>
      <c r="CY110" s="2">
        <f t="shared" si="80"/>
        <v>1863.0728999999999</v>
      </c>
      <c r="CZ110" s="2">
        <f t="shared" si="81"/>
        <v>1178.3537999999999</v>
      </c>
      <c r="DA110" s="2"/>
      <c r="DB110" s="2"/>
      <c r="DC110" s="2" t="s">
        <v>3</v>
      </c>
      <c r="DD110" s="2" t="s">
        <v>3</v>
      </c>
      <c r="DE110" s="2" t="s">
        <v>3</v>
      </c>
      <c r="DF110" s="2" t="s">
        <v>3</v>
      </c>
      <c r="DG110" s="2" t="s">
        <v>3</v>
      </c>
      <c r="DH110" s="2" t="s">
        <v>3</v>
      </c>
      <c r="DI110" s="2" t="s">
        <v>3</v>
      </c>
      <c r="DJ110" s="2" t="s">
        <v>3</v>
      </c>
      <c r="DK110" s="2" t="s">
        <v>3</v>
      </c>
      <c r="DL110" s="2" t="s">
        <v>3</v>
      </c>
      <c r="DM110" s="2" t="s">
        <v>3</v>
      </c>
      <c r="DN110" s="2">
        <v>0</v>
      </c>
      <c r="DO110" s="2">
        <v>0</v>
      </c>
      <c r="DP110" s="2">
        <v>1</v>
      </c>
      <c r="DQ110" s="2">
        <v>1</v>
      </c>
      <c r="DR110" s="2"/>
      <c r="DS110" s="2"/>
      <c r="DT110" s="2"/>
      <c r="DU110" s="2">
        <v>1003</v>
      </c>
      <c r="DV110" s="2" t="s">
        <v>298</v>
      </c>
      <c r="DW110" s="2" t="s">
        <v>298</v>
      </c>
      <c r="DX110" s="2">
        <v>1000</v>
      </c>
      <c r="DY110" s="2"/>
      <c r="DZ110" s="2" t="s">
        <v>3</v>
      </c>
      <c r="EA110" s="2" t="s">
        <v>3</v>
      </c>
      <c r="EB110" s="2" t="s">
        <v>3</v>
      </c>
      <c r="EC110" s="2" t="s">
        <v>3</v>
      </c>
      <c r="ED110" s="2"/>
      <c r="EE110" s="2">
        <v>72340632</v>
      </c>
      <c r="EF110" s="2">
        <v>2</v>
      </c>
      <c r="EG110" s="2" t="s">
        <v>23</v>
      </c>
      <c r="EH110" s="2">
        <v>18</v>
      </c>
      <c r="EI110" s="2" t="s">
        <v>41</v>
      </c>
      <c r="EJ110" s="2">
        <v>1</v>
      </c>
      <c r="EK110" s="2">
        <v>24001</v>
      </c>
      <c r="EL110" s="2" t="s">
        <v>41</v>
      </c>
      <c r="EM110" s="2" t="s">
        <v>124</v>
      </c>
      <c r="EN110" s="2"/>
      <c r="EO110" s="2" t="s">
        <v>3</v>
      </c>
      <c r="EP110" s="2"/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39.799999999999997</v>
      </c>
      <c r="EX110" s="2">
        <v>0.01</v>
      </c>
      <c r="EY110" s="2">
        <v>0</v>
      </c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>
        <v>0</v>
      </c>
      <c r="FR110" s="2">
        <v>0</v>
      </c>
      <c r="FS110" s="2">
        <v>0</v>
      </c>
      <c r="FT110" s="2"/>
      <c r="FU110" s="2"/>
      <c r="FV110" s="2"/>
      <c r="FW110" s="2"/>
      <c r="FX110" s="2">
        <v>117</v>
      </c>
      <c r="FY110" s="2">
        <v>74</v>
      </c>
      <c r="FZ110" s="2"/>
      <c r="GA110" s="2" t="s">
        <v>3</v>
      </c>
      <c r="GB110" s="2"/>
      <c r="GC110" s="2"/>
      <c r="GD110" s="2">
        <v>1</v>
      </c>
      <c r="GE110" s="2"/>
      <c r="GF110" s="2">
        <v>-714333159</v>
      </c>
      <c r="GG110" s="2">
        <v>2</v>
      </c>
      <c r="GH110" s="2">
        <v>1</v>
      </c>
      <c r="GI110" s="2">
        <v>-2</v>
      </c>
      <c r="GJ110" s="2">
        <v>0</v>
      </c>
      <c r="GK110" s="2">
        <v>0</v>
      </c>
      <c r="GL110" s="2">
        <f t="shared" si="59"/>
        <v>0</v>
      </c>
      <c r="GM110" s="2">
        <f t="shared" si="60"/>
        <v>4638.21</v>
      </c>
      <c r="GN110" s="2">
        <f t="shared" si="61"/>
        <v>4638.21</v>
      </c>
      <c r="GO110" s="2">
        <f t="shared" si="62"/>
        <v>0</v>
      </c>
      <c r="GP110" s="2">
        <f t="shared" si="63"/>
        <v>0</v>
      </c>
      <c r="GQ110" s="2"/>
      <c r="GR110" s="2">
        <v>0</v>
      </c>
      <c r="GS110" s="2">
        <v>3</v>
      </c>
      <c r="GT110" s="2">
        <v>0</v>
      </c>
      <c r="GU110" s="2" t="s">
        <v>3</v>
      </c>
      <c r="GV110" s="2">
        <f t="shared" si="64"/>
        <v>0</v>
      </c>
      <c r="GW110" s="2">
        <v>1</v>
      </c>
      <c r="GX110" s="2">
        <f t="shared" si="65"/>
        <v>0</v>
      </c>
      <c r="GY110" s="2"/>
      <c r="GZ110" s="2"/>
      <c r="HA110" s="2">
        <v>0</v>
      </c>
      <c r="HB110" s="2">
        <v>0</v>
      </c>
      <c r="HC110" s="2">
        <f t="shared" si="74"/>
        <v>0</v>
      </c>
      <c r="HD110" s="2"/>
      <c r="HE110" s="2" t="s">
        <v>3</v>
      </c>
      <c r="HF110" s="2" t="s">
        <v>3</v>
      </c>
      <c r="HG110" s="2"/>
      <c r="HH110" s="2"/>
      <c r="HI110" s="2"/>
      <c r="HJ110" s="2"/>
      <c r="HK110" s="2"/>
      <c r="HL110" s="2"/>
      <c r="HM110" s="2" t="s">
        <v>3</v>
      </c>
      <c r="HN110" s="2" t="s">
        <v>43</v>
      </c>
      <c r="HO110" s="2" t="s">
        <v>44</v>
      </c>
      <c r="HP110" s="2" t="s">
        <v>41</v>
      </c>
      <c r="HQ110" s="2" t="s">
        <v>41</v>
      </c>
      <c r="HR110" s="2"/>
      <c r="HS110" s="2">
        <v>0</v>
      </c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>
        <v>0</v>
      </c>
      <c r="IL110" s="2"/>
      <c r="IM110" s="2"/>
      <c r="IN110" s="2"/>
      <c r="IO110" s="2"/>
      <c r="IP110" s="2"/>
      <c r="IQ110" s="2"/>
      <c r="IR110" s="2"/>
      <c r="IS110" s="2"/>
      <c r="IT110" s="2"/>
      <c r="IU110" s="2"/>
    </row>
    <row r="111" spans="1:255" x14ac:dyDescent="0.2">
      <c r="A111" s="2">
        <v>17</v>
      </c>
      <c r="B111" s="2">
        <v>1</v>
      </c>
      <c r="C111" s="2">
        <f>ROW(SmtRes!A137)</f>
        <v>137</v>
      </c>
      <c r="D111" s="2">
        <f>ROW(EtalonRes!A151)</f>
        <v>151</v>
      </c>
      <c r="E111" s="2" t="s">
        <v>304</v>
      </c>
      <c r="F111" s="2" t="s">
        <v>305</v>
      </c>
      <c r="G111" s="2" t="s">
        <v>306</v>
      </c>
      <c r="H111" s="2" t="s">
        <v>307</v>
      </c>
      <c r="I111" s="2">
        <v>1</v>
      </c>
      <c r="J111" s="2">
        <v>0</v>
      </c>
      <c r="K111" s="2">
        <v>1</v>
      </c>
      <c r="L111" s="2"/>
      <c r="M111" s="2"/>
      <c r="N111" s="2"/>
      <c r="O111" s="2">
        <f t="shared" si="72"/>
        <v>17298.45</v>
      </c>
      <c r="P111" s="2">
        <f>SUMIF(SmtRes!AQ134:'SmtRes'!AQ137,"=1",SmtRes!DF134:'SmtRes'!DF137)</f>
        <v>0</v>
      </c>
      <c r="Q111" s="2">
        <f>SUMIF(SmtRes!AQ134:'SmtRes'!AQ137,"=1",SmtRes!DG134:'SmtRes'!DG137)</f>
        <v>7388.02</v>
      </c>
      <c r="R111" s="2">
        <f>SUMIF(SmtRes!AQ134:'SmtRes'!AQ137,"=1",SmtRes!DH134:'SmtRes'!DH137)</f>
        <v>4307.07</v>
      </c>
      <c r="S111" s="2">
        <f>SUMIF(SmtRes!AQ134:'SmtRes'!AQ137,"=1",SmtRes!DI134:'SmtRes'!DI137)</f>
        <v>5603.36</v>
      </c>
      <c r="T111" s="2">
        <f t="shared" si="49"/>
        <v>0</v>
      </c>
      <c r="U111" s="2">
        <f>SUMIF(SmtRes!AQ134:'SmtRes'!AQ137,"=1",SmtRes!CV134:'SmtRes'!CV137)</f>
        <v>14</v>
      </c>
      <c r="V111" s="2">
        <f>SUMIF(SmtRes!AQ134:'SmtRes'!AQ137,"=1",SmtRes!CW134:'SmtRes'!CW137)</f>
        <v>9.8000000000000007</v>
      </c>
      <c r="W111" s="2">
        <f t="shared" si="50"/>
        <v>0</v>
      </c>
      <c r="X111" s="2">
        <f t="shared" si="51"/>
        <v>11595.2</v>
      </c>
      <c r="Y111" s="2">
        <f t="shared" si="52"/>
        <v>7333.72</v>
      </c>
      <c r="Z111" s="2"/>
      <c r="AA111" s="2">
        <v>73938991</v>
      </c>
      <c r="AB111" s="2">
        <f t="shared" si="53"/>
        <v>11521.972</v>
      </c>
      <c r="AC111" s="2">
        <f>ROUND((0),6)</f>
        <v>0</v>
      </c>
      <c r="AD111" s="2">
        <f>ROUND((((SUM(SmtRes!BR134:'SmtRes'!BR137))-(SUM(SmtRes!BS134:'SmtRes'!BS137)))+AE111),6)</f>
        <v>5918.6120000000001</v>
      </c>
      <c r="AE111" s="2">
        <f>ROUND((SUM(SmtRes!BS134:'SmtRes'!BS137)),6)</f>
        <v>4307.0720000000001</v>
      </c>
      <c r="AF111" s="2">
        <f>ROUND((SUM(SmtRes!BT134:'SmtRes'!BT137)),6)</f>
        <v>5603.36</v>
      </c>
      <c r="AG111" s="2">
        <f t="shared" si="54"/>
        <v>0</v>
      </c>
      <c r="AH111" s="2">
        <f>(SUM(SmtRes!BU134:'SmtRes'!BU137))</f>
        <v>14</v>
      </c>
      <c r="AI111" s="2">
        <f>(SUM(SmtRes!BV134:'SmtRes'!BV137))</f>
        <v>9.8000000000000007</v>
      </c>
      <c r="AJ111" s="2">
        <f t="shared" si="55"/>
        <v>0</v>
      </c>
      <c r="AK111" s="2">
        <v>15829.044000000002</v>
      </c>
      <c r="AL111" s="2">
        <v>0</v>
      </c>
      <c r="AM111" s="2">
        <v>5918.6120000000001</v>
      </c>
      <c r="AN111" s="2">
        <v>4307.0720000000001</v>
      </c>
      <c r="AO111" s="2">
        <v>5603.3600000000006</v>
      </c>
      <c r="AP111" s="2">
        <v>0</v>
      </c>
      <c r="AQ111" s="2">
        <v>14</v>
      </c>
      <c r="AR111" s="2">
        <v>9.8000000000000007</v>
      </c>
      <c r="AS111" s="2">
        <v>0</v>
      </c>
      <c r="AT111" s="2">
        <v>117</v>
      </c>
      <c r="AU111" s="2">
        <v>74</v>
      </c>
      <c r="AV111" s="2">
        <v>1</v>
      </c>
      <c r="AW111" s="2">
        <v>1</v>
      </c>
      <c r="AX111" s="2"/>
      <c r="AY111" s="2"/>
      <c r="AZ111" s="2">
        <v>1</v>
      </c>
      <c r="BA111" s="2">
        <v>1</v>
      </c>
      <c r="BB111" s="2">
        <v>1</v>
      </c>
      <c r="BC111" s="2">
        <v>1</v>
      </c>
      <c r="BD111" s="2" t="s">
        <v>3</v>
      </c>
      <c r="BE111" s="2" t="s">
        <v>3</v>
      </c>
      <c r="BF111" s="2" t="s">
        <v>3</v>
      </c>
      <c r="BG111" s="2" t="s">
        <v>3</v>
      </c>
      <c r="BH111" s="2">
        <v>0</v>
      </c>
      <c r="BI111" s="2">
        <v>1</v>
      </c>
      <c r="BJ111" s="2" t="s">
        <v>308</v>
      </c>
      <c r="BK111" s="2"/>
      <c r="BL111" s="2"/>
      <c r="BM111" s="2">
        <v>24001</v>
      </c>
      <c r="BN111" s="2">
        <v>0</v>
      </c>
      <c r="BO111" s="2" t="s">
        <v>3</v>
      </c>
      <c r="BP111" s="2">
        <v>0</v>
      </c>
      <c r="BQ111" s="2">
        <v>2</v>
      </c>
      <c r="BR111" s="2">
        <v>0</v>
      </c>
      <c r="BS111" s="2">
        <v>1</v>
      </c>
      <c r="BT111" s="2">
        <v>1</v>
      </c>
      <c r="BU111" s="2">
        <v>1</v>
      </c>
      <c r="BV111" s="2">
        <v>1</v>
      </c>
      <c r="BW111" s="2">
        <v>1</v>
      </c>
      <c r="BX111" s="2">
        <v>1</v>
      </c>
      <c r="BY111" s="2" t="s">
        <v>3</v>
      </c>
      <c r="BZ111" s="2">
        <v>117</v>
      </c>
      <c r="CA111" s="2">
        <v>74</v>
      </c>
      <c r="CB111" s="2" t="s">
        <v>3</v>
      </c>
      <c r="CC111" s="2"/>
      <c r="CD111" s="2"/>
      <c r="CE111" s="2">
        <v>0</v>
      </c>
      <c r="CF111" s="2">
        <v>0</v>
      </c>
      <c r="CG111" s="2">
        <v>0</v>
      </c>
      <c r="CH111" s="2"/>
      <c r="CI111" s="2"/>
      <c r="CJ111" s="2"/>
      <c r="CK111" s="2"/>
      <c r="CL111" s="2"/>
      <c r="CM111" s="2">
        <v>0</v>
      </c>
      <c r="CN111" s="2" t="s">
        <v>3</v>
      </c>
      <c r="CO111" s="2">
        <v>0</v>
      </c>
      <c r="CP111" s="2">
        <f t="shared" si="73"/>
        <v>17298.45</v>
      </c>
      <c r="CQ111" s="2">
        <f>SUMIF(SmtRes!AQ134:'SmtRes'!AQ137,"=1",SmtRes!AA134:'SmtRes'!AA137)</f>
        <v>0</v>
      </c>
      <c r="CR111" s="2">
        <f>SUMIF(SmtRes!AQ134:'SmtRes'!AQ137,"=1",SmtRes!AB134:'SmtRes'!AB137)</f>
        <v>2012.9</v>
      </c>
      <c r="CS111" s="2">
        <f>SUMIF(SmtRes!AQ134:'SmtRes'!AQ137,"=1",SmtRes!AC134:'SmtRes'!AC137)</f>
        <v>937.88</v>
      </c>
      <c r="CT111" s="2">
        <f>SUMIF(SmtRes!AQ134:'SmtRes'!AQ137,"=1",SmtRes!AD134:'SmtRes'!AD137)</f>
        <v>400.24</v>
      </c>
      <c r="CU111" s="2">
        <f t="shared" si="75"/>
        <v>0</v>
      </c>
      <c r="CV111" s="2">
        <f>SUMIF(SmtRes!AQ134:'SmtRes'!AQ137,"=1",SmtRes!BU134:'SmtRes'!BU137)</f>
        <v>14</v>
      </c>
      <c r="CW111" s="2">
        <f>SUMIF(SmtRes!AQ134:'SmtRes'!AQ137,"=1",SmtRes!BV134:'SmtRes'!BV137)</f>
        <v>9.8000000000000007</v>
      </c>
      <c r="CX111" s="2">
        <f t="shared" si="76"/>
        <v>0</v>
      </c>
      <c r="CY111" s="2">
        <f t="shared" si="80"/>
        <v>11595.203100000001</v>
      </c>
      <c r="CZ111" s="2">
        <f t="shared" si="81"/>
        <v>7333.7182000000003</v>
      </c>
      <c r="DA111" s="2"/>
      <c r="DB111" s="2"/>
      <c r="DC111" s="2" t="s">
        <v>3</v>
      </c>
      <c r="DD111" s="2" t="s">
        <v>3</v>
      </c>
      <c r="DE111" s="2" t="s">
        <v>3</v>
      </c>
      <c r="DF111" s="2" t="s">
        <v>3</v>
      </c>
      <c r="DG111" s="2" t="s">
        <v>3</v>
      </c>
      <c r="DH111" s="2" t="s">
        <v>3</v>
      </c>
      <c r="DI111" s="2" t="s">
        <v>3</v>
      </c>
      <c r="DJ111" s="2" t="s">
        <v>3</v>
      </c>
      <c r="DK111" s="2" t="s">
        <v>3</v>
      </c>
      <c r="DL111" s="2" t="s">
        <v>3</v>
      </c>
      <c r="DM111" s="2" t="s">
        <v>3</v>
      </c>
      <c r="DN111" s="2">
        <v>0</v>
      </c>
      <c r="DO111" s="2">
        <v>0</v>
      </c>
      <c r="DP111" s="2">
        <v>1</v>
      </c>
      <c r="DQ111" s="2">
        <v>1</v>
      </c>
      <c r="DR111" s="2"/>
      <c r="DS111" s="2"/>
      <c r="DT111" s="2"/>
      <c r="DU111" s="2">
        <v>1013</v>
      </c>
      <c r="DV111" s="2" t="s">
        <v>307</v>
      </c>
      <c r="DW111" s="2" t="s">
        <v>307</v>
      </c>
      <c r="DX111" s="2">
        <v>1</v>
      </c>
      <c r="DY111" s="2"/>
      <c r="DZ111" s="2" t="s">
        <v>3</v>
      </c>
      <c r="EA111" s="2" t="s">
        <v>3</v>
      </c>
      <c r="EB111" s="2" t="s">
        <v>3</v>
      </c>
      <c r="EC111" s="2" t="s">
        <v>3</v>
      </c>
      <c r="ED111" s="2"/>
      <c r="EE111" s="2">
        <v>72340632</v>
      </c>
      <c r="EF111" s="2">
        <v>2</v>
      </c>
      <c r="EG111" s="2" t="s">
        <v>23</v>
      </c>
      <c r="EH111" s="2">
        <v>18</v>
      </c>
      <c r="EI111" s="2" t="s">
        <v>41</v>
      </c>
      <c r="EJ111" s="2">
        <v>1</v>
      </c>
      <c r="EK111" s="2">
        <v>24001</v>
      </c>
      <c r="EL111" s="2" t="s">
        <v>41</v>
      </c>
      <c r="EM111" s="2" t="s">
        <v>124</v>
      </c>
      <c r="EN111" s="2"/>
      <c r="EO111" s="2" t="s">
        <v>3</v>
      </c>
      <c r="EP111" s="2"/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14</v>
      </c>
      <c r="EX111" s="2">
        <v>9.8000000000000007</v>
      </c>
      <c r="EY111" s="2">
        <v>0</v>
      </c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>
        <v>0</v>
      </c>
      <c r="FR111" s="2">
        <v>0</v>
      </c>
      <c r="FS111" s="2">
        <v>0</v>
      </c>
      <c r="FT111" s="2"/>
      <c r="FU111" s="2"/>
      <c r="FV111" s="2"/>
      <c r="FW111" s="2"/>
      <c r="FX111" s="2">
        <v>117</v>
      </c>
      <c r="FY111" s="2">
        <v>74</v>
      </c>
      <c r="FZ111" s="2"/>
      <c r="GA111" s="2" t="s">
        <v>3</v>
      </c>
      <c r="GB111" s="2"/>
      <c r="GC111" s="2"/>
      <c r="GD111" s="2">
        <v>1</v>
      </c>
      <c r="GE111" s="2"/>
      <c r="GF111" s="2">
        <v>-884602627</v>
      </c>
      <c r="GG111" s="2">
        <v>2</v>
      </c>
      <c r="GH111" s="2">
        <v>1</v>
      </c>
      <c r="GI111" s="2">
        <v>-2</v>
      </c>
      <c r="GJ111" s="2">
        <v>0</v>
      </c>
      <c r="GK111" s="2">
        <v>0</v>
      </c>
      <c r="GL111" s="2">
        <f t="shared" si="59"/>
        <v>0</v>
      </c>
      <c r="GM111" s="2">
        <f t="shared" si="60"/>
        <v>36227.370000000003</v>
      </c>
      <c r="GN111" s="2">
        <f t="shared" si="61"/>
        <v>36227.370000000003</v>
      </c>
      <c r="GO111" s="2">
        <f t="shared" si="62"/>
        <v>0</v>
      </c>
      <c r="GP111" s="2">
        <f t="shared" si="63"/>
        <v>0</v>
      </c>
      <c r="GQ111" s="2"/>
      <c r="GR111" s="2">
        <v>0</v>
      </c>
      <c r="GS111" s="2">
        <v>0</v>
      </c>
      <c r="GT111" s="2">
        <v>0</v>
      </c>
      <c r="GU111" s="2" t="s">
        <v>3</v>
      </c>
      <c r="GV111" s="2">
        <f t="shared" si="64"/>
        <v>0</v>
      </c>
      <c r="GW111" s="2">
        <v>1</v>
      </c>
      <c r="GX111" s="2">
        <f t="shared" si="65"/>
        <v>0</v>
      </c>
      <c r="GY111" s="2"/>
      <c r="GZ111" s="2"/>
      <c r="HA111" s="2">
        <v>0</v>
      </c>
      <c r="HB111" s="2">
        <v>0</v>
      </c>
      <c r="HC111" s="2">
        <f t="shared" si="74"/>
        <v>0</v>
      </c>
      <c r="HD111" s="2"/>
      <c r="HE111" s="2" t="s">
        <v>3</v>
      </c>
      <c r="HF111" s="2" t="s">
        <v>3</v>
      </c>
      <c r="HG111" s="2"/>
      <c r="HH111" s="2"/>
      <c r="HI111" s="2"/>
      <c r="HJ111" s="2"/>
      <c r="HK111" s="2"/>
      <c r="HL111" s="2"/>
      <c r="HM111" s="2" t="s">
        <v>3</v>
      </c>
      <c r="HN111" s="2" t="s">
        <v>43</v>
      </c>
      <c r="HO111" s="2" t="s">
        <v>44</v>
      </c>
      <c r="HP111" s="2" t="s">
        <v>41</v>
      </c>
      <c r="HQ111" s="2" t="s">
        <v>41</v>
      </c>
      <c r="HR111" s="2"/>
      <c r="HS111" s="2">
        <v>0</v>
      </c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>
        <v>0</v>
      </c>
      <c r="IL111" s="2"/>
      <c r="IM111" s="2"/>
      <c r="IN111" s="2"/>
      <c r="IO111" s="2"/>
      <c r="IP111" s="2"/>
      <c r="IQ111" s="2"/>
      <c r="IR111" s="2"/>
      <c r="IS111" s="2"/>
      <c r="IT111" s="2"/>
      <c r="IU111" s="2"/>
    </row>
    <row r="113" spans="1:206" x14ac:dyDescent="0.2">
      <c r="A113" s="3">
        <v>51</v>
      </c>
      <c r="B113" s="3">
        <f>B66</f>
        <v>1</v>
      </c>
      <c r="C113" s="3">
        <f>A66</f>
        <v>4</v>
      </c>
      <c r="D113" s="3">
        <f>ROW(A66)</f>
        <v>66</v>
      </c>
      <c r="E113" s="3"/>
      <c r="F113" s="3" t="str">
        <f>IF(F66&lt;&gt;"",F66,"")</f>
        <v>Новый раздел</v>
      </c>
      <c r="G113" s="3" t="str">
        <f>IF(G66&lt;&gt;"",G66,"")</f>
        <v>Укладка трубы</v>
      </c>
      <c r="H113" s="3">
        <v>0</v>
      </c>
      <c r="I113" s="3"/>
      <c r="J113" s="3"/>
      <c r="K113" s="3"/>
      <c r="L113" s="3"/>
      <c r="M113" s="3"/>
      <c r="N113" s="3"/>
      <c r="O113" s="3">
        <f t="shared" ref="O113:T113" si="82">ROUND(AB113,2)</f>
        <v>112106.52</v>
      </c>
      <c r="P113" s="3">
        <f t="shared" si="82"/>
        <v>76976.100000000006</v>
      </c>
      <c r="Q113" s="3">
        <f t="shared" si="82"/>
        <v>10953.35</v>
      </c>
      <c r="R113" s="3">
        <f t="shared" si="82"/>
        <v>5389.06</v>
      </c>
      <c r="S113" s="3">
        <f t="shared" si="82"/>
        <v>18788.009999999998</v>
      </c>
      <c r="T113" s="3">
        <f t="shared" si="82"/>
        <v>0</v>
      </c>
      <c r="U113" s="3">
        <f>AH113</f>
        <v>46.063300000000005</v>
      </c>
      <c r="V113" s="3">
        <f>AI113</f>
        <v>12.2028248</v>
      </c>
      <c r="W113" s="3">
        <f>ROUND(AJ113,2)</f>
        <v>0</v>
      </c>
      <c r="X113" s="3">
        <f>ROUND(AK113,2)</f>
        <v>28153.96</v>
      </c>
      <c r="Y113" s="3">
        <f>ROUND(AL113,2)</f>
        <v>17381.919999999998</v>
      </c>
      <c r="Z113" s="3"/>
      <c r="AA113" s="3"/>
      <c r="AB113" s="3">
        <f>ROUND(SUMIF(AA70:AA111,"=73938991",O70:O111),2)</f>
        <v>112106.52</v>
      </c>
      <c r="AC113" s="3">
        <f>ROUND(SUMIF(AA70:AA111,"=73938991",P70:P111),2)</f>
        <v>76976.100000000006</v>
      </c>
      <c r="AD113" s="3">
        <f>ROUND(SUMIF(AA70:AA111,"=73938991",Q70:Q111),2)</f>
        <v>10953.35</v>
      </c>
      <c r="AE113" s="3">
        <f>ROUND(SUMIF(AA70:AA111,"=73938991",R70:R111),2)</f>
        <v>5389.06</v>
      </c>
      <c r="AF113" s="3">
        <f>ROUND(SUMIF(AA70:AA111,"=73938991",S70:S111),2)</f>
        <v>18788.009999999998</v>
      </c>
      <c r="AG113" s="3">
        <f>ROUND(SUMIF(AA70:AA111,"=73938991",T70:T111),2)</f>
        <v>0</v>
      </c>
      <c r="AH113" s="3">
        <f>SUMIF(AA70:AA111,"=73938991",U70:U111)</f>
        <v>46.063300000000005</v>
      </c>
      <c r="AI113" s="3">
        <f>SUMIF(AA70:AA111,"=73938991",V70:V111)</f>
        <v>12.2028248</v>
      </c>
      <c r="AJ113" s="3">
        <f>ROUND(SUMIF(AA70:AA111,"=73938991",W70:W111),2)</f>
        <v>0</v>
      </c>
      <c r="AK113" s="3">
        <f>ROUND(SUMIF(AA70:AA111,"=73938991",X70:X111),2)</f>
        <v>28153.96</v>
      </c>
      <c r="AL113" s="3">
        <f>ROUND(SUMIF(AA70:AA111,"=73938991",Y70:Y111),2)</f>
        <v>17381.919999999998</v>
      </c>
      <c r="AM113" s="3"/>
      <c r="AN113" s="3"/>
      <c r="AO113" s="3">
        <f t="shared" ref="AO113:BD113" si="83">ROUND(BX113,2)</f>
        <v>0</v>
      </c>
      <c r="AP113" s="3">
        <f t="shared" si="83"/>
        <v>0</v>
      </c>
      <c r="AQ113" s="3">
        <f t="shared" si="83"/>
        <v>0</v>
      </c>
      <c r="AR113" s="3">
        <f t="shared" si="83"/>
        <v>157642.4</v>
      </c>
      <c r="AS113" s="3">
        <f t="shared" si="83"/>
        <v>140388.74</v>
      </c>
      <c r="AT113" s="3">
        <f t="shared" si="83"/>
        <v>17253.66</v>
      </c>
      <c r="AU113" s="3">
        <f t="shared" si="83"/>
        <v>0</v>
      </c>
      <c r="AV113" s="3">
        <f t="shared" si="83"/>
        <v>76976.100000000006</v>
      </c>
      <c r="AW113" s="3">
        <f t="shared" si="83"/>
        <v>76976.100000000006</v>
      </c>
      <c r="AX113" s="3">
        <f t="shared" si="83"/>
        <v>0</v>
      </c>
      <c r="AY113" s="3">
        <f t="shared" si="83"/>
        <v>76976.100000000006</v>
      </c>
      <c r="AZ113" s="3">
        <f t="shared" si="83"/>
        <v>0</v>
      </c>
      <c r="BA113" s="3">
        <f t="shared" si="83"/>
        <v>0</v>
      </c>
      <c r="BB113" s="3">
        <f t="shared" si="83"/>
        <v>0</v>
      </c>
      <c r="BC113" s="3">
        <f t="shared" si="83"/>
        <v>0</v>
      </c>
      <c r="BD113" s="3">
        <f t="shared" si="83"/>
        <v>0</v>
      </c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>
        <f>ROUND(SUMIF(AA70:AA111,"=73938991",FQ70:FQ111),2)</f>
        <v>0</v>
      </c>
      <c r="BY113" s="3">
        <f>ROUND(SUMIF(AA70:AA111,"=73938991",FR70:FR111),2)</f>
        <v>0</v>
      </c>
      <c r="BZ113" s="3">
        <f>ROUND(SUMIF(AA70:AA111,"=73938991",GL70:GL111),2)</f>
        <v>0</v>
      </c>
      <c r="CA113" s="3">
        <f>ROUND(SUMIF(AA70:AA111,"=73938991",GM70:GM111),2)</f>
        <v>157642.4</v>
      </c>
      <c r="CB113" s="3">
        <f>ROUND(SUMIF(AA70:AA111,"=73938991",GN70:GN111),2)</f>
        <v>140388.74</v>
      </c>
      <c r="CC113" s="3">
        <f>ROUND(SUMIF(AA70:AA111,"=73938991",GO70:GO111),2)</f>
        <v>17253.66</v>
      </c>
      <c r="CD113" s="3">
        <f>ROUND(SUMIF(AA70:AA111,"=73938991",GP70:GP111),2)</f>
        <v>0</v>
      </c>
      <c r="CE113" s="3">
        <f>AC113-BX113</f>
        <v>76976.100000000006</v>
      </c>
      <c r="CF113" s="3">
        <f>AC113-BY113</f>
        <v>76976.100000000006</v>
      </c>
      <c r="CG113" s="3">
        <f>BX113-BZ113</f>
        <v>0</v>
      </c>
      <c r="CH113" s="3">
        <f>AC113-BX113-BY113+BZ113</f>
        <v>76976.100000000006</v>
      </c>
      <c r="CI113" s="3">
        <f>BY113-BZ113</f>
        <v>0</v>
      </c>
      <c r="CJ113" s="3">
        <f>ROUND(SUMIF(AA70:AA111,"=73938991",GX70:GX111),2)</f>
        <v>0</v>
      </c>
      <c r="CK113" s="3">
        <f>ROUND(SUMIF(AA70:AA111,"=73938991",GY70:GY111),2)</f>
        <v>0</v>
      </c>
      <c r="CL113" s="3">
        <f>ROUND(SUMIF(AA70:AA111,"=73938991",GZ70:GZ111),2)</f>
        <v>0</v>
      </c>
      <c r="CM113" s="3">
        <f>ROUND(SUMIF(AA70:AA111,"=73938991",HD70:HD111),2)</f>
        <v>0</v>
      </c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>
        <v>0</v>
      </c>
    </row>
    <row r="115" spans="1:206" x14ac:dyDescent="0.2">
      <c r="A115" s="5">
        <v>50</v>
      </c>
      <c r="B115" s="5">
        <v>0</v>
      </c>
      <c r="C115" s="5">
        <v>0</v>
      </c>
      <c r="D115" s="5">
        <v>1</v>
      </c>
      <c r="E115" s="5">
        <v>201</v>
      </c>
      <c r="F115" s="5">
        <f>ROUND(Source!O113,O115)</f>
        <v>112106.52</v>
      </c>
      <c r="G115" s="5" t="s">
        <v>64</v>
      </c>
      <c r="H115" s="5" t="s">
        <v>65</v>
      </c>
      <c r="I115" s="5"/>
      <c r="J115" s="5"/>
      <c r="K115" s="5">
        <v>201</v>
      </c>
      <c r="L115" s="5">
        <v>1</v>
      </c>
      <c r="M115" s="5">
        <v>3</v>
      </c>
      <c r="N115" s="5" t="s">
        <v>3</v>
      </c>
      <c r="O115" s="5">
        <v>2</v>
      </c>
      <c r="P115" s="5"/>
      <c r="Q115" s="5"/>
      <c r="R115" s="5"/>
      <c r="S115" s="5"/>
      <c r="T115" s="5"/>
      <c r="U115" s="5"/>
      <c r="V115" s="5"/>
      <c r="W115" s="5">
        <v>112106.52</v>
      </c>
      <c r="X115" s="5">
        <v>1</v>
      </c>
      <c r="Y115" s="5">
        <v>112106.52</v>
      </c>
      <c r="Z115" s="5"/>
      <c r="AA115" s="5"/>
      <c r="AB115" s="5"/>
    </row>
    <row r="116" spans="1:206" x14ac:dyDescent="0.2">
      <c r="A116" s="5">
        <v>50</v>
      </c>
      <c r="B116" s="5">
        <v>0</v>
      </c>
      <c r="C116" s="5">
        <v>0</v>
      </c>
      <c r="D116" s="5">
        <v>1</v>
      </c>
      <c r="E116" s="5">
        <v>202</v>
      </c>
      <c r="F116" s="5">
        <f>ROUND(Source!P113,O116)</f>
        <v>76976.100000000006</v>
      </c>
      <c r="G116" s="5" t="s">
        <v>66</v>
      </c>
      <c r="H116" s="5" t="s">
        <v>67</v>
      </c>
      <c r="I116" s="5"/>
      <c r="J116" s="5"/>
      <c r="K116" s="5">
        <v>202</v>
      </c>
      <c r="L116" s="5">
        <v>2</v>
      </c>
      <c r="M116" s="5">
        <v>3</v>
      </c>
      <c r="N116" s="5" t="s">
        <v>3</v>
      </c>
      <c r="O116" s="5">
        <v>2</v>
      </c>
      <c r="P116" s="5"/>
      <c r="Q116" s="5"/>
      <c r="R116" s="5"/>
      <c r="S116" s="5"/>
      <c r="T116" s="5"/>
      <c r="U116" s="5"/>
      <c r="V116" s="5"/>
      <c r="W116" s="5">
        <v>76976.100000000006</v>
      </c>
      <c r="X116" s="5">
        <v>1</v>
      </c>
      <c r="Y116" s="5">
        <v>76976.100000000006</v>
      </c>
      <c r="Z116" s="5"/>
      <c r="AA116" s="5"/>
      <c r="AB116" s="5"/>
    </row>
    <row r="117" spans="1:206" x14ac:dyDescent="0.2">
      <c r="A117" s="5">
        <v>50</v>
      </c>
      <c r="B117" s="5">
        <v>0</v>
      </c>
      <c r="C117" s="5">
        <v>0</v>
      </c>
      <c r="D117" s="5">
        <v>1</v>
      </c>
      <c r="E117" s="5">
        <v>222</v>
      </c>
      <c r="F117" s="5">
        <f>ROUND(Source!AO113,O117)</f>
        <v>0</v>
      </c>
      <c r="G117" s="5" t="s">
        <v>68</v>
      </c>
      <c r="H117" s="5" t="s">
        <v>69</v>
      </c>
      <c r="I117" s="5"/>
      <c r="J117" s="5"/>
      <c r="K117" s="5">
        <v>222</v>
      </c>
      <c r="L117" s="5">
        <v>3</v>
      </c>
      <c r="M117" s="5">
        <v>3</v>
      </c>
      <c r="N117" s="5" t="s">
        <v>3</v>
      </c>
      <c r="O117" s="5">
        <v>2</v>
      </c>
      <c r="P117" s="5"/>
      <c r="Q117" s="5"/>
      <c r="R117" s="5"/>
      <c r="S117" s="5"/>
      <c r="T117" s="5"/>
      <c r="U117" s="5"/>
      <c r="V117" s="5"/>
      <c r="W117" s="5">
        <v>0</v>
      </c>
      <c r="X117" s="5">
        <v>1</v>
      </c>
      <c r="Y117" s="5">
        <v>0</v>
      </c>
      <c r="Z117" s="5"/>
      <c r="AA117" s="5"/>
      <c r="AB117" s="5"/>
    </row>
    <row r="118" spans="1:206" x14ac:dyDescent="0.2">
      <c r="A118" s="5">
        <v>50</v>
      </c>
      <c r="B118" s="5">
        <v>0</v>
      </c>
      <c r="C118" s="5">
        <v>0</v>
      </c>
      <c r="D118" s="5">
        <v>1</v>
      </c>
      <c r="E118" s="5">
        <v>225</v>
      </c>
      <c r="F118" s="5">
        <f>ROUND(Source!AV113,O118)</f>
        <v>76976.100000000006</v>
      </c>
      <c r="G118" s="5" t="s">
        <v>70</v>
      </c>
      <c r="H118" s="5" t="s">
        <v>71</v>
      </c>
      <c r="I118" s="5"/>
      <c r="J118" s="5"/>
      <c r="K118" s="5">
        <v>225</v>
      </c>
      <c r="L118" s="5">
        <v>4</v>
      </c>
      <c r="M118" s="5">
        <v>3</v>
      </c>
      <c r="N118" s="5" t="s">
        <v>3</v>
      </c>
      <c r="O118" s="5">
        <v>2</v>
      </c>
      <c r="P118" s="5"/>
      <c r="Q118" s="5"/>
      <c r="R118" s="5"/>
      <c r="S118" s="5"/>
      <c r="T118" s="5"/>
      <c r="U118" s="5"/>
      <c r="V118" s="5"/>
      <c r="W118" s="5">
        <v>76976.100000000006</v>
      </c>
      <c r="X118" s="5">
        <v>1</v>
      </c>
      <c r="Y118" s="5">
        <v>76976.100000000006</v>
      </c>
      <c r="Z118" s="5"/>
      <c r="AA118" s="5"/>
      <c r="AB118" s="5"/>
    </row>
    <row r="119" spans="1:206" x14ac:dyDescent="0.2">
      <c r="A119" s="5">
        <v>50</v>
      </c>
      <c r="B119" s="5">
        <v>0</v>
      </c>
      <c r="C119" s="5">
        <v>0</v>
      </c>
      <c r="D119" s="5">
        <v>1</v>
      </c>
      <c r="E119" s="5">
        <v>226</v>
      </c>
      <c r="F119" s="5">
        <f>ROUND(Source!AW113,O119)</f>
        <v>76976.100000000006</v>
      </c>
      <c r="G119" s="5" t="s">
        <v>72</v>
      </c>
      <c r="H119" s="5" t="s">
        <v>73</v>
      </c>
      <c r="I119" s="5"/>
      <c r="J119" s="5"/>
      <c r="K119" s="5">
        <v>226</v>
      </c>
      <c r="L119" s="5">
        <v>5</v>
      </c>
      <c r="M119" s="5">
        <v>3</v>
      </c>
      <c r="N119" s="5" t="s">
        <v>3</v>
      </c>
      <c r="O119" s="5">
        <v>2</v>
      </c>
      <c r="P119" s="5"/>
      <c r="Q119" s="5"/>
      <c r="R119" s="5"/>
      <c r="S119" s="5"/>
      <c r="T119" s="5"/>
      <c r="U119" s="5"/>
      <c r="V119" s="5"/>
      <c r="W119" s="5">
        <v>76976.100000000006</v>
      </c>
      <c r="X119" s="5">
        <v>1</v>
      </c>
      <c r="Y119" s="5">
        <v>76976.100000000006</v>
      </c>
      <c r="Z119" s="5"/>
      <c r="AA119" s="5"/>
      <c r="AB119" s="5"/>
    </row>
    <row r="120" spans="1:206" x14ac:dyDescent="0.2">
      <c r="A120" s="5">
        <v>50</v>
      </c>
      <c r="B120" s="5">
        <v>0</v>
      </c>
      <c r="C120" s="5">
        <v>0</v>
      </c>
      <c r="D120" s="5">
        <v>1</v>
      </c>
      <c r="E120" s="5">
        <v>227</v>
      </c>
      <c r="F120" s="5">
        <f>ROUND(Source!AX113,O120)</f>
        <v>0</v>
      </c>
      <c r="G120" s="5" t="s">
        <v>74</v>
      </c>
      <c r="H120" s="5" t="s">
        <v>75</v>
      </c>
      <c r="I120" s="5"/>
      <c r="J120" s="5"/>
      <c r="K120" s="5">
        <v>227</v>
      </c>
      <c r="L120" s="5">
        <v>6</v>
      </c>
      <c r="M120" s="5">
        <v>3</v>
      </c>
      <c r="N120" s="5" t="s">
        <v>3</v>
      </c>
      <c r="O120" s="5">
        <v>2</v>
      </c>
      <c r="P120" s="5"/>
      <c r="Q120" s="5"/>
      <c r="R120" s="5"/>
      <c r="S120" s="5"/>
      <c r="T120" s="5"/>
      <c r="U120" s="5"/>
      <c r="V120" s="5"/>
      <c r="W120" s="5">
        <v>0</v>
      </c>
      <c r="X120" s="5">
        <v>1</v>
      </c>
      <c r="Y120" s="5">
        <v>0</v>
      </c>
      <c r="Z120" s="5"/>
      <c r="AA120" s="5"/>
      <c r="AB120" s="5"/>
    </row>
    <row r="121" spans="1:206" x14ac:dyDescent="0.2">
      <c r="A121" s="5">
        <v>50</v>
      </c>
      <c r="B121" s="5">
        <v>0</v>
      </c>
      <c r="C121" s="5">
        <v>0</v>
      </c>
      <c r="D121" s="5">
        <v>1</v>
      </c>
      <c r="E121" s="5">
        <v>228</v>
      </c>
      <c r="F121" s="5">
        <f>ROUND(Source!AY113,O121)</f>
        <v>76976.100000000006</v>
      </c>
      <c r="G121" s="5" t="s">
        <v>76</v>
      </c>
      <c r="H121" s="5" t="s">
        <v>77</v>
      </c>
      <c r="I121" s="5"/>
      <c r="J121" s="5"/>
      <c r="K121" s="5">
        <v>228</v>
      </c>
      <c r="L121" s="5">
        <v>7</v>
      </c>
      <c r="M121" s="5">
        <v>3</v>
      </c>
      <c r="N121" s="5" t="s">
        <v>3</v>
      </c>
      <c r="O121" s="5">
        <v>2</v>
      </c>
      <c r="P121" s="5"/>
      <c r="Q121" s="5"/>
      <c r="R121" s="5"/>
      <c r="S121" s="5"/>
      <c r="T121" s="5"/>
      <c r="U121" s="5"/>
      <c r="V121" s="5"/>
      <c r="W121" s="5">
        <v>76976.100000000006</v>
      </c>
      <c r="X121" s="5">
        <v>1</v>
      </c>
      <c r="Y121" s="5">
        <v>76976.100000000006</v>
      </c>
      <c r="Z121" s="5"/>
      <c r="AA121" s="5"/>
      <c r="AB121" s="5"/>
    </row>
    <row r="122" spans="1:206" x14ac:dyDescent="0.2">
      <c r="A122" s="5">
        <v>50</v>
      </c>
      <c r="B122" s="5">
        <v>0</v>
      </c>
      <c r="C122" s="5">
        <v>0</v>
      </c>
      <c r="D122" s="5">
        <v>1</v>
      </c>
      <c r="E122" s="5">
        <v>216</v>
      </c>
      <c r="F122" s="5">
        <f>ROUND(Source!AP113,O122)</f>
        <v>0</v>
      </c>
      <c r="G122" s="5" t="s">
        <v>78</v>
      </c>
      <c r="H122" s="5" t="s">
        <v>79</v>
      </c>
      <c r="I122" s="5"/>
      <c r="J122" s="5"/>
      <c r="K122" s="5">
        <v>216</v>
      </c>
      <c r="L122" s="5">
        <v>8</v>
      </c>
      <c r="M122" s="5">
        <v>3</v>
      </c>
      <c r="N122" s="5" t="s">
        <v>3</v>
      </c>
      <c r="O122" s="5">
        <v>2</v>
      </c>
      <c r="P122" s="5"/>
      <c r="Q122" s="5"/>
      <c r="R122" s="5"/>
      <c r="S122" s="5"/>
      <c r="T122" s="5"/>
      <c r="U122" s="5"/>
      <c r="V122" s="5"/>
      <c r="W122" s="5">
        <v>0</v>
      </c>
      <c r="X122" s="5">
        <v>1</v>
      </c>
      <c r="Y122" s="5">
        <v>0</v>
      </c>
      <c r="Z122" s="5"/>
      <c r="AA122" s="5"/>
      <c r="AB122" s="5"/>
    </row>
    <row r="123" spans="1:206" x14ac:dyDescent="0.2">
      <c r="A123" s="5">
        <v>50</v>
      </c>
      <c r="B123" s="5">
        <v>0</v>
      </c>
      <c r="C123" s="5">
        <v>0</v>
      </c>
      <c r="D123" s="5">
        <v>1</v>
      </c>
      <c r="E123" s="5">
        <v>223</v>
      </c>
      <c r="F123" s="5">
        <f>ROUND(Source!AQ113,O123)</f>
        <v>0</v>
      </c>
      <c r="G123" s="5" t="s">
        <v>80</v>
      </c>
      <c r="H123" s="5" t="s">
        <v>81</v>
      </c>
      <c r="I123" s="5"/>
      <c r="J123" s="5"/>
      <c r="K123" s="5">
        <v>223</v>
      </c>
      <c r="L123" s="5">
        <v>9</v>
      </c>
      <c r="M123" s="5">
        <v>3</v>
      </c>
      <c r="N123" s="5" t="s">
        <v>3</v>
      </c>
      <c r="O123" s="5">
        <v>2</v>
      </c>
      <c r="P123" s="5"/>
      <c r="Q123" s="5"/>
      <c r="R123" s="5"/>
      <c r="S123" s="5"/>
      <c r="T123" s="5"/>
      <c r="U123" s="5"/>
      <c r="V123" s="5"/>
      <c r="W123" s="5">
        <v>0</v>
      </c>
      <c r="X123" s="5">
        <v>1</v>
      </c>
      <c r="Y123" s="5">
        <v>0</v>
      </c>
      <c r="Z123" s="5"/>
      <c r="AA123" s="5"/>
      <c r="AB123" s="5"/>
    </row>
    <row r="124" spans="1:206" x14ac:dyDescent="0.2">
      <c r="A124" s="5">
        <v>50</v>
      </c>
      <c r="B124" s="5">
        <v>0</v>
      </c>
      <c r="C124" s="5">
        <v>0</v>
      </c>
      <c r="D124" s="5">
        <v>1</v>
      </c>
      <c r="E124" s="5">
        <v>229</v>
      </c>
      <c r="F124" s="5">
        <f>ROUND(Source!AZ113,O124)</f>
        <v>0</v>
      </c>
      <c r="G124" s="5" t="s">
        <v>82</v>
      </c>
      <c r="H124" s="5" t="s">
        <v>83</v>
      </c>
      <c r="I124" s="5"/>
      <c r="J124" s="5"/>
      <c r="K124" s="5">
        <v>229</v>
      </c>
      <c r="L124" s="5">
        <v>10</v>
      </c>
      <c r="M124" s="5">
        <v>3</v>
      </c>
      <c r="N124" s="5" t="s">
        <v>3</v>
      </c>
      <c r="O124" s="5">
        <v>2</v>
      </c>
      <c r="P124" s="5"/>
      <c r="Q124" s="5"/>
      <c r="R124" s="5"/>
      <c r="S124" s="5"/>
      <c r="T124" s="5"/>
      <c r="U124" s="5"/>
      <c r="V124" s="5"/>
      <c r="W124" s="5">
        <v>0</v>
      </c>
      <c r="X124" s="5">
        <v>1</v>
      </c>
      <c r="Y124" s="5">
        <v>0</v>
      </c>
      <c r="Z124" s="5"/>
      <c r="AA124" s="5"/>
      <c r="AB124" s="5"/>
    </row>
    <row r="125" spans="1:206" x14ac:dyDescent="0.2">
      <c r="A125" s="5">
        <v>50</v>
      </c>
      <c r="B125" s="5">
        <v>0</v>
      </c>
      <c r="C125" s="5">
        <v>0</v>
      </c>
      <c r="D125" s="5">
        <v>1</v>
      </c>
      <c r="E125" s="5">
        <v>203</v>
      </c>
      <c r="F125" s="5">
        <f>ROUND(Source!Q113,O125)</f>
        <v>10953.35</v>
      </c>
      <c r="G125" s="5" t="s">
        <v>84</v>
      </c>
      <c r="H125" s="5" t="s">
        <v>85</v>
      </c>
      <c r="I125" s="5"/>
      <c r="J125" s="5"/>
      <c r="K125" s="5">
        <v>203</v>
      </c>
      <c r="L125" s="5">
        <v>11</v>
      </c>
      <c r="M125" s="5">
        <v>3</v>
      </c>
      <c r="N125" s="5" t="s">
        <v>3</v>
      </c>
      <c r="O125" s="5">
        <v>2</v>
      </c>
      <c r="P125" s="5"/>
      <c r="Q125" s="5"/>
      <c r="R125" s="5"/>
      <c r="S125" s="5"/>
      <c r="T125" s="5"/>
      <c r="U125" s="5"/>
      <c r="V125" s="5"/>
      <c r="W125" s="5">
        <v>10953.350000000002</v>
      </c>
      <c r="X125" s="5">
        <v>1</v>
      </c>
      <c r="Y125" s="5">
        <v>10953.350000000002</v>
      </c>
      <c r="Z125" s="5"/>
      <c r="AA125" s="5"/>
      <c r="AB125" s="5"/>
    </row>
    <row r="126" spans="1:206" x14ac:dyDescent="0.2">
      <c r="A126" s="5">
        <v>50</v>
      </c>
      <c r="B126" s="5">
        <v>0</v>
      </c>
      <c r="C126" s="5">
        <v>0</v>
      </c>
      <c r="D126" s="5">
        <v>1</v>
      </c>
      <c r="E126" s="5">
        <v>231</v>
      </c>
      <c r="F126" s="5">
        <f>ROUND(Source!BB113,O126)</f>
        <v>0</v>
      </c>
      <c r="G126" s="5" t="s">
        <v>86</v>
      </c>
      <c r="H126" s="5" t="s">
        <v>87</v>
      </c>
      <c r="I126" s="5"/>
      <c r="J126" s="5"/>
      <c r="K126" s="5">
        <v>231</v>
      </c>
      <c r="L126" s="5">
        <v>12</v>
      </c>
      <c r="M126" s="5">
        <v>3</v>
      </c>
      <c r="N126" s="5" t="s">
        <v>3</v>
      </c>
      <c r="O126" s="5">
        <v>2</v>
      </c>
      <c r="P126" s="5"/>
      <c r="Q126" s="5"/>
      <c r="R126" s="5"/>
      <c r="S126" s="5"/>
      <c r="T126" s="5"/>
      <c r="U126" s="5"/>
      <c r="V126" s="5"/>
      <c r="W126" s="5">
        <v>0</v>
      </c>
      <c r="X126" s="5">
        <v>1</v>
      </c>
      <c r="Y126" s="5">
        <v>0</v>
      </c>
      <c r="Z126" s="5"/>
      <c r="AA126" s="5"/>
      <c r="AB126" s="5"/>
    </row>
    <row r="127" spans="1:206" x14ac:dyDescent="0.2">
      <c r="A127" s="5">
        <v>50</v>
      </c>
      <c r="B127" s="5">
        <v>0</v>
      </c>
      <c r="C127" s="5">
        <v>0</v>
      </c>
      <c r="D127" s="5">
        <v>1</v>
      </c>
      <c r="E127" s="5">
        <v>204</v>
      </c>
      <c r="F127" s="5">
        <f>ROUND(Source!R113,O127)</f>
        <v>5389.06</v>
      </c>
      <c r="G127" s="5" t="s">
        <v>88</v>
      </c>
      <c r="H127" s="5" t="s">
        <v>89</v>
      </c>
      <c r="I127" s="5"/>
      <c r="J127" s="5"/>
      <c r="K127" s="5">
        <v>204</v>
      </c>
      <c r="L127" s="5">
        <v>13</v>
      </c>
      <c r="M127" s="5">
        <v>3</v>
      </c>
      <c r="N127" s="5" t="s">
        <v>3</v>
      </c>
      <c r="O127" s="5">
        <v>2</v>
      </c>
      <c r="P127" s="5"/>
      <c r="Q127" s="5"/>
      <c r="R127" s="5"/>
      <c r="S127" s="5"/>
      <c r="T127" s="5"/>
      <c r="U127" s="5"/>
      <c r="V127" s="5"/>
      <c r="W127" s="5">
        <v>5389.0599999999995</v>
      </c>
      <c r="X127" s="5">
        <v>1</v>
      </c>
      <c r="Y127" s="5">
        <v>5389.0599999999995</v>
      </c>
      <c r="Z127" s="5"/>
      <c r="AA127" s="5"/>
      <c r="AB127" s="5"/>
    </row>
    <row r="128" spans="1:206" x14ac:dyDescent="0.2">
      <c r="A128" s="5">
        <v>50</v>
      </c>
      <c r="B128" s="5">
        <v>0</v>
      </c>
      <c r="C128" s="5">
        <v>0</v>
      </c>
      <c r="D128" s="5">
        <v>1</v>
      </c>
      <c r="E128" s="5">
        <v>205</v>
      </c>
      <c r="F128" s="5">
        <f>ROUND(Source!S113,O128)</f>
        <v>18788.009999999998</v>
      </c>
      <c r="G128" s="5" t="s">
        <v>90</v>
      </c>
      <c r="H128" s="5" t="s">
        <v>91</v>
      </c>
      <c r="I128" s="5"/>
      <c r="J128" s="5"/>
      <c r="K128" s="5">
        <v>205</v>
      </c>
      <c r="L128" s="5">
        <v>14</v>
      </c>
      <c r="M128" s="5">
        <v>3</v>
      </c>
      <c r="N128" s="5" t="s">
        <v>3</v>
      </c>
      <c r="O128" s="5">
        <v>2</v>
      </c>
      <c r="P128" s="5"/>
      <c r="Q128" s="5"/>
      <c r="R128" s="5"/>
      <c r="S128" s="5"/>
      <c r="T128" s="5"/>
      <c r="U128" s="5"/>
      <c r="V128" s="5"/>
      <c r="W128" s="5">
        <v>18788.010000000002</v>
      </c>
      <c r="X128" s="5">
        <v>1</v>
      </c>
      <c r="Y128" s="5">
        <v>18788.010000000002</v>
      </c>
      <c r="Z128" s="5"/>
      <c r="AA128" s="5"/>
      <c r="AB128" s="5"/>
    </row>
    <row r="129" spans="1:88" x14ac:dyDescent="0.2">
      <c r="A129" s="5">
        <v>50</v>
      </c>
      <c r="B129" s="5">
        <v>0</v>
      </c>
      <c r="C129" s="5">
        <v>0</v>
      </c>
      <c r="D129" s="5">
        <v>1</v>
      </c>
      <c r="E129" s="5">
        <v>232</v>
      </c>
      <c r="F129" s="5">
        <f>ROUND(Source!BC113,O129)</f>
        <v>0</v>
      </c>
      <c r="G129" s="5" t="s">
        <v>92</v>
      </c>
      <c r="H129" s="5" t="s">
        <v>93</v>
      </c>
      <c r="I129" s="5"/>
      <c r="J129" s="5"/>
      <c r="K129" s="5">
        <v>232</v>
      </c>
      <c r="L129" s="5">
        <v>15</v>
      </c>
      <c r="M129" s="5">
        <v>3</v>
      </c>
      <c r="N129" s="5" t="s">
        <v>3</v>
      </c>
      <c r="O129" s="5">
        <v>2</v>
      </c>
      <c r="P129" s="5"/>
      <c r="Q129" s="5"/>
      <c r="R129" s="5"/>
      <c r="S129" s="5"/>
      <c r="T129" s="5"/>
      <c r="U129" s="5"/>
      <c r="V129" s="5"/>
      <c r="W129" s="5">
        <v>0</v>
      </c>
      <c r="X129" s="5">
        <v>1</v>
      </c>
      <c r="Y129" s="5">
        <v>0</v>
      </c>
      <c r="Z129" s="5"/>
      <c r="AA129" s="5"/>
      <c r="AB129" s="5"/>
    </row>
    <row r="130" spans="1:88" x14ac:dyDescent="0.2">
      <c r="A130" s="5">
        <v>50</v>
      </c>
      <c r="B130" s="5">
        <v>0</v>
      </c>
      <c r="C130" s="5">
        <v>0</v>
      </c>
      <c r="D130" s="5">
        <v>1</v>
      </c>
      <c r="E130" s="5">
        <v>214</v>
      </c>
      <c r="F130" s="5">
        <f>ROUND(Source!AS113,O130)</f>
        <v>140388.74</v>
      </c>
      <c r="G130" s="5" t="s">
        <v>94</v>
      </c>
      <c r="H130" s="5" t="s">
        <v>95</v>
      </c>
      <c r="I130" s="5"/>
      <c r="J130" s="5"/>
      <c r="K130" s="5">
        <v>214</v>
      </c>
      <c r="L130" s="5">
        <v>16</v>
      </c>
      <c r="M130" s="5">
        <v>3</v>
      </c>
      <c r="N130" s="5" t="s">
        <v>3</v>
      </c>
      <c r="O130" s="5">
        <v>2</v>
      </c>
      <c r="P130" s="5"/>
      <c r="Q130" s="5"/>
      <c r="R130" s="5"/>
      <c r="S130" s="5"/>
      <c r="T130" s="5"/>
      <c r="U130" s="5"/>
      <c r="V130" s="5"/>
      <c r="W130" s="5">
        <v>140388.74</v>
      </c>
      <c r="X130" s="5">
        <v>1</v>
      </c>
      <c r="Y130" s="5">
        <v>140388.74</v>
      </c>
      <c r="Z130" s="5"/>
      <c r="AA130" s="5"/>
      <c r="AB130" s="5"/>
    </row>
    <row r="131" spans="1:88" x14ac:dyDescent="0.2">
      <c r="A131" s="5">
        <v>50</v>
      </c>
      <c r="B131" s="5">
        <v>0</v>
      </c>
      <c r="C131" s="5">
        <v>0</v>
      </c>
      <c r="D131" s="5">
        <v>1</v>
      </c>
      <c r="E131" s="5">
        <v>215</v>
      </c>
      <c r="F131" s="5">
        <f>ROUND(Source!AT113,O131)</f>
        <v>17253.66</v>
      </c>
      <c r="G131" s="5" t="s">
        <v>96</v>
      </c>
      <c r="H131" s="5" t="s">
        <v>97</v>
      </c>
      <c r="I131" s="5"/>
      <c r="J131" s="5"/>
      <c r="K131" s="5">
        <v>215</v>
      </c>
      <c r="L131" s="5">
        <v>17</v>
      </c>
      <c r="M131" s="5">
        <v>3</v>
      </c>
      <c r="N131" s="5" t="s">
        <v>3</v>
      </c>
      <c r="O131" s="5">
        <v>2</v>
      </c>
      <c r="P131" s="5"/>
      <c r="Q131" s="5"/>
      <c r="R131" s="5"/>
      <c r="S131" s="5"/>
      <c r="T131" s="5"/>
      <c r="U131" s="5"/>
      <c r="V131" s="5"/>
      <c r="W131" s="5">
        <v>17253.66</v>
      </c>
      <c r="X131" s="5">
        <v>1</v>
      </c>
      <c r="Y131" s="5">
        <v>17253.66</v>
      </c>
      <c r="Z131" s="5"/>
      <c r="AA131" s="5"/>
      <c r="AB131" s="5"/>
    </row>
    <row r="132" spans="1:88" x14ac:dyDescent="0.2">
      <c r="A132" s="5">
        <v>50</v>
      </c>
      <c r="B132" s="5">
        <v>0</v>
      </c>
      <c r="C132" s="5">
        <v>0</v>
      </c>
      <c r="D132" s="5">
        <v>1</v>
      </c>
      <c r="E132" s="5">
        <v>217</v>
      </c>
      <c r="F132" s="5">
        <f>ROUND(Source!AU113,O132)</f>
        <v>0</v>
      </c>
      <c r="G132" s="5" t="s">
        <v>98</v>
      </c>
      <c r="H132" s="5" t="s">
        <v>99</v>
      </c>
      <c r="I132" s="5"/>
      <c r="J132" s="5"/>
      <c r="K132" s="5">
        <v>217</v>
      </c>
      <c r="L132" s="5">
        <v>18</v>
      </c>
      <c r="M132" s="5">
        <v>3</v>
      </c>
      <c r="N132" s="5" t="s">
        <v>3</v>
      </c>
      <c r="O132" s="5">
        <v>2</v>
      </c>
      <c r="P132" s="5"/>
      <c r="Q132" s="5"/>
      <c r="R132" s="5"/>
      <c r="S132" s="5"/>
      <c r="T132" s="5"/>
      <c r="U132" s="5"/>
      <c r="V132" s="5"/>
      <c r="W132" s="5">
        <v>0</v>
      </c>
      <c r="X132" s="5">
        <v>1</v>
      </c>
      <c r="Y132" s="5">
        <v>0</v>
      </c>
      <c r="Z132" s="5"/>
      <c r="AA132" s="5"/>
      <c r="AB132" s="5"/>
    </row>
    <row r="133" spans="1:88" x14ac:dyDescent="0.2">
      <c r="A133" s="5">
        <v>50</v>
      </c>
      <c r="B133" s="5">
        <v>0</v>
      </c>
      <c r="C133" s="5">
        <v>0</v>
      </c>
      <c r="D133" s="5">
        <v>1</v>
      </c>
      <c r="E133" s="5">
        <v>230</v>
      </c>
      <c r="F133" s="5">
        <f>ROUND(Source!BA113,O133)</f>
        <v>0</v>
      </c>
      <c r="G133" s="5" t="s">
        <v>100</v>
      </c>
      <c r="H133" s="5" t="s">
        <v>101</v>
      </c>
      <c r="I133" s="5"/>
      <c r="J133" s="5"/>
      <c r="K133" s="5">
        <v>230</v>
      </c>
      <c r="L133" s="5">
        <v>19</v>
      </c>
      <c r="M133" s="5">
        <v>3</v>
      </c>
      <c r="N133" s="5" t="s">
        <v>3</v>
      </c>
      <c r="O133" s="5">
        <v>2</v>
      </c>
      <c r="P133" s="5"/>
      <c r="Q133" s="5"/>
      <c r="R133" s="5"/>
      <c r="S133" s="5"/>
      <c r="T133" s="5"/>
      <c r="U133" s="5"/>
      <c r="V133" s="5"/>
      <c r="W133" s="5">
        <v>0</v>
      </c>
      <c r="X133" s="5">
        <v>1</v>
      </c>
      <c r="Y133" s="5">
        <v>0</v>
      </c>
      <c r="Z133" s="5"/>
      <c r="AA133" s="5"/>
      <c r="AB133" s="5"/>
    </row>
    <row r="134" spans="1:88" x14ac:dyDescent="0.2">
      <c r="A134" s="5">
        <v>50</v>
      </c>
      <c r="B134" s="5">
        <v>0</v>
      </c>
      <c r="C134" s="5">
        <v>0</v>
      </c>
      <c r="D134" s="5">
        <v>1</v>
      </c>
      <c r="E134" s="5">
        <v>206</v>
      </c>
      <c r="F134" s="5">
        <f>ROUND(Source!T113,O134)</f>
        <v>0</v>
      </c>
      <c r="G134" s="5" t="s">
        <v>102</v>
      </c>
      <c r="H134" s="5" t="s">
        <v>103</v>
      </c>
      <c r="I134" s="5"/>
      <c r="J134" s="5"/>
      <c r="K134" s="5">
        <v>206</v>
      </c>
      <c r="L134" s="5">
        <v>20</v>
      </c>
      <c r="M134" s="5">
        <v>3</v>
      </c>
      <c r="N134" s="5" t="s">
        <v>3</v>
      </c>
      <c r="O134" s="5">
        <v>2</v>
      </c>
      <c r="P134" s="5"/>
      <c r="Q134" s="5"/>
      <c r="R134" s="5"/>
      <c r="S134" s="5"/>
      <c r="T134" s="5"/>
      <c r="U134" s="5"/>
      <c r="V134" s="5"/>
      <c r="W134" s="5">
        <v>0</v>
      </c>
      <c r="X134" s="5">
        <v>1</v>
      </c>
      <c r="Y134" s="5">
        <v>0</v>
      </c>
      <c r="Z134" s="5"/>
      <c r="AA134" s="5"/>
      <c r="AB134" s="5"/>
    </row>
    <row r="135" spans="1:88" x14ac:dyDescent="0.2">
      <c r="A135" s="5">
        <v>50</v>
      </c>
      <c r="B135" s="5">
        <v>0</v>
      </c>
      <c r="C135" s="5">
        <v>0</v>
      </c>
      <c r="D135" s="5">
        <v>1</v>
      </c>
      <c r="E135" s="5">
        <v>207</v>
      </c>
      <c r="F135" s="5">
        <f>ROUND(Source!U113,O135)</f>
        <v>46.063299999999998</v>
      </c>
      <c r="G135" s="5" t="s">
        <v>104</v>
      </c>
      <c r="H135" s="5" t="s">
        <v>105</v>
      </c>
      <c r="I135" s="5"/>
      <c r="J135" s="5"/>
      <c r="K135" s="5">
        <v>207</v>
      </c>
      <c r="L135" s="5">
        <v>21</v>
      </c>
      <c r="M135" s="5">
        <v>3</v>
      </c>
      <c r="N135" s="5" t="s">
        <v>3</v>
      </c>
      <c r="O135" s="5">
        <v>7</v>
      </c>
      <c r="P135" s="5"/>
      <c r="Q135" s="5"/>
      <c r="R135" s="5"/>
      <c r="S135" s="5"/>
      <c r="T135" s="5"/>
      <c r="U135" s="5"/>
      <c r="V135" s="5"/>
      <c r="W135" s="5">
        <v>46.063299999999998</v>
      </c>
      <c r="X135" s="5">
        <v>1</v>
      </c>
      <c r="Y135" s="5">
        <v>46.063299999999998</v>
      </c>
      <c r="Z135" s="5"/>
      <c r="AA135" s="5"/>
      <c r="AB135" s="5"/>
    </row>
    <row r="136" spans="1:88" x14ac:dyDescent="0.2">
      <c r="A136" s="5">
        <v>50</v>
      </c>
      <c r="B136" s="5">
        <v>0</v>
      </c>
      <c r="C136" s="5">
        <v>0</v>
      </c>
      <c r="D136" s="5">
        <v>1</v>
      </c>
      <c r="E136" s="5">
        <v>208</v>
      </c>
      <c r="F136" s="5">
        <f>ROUND(Source!V113,O136)</f>
        <v>12.2028248</v>
      </c>
      <c r="G136" s="5" t="s">
        <v>106</v>
      </c>
      <c r="H136" s="5" t="s">
        <v>107</v>
      </c>
      <c r="I136" s="5"/>
      <c r="J136" s="5"/>
      <c r="K136" s="5">
        <v>208</v>
      </c>
      <c r="L136" s="5">
        <v>22</v>
      </c>
      <c r="M136" s="5">
        <v>3</v>
      </c>
      <c r="N136" s="5" t="s">
        <v>3</v>
      </c>
      <c r="O136" s="5">
        <v>7</v>
      </c>
      <c r="P136" s="5"/>
      <c r="Q136" s="5"/>
      <c r="R136" s="5"/>
      <c r="S136" s="5"/>
      <c r="T136" s="5"/>
      <c r="U136" s="5"/>
      <c r="V136" s="5"/>
      <c r="W136" s="5">
        <v>12.2028248</v>
      </c>
      <c r="X136" s="5">
        <v>1</v>
      </c>
      <c r="Y136" s="5">
        <v>12.2028248</v>
      </c>
      <c r="Z136" s="5"/>
      <c r="AA136" s="5"/>
      <c r="AB136" s="5"/>
    </row>
    <row r="137" spans="1:88" x14ac:dyDescent="0.2">
      <c r="A137" s="5">
        <v>50</v>
      </c>
      <c r="B137" s="5">
        <v>0</v>
      </c>
      <c r="C137" s="5">
        <v>0</v>
      </c>
      <c r="D137" s="5">
        <v>1</v>
      </c>
      <c r="E137" s="5">
        <v>209</v>
      </c>
      <c r="F137" s="5">
        <f>ROUND(Source!W113,O137)</f>
        <v>0</v>
      </c>
      <c r="G137" s="5" t="s">
        <v>108</v>
      </c>
      <c r="H137" s="5" t="s">
        <v>109</v>
      </c>
      <c r="I137" s="5"/>
      <c r="J137" s="5"/>
      <c r="K137" s="5">
        <v>209</v>
      </c>
      <c r="L137" s="5">
        <v>23</v>
      </c>
      <c r="M137" s="5">
        <v>3</v>
      </c>
      <c r="N137" s="5" t="s">
        <v>3</v>
      </c>
      <c r="O137" s="5">
        <v>2</v>
      </c>
      <c r="P137" s="5"/>
      <c r="Q137" s="5"/>
      <c r="R137" s="5"/>
      <c r="S137" s="5"/>
      <c r="T137" s="5"/>
      <c r="U137" s="5"/>
      <c r="V137" s="5"/>
      <c r="W137" s="5">
        <v>0</v>
      </c>
      <c r="X137" s="5">
        <v>1</v>
      </c>
      <c r="Y137" s="5">
        <v>0</v>
      </c>
      <c r="Z137" s="5"/>
      <c r="AA137" s="5"/>
      <c r="AB137" s="5"/>
    </row>
    <row r="138" spans="1:88" x14ac:dyDescent="0.2">
      <c r="A138" s="5">
        <v>50</v>
      </c>
      <c r="B138" s="5">
        <v>0</v>
      </c>
      <c r="C138" s="5">
        <v>0</v>
      </c>
      <c r="D138" s="5">
        <v>1</v>
      </c>
      <c r="E138" s="5">
        <v>233</v>
      </c>
      <c r="F138" s="5">
        <f>ROUND(Source!BD113,O138)</f>
        <v>0</v>
      </c>
      <c r="G138" s="5" t="s">
        <v>110</v>
      </c>
      <c r="H138" s="5" t="s">
        <v>111</v>
      </c>
      <c r="I138" s="5"/>
      <c r="J138" s="5"/>
      <c r="K138" s="5">
        <v>233</v>
      </c>
      <c r="L138" s="5">
        <v>24</v>
      </c>
      <c r="M138" s="5">
        <v>3</v>
      </c>
      <c r="N138" s="5" t="s">
        <v>3</v>
      </c>
      <c r="O138" s="5">
        <v>2</v>
      </c>
      <c r="P138" s="5"/>
      <c r="Q138" s="5"/>
      <c r="R138" s="5"/>
      <c r="S138" s="5"/>
      <c r="T138" s="5"/>
      <c r="U138" s="5"/>
      <c r="V138" s="5"/>
      <c r="W138" s="5">
        <v>0</v>
      </c>
      <c r="X138" s="5">
        <v>1</v>
      </c>
      <c r="Y138" s="5">
        <v>0</v>
      </c>
      <c r="Z138" s="5"/>
      <c r="AA138" s="5"/>
      <c r="AB138" s="5"/>
    </row>
    <row r="139" spans="1:88" x14ac:dyDescent="0.2">
      <c r="A139" s="5">
        <v>50</v>
      </c>
      <c r="B139" s="5">
        <v>0</v>
      </c>
      <c r="C139" s="5">
        <v>0</v>
      </c>
      <c r="D139" s="5">
        <v>1</v>
      </c>
      <c r="E139" s="5">
        <v>210</v>
      </c>
      <c r="F139" s="5">
        <f>ROUND(Source!X113,O139)</f>
        <v>28153.96</v>
      </c>
      <c r="G139" s="5" t="s">
        <v>112</v>
      </c>
      <c r="H139" s="5" t="s">
        <v>113</v>
      </c>
      <c r="I139" s="5"/>
      <c r="J139" s="5"/>
      <c r="K139" s="5">
        <v>210</v>
      </c>
      <c r="L139" s="5">
        <v>25</v>
      </c>
      <c r="M139" s="5">
        <v>3</v>
      </c>
      <c r="N139" s="5" t="s">
        <v>3</v>
      </c>
      <c r="O139" s="5">
        <v>2</v>
      </c>
      <c r="P139" s="5"/>
      <c r="Q139" s="5"/>
      <c r="R139" s="5"/>
      <c r="S139" s="5"/>
      <c r="T139" s="5"/>
      <c r="U139" s="5"/>
      <c r="V139" s="5"/>
      <c r="W139" s="5">
        <v>28153.96</v>
      </c>
      <c r="X139" s="5">
        <v>1</v>
      </c>
      <c r="Y139" s="5">
        <v>28153.96</v>
      </c>
      <c r="Z139" s="5"/>
      <c r="AA139" s="5"/>
      <c r="AB139" s="5"/>
    </row>
    <row r="140" spans="1:88" x14ac:dyDescent="0.2">
      <c r="A140" s="5">
        <v>50</v>
      </c>
      <c r="B140" s="5">
        <v>0</v>
      </c>
      <c r="C140" s="5">
        <v>0</v>
      </c>
      <c r="D140" s="5">
        <v>1</v>
      </c>
      <c r="E140" s="5">
        <v>211</v>
      </c>
      <c r="F140" s="5">
        <f>ROUND(Source!Y113,O140)</f>
        <v>17381.919999999998</v>
      </c>
      <c r="G140" s="5" t="s">
        <v>114</v>
      </c>
      <c r="H140" s="5" t="s">
        <v>115</v>
      </c>
      <c r="I140" s="5"/>
      <c r="J140" s="5"/>
      <c r="K140" s="5">
        <v>211</v>
      </c>
      <c r="L140" s="5">
        <v>26</v>
      </c>
      <c r="M140" s="5">
        <v>3</v>
      </c>
      <c r="N140" s="5" t="s">
        <v>3</v>
      </c>
      <c r="O140" s="5">
        <v>2</v>
      </c>
      <c r="P140" s="5"/>
      <c r="Q140" s="5"/>
      <c r="R140" s="5"/>
      <c r="S140" s="5"/>
      <c r="T140" s="5"/>
      <c r="U140" s="5"/>
      <c r="V140" s="5"/>
      <c r="W140" s="5">
        <v>17381.919999999998</v>
      </c>
      <c r="X140" s="5">
        <v>1</v>
      </c>
      <c r="Y140" s="5">
        <v>17381.919999999998</v>
      </c>
      <c r="Z140" s="5"/>
      <c r="AA140" s="5"/>
      <c r="AB140" s="5"/>
    </row>
    <row r="141" spans="1:88" x14ac:dyDescent="0.2">
      <c r="A141" s="5">
        <v>50</v>
      </c>
      <c r="B141" s="5">
        <v>0</v>
      </c>
      <c r="C141" s="5">
        <v>0</v>
      </c>
      <c r="D141" s="5">
        <v>1</v>
      </c>
      <c r="E141" s="5">
        <v>224</v>
      </c>
      <c r="F141" s="5">
        <f>ROUND(Source!AR113,O141)</f>
        <v>157642.4</v>
      </c>
      <c r="G141" s="5" t="s">
        <v>116</v>
      </c>
      <c r="H141" s="5" t="s">
        <v>117</v>
      </c>
      <c r="I141" s="5"/>
      <c r="J141" s="5"/>
      <c r="K141" s="5">
        <v>224</v>
      </c>
      <c r="L141" s="5">
        <v>27</v>
      </c>
      <c r="M141" s="5">
        <v>3</v>
      </c>
      <c r="N141" s="5" t="s">
        <v>3</v>
      </c>
      <c r="O141" s="5">
        <v>2</v>
      </c>
      <c r="P141" s="5"/>
      <c r="Q141" s="5"/>
      <c r="R141" s="5"/>
      <c r="S141" s="5"/>
      <c r="T141" s="5"/>
      <c r="U141" s="5"/>
      <c r="V141" s="5"/>
      <c r="W141" s="5">
        <v>157642.4</v>
      </c>
      <c r="X141" s="5">
        <v>1</v>
      </c>
      <c r="Y141" s="5">
        <v>157642.4</v>
      </c>
      <c r="Z141" s="5"/>
      <c r="AA141" s="5"/>
      <c r="AB141" s="5"/>
    </row>
    <row r="143" spans="1:88" x14ac:dyDescent="0.2">
      <c r="A143" s="1">
        <v>4</v>
      </c>
      <c r="B143" s="1">
        <v>1</v>
      </c>
      <c r="C143" s="1"/>
      <c r="D143" s="1">
        <f>ROW(A163)</f>
        <v>163</v>
      </c>
      <c r="E143" s="1"/>
      <c r="F143" s="1" t="s">
        <v>16</v>
      </c>
      <c r="G143" s="1" t="s">
        <v>309</v>
      </c>
      <c r="H143" s="1" t="s">
        <v>3</v>
      </c>
      <c r="I143" s="1">
        <v>0</v>
      </c>
      <c r="J143" s="1"/>
      <c r="K143" s="1">
        <v>-1</v>
      </c>
      <c r="L143" s="1"/>
      <c r="M143" s="1" t="s">
        <v>3</v>
      </c>
      <c r="N143" s="1"/>
      <c r="O143" s="1"/>
      <c r="P143" s="1"/>
      <c r="Q143" s="1"/>
      <c r="R143" s="1"/>
      <c r="S143" s="1">
        <v>0</v>
      </c>
      <c r="T143" s="1"/>
      <c r="U143" s="1" t="s">
        <v>3</v>
      </c>
      <c r="V143" s="1">
        <v>0</v>
      </c>
      <c r="W143" s="1"/>
      <c r="X143" s="1"/>
      <c r="Y143" s="1"/>
      <c r="Z143" s="1"/>
      <c r="AA143" s="1"/>
      <c r="AB143" s="1" t="s">
        <v>3</v>
      </c>
      <c r="AC143" s="1" t="s">
        <v>3</v>
      </c>
      <c r="AD143" s="1" t="s">
        <v>3</v>
      </c>
      <c r="AE143" s="1" t="s">
        <v>3</v>
      </c>
      <c r="AF143" s="1" t="s">
        <v>3</v>
      </c>
      <c r="AG143" s="1" t="s">
        <v>3</v>
      </c>
      <c r="AH143" s="1"/>
      <c r="AI143" s="1"/>
      <c r="AJ143" s="1"/>
      <c r="AK143" s="1"/>
      <c r="AL143" s="1"/>
      <c r="AM143" s="1"/>
      <c r="AN143" s="1"/>
      <c r="AO143" s="1"/>
      <c r="AP143" s="1" t="s">
        <v>3</v>
      </c>
      <c r="AQ143" s="1" t="s">
        <v>3</v>
      </c>
      <c r="AR143" s="1" t="s">
        <v>3</v>
      </c>
      <c r="AS143" s="1"/>
      <c r="AT143" s="1"/>
      <c r="AU143" s="1"/>
      <c r="AV143" s="1"/>
      <c r="AW143" s="1"/>
      <c r="AX143" s="1"/>
      <c r="AY143" s="1"/>
      <c r="AZ143" s="1" t="s">
        <v>3</v>
      </c>
      <c r="BA143" s="1"/>
      <c r="BB143" s="1" t="s">
        <v>3</v>
      </c>
      <c r="BC143" s="1" t="s">
        <v>3</v>
      </c>
      <c r="BD143" s="1" t="s">
        <v>3</v>
      </c>
      <c r="BE143" s="1" t="s">
        <v>3</v>
      </c>
      <c r="BF143" s="1" t="s">
        <v>3</v>
      </c>
      <c r="BG143" s="1" t="s">
        <v>3</v>
      </c>
      <c r="BH143" s="1" t="s">
        <v>3</v>
      </c>
      <c r="BI143" s="1" t="s">
        <v>3</v>
      </c>
      <c r="BJ143" s="1" t="s">
        <v>3</v>
      </c>
      <c r="BK143" s="1" t="s">
        <v>3</v>
      </c>
      <c r="BL143" s="1" t="s">
        <v>3</v>
      </c>
      <c r="BM143" s="1" t="s">
        <v>3</v>
      </c>
      <c r="BN143" s="1" t="s">
        <v>3</v>
      </c>
      <c r="BO143" s="1" t="s">
        <v>3</v>
      </c>
      <c r="BP143" s="1" t="s">
        <v>3</v>
      </c>
      <c r="BQ143" s="1"/>
      <c r="BR143" s="1"/>
      <c r="BS143" s="1"/>
      <c r="BT143" s="1"/>
      <c r="BU143" s="1"/>
      <c r="BV143" s="1"/>
      <c r="BW143" s="1"/>
      <c r="BX143" s="1">
        <v>0</v>
      </c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>
        <v>0</v>
      </c>
    </row>
    <row r="145" spans="1:255" x14ac:dyDescent="0.2">
      <c r="A145" s="3">
        <v>52</v>
      </c>
      <c r="B145" s="3">
        <f t="shared" ref="B145:G145" si="84">B163</f>
        <v>1</v>
      </c>
      <c r="C145" s="3">
        <f t="shared" si="84"/>
        <v>4</v>
      </c>
      <c r="D145" s="3">
        <f t="shared" si="84"/>
        <v>143</v>
      </c>
      <c r="E145" s="3">
        <f t="shared" si="84"/>
        <v>0</v>
      </c>
      <c r="F145" s="3" t="str">
        <f t="shared" si="84"/>
        <v>Новый раздел</v>
      </c>
      <c r="G145" s="3" t="str">
        <f t="shared" si="84"/>
        <v>Переход газопровода под проезжей частью автомобильной дороги в футляре ПЭ100ГАЗ SDR11 д.110*10мм-1шт*4,5м</v>
      </c>
      <c r="H145" s="3"/>
      <c r="I145" s="3"/>
      <c r="J145" s="3"/>
      <c r="K145" s="3"/>
      <c r="L145" s="3"/>
      <c r="M145" s="3"/>
      <c r="N145" s="3"/>
      <c r="O145" s="3">
        <f t="shared" ref="O145:AT145" si="85">O163</f>
        <v>0</v>
      </c>
      <c r="P145" s="3">
        <f t="shared" si="85"/>
        <v>0</v>
      </c>
      <c r="Q145" s="3">
        <f t="shared" si="85"/>
        <v>0</v>
      </c>
      <c r="R145" s="3">
        <f t="shared" si="85"/>
        <v>0</v>
      </c>
      <c r="S145" s="3">
        <f t="shared" si="85"/>
        <v>0</v>
      </c>
      <c r="T145" s="3">
        <f t="shared" si="85"/>
        <v>0</v>
      </c>
      <c r="U145" s="3">
        <f t="shared" si="85"/>
        <v>0</v>
      </c>
      <c r="V145" s="3">
        <f t="shared" si="85"/>
        <v>0</v>
      </c>
      <c r="W145" s="3">
        <f t="shared" si="85"/>
        <v>0</v>
      </c>
      <c r="X145" s="3">
        <f t="shared" si="85"/>
        <v>0</v>
      </c>
      <c r="Y145" s="3">
        <f t="shared" si="85"/>
        <v>0</v>
      </c>
      <c r="Z145" s="3">
        <f t="shared" si="85"/>
        <v>0</v>
      </c>
      <c r="AA145" s="3">
        <f t="shared" si="85"/>
        <v>0</v>
      </c>
      <c r="AB145" s="3">
        <f t="shared" si="85"/>
        <v>0</v>
      </c>
      <c r="AC145" s="3">
        <f t="shared" si="85"/>
        <v>0</v>
      </c>
      <c r="AD145" s="3">
        <f t="shared" si="85"/>
        <v>0</v>
      </c>
      <c r="AE145" s="3">
        <f t="shared" si="85"/>
        <v>0</v>
      </c>
      <c r="AF145" s="3">
        <f t="shared" si="85"/>
        <v>0</v>
      </c>
      <c r="AG145" s="3">
        <f t="shared" si="85"/>
        <v>0</v>
      </c>
      <c r="AH145" s="3">
        <f t="shared" si="85"/>
        <v>0</v>
      </c>
      <c r="AI145" s="3">
        <f t="shared" si="85"/>
        <v>0</v>
      </c>
      <c r="AJ145" s="3">
        <f t="shared" si="85"/>
        <v>0</v>
      </c>
      <c r="AK145" s="3">
        <f t="shared" si="85"/>
        <v>0</v>
      </c>
      <c r="AL145" s="3">
        <f t="shared" si="85"/>
        <v>0</v>
      </c>
      <c r="AM145" s="3">
        <f t="shared" si="85"/>
        <v>0</v>
      </c>
      <c r="AN145" s="3">
        <f t="shared" si="85"/>
        <v>0</v>
      </c>
      <c r="AO145" s="3">
        <f t="shared" si="85"/>
        <v>0</v>
      </c>
      <c r="AP145" s="3">
        <f t="shared" si="85"/>
        <v>0</v>
      </c>
      <c r="AQ145" s="3">
        <f t="shared" si="85"/>
        <v>0</v>
      </c>
      <c r="AR145" s="3">
        <f t="shared" si="85"/>
        <v>0</v>
      </c>
      <c r="AS145" s="3">
        <f t="shared" si="85"/>
        <v>0</v>
      </c>
      <c r="AT145" s="3">
        <f t="shared" si="85"/>
        <v>0</v>
      </c>
      <c r="AU145" s="3">
        <f t="shared" ref="AU145:BZ145" si="86">AU163</f>
        <v>0</v>
      </c>
      <c r="AV145" s="3">
        <f t="shared" si="86"/>
        <v>0</v>
      </c>
      <c r="AW145" s="3">
        <f t="shared" si="86"/>
        <v>0</v>
      </c>
      <c r="AX145" s="3">
        <f t="shared" si="86"/>
        <v>0</v>
      </c>
      <c r="AY145" s="3">
        <f t="shared" si="86"/>
        <v>0</v>
      </c>
      <c r="AZ145" s="3">
        <f t="shared" si="86"/>
        <v>0</v>
      </c>
      <c r="BA145" s="3">
        <f t="shared" si="86"/>
        <v>0</v>
      </c>
      <c r="BB145" s="3">
        <f t="shared" si="86"/>
        <v>0</v>
      </c>
      <c r="BC145" s="3">
        <f t="shared" si="86"/>
        <v>0</v>
      </c>
      <c r="BD145" s="3">
        <f t="shared" si="86"/>
        <v>0</v>
      </c>
      <c r="BE145" s="3">
        <f t="shared" si="86"/>
        <v>0</v>
      </c>
      <c r="BF145" s="3">
        <f t="shared" si="86"/>
        <v>0</v>
      </c>
      <c r="BG145" s="3">
        <f t="shared" si="86"/>
        <v>0</v>
      </c>
      <c r="BH145" s="3">
        <f t="shared" si="86"/>
        <v>0</v>
      </c>
      <c r="BI145" s="3">
        <f t="shared" si="86"/>
        <v>0</v>
      </c>
      <c r="BJ145" s="3">
        <f t="shared" si="86"/>
        <v>0</v>
      </c>
      <c r="BK145" s="3">
        <f t="shared" si="86"/>
        <v>0</v>
      </c>
      <c r="BL145" s="3">
        <f t="shared" si="86"/>
        <v>0</v>
      </c>
      <c r="BM145" s="3">
        <f t="shared" si="86"/>
        <v>0</v>
      </c>
      <c r="BN145" s="3">
        <f t="shared" si="86"/>
        <v>0</v>
      </c>
      <c r="BO145" s="3">
        <f t="shared" si="86"/>
        <v>0</v>
      </c>
      <c r="BP145" s="3">
        <f t="shared" si="86"/>
        <v>0</v>
      </c>
      <c r="BQ145" s="3">
        <f t="shared" si="86"/>
        <v>0</v>
      </c>
      <c r="BR145" s="3">
        <f t="shared" si="86"/>
        <v>0</v>
      </c>
      <c r="BS145" s="3">
        <f t="shared" si="86"/>
        <v>0</v>
      </c>
      <c r="BT145" s="3">
        <f t="shared" si="86"/>
        <v>0</v>
      </c>
      <c r="BU145" s="3">
        <f t="shared" si="86"/>
        <v>0</v>
      </c>
      <c r="BV145" s="3">
        <f t="shared" si="86"/>
        <v>0</v>
      </c>
      <c r="BW145" s="3">
        <f t="shared" si="86"/>
        <v>0</v>
      </c>
      <c r="BX145" s="3">
        <f t="shared" si="86"/>
        <v>0</v>
      </c>
      <c r="BY145" s="3">
        <f t="shared" si="86"/>
        <v>0</v>
      </c>
      <c r="BZ145" s="3">
        <f t="shared" si="86"/>
        <v>0</v>
      </c>
      <c r="CA145" s="3">
        <f t="shared" ref="CA145:DF145" si="87">CA163</f>
        <v>0</v>
      </c>
      <c r="CB145" s="3">
        <f t="shared" si="87"/>
        <v>0</v>
      </c>
      <c r="CC145" s="3">
        <f t="shared" si="87"/>
        <v>0</v>
      </c>
      <c r="CD145" s="3">
        <f t="shared" si="87"/>
        <v>0</v>
      </c>
      <c r="CE145" s="3">
        <f t="shared" si="87"/>
        <v>0</v>
      </c>
      <c r="CF145" s="3">
        <f t="shared" si="87"/>
        <v>0</v>
      </c>
      <c r="CG145" s="3">
        <f t="shared" si="87"/>
        <v>0</v>
      </c>
      <c r="CH145" s="3">
        <f t="shared" si="87"/>
        <v>0</v>
      </c>
      <c r="CI145" s="3">
        <f t="shared" si="87"/>
        <v>0</v>
      </c>
      <c r="CJ145" s="3">
        <f t="shared" si="87"/>
        <v>0</v>
      </c>
      <c r="CK145" s="3">
        <f t="shared" si="87"/>
        <v>0</v>
      </c>
      <c r="CL145" s="3">
        <f t="shared" si="87"/>
        <v>0</v>
      </c>
      <c r="CM145" s="3">
        <f t="shared" si="87"/>
        <v>0</v>
      </c>
      <c r="CN145" s="3">
        <f t="shared" si="87"/>
        <v>0</v>
      </c>
      <c r="CO145" s="3">
        <f t="shared" si="87"/>
        <v>0</v>
      </c>
      <c r="CP145" s="3">
        <f t="shared" si="87"/>
        <v>0</v>
      </c>
      <c r="CQ145" s="3">
        <f t="shared" si="87"/>
        <v>0</v>
      </c>
      <c r="CR145" s="3">
        <f t="shared" si="87"/>
        <v>0</v>
      </c>
      <c r="CS145" s="3">
        <f t="shared" si="87"/>
        <v>0</v>
      </c>
      <c r="CT145" s="3">
        <f t="shared" si="87"/>
        <v>0</v>
      </c>
      <c r="CU145" s="3">
        <f t="shared" si="87"/>
        <v>0</v>
      </c>
      <c r="CV145" s="3">
        <f t="shared" si="87"/>
        <v>0</v>
      </c>
      <c r="CW145" s="3">
        <f t="shared" si="87"/>
        <v>0</v>
      </c>
      <c r="CX145" s="3">
        <f t="shared" si="87"/>
        <v>0</v>
      </c>
      <c r="CY145" s="3">
        <f t="shared" si="87"/>
        <v>0</v>
      </c>
      <c r="CZ145" s="3">
        <f t="shared" si="87"/>
        <v>0</v>
      </c>
      <c r="DA145" s="3">
        <f t="shared" si="87"/>
        <v>0</v>
      </c>
      <c r="DB145" s="3">
        <f t="shared" si="87"/>
        <v>0</v>
      </c>
      <c r="DC145" s="3">
        <f t="shared" si="87"/>
        <v>0</v>
      </c>
      <c r="DD145" s="3">
        <f t="shared" si="87"/>
        <v>0</v>
      </c>
      <c r="DE145" s="3">
        <f t="shared" si="87"/>
        <v>0</v>
      </c>
      <c r="DF145" s="3">
        <f t="shared" si="87"/>
        <v>0</v>
      </c>
      <c r="DG145" s="4">
        <f t="shared" ref="DG145:EL145" si="88">DG163</f>
        <v>0</v>
      </c>
      <c r="DH145" s="4">
        <f t="shared" si="88"/>
        <v>0</v>
      </c>
      <c r="DI145" s="4">
        <f t="shared" si="88"/>
        <v>0</v>
      </c>
      <c r="DJ145" s="4">
        <f t="shared" si="88"/>
        <v>0</v>
      </c>
      <c r="DK145" s="4">
        <f t="shared" si="88"/>
        <v>0</v>
      </c>
      <c r="DL145" s="4">
        <f t="shared" si="88"/>
        <v>0</v>
      </c>
      <c r="DM145" s="4">
        <f t="shared" si="88"/>
        <v>0</v>
      </c>
      <c r="DN145" s="4">
        <f t="shared" si="88"/>
        <v>0</v>
      </c>
      <c r="DO145" s="4">
        <f t="shared" si="88"/>
        <v>0</v>
      </c>
      <c r="DP145" s="4">
        <f t="shared" si="88"/>
        <v>0</v>
      </c>
      <c r="DQ145" s="4">
        <f t="shared" si="88"/>
        <v>0</v>
      </c>
      <c r="DR145" s="4">
        <f t="shared" si="88"/>
        <v>0</v>
      </c>
      <c r="DS145" s="4">
        <f t="shared" si="88"/>
        <v>0</v>
      </c>
      <c r="DT145" s="4">
        <f t="shared" si="88"/>
        <v>0</v>
      </c>
      <c r="DU145" s="4">
        <f t="shared" si="88"/>
        <v>0</v>
      </c>
      <c r="DV145" s="4">
        <f t="shared" si="88"/>
        <v>0</v>
      </c>
      <c r="DW145" s="4">
        <f t="shared" si="88"/>
        <v>0</v>
      </c>
      <c r="DX145" s="4">
        <f t="shared" si="88"/>
        <v>0</v>
      </c>
      <c r="DY145" s="4">
        <f t="shared" si="88"/>
        <v>0</v>
      </c>
      <c r="DZ145" s="4">
        <f t="shared" si="88"/>
        <v>0</v>
      </c>
      <c r="EA145" s="4">
        <f t="shared" si="88"/>
        <v>0</v>
      </c>
      <c r="EB145" s="4">
        <f t="shared" si="88"/>
        <v>0</v>
      </c>
      <c r="EC145" s="4">
        <f t="shared" si="88"/>
        <v>0</v>
      </c>
      <c r="ED145" s="4">
        <f t="shared" si="88"/>
        <v>0</v>
      </c>
      <c r="EE145" s="4">
        <f t="shared" si="88"/>
        <v>0</v>
      </c>
      <c r="EF145" s="4">
        <f t="shared" si="88"/>
        <v>0</v>
      </c>
      <c r="EG145" s="4">
        <f t="shared" si="88"/>
        <v>0</v>
      </c>
      <c r="EH145" s="4">
        <f t="shared" si="88"/>
        <v>0</v>
      </c>
      <c r="EI145" s="4">
        <f t="shared" si="88"/>
        <v>0</v>
      </c>
      <c r="EJ145" s="4">
        <f t="shared" si="88"/>
        <v>0</v>
      </c>
      <c r="EK145" s="4">
        <f t="shared" si="88"/>
        <v>0</v>
      </c>
      <c r="EL145" s="4">
        <f t="shared" si="88"/>
        <v>0</v>
      </c>
      <c r="EM145" s="4">
        <f t="shared" ref="EM145:FR145" si="89">EM163</f>
        <v>0</v>
      </c>
      <c r="EN145" s="4">
        <f t="shared" si="89"/>
        <v>0</v>
      </c>
      <c r="EO145" s="4">
        <f t="shared" si="89"/>
        <v>0</v>
      </c>
      <c r="EP145" s="4">
        <f t="shared" si="89"/>
        <v>0</v>
      </c>
      <c r="EQ145" s="4">
        <f t="shared" si="89"/>
        <v>0</v>
      </c>
      <c r="ER145" s="4">
        <f t="shared" si="89"/>
        <v>0</v>
      </c>
      <c r="ES145" s="4">
        <f t="shared" si="89"/>
        <v>0</v>
      </c>
      <c r="ET145" s="4">
        <f t="shared" si="89"/>
        <v>0</v>
      </c>
      <c r="EU145" s="4">
        <f t="shared" si="89"/>
        <v>0</v>
      </c>
      <c r="EV145" s="4">
        <f t="shared" si="89"/>
        <v>0</v>
      </c>
      <c r="EW145" s="4">
        <f t="shared" si="89"/>
        <v>0</v>
      </c>
      <c r="EX145" s="4">
        <f t="shared" si="89"/>
        <v>0</v>
      </c>
      <c r="EY145" s="4">
        <f t="shared" si="89"/>
        <v>0</v>
      </c>
      <c r="EZ145" s="4">
        <f t="shared" si="89"/>
        <v>0</v>
      </c>
      <c r="FA145" s="4">
        <f t="shared" si="89"/>
        <v>0</v>
      </c>
      <c r="FB145" s="4">
        <f t="shared" si="89"/>
        <v>0</v>
      </c>
      <c r="FC145" s="4">
        <f t="shared" si="89"/>
        <v>0</v>
      </c>
      <c r="FD145" s="4">
        <f t="shared" si="89"/>
        <v>0</v>
      </c>
      <c r="FE145" s="4">
        <f t="shared" si="89"/>
        <v>0</v>
      </c>
      <c r="FF145" s="4">
        <f t="shared" si="89"/>
        <v>0</v>
      </c>
      <c r="FG145" s="4">
        <f t="shared" si="89"/>
        <v>0</v>
      </c>
      <c r="FH145" s="4">
        <f t="shared" si="89"/>
        <v>0</v>
      </c>
      <c r="FI145" s="4">
        <f t="shared" si="89"/>
        <v>0</v>
      </c>
      <c r="FJ145" s="4">
        <f t="shared" si="89"/>
        <v>0</v>
      </c>
      <c r="FK145" s="4">
        <f t="shared" si="89"/>
        <v>0</v>
      </c>
      <c r="FL145" s="4">
        <f t="shared" si="89"/>
        <v>0</v>
      </c>
      <c r="FM145" s="4">
        <f t="shared" si="89"/>
        <v>0</v>
      </c>
      <c r="FN145" s="4">
        <f t="shared" si="89"/>
        <v>0</v>
      </c>
      <c r="FO145" s="4">
        <f t="shared" si="89"/>
        <v>0</v>
      </c>
      <c r="FP145" s="4">
        <f t="shared" si="89"/>
        <v>0</v>
      </c>
      <c r="FQ145" s="4">
        <f t="shared" si="89"/>
        <v>0</v>
      </c>
      <c r="FR145" s="4">
        <f t="shared" si="89"/>
        <v>0</v>
      </c>
      <c r="FS145" s="4">
        <f t="shared" ref="FS145:GX145" si="90">FS163</f>
        <v>0</v>
      </c>
      <c r="FT145" s="4">
        <f t="shared" si="90"/>
        <v>0</v>
      </c>
      <c r="FU145" s="4">
        <f t="shared" si="90"/>
        <v>0</v>
      </c>
      <c r="FV145" s="4">
        <f t="shared" si="90"/>
        <v>0</v>
      </c>
      <c r="FW145" s="4">
        <f t="shared" si="90"/>
        <v>0</v>
      </c>
      <c r="FX145" s="4">
        <f t="shared" si="90"/>
        <v>0</v>
      </c>
      <c r="FY145" s="4">
        <f t="shared" si="90"/>
        <v>0</v>
      </c>
      <c r="FZ145" s="4">
        <f t="shared" si="90"/>
        <v>0</v>
      </c>
      <c r="GA145" s="4">
        <f t="shared" si="90"/>
        <v>0</v>
      </c>
      <c r="GB145" s="4">
        <f t="shared" si="90"/>
        <v>0</v>
      </c>
      <c r="GC145" s="4">
        <f t="shared" si="90"/>
        <v>0</v>
      </c>
      <c r="GD145" s="4">
        <f t="shared" si="90"/>
        <v>0</v>
      </c>
      <c r="GE145" s="4">
        <f t="shared" si="90"/>
        <v>0</v>
      </c>
      <c r="GF145" s="4">
        <f t="shared" si="90"/>
        <v>0</v>
      </c>
      <c r="GG145" s="4">
        <f t="shared" si="90"/>
        <v>0</v>
      </c>
      <c r="GH145" s="4">
        <f t="shared" si="90"/>
        <v>0</v>
      </c>
      <c r="GI145" s="4">
        <f t="shared" si="90"/>
        <v>0</v>
      </c>
      <c r="GJ145" s="4">
        <f t="shared" si="90"/>
        <v>0</v>
      </c>
      <c r="GK145" s="4">
        <f t="shared" si="90"/>
        <v>0</v>
      </c>
      <c r="GL145" s="4">
        <f t="shared" si="90"/>
        <v>0</v>
      </c>
      <c r="GM145" s="4">
        <f t="shared" si="90"/>
        <v>0</v>
      </c>
      <c r="GN145" s="4">
        <f t="shared" si="90"/>
        <v>0</v>
      </c>
      <c r="GO145" s="4">
        <f t="shared" si="90"/>
        <v>0</v>
      </c>
      <c r="GP145" s="4">
        <f t="shared" si="90"/>
        <v>0</v>
      </c>
      <c r="GQ145" s="4">
        <f t="shared" si="90"/>
        <v>0</v>
      </c>
      <c r="GR145" s="4">
        <f t="shared" si="90"/>
        <v>0</v>
      </c>
      <c r="GS145" s="4">
        <f t="shared" si="90"/>
        <v>0</v>
      </c>
      <c r="GT145" s="4">
        <f t="shared" si="90"/>
        <v>0</v>
      </c>
      <c r="GU145" s="4">
        <f t="shared" si="90"/>
        <v>0</v>
      </c>
      <c r="GV145" s="4">
        <f t="shared" si="90"/>
        <v>0</v>
      </c>
      <c r="GW145" s="4">
        <f t="shared" si="90"/>
        <v>0</v>
      </c>
      <c r="GX145" s="4">
        <f t="shared" si="90"/>
        <v>0</v>
      </c>
    </row>
    <row r="147" spans="1:255" x14ac:dyDescent="0.2">
      <c r="A147" s="2">
        <v>17</v>
      </c>
      <c r="B147" s="2">
        <v>1</v>
      </c>
      <c r="C147" s="2">
        <f>ROW(SmtRes!A139)</f>
        <v>139</v>
      </c>
      <c r="D147" s="2">
        <f>ROW(EtalonRes!A153)</f>
        <v>153</v>
      </c>
      <c r="E147" s="2" t="s">
        <v>310</v>
      </c>
      <c r="F147" s="2" t="s">
        <v>311</v>
      </c>
      <c r="G147" s="2" t="s">
        <v>312</v>
      </c>
      <c r="H147" s="2" t="s">
        <v>122</v>
      </c>
      <c r="I147" s="2">
        <v>0</v>
      </c>
      <c r="J147" s="2">
        <v>0</v>
      </c>
      <c r="K147" s="2">
        <v>0</v>
      </c>
      <c r="L147" s="2"/>
      <c r="M147" s="2"/>
      <c r="N147" s="2"/>
      <c r="O147" s="2">
        <f t="shared" ref="O147:O161" si="91">ROUND(CP147,2)</f>
        <v>0</v>
      </c>
      <c r="P147" s="2">
        <f>SUMIF(SmtRes!AQ138:'SmtRes'!AQ139,"=1",SmtRes!DF138:'SmtRes'!DF139)</f>
        <v>0</v>
      </c>
      <c r="Q147" s="2">
        <f>SUMIF(SmtRes!AQ138:'SmtRes'!AQ139,"=1",SmtRes!DG138:'SmtRes'!DG139)</f>
        <v>0</v>
      </c>
      <c r="R147" s="2">
        <f>SUMIF(SmtRes!AQ138:'SmtRes'!AQ139,"=1",SmtRes!DH138:'SmtRes'!DH139)</f>
        <v>0</v>
      </c>
      <c r="S147" s="2">
        <f>SUMIF(SmtRes!AQ138:'SmtRes'!AQ139,"=1",SmtRes!DI138:'SmtRes'!DI139)</f>
        <v>0</v>
      </c>
      <c r="T147" s="2">
        <f t="shared" ref="T147:T161" si="92">ROUND(CU147*I147,2)</f>
        <v>0</v>
      </c>
      <c r="U147" s="2">
        <f>SUMIF(SmtRes!AQ138:'SmtRes'!AQ139,"=1",SmtRes!CV138:'SmtRes'!CV139)</f>
        <v>0</v>
      </c>
      <c r="V147" s="2">
        <f>SUMIF(SmtRes!AQ138:'SmtRes'!AQ139,"=1",SmtRes!CW138:'SmtRes'!CW139)</f>
        <v>0</v>
      </c>
      <c r="W147" s="2">
        <f t="shared" ref="W147:W161" si="93">ROUND(CX147*I147,2)</f>
        <v>0</v>
      </c>
      <c r="X147" s="2">
        <f t="shared" ref="X147:X161" si="94">ROUND(CY147,2)</f>
        <v>0</v>
      </c>
      <c r="Y147" s="2">
        <f t="shared" ref="Y147:Y161" si="95">ROUND(CZ147,2)</f>
        <v>0</v>
      </c>
      <c r="Z147" s="2"/>
      <c r="AA147" s="2">
        <v>73938991</v>
      </c>
      <c r="AB147" s="2">
        <f t="shared" ref="AB147:AB161" si="96">ROUND((AC147+AD147+AF147),6)</f>
        <v>376.25760000000002</v>
      </c>
      <c r="AC147" s="2">
        <f>ROUND((0),6)</f>
        <v>0</v>
      </c>
      <c r="AD147" s="2">
        <f>ROUND((((0)-(0))+AE147),6)</f>
        <v>0</v>
      </c>
      <c r="AE147" s="2">
        <f>ROUND((0),6)</f>
        <v>0</v>
      </c>
      <c r="AF147" s="2">
        <f>ROUND((SUM(SmtRes!BT138:'SmtRes'!BT139)),6)</f>
        <v>376.25760000000002</v>
      </c>
      <c r="AG147" s="2">
        <f t="shared" ref="AG147:AG161" si="97">ROUND((AP147),6)</f>
        <v>0</v>
      </c>
      <c r="AH147" s="2">
        <f>(SUM(SmtRes!BU138:'SmtRes'!BU139))</f>
        <v>1.02</v>
      </c>
      <c r="AI147" s="2">
        <f>(0)</f>
        <v>0</v>
      </c>
      <c r="AJ147" s="2">
        <f t="shared" ref="AJ147:AJ161" si="98">(AS147)</f>
        <v>0</v>
      </c>
      <c r="AK147" s="2">
        <v>376.25760000000002</v>
      </c>
      <c r="AL147" s="2">
        <v>0</v>
      </c>
      <c r="AM147" s="2">
        <v>0</v>
      </c>
      <c r="AN147" s="2">
        <v>0</v>
      </c>
      <c r="AO147" s="2">
        <v>376.25760000000002</v>
      </c>
      <c r="AP147" s="2">
        <v>0</v>
      </c>
      <c r="AQ147" s="2">
        <v>1.02</v>
      </c>
      <c r="AR147" s="2">
        <v>0</v>
      </c>
      <c r="AS147" s="2">
        <v>0</v>
      </c>
      <c r="AT147" s="2">
        <v>117</v>
      </c>
      <c r="AU147" s="2">
        <v>74</v>
      </c>
      <c r="AV147" s="2">
        <v>1</v>
      </c>
      <c r="AW147" s="2">
        <v>1</v>
      </c>
      <c r="AX147" s="2"/>
      <c r="AY147" s="2"/>
      <c r="AZ147" s="2">
        <v>1</v>
      </c>
      <c r="BA147" s="2">
        <v>1</v>
      </c>
      <c r="BB147" s="2">
        <v>1</v>
      </c>
      <c r="BC147" s="2">
        <v>1</v>
      </c>
      <c r="BD147" s="2" t="s">
        <v>3</v>
      </c>
      <c r="BE147" s="2" t="s">
        <v>3</v>
      </c>
      <c r="BF147" s="2" t="s">
        <v>3</v>
      </c>
      <c r="BG147" s="2" t="s">
        <v>3</v>
      </c>
      <c r="BH147" s="2">
        <v>0</v>
      </c>
      <c r="BI147" s="2">
        <v>1</v>
      </c>
      <c r="BJ147" s="2" t="s">
        <v>313</v>
      </c>
      <c r="BK147" s="2"/>
      <c r="BL147" s="2"/>
      <c r="BM147" s="2">
        <v>24001</v>
      </c>
      <c r="BN147" s="2">
        <v>0</v>
      </c>
      <c r="BO147" s="2" t="s">
        <v>3</v>
      </c>
      <c r="BP147" s="2">
        <v>0</v>
      </c>
      <c r="BQ147" s="2">
        <v>2</v>
      </c>
      <c r="BR147" s="2">
        <v>0</v>
      </c>
      <c r="BS147" s="2">
        <v>1</v>
      </c>
      <c r="BT147" s="2">
        <v>1</v>
      </c>
      <c r="BU147" s="2">
        <v>1</v>
      </c>
      <c r="BV147" s="2">
        <v>1</v>
      </c>
      <c r="BW147" s="2">
        <v>1</v>
      </c>
      <c r="BX147" s="2">
        <v>1</v>
      </c>
      <c r="BY147" s="2" t="s">
        <v>3</v>
      </c>
      <c r="BZ147" s="2">
        <v>117</v>
      </c>
      <c r="CA147" s="2">
        <v>74</v>
      </c>
      <c r="CB147" s="2" t="s">
        <v>3</v>
      </c>
      <c r="CC147" s="2"/>
      <c r="CD147" s="2"/>
      <c r="CE147" s="2">
        <v>0</v>
      </c>
      <c r="CF147" s="2">
        <v>0</v>
      </c>
      <c r="CG147" s="2">
        <v>0</v>
      </c>
      <c r="CH147" s="2"/>
      <c r="CI147" s="2"/>
      <c r="CJ147" s="2"/>
      <c r="CK147" s="2"/>
      <c r="CL147" s="2"/>
      <c r="CM147" s="2">
        <v>0</v>
      </c>
      <c r="CN147" s="2" t="s">
        <v>3</v>
      </c>
      <c r="CO147" s="2">
        <v>0</v>
      </c>
      <c r="CP147" s="2">
        <f t="shared" ref="CP147:CP161" si="99">(P147+Q147+S147+R147)</f>
        <v>0</v>
      </c>
      <c r="CQ147" s="2">
        <f>SUMIF(SmtRes!AQ138:'SmtRes'!AQ139,"=1",SmtRes!AA138:'SmtRes'!AA139)</f>
        <v>0</v>
      </c>
      <c r="CR147" s="2">
        <f>SUMIF(SmtRes!AQ138:'SmtRes'!AQ139,"=1",SmtRes!AB138:'SmtRes'!AB139)</f>
        <v>0</v>
      </c>
      <c r="CS147" s="2">
        <f>SUMIF(SmtRes!AQ138:'SmtRes'!AQ139,"=1",SmtRes!AC138:'SmtRes'!AC139)</f>
        <v>0</v>
      </c>
      <c r="CT147" s="2">
        <f>SUMIF(SmtRes!AQ138:'SmtRes'!AQ139,"=1",SmtRes!AD138:'SmtRes'!AD139)</f>
        <v>368.88</v>
      </c>
      <c r="CU147" s="2">
        <f t="shared" ref="CU147:CU161" si="100">AG147</f>
        <v>0</v>
      </c>
      <c r="CV147" s="2">
        <f>SUMIF(SmtRes!AQ138:'SmtRes'!AQ139,"=1",SmtRes!BU138:'SmtRes'!BU139)</f>
        <v>1.02</v>
      </c>
      <c r="CW147" s="2">
        <f>SUMIF(SmtRes!AQ138:'SmtRes'!AQ139,"=1",SmtRes!BV138:'SmtRes'!BV139)</f>
        <v>0</v>
      </c>
      <c r="CX147" s="2">
        <f t="shared" ref="CX147:CX161" si="101">AJ147</f>
        <v>0</v>
      </c>
      <c r="CY147" s="2">
        <f>(((S147+R147)*AT147)/100)</f>
        <v>0</v>
      </c>
      <c r="CZ147" s="2">
        <f>(((S147+R147)*AU147)/100)</f>
        <v>0</v>
      </c>
      <c r="DA147" s="2"/>
      <c r="DB147" s="2"/>
      <c r="DC147" s="2" t="s">
        <v>3</v>
      </c>
      <c r="DD147" s="2" t="s">
        <v>3</v>
      </c>
      <c r="DE147" s="2" t="s">
        <v>3</v>
      </c>
      <c r="DF147" s="2" t="s">
        <v>3</v>
      </c>
      <c r="DG147" s="2" t="s">
        <v>3</v>
      </c>
      <c r="DH147" s="2" t="s">
        <v>3</v>
      </c>
      <c r="DI147" s="2" t="s">
        <v>3</v>
      </c>
      <c r="DJ147" s="2" t="s">
        <v>3</v>
      </c>
      <c r="DK147" s="2" t="s">
        <v>3</v>
      </c>
      <c r="DL147" s="2" t="s">
        <v>3</v>
      </c>
      <c r="DM147" s="2" t="s">
        <v>3</v>
      </c>
      <c r="DN147" s="2">
        <v>0</v>
      </c>
      <c r="DO147" s="2">
        <v>0</v>
      </c>
      <c r="DP147" s="2">
        <v>1</v>
      </c>
      <c r="DQ147" s="2">
        <v>1</v>
      </c>
      <c r="DR147" s="2"/>
      <c r="DS147" s="2"/>
      <c r="DT147" s="2"/>
      <c r="DU147" s="2">
        <v>1003</v>
      </c>
      <c r="DV147" s="2" t="s">
        <v>122</v>
      </c>
      <c r="DW147" s="2" t="s">
        <v>122</v>
      </c>
      <c r="DX147" s="2">
        <v>100</v>
      </c>
      <c r="DY147" s="2"/>
      <c r="DZ147" s="2" t="s">
        <v>3</v>
      </c>
      <c r="EA147" s="2" t="s">
        <v>3</v>
      </c>
      <c r="EB147" s="2" t="s">
        <v>3</v>
      </c>
      <c r="EC147" s="2" t="s">
        <v>3</v>
      </c>
      <c r="ED147" s="2"/>
      <c r="EE147" s="2">
        <v>72340632</v>
      </c>
      <c r="EF147" s="2">
        <v>2</v>
      </c>
      <c r="EG147" s="2" t="s">
        <v>23</v>
      </c>
      <c r="EH147" s="2">
        <v>18</v>
      </c>
      <c r="EI147" s="2" t="s">
        <v>41</v>
      </c>
      <c r="EJ147" s="2">
        <v>1</v>
      </c>
      <c r="EK147" s="2">
        <v>24001</v>
      </c>
      <c r="EL147" s="2" t="s">
        <v>41</v>
      </c>
      <c r="EM147" s="2" t="s">
        <v>124</v>
      </c>
      <c r="EN147" s="2"/>
      <c r="EO147" s="2" t="s">
        <v>3</v>
      </c>
      <c r="EP147" s="2"/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1.02</v>
      </c>
      <c r="EX147" s="2">
        <v>0</v>
      </c>
      <c r="EY147" s="2">
        <v>0</v>
      </c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>
        <v>0</v>
      </c>
      <c r="FR147" s="2">
        <v>0</v>
      </c>
      <c r="FS147" s="2">
        <v>0</v>
      </c>
      <c r="FT147" s="2"/>
      <c r="FU147" s="2"/>
      <c r="FV147" s="2"/>
      <c r="FW147" s="2"/>
      <c r="FX147" s="2">
        <v>117</v>
      </c>
      <c r="FY147" s="2">
        <v>74</v>
      </c>
      <c r="FZ147" s="2"/>
      <c r="GA147" s="2" t="s">
        <v>3</v>
      </c>
      <c r="GB147" s="2"/>
      <c r="GC147" s="2"/>
      <c r="GD147" s="2">
        <v>1</v>
      </c>
      <c r="GE147" s="2"/>
      <c r="GF147" s="2">
        <v>2357545</v>
      </c>
      <c r="GG147" s="2">
        <v>2</v>
      </c>
      <c r="GH147" s="2">
        <v>1</v>
      </c>
      <c r="GI147" s="2">
        <v>-2</v>
      </c>
      <c r="GJ147" s="2">
        <v>0</v>
      </c>
      <c r="GK147" s="2">
        <v>0</v>
      </c>
      <c r="GL147" s="2">
        <f t="shared" ref="GL147:GL161" si="102">ROUND(IF(AND(BH147=3,BI147=3,FS147&lt;&gt;0),P147,0),2)</f>
        <v>0</v>
      </c>
      <c r="GM147" s="2">
        <f t="shared" ref="GM147:GM161" si="103">ROUND(O147+X147+Y147,2)+GX147</f>
        <v>0</v>
      </c>
      <c r="GN147" s="2">
        <f t="shared" ref="GN147:GN161" si="104">IF(OR(BI147=0,BI147=1),GM147-GX147,0)</f>
        <v>0</v>
      </c>
      <c r="GO147" s="2">
        <f t="shared" ref="GO147:GO161" si="105">IF(BI147=2,GM147-GX147,0)</f>
        <v>0</v>
      </c>
      <c r="GP147" s="2">
        <f t="shared" ref="GP147:GP161" si="106">IF(BI147=4,GM147-GX147,0)</f>
        <v>0</v>
      </c>
      <c r="GQ147" s="2"/>
      <c r="GR147" s="2">
        <v>0</v>
      </c>
      <c r="GS147" s="2">
        <v>3</v>
      </c>
      <c r="GT147" s="2">
        <v>0</v>
      </c>
      <c r="GU147" s="2" t="s">
        <v>3</v>
      </c>
      <c r="GV147" s="2">
        <f t="shared" ref="GV147:GV161" si="107">ROUND((GT147),6)</f>
        <v>0</v>
      </c>
      <c r="GW147" s="2">
        <v>1</v>
      </c>
      <c r="GX147" s="2">
        <f t="shared" ref="GX147:GX161" si="108">ROUND(HC147*I147,2)</f>
        <v>0</v>
      </c>
      <c r="GY147" s="2"/>
      <c r="GZ147" s="2"/>
      <c r="HA147" s="2">
        <v>0</v>
      </c>
      <c r="HB147" s="2">
        <v>0</v>
      </c>
      <c r="HC147" s="2">
        <f t="shared" ref="HC147:HC161" si="109">GV147*GW147</f>
        <v>0</v>
      </c>
      <c r="HD147" s="2"/>
      <c r="HE147" s="2" t="s">
        <v>3</v>
      </c>
      <c r="HF147" s="2" t="s">
        <v>3</v>
      </c>
      <c r="HG147" s="2"/>
      <c r="HH147" s="2"/>
      <c r="HI147" s="2"/>
      <c r="HJ147" s="2"/>
      <c r="HK147" s="2"/>
      <c r="HL147" s="2"/>
      <c r="HM147" s="2" t="s">
        <v>3</v>
      </c>
      <c r="HN147" s="2" t="s">
        <v>43</v>
      </c>
      <c r="HO147" s="2" t="s">
        <v>44</v>
      </c>
      <c r="HP147" s="2" t="s">
        <v>41</v>
      </c>
      <c r="HQ147" s="2" t="s">
        <v>41</v>
      </c>
      <c r="HR147" s="2"/>
      <c r="HS147" s="2">
        <v>0</v>
      </c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>
        <v>0</v>
      </c>
      <c r="IL147" s="2"/>
      <c r="IM147" s="2"/>
      <c r="IN147" s="2"/>
      <c r="IO147" s="2"/>
      <c r="IP147" s="2"/>
      <c r="IQ147" s="2"/>
      <c r="IR147" s="2"/>
      <c r="IS147" s="2"/>
      <c r="IT147" s="2"/>
      <c r="IU147" s="2"/>
    </row>
    <row r="148" spans="1:255" x14ac:dyDescent="0.2">
      <c r="A148" s="2">
        <v>18</v>
      </c>
      <c r="B148" s="2">
        <v>1</v>
      </c>
      <c r="C148" s="2">
        <v>139</v>
      </c>
      <c r="D148" s="2"/>
      <c r="E148" s="2" t="s">
        <v>314</v>
      </c>
      <c r="F148" s="2" t="s">
        <v>315</v>
      </c>
      <c r="G148" s="2" t="s">
        <v>316</v>
      </c>
      <c r="H148" s="2" t="s">
        <v>128</v>
      </c>
      <c r="I148" s="2">
        <f>I147*J148</f>
        <v>0</v>
      </c>
      <c r="J148" s="2">
        <v>100</v>
      </c>
      <c r="K148" s="2">
        <v>100</v>
      </c>
      <c r="L148" s="2"/>
      <c r="M148" s="2"/>
      <c r="N148" s="2"/>
      <c r="O148" s="2">
        <f t="shared" si="91"/>
        <v>0</v>
      </c>
      <c r="P148" s="2">
        <f>ROUND(CQ148*I148,2)</f>
        <v>0</v>
      </c>
      <c r="Q148" s="2">
        <f>ROUND(CR148*I148,2)</f>
        <v>0</v>
      </c>
      <c r="R148" s="2">
        <f>ROUND(CS148*I148,2)</f>
        <v>0</v>
      </c>
      <c r="S148" s="2">
        <f>ROUND(CT148*I148,2)</f>
        <v>0</v>
      </c>
      <c r="T148" s="2">
        <f t="shared" si="92"/>
        <v>0</v>
      </c>
      <c r="U148" s="2">
        <f>ROUND(CV148*I148,7)</f>
        <v>0</v>
      </c>
      <c r="V148" s="2">
        <f>ROUND(CW148*I148,7)</f>
        <v>0</v>
      </c>
      <c r="W148" s="2">
        <f t="shared" si="93"/>
        <v>0</v>
      </c>
      <c r="X148" s="2">
        <f t="shared" si="94"/>
        <v>0</v>
      </c>
      <c r="Y148" s="2">
        <f t="shared" si="95"/>
        <v>0</v>
      </c>
      <c r="Z148" s="2"/>
      <c r="AA148" s="2">
        <v>73938991</v>
      </c>
      <c r="AB148" s="2">
        <f t="shared" si="96"/>
        <v>1339.03</v>
      </c>
      <c r="AC148" s="2">
        <f>ROUND((ES148),6)</f>
        <v>1339.03</v>
      </c>
      <c r="AD148" s="2">
        <f>ROUND((((ET148)-(EU148))+AE148),6)</f>
        <v>0</v>
      </c>
      <c r="AE148" s="2">
        <f>ROUND((EU148),6)</f>
        <v>0</v>
      </c>
      <c r="AF148" s="2">
        <f>ROUND((EV148),6)</f>
        <v>0</v>
      </c>
      <c r="AG148" s="2">
        <f t="shared" si="97"/>
        <v>0</v>
      </c>
      <c r="AH148" s="2">
        <f>(EW148)</f>
        <v>0</v>
      </c>
      <c r="AI148" s="2">
        <f>(EX148)</f>
        <v>0</v>
      </c>
      <c r="AJ148" s="2">
        <f t="shared" si="98"/>
        <v>0</v>
      </c>
      <c r="AK148" s="2">
        <v>1339.03</v>
      </c>
      <c r="AL148" s="2">
        <v>1339.03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117</v>
      </c>
      <c r="AU148" s="2">
        <v>74</v>
      </c>
      <c r="AV148" s="2">
        <v>1</v>
      </c>
      <c r="AW148" s="2">
        <v>1</v>
      </c>
      <c r="AX148" s="2"/>
      <c r="AY148" s="2"/>
      <c r="AZ148" s="2">
        <v>1</v>
      </c>
      <c r="BA148" s="2">
        <v>1</v>
      </c>
      <c r="BB148" s="2">
        <v>1</v>
      </c>
      <c r="BC148" s="2">
        <v>1</v>
      </c>
      <c r="BD148" s="2" t="s">
        <v>3</v>
      </c>
      <c r="BE148" s="2" t="s">
        <v>3</v>
      </c>
      <c r="BF148" s="2" t="s">
        <v>3</v>
      </c>
      <c r="BG148" s="2" t="s">
        <v>3</v>
      </c>
      <c r="BH148" s="2">
        <v>3</v>
      </c>
      <c r="BI148" s="2">
        <v>1</v>
      </c>
      <c r="BJ148" s="2" t="s">
        <v>317</v>
      </c>
      <c r="BK148" s="2"/>
      <c r="BL148" s="2"/>
      <c r="BM148" s="2">
        <v>24001</v>
      </c>
      <c r="BN148" s="2">
        <v>0</v>
      </c>
      <c r="BO148" s="2" t="s">
        <v>3</v>
      </c>
      <c r="BP148" s="2">
        <v>0</v>
      </c>
      <c r="BQ148" s="2">
        <v>2</v>
      </c>
      <c r="BR148" s="2">
        <v>0</v>
      </c>
      <c r="BS148" s="2">
        <v>1</v>
      </c>
      <c r="BT148" s="2">
        <v>1</v>
      </c>
      <c r="BU148" s="2">
        <v>1</v>
      </c>
      <c r="BV148" s="2">
        <v>1</v>
      </c>
      <c r="BW148" s="2">
        <v>1</v>
      </c>
      <c r="BX148" s="2">
        <v>1</v>
      </c>
      <c r="BY148" s="2" t="s">
        <v>3</v>
      </c>
      <c r="BZ148" s="2">
        <v>117</v>
      </c>
      <c r="CA148" s="2">
        <v>74</v>
      </c>
      <c r="CB148" s="2" t="s">
        <v>3</v>
      </c>
      <c r="CC148" s="2"/>
      <c r="CD148" s="2"/>
      <c r="CE148" s="2">
        <v>0</v>
      </c>
      <c r="CF148" s="2">
        <v>0</v>
      </c>
      <c r="CG148" s="2">
        <v>0</v>
      </c>
      <c r="CH148" s="2"/>
      <c r="CI148" s="2"/>
      <c r="CJ148" s="2"/>
      <c r="CK148" s="2"/>
      <c r="CL148" s="2"/>
      <c r="CM148" s="2">
        <v>0</v>
      </c>
      <c r="CN148" s="2" t="s">
        <v>3</v>
      </c>
      <c r="CO148" s="2">
        <v>0</v>
      </c>
      <c r="CP148" s="2">
        <f t="shared" si="99"/>
        <v>0</v>
      </c>
      <c r="CQ148" s="2">
        <f>ROUND(AL148*BC148,2)</f>
        <v>1339.03</v>
      </c>
      <c r="CR148" s="2">
        <f>ROUND(AM148*BB148,2)</f>
        <v>0</v>
      </c>
      <c r="CS148" s="2">
        <f>ROUND(AN148*BS148,2)</f>
        <v>0</v>
      </c>
      <c r="CT148" s="2">
        <f>ROUND(AO148*BA148,2)</f>
        <v>0</v>
      </c>
      <c r="CU148" s="2">
        <f t="shared" si="100"/>
        <v>0</v>
      </c>
      <c r="CV148" s="2">
        <f>AH148</f>
        <v>0</v>
      </c>
      <c r="CW148" s="2">
        <f>AI148</f>
        <v>0</v>
      </c>
      <c r="CX148" s="2">
        <f t="shared" si="101"/>
        <v>0</v>
      </c>
      <c r="CY148" s="2">
        <f>(((S148+R148)*AT148)/100)</f>
        <v>0</v>
      </c>
      <c r="CZ148" s="2">
        <f>(((S148+R148)*AU148)/100)</f>
        <v>0</v>
      </c>
      <c r="DA148" s="2"/>
      <c r="DB148" s="2"/>
      <c r="DC148" s="2" t="s">
        <v>3</v>
      </c>
      <c r="DD148" s="2" t="s">
        <v>3</v>
      </c>
      <c r="DE148" s="2" t="s">
        <v>3</v>
      </c>
      <c r="DF148" s="2" t="s">
        <v>3</v>
      </c>
      <c r="DG148" s="2" t="s">
        <v>3</v>
      </c>
      <c r="DH148" s="2" t="s">
        <v>3</v>
      </c>
      <c r="DI148" s="2" t="s">
        <v>3</v>
      </c>
      <c r="DJ148" s="2" t="s">
        <v>3</v>
      </c>
      <c r="DK148" s="2" t="s">
        <v>3</v>
      </c>
      <c r="DL148" s="2" t="s">
        <v>3</v>
      </c>
      <c r="DM148" s="2" t="s">
        <v>3</v>
      </c>
      <c r="DN148" s="2">
        <v>0</v>
      </c>
      <c r="DO148" s="2">
        <v>0</v>
      </c>
      <c r="DP148" s="2">
        <v>1</v>
      </c>
      <c r="DQ148" s="2">
        <v>1</v>
      </c>
      <c r="DR148" s="2"/>
      <c r="DS148" s="2"/>
      <c r="DT148" s="2"/>
      <c r="DU148" s="2">
        <v>1003</v>
      </c>
      <c r="DV148" s="2" t="s">
        <v>128</v>
      </c>
      <c r="DW148" s="2" t="s">
        <v>128</v>
      </c>
      <c r="DX148" s="2">
        <v>1</v>
      </c>
      <c r="DY148" s="2"/>
      <c r="DZ148" s="2" t="s">
        <v>3</v>
      </c>
      <c r="EA148" s="2" t="s">
        <v>3</v>
      </c>
      <c r="EB148" s="2" t="s">
        <v>3</v>
      </c>
      <c r="EC148" s="2" t="s">
        <v>3</v>
      </c>
      <c r="ED148" s="2"/>
      <c r="EE148" s="2">
        <v>72340632</v>
      </c>
      <c r="EF148" s="2">
        <v>2</v>
      </c>
      <c r="EG148" s="2" t="s">
        <v>23</v>
      </c>
      <c r="EH148" s="2">
        <v>18</v>
      </c>
      <c r="EI148" s="2" t="s">
        <v>41</v>
      </c>
      <c r="EJ148" s="2">
        <v>1</v>
      </c>
      <c r="EK148" s="2">
        <v>24001</v>
      </c>
      <c r="EL148" s="2" t="s">
        <v>41</v>
      </c>
      <c r="EM148" s="2" t="s">
        <v>124</v>
      </c>
      <c r="EN148" s="2"/>
      <c r="EO148" s="2" t="s">
        <v>3</v>
      </c>
      <c r="EP148" s="2"/>
      <c r="EQ148" s="2">
        <v>0</v>
      </c>
      <c r="ER148" s="2">
        <v>1339.03</v>
      </c>
      <c r="ES148" s="2">
        <v>1339.03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>
        <v>0</v>
      </c>
      <c r="FR148" s="2">
        <v>0</v>
      </c>
      <c r="FS148" s="2">
        <v>0</v>
      </c>
      <c r="FT148" s="2"/>
      <c r="FU148" s="2"/>
      <c r="FV148" s="2"/>
      <c r="FW148" s="2"/>
      <c r="FX148" s="2">
        <v>117</v>
      </c>
      <c r="FY148" s="2">
        <v>74</v>
      </c>
      <c r="FZ148" s="2"/>
      <c r="GA148" s="2" t="s">
        <v>3</v>
      </c>
      <c r="GB148" s="2"/>
      <c r="GC148" s="2"/>
      <c r="GD148" s="2">
        <v>1</v>
      </c>
      <c r="GE148" s="2">
        <v>1070.3699999999999</v>
      </c>
      <c r="GF148" s="2">
        <v>-300760766</v>
      </c>
      <c r="GG148" s="2">
        <v>2</v>
      </c>
      <c r="GH148" s="2">
        <v>1</v>
      </c>
      <c r="GI148" s="2">
        <v>-2</v>
      </c>
      <c r="GJ148" s="2">
        <v>0</v>
      </c>
      <c r="GK148" s="2">
        <v>0</v>
      </c>
      <c r="GL148" s="2">
        <f t="shared" si="102"/>
        <v>0</v>
      </c>
      <c r="GM148" s="2">
        <f t="shared" si="103"/>
        <v>0</v>
      </c>
      <c r="GN148" s="2">
        <f t="shared" si="104"/>
        <v>0</v>
      </c>
      <c r="GO148" s="2">
        <f t="shared" si="105"/>
        <v>0</v>
      </c>
      <c r="GP148" s="2">
        <f t="shared" si="106"/>
        <v>0</v>
      </c>
      <c r="GQ148" s="2"/>
      <c r="GR148" s="2">
        <v>3</v>
      </c>
      <c r="GS148" s="2">
        <v>3</v>
      </c>
      <c r="GT148" s="2">
        <v>0</v>
      </c>
      <c r="GU148" s="2" t="s">
        <v>3</v>
      </c>
      <c r="GV148" s="2">
        <f t="shared" si="107"/>
        <v>0</v>
      </c>
      <c r="GW148" s="2">
        <v>1</v>
      </c>
      <c r="GX148" s="2">
        <f t="shared" si="108"/>
        <v>0</v>
      </c>
      <c r="GY148" s="2"/>
      <c r="GZ148" s="2"/>
      <c r="HA148" s="2">
        <v>0</v>
      </c>
      <c r="HB148" s="2">
        <v>0</v>
      </c>
      <c r="HC148" s="2">
        <f t="shared" si="109"/>
        <v>0</v>
      </c>
      <c r="HD148" s="2"/>
      <c r="HE148" s="2" t="s">
        <v>3</v>
      </c>
      <c r="HF148" s="2" t="s">
        <v>3</v>
      </c>
      <c r="HG148" s="2"/>
      <c r="HH148" s="2"/>
      <c r="HI148" s="2"/>
      <c r="HJ148" s="2"/>
      <c r="HK148" s="2"/>
      <c r="HL148" s="2"/>
      <c r="HM148" s="2" t="s">
        <v>3</v>
      </c>
      <c r="HN148" s="2" t="s">
        <v>43</v>
      </c>
      <c r="HO148" s="2" t="s">
        <v>44</v>
      </c>
      <c r="HP148" s="2" t="s">
        <v>41</v>
      </c>
      <c r="HQ148" s="2" t="s">
        <v>41</v>
      </c>
      <c r="HR148" s="2"/>
      <c r="HS148" s="2">
        <v>0</v>
      </c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>
        <v>0</v>
      </c>
      <c r="IL148" s="2"/>
      <c r="IM148" s="2"/>
      <c r="IN148" s="2"/>
      <c r="IO148" s="2"/>
      <c r="IP148" s="2"/>
      <c r="IQ148" s="2"/>
      <c r="IR148" s="2"/>
      <c r="IS148" s="2"/>
      <c r="IT148" s="2"/>
      <c r="IU148" s="2"/>
    </row>
    <row r="149" spans="1:255" x14ac:dyDescent="0.2">
      <c r="A149" s="2">
        <v>17</v>
      </c>
      <c r="B149" s="2">
        <v>1</v>
      </c>
      <c r="C149" s="2">
        <f>ROW(SmtRes!A145)</f>
        <v>145</v>
      </c>
      <c r="D149" s="2">
        <f>ROW(EtalonRes!A160)</f>
        <v>160</v>
      </c>
      <c r="E149" s="2" t="s">
        <v>318</v>
      </c>
      <c r="F149" s="2" t="s">
        <v>319</v>
      </c>
      <c r="G149" s="2" t="s">
        <v>320</v>
      </c>
      <c r="H149" s="2" t="s">
        <v>321</v>
      </c>
      <c r="I149" s="2">
        <v>0</v>
      </c>
      <c r="J149" s="2">
        <v>0</v>
      </c>
      <c r="K149" s="2">
        <v>0</v>
      </c>
      <c r="L149" s="2"/>
      <c r="M149" s="2"/>
      <c r="N149" s="2"/>
      <c r="O149" s="2">
        <f t="shared" si="91"/>
        <v>0</v>
      </c>
      <c r="P149" s="2">
        <f>SUMIF(SmtRes!AQ140:'SmtRes'!AQ145,"=1",SmtRes!DF140:'SmtRes'!DF145)</f>
        <v>0</v>
      </c>
      <c r="Q149" s="2">
        <f>SUMIF(SmtRes!AQ140:'SmtRes'!AQ145,"=1",SmtRes!DG140:'SmtRes'!DG145)</f>
        <v>0</v>
      </c>
      <c r="R149" s="2">
        <f>SUMIF(SmtRes!AQ140:'SmtRes'!AQ145,"=1",SmtRes!DH140:'SmtRes'!DH145)</f>
        <v>0</v>
      </c>
      <c r="S149" s="2">
        <f>SUMIF(SmtRes!AQ140:'SmtRes'!AQ145,"=1",SmtRes!DI140:'SmtRes'!DI145)</f>
        <v>0</v>
      </c>
      <c r="T149" s="2">
        <f t="shared" si="92"/>
        <v>0</v>
      </c>
      <c r="U149" s="2">
        <f>SUMIF(SmtRes!AQ140:'SmtRes'!AQ145,"=1",SmtRes!CV140:'SmtRes'!CV145)</f>
        <v>0</v>
      </c>
      <c r="V149" s="2">
        <f>SUMIF(SmtRes!AQ140:'SmtRes'!AQ145,"=1",SmtRes!CW140:'SmtRes'!CW145)</f>
        <v>0</v>
      </c>
      <c r="W149" s="2">
        <f t="shared" si="93"/>
        <v>0</v>
      </c>
      <c r="X149" s="2">
        <f t="shared" si="94"/>
        <v>0</v>
      </c>
      <c r="Y149" s="2">
        <f t="shared" si="95"/>
        <v>0</v>
      </c>
      <c r="Z149" s="2"/>
      <c r="AA149" s="2">
        <v>73938991</v>
      </c>
      <c r="AB149" s="2">
        <f t="shared" si="96"/>
        <v>33203.254959999998</v>
      </c>
      <c r="AC149" s="2">
        <f>ROUND((SUM(SmtRes!BQ140:'SmtRes'!BQ145)),6)</f>
        <v>4276.4453599999997</v>
      </c>
      <c r="AD149" s="2">
        <f>ROUND((((SUM(SmtRes!BR140:'SmtRes'!BR145))-(SUM(SmtRes!BS140:'SmtRes'!BS145)))+AE149),6)</f>
        <v>241.6088</v>
      </c>
      <c r="AE149" s="2">
        <f>ROUND((SUM(SmtRes!BS140:'SmtRes'!BS145)),6)</f>
        <v>16.129200000000001</v>
      </c>
      <c r="AF149" s="2">
        <f>ROUND((SUM(SmtRes!BT140:'SmtRes'!BT145)),6)</f>
        <v>28685.200799999999</v>
      </c>
      <c r="AG149" s="2">
        <f t="shared" si="97"/>
        <v>0</v>
      </c>
      <c r="AH149" s="2">
        <f>(SUM(SmtRes!BU140:'SmtRes'!BU145))</f>
        <v>71.67</v>
      </c>
      <c r="AI149" s="2">
        <f>(SUM(SmtRes!BV140:'SmtRes'!BV145))</f>
        <v>0.03</v>
      </c>
      <c r="AJ149" s="2">
        <f t="shared" si="98"/>
        <v>0</v>
      </c>
      <c r="AK149" s="2">
        <v>33219.384160000009</v>
      </c>
      <c r="AL149" s="2">
        <v>4276.4453599999997</v>
      </c>
      <c r="AM149" s="2">
        <v>241.6088</v>
      </c>
      <c r="AN149" s="2">
        <v>16.129199999999997</v>
      </c>
      <c r="AO149" s="2">
        <v>28685.200800000002</v>
      </c>
      <c r="AP149" s="2">
        <v>0</v>
      </c>
      <c r="AQ149" s="2">
        <v>71.67</v>
      </c>
      <c r="AR149" s="2">
        <v>0.03</v>
      </c>
      <c r="AS149" s="2">
        <v>0</v>
      </c>
      <c r="AT149" s="2">
        <v>117</v>
      </c>
      <c r="AU149" s="2">
        <v>74</v>
      </c>
      <c r="AV149" s="2">
        <v>1</v>
      </c>
      <c r="AW149" s="2">
        <v>1</v>
      </c>
      <c r="AX149" s="2"/>
      <c r="AY149" s="2"/>
      <c r="AZ149" s="2">
        <v>1</v>
      </c>
      <c r="BA149" s="2">
        <v>1</v>
      </c>
      <c r="BB149" s="2">
        <v>1</v>
      </c>
      <c r="BC149" s="2">
        <v>1</v>
      </c>
      <c r="BD149" s="2" t="s">
        <v>3</v>
      </c>
      <c r="BE149" s="2" t="s">
        <v>3</v>
      </c>
      <c r="BF149" s="2" t="s">
        <v>3</v>
      </c>
      <c r="BG149" s="2" t="s">
        <v>3</v>
      </c>
      <c r="BH149" s="2">
        <v>0</v>
      </c>
      <c r="BI149" s="2">
        <v>1</v>
      </c>
      <c r="BJ149" s="2" t="s">
        <v>322</v>
      </c>
      <c r="BK149" s="2"/>
      <c r="BL149" s="2"/>
      <c r="BM149" s="2">
        <v>22001</v>
      </c>
      <c r="BN149" s="2">
        <v>0</v>
      </c>
      <c r="BO149" s="2" t="s">
        <v>3</v>
      </c>
      <c r="BP149" s="2">
        <v>0</v>
      </c>
      <c r="BQ149" s="2">
        <v>2</v>
      </c>
      <c r="BR149" s="2">
        <v>0</v>
      </c>
      <c r="BS149" s="2">
        <v>1</v>
      </c>
      <c r="BT149" s="2">
        <v>1</v>
      </c>
      <c r="BU149" s="2">
        <v>1</v>
      </c>
      <c r="BV149" s="2">
        <v>1</v>
      </c>
      <c r="BW149" s="2">
        <v>1</v>
      </c>
      <c r="BX149" s="2">
        <v>1</v>
      </c>
      <c r="BY149" s="2" t="s">
        <v>3</v>
      </c>
      <c r="BZ149" s="2">
        <v>117</v>
      </c>
      <c r="CA149" s="2">
        <v>74</v>
      </c>
      <c r="CB149" s="2" t="s">
        <v>3</v>
      </c>
      <c r="CC149" s="2"/>
      <c r="CD149" s="2"/>
      <c r="CE149" s="2">
        <v>0</v>
      </c>
      <c r="CF149" s="2">
        <v>0</v>
      </c>
      <c r="CG149" s="2">
        <v>0</v>
      </c>
      <c r="CH149" s="2"/>
      <c r="CI149" s="2"/>
      <c r="CJ149" s="2"/>
      <c r="CK149" s="2"/>
      <c r="CL149" s="2"/>
      <c r="CM149" s="2">
        <v>0</v>
      </c>
      <c r="CN149" s="2" t="s">
        <v>3</v>
      </c>
      <c r="CO149" s="2">
        <v>0</v>
      </c>
      <c r="CP149" s="2">
        <f t="shared" si="99"/>
        <v>0</v>
      </c>
      <c r="CQ149" s="2">
        <f>SUMIF(SmtRes!AQ140:'SmtRes'!AQ145,"=1",SmtRes!AA140:'SmtRes'!AA145)</f>
        <v>75556.939999999988</v>
      </c>
      <c r="CR149" s="2">
        <f>SUMIF(SmtRes!AQ140:'SmtRes'!AQ145,"=1",SmtRes!AB140:'SmtRes'!AB145)</f>
        <v>1850.5700000000002</v>
      </c>
      <c r="CS149" s="2">
        <f>SUMIF(SmtRes!AQ140:'SmtRes'!AQ145,"=1",SmtRes!AC140:'SmtRes'!AC145)</f>
        <v>537.64</v>
      </c>
      <c r="CT149" s="2">
        <f>SUMIF(SmtRes!AQ140:'SmtRes'!AQ145,"=1",SmtRes!AD140:'SmtRes'!AD145)</f>
        <v>400.24</v>
      </c>
      <c r="CU149" s="2">
        <f t="shared" si="100"/>
        <v>0</v>
      </c>
      <c r="CV149" s="2">
        <f>SUMIF(SmtRes!AQ140:'SmtRes'!AQ145,"=1",SmtRes!BU140:'SmtRes'!BU145)</f>
        <v>71.67</v>
      </c>
      <c r="CW149" s="2">
        <f>SUMIF(SmtRes!AQ140:'SmtRes'!AQ145,"=1",SmtRes!BV140:'SmtRes'!BV145)</f>
        <v>0.03</v>
      </c>
      <c r="CX149" s="2">
        <f t="shared" si="101"/>
        <v>0</v>
      </c>
      <c r="CY149" s="2">
        <f>(((S149+R149)*AT149)/100)</f>
        <v>0</v>
      </c>
      <c r="CZ149" s="2">
        <f>(((S149+R149)*AU149)/100)</f>
        <v>0</v>
      </c>
      <c r="DA149" s="2"/>
      <c r="DB149" s="2"/>
      <c r="DC149" s="2" t="s">
        <v>3</v>
      </c>
      <c r="DD149" s="2" t="s">
        <v>3</v>
      </c>
      <c r="DE149" s="2" t="s">
        <v>3</v>
      </c>
      <c r="DF149" s="2" t="s">
        <v>3</v>
      </c>
      <c r="DG149" s="2" t="s">
        <v>3</v>
      </c>
      <c r="DH149" s="2" t="s">
        <v>3</v>
      </c>
      <c r="DI149" s="2" t="s">
        <v>3</v>
      </c>
      <c r="DJ149" s="2" t="s">
        <v>3</v>
      </c>
      <c r="DK149" s="2" t="s">
        <v>3</v>
      </c>
      <c r="DL149" s="2" t="s">
        <v>3</v>
      </c>
      <c r="DM149" s="2" t="s">
        <v>3</v>
      </c>
      <c r="DN149" s="2">
        <v>0</v>
      </c>
      <c r="DO149" s="2">
        <v>0</v>
      </c>
      <c r="DP149" s="2">
        <v>1</v>
      </c>
      <c r="DQ149" s="2">
        <v>1</v>
      </c>
      <c r="DR149" s="2"/>
      <c r="DS149" s="2"/>
      <c r="DT149" s="2"/>
      <c r="DU149" s="2">
        <v>1013</v>
      </c>
      <c r="DV149" s="2" t="s">
        <v>321</v>
      </c>
      <c r="DW149" s="2" t="s">
        <v>321</v>
      </c>
      <c r="DX149" s="2">
        <v>1</v>
      </c>
      <c r="DY149" s="2"/>
      <c r="DZ149" s="2" t="s">
        <v>3</v>
      </c>
      <c r="EA149" s="2" t="s">
        <v>3</v>
      </c>
      <c r="EB149" s="2" t="s">
        <v>3</v>
      </c>
      <c r="EC149" s="2" t="s">
        <v>3</v>
      </c>
      <c r="ED149" s="2"/>
      <c r="EE149" s="2">
        <v>72340630</v>
      </c>
      <c r="EF149" s="2">
        <v>2</v>
      </c>
      <c r="EG149" s="2" t="s">
        <v>23</v>
      </c>
      <c r="EH149" s="2">
        <v>18</v>
      </c>
      <c r="EI149" s="2" t="s">
        <v>41</v>
      </c>
      <c r="EJ149" s="2">
        <v>1</v>
      </c>
      <c r="EK149" s="2">
        <v>22001</v>
      </c>
      <c r="EL149" s="2" t="s">
        <v>41</v>
      </c>
      <c r="EM149" s="2" t="s">
        <v>207</v>
      </c>
      <c r="EN149" s="2"/>
      <c r="EO149" s="2" t="s">
        <v>3</v>
      </c>
      <c r="EP149" s="2"/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71.67</v>
      </c>
      <c r="EX149" s="2">
        <v>0.03</v>
      </c>
      <c r="EY149" s="2">
        <v>0</v>
      </c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>
        <v>0</v>
      </c>
      <c r="FR149" s="2">
        <v>0</v>
      </c>
      <c r="FS149" s="2">
        <v>0</v>
      </c>
      <c r="FT149" s="2"/>
      <c r="FU149" s="2"/>
      <c r="FV149" s="2"/>
      <c r="FW149" s="2"/>
      <c r="FX149" s="2">
        <v>117</v>
      </c>
      <c r="FY149" s="2">
        <v>74</v>
      </c>
      <c r="FZ149" s="2"/>
      <c r="GA149" s="2" t="s">
        <v>3</v>
      </c>
      <c r="GB149" s="2"/>
      <c r="GC149" s="2"/>
      <c r="GD149" s="2">
        <v>1</v>
      </c>
      <c r="GE149" s="2"/>
      <c r="GF149" s="2">
        <v>932495619</v>
      </c>
      <c r="GG149" s="2">
        <v>2</v>
      </c>
      <c r="GH149" s="2">
        <v>1</v>
      </c>
      <c r="GI149" s="2">
        <v>-2</v>
      </c>
      <c r="GJ149" s="2">
        <v>0</v>
      </c>
      <c r="GK149" s="2">
        <v>0</v>
      </c>
      <c r="GL149" s="2">
        <f t="shared" si="102"/>
        <v>0</v>
      </c>
      <c r="GM149" s="2">
        <f t="shared" si="103"/>
        <v>0</v>
      </c>
      <c r="GN149" s="2">
        <f t="shared" si="104"/>
        <v>0</v>
      </c>
      <c r="GO149" s="2">
        <f t="shared" si="105"/>
        <v>0</v>
      </c>
      <c r="GP149" s="2">
        <f t="shared" si="106"/>
        <v>0</v>
      </c>
      <c r="GQ149" s="2"/>
      <c r="GR149" s="2">
        <v>0</v>
      </c>
      <c r="GS149" s="2">
        <v>3</v>
      </c>
      <c r="GT149" s="2">
        <v>0</v>
      </c>
      <c r="GU149" s="2" t="s">
        <v>3</v>
      </c>
      <c r="GV149" s="2">
        <f t="shared" si="107"/>
        <v>0</v>
      </c>
      <c r="GW149" s="2">
        <v>1</v>
      </c>
      <c r="GX149" s="2">
        <f t="shared" si="108"/>
        <v>0</v>
      </c>
      <c r="GY149" s="2"/>
      <c r="GZ149" s="2"/>
      <c r="HA149" s="2">
        <v>0</v>
      </c>
      <c r="HB149" s="2">
        <v>0</v>
      </c>
      <c r="HC149" s="2">
        <f t="shared" si="109"/>
        <v>0</v>
      </c>
      <c r="HD149" s="2"/>
      <c r="HE149" s="2" t="s">
        <v>3</v>
      </c>
      <c r="HF149" s="2" t="s">
        <v>3</v>
      </c>
      <c r="HG149" s="2"/>
      <c r="HH149" s="2"/>
      <c r="HI149" s="2"/>
      <c r="HJ149" s="2"/>
      <c r="HK149" s="2"/>
      <c r="HL149" s="2"/>
      <c r="HM149" s="2" t="s">
        <v>3</v>
      </c>
      <c r="HN149" s="2" t="s">
        <v>43</v>
      </c>
      <c r="HO149" s="2" t="s">
        <v>44</v>
      </c>
      <c r="HP149" s="2" t="s">
        <v>41</v>
      </c>
      <c r="HQ149" s="2" t="s">
        <v>41</v>
      </c>
      <c r="HR149" s="2"/>
      <c r="HS149" s="2">
        <v>0</v>
      </c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>
        <v>0</v>
      </c>
      <c r="IL149" s="2"/>
      <c r="IM149" s="2"/>
      <c r="IN149" s="2"/>
      <c r="IO149" s="2"/>
      <c r="IP149" s="2"/>
      <c r="IQ149" s="2"/>
      <c r="IR149" s="2"/>
      <c r="IS149" s="2"/>
      <c r="IT149" s="2"/>
      <c r="IU149" s="2"/>
    </row>
    <row r="150" spans="1:255" x14ac:dyDescent="0.2">
      <c r="A150" s="2">
        <v>17</v>
      </c>
      <c r="B150" s="2">
        <v>1</v>
      </c>
      <c r="C150" s="2">
        <f>ROW(SmtRes!A157)</f>
        <v>157</v>
      </c>
      <c r="D150" s="2">
        <f>ROW(EtalonRes!A175)</f>
        <v>175</v>
      </c>
      <c r="E150" s="2" t="s">
        <v>323</v>
      </c>
      <c r="F150" s="2" t="s">
        <v>324</v>
      </c>
      <c r="G150" s="2" t="s">
        <v>325</v>
      </c>
      <c r="H150" s="2" t="s">
        <v>326</v>
      </c>
      <c r="I150" s="2">
        <v>0</v>
      </c>
      <c r="J150" s="2">
        <v>0</v>
      </c>
      <c r="K150" s="2">
        <v>0</v>
      </c>
      <c r="L150" s="2"/>
      <c r="M150" s="2"/>
      <c r="N150" s="2"/>
      <c r="O150" s="2">
        <f t="shared" si="91"/>
        <v>0</v>
      </c>
      <c r="P150" s="2">
        <f>SUMIF(SmtRes!AQ146:'SmtRes'!AQ157,"=1",SmtRes!DF146:'SmtRes'!DF157)</f>
        <v>0</v>
      </c>
      <c r="Q150" s="2">
        <f>SUMIF(SmtRes!AQ146:'SmtRes'!AQ157,"=1",SmtRes!DG146:'SmtRes'!DG157)</f>
        <v>0</v>
      </c>
      <c r="R150" s="2">
        <f>SUMIF(SmtRes!AQ146:'SmtRes'!AQ157,"=1",SmtRes!DH146:'SmtRes'!DH157)</f>
        <v>0</v>
      </c>
      <c r="S150" s="2">
        <f>SUMIF(SmtRes!AQ146:'SmtRes'!AQ157,"=1",SmtRes!DI146:'SmtRes'!DI157)</f>
        <v>0</v>
      </c>
      <c r="T150" s="2">
        <f t="shared" si="92"/>
        <v>0</v>
      </c>
      <c r="U150" s="2">
        <f>SUMIF(SmtRes!AQ146:'SmtRes'!AQ157,"=1",SmtRes!CV146:'SmtRes'!CV157)</f>
        <v>0</v>
      </c>
      <c r="V150" s="2">
        <f>SUMIF(SmtRes!AQ146:'SmtRes'!AQ157,"=1",SmtRes!CW146:'SmtRes'!CW157)</f>
        <v>0</v>
      </c>
      <c r="W150" s="2">
        <f t="shared" si="93"/>
        <v>0</v>
      </c>
      <c r="X150" s="2">
        <f t="shared" si="94"/>
        <v>0</v>
      </c>
      <c r="Y150" s="2">
        <f t="shared" si="95"/>
        <v>0</v>
      </c>
      <c r="Z150" s="2"/>
      <c r="AA150" s="2">
        <v>73938991</v>
      </c>
      <c r="AB150" s="2">
        <f t="shared" si="96"/>
        <v>1406.2312099999999</v>
      </c>
      <c r="AC150" s="2">
        <f>ROUND((SUM(SmtRes!BQ146:'SmtRes'!BQ157)),6)</f>
        <v>175.72130999999999</v>
      </c>
      <c r="AD150" s="2">
        <f>ROUND((((SUM(SmtRes!BR146:'SmtRes'!BR157))-(SUM(SmtRes!BS146:'SmtRes'!BS157)))+AE150),6)</f>
        <v>627.93870000000004</v>
      </c>
      <c r="AE150" s="2">
        <f>ROUND((SUM(SmtRes!BS146:'SmtRes'!BS157)),6)</f>
        <v>226.46520000000001</v>
      </c>
      <c r="AF150" s="2">
        <f>ROUND((SUM(SmtRes!BT146:'SmtRes'!BT157)),6)</f>
        <v>602.57119999999998</v>
      </c>
      <c r="AG150" s="2">
        <f t="shared" si="97"/>
        <v>0</v>
      </c>
      <c r="AH150" s="2">
        <f>(SUM(SmtRes!BU146:'SmtRes'!BU157))</f>
        <v>1.54</v>
      </c>
      <c r="AI150" s="2">
        <f>(SUM(SmtRes!BV146:'SmtRes'!BV157))</f>
        <v>0.48</v>
      </c>
      <c r="AJ150" s="2">
        <f t="shared" si="98"/>
        <v>0</v>
      </c>
      <c r="AK150" s="2">
        <v>1632.69641</v>
      </c>
      <c r="AL150" s="2">
        <v>175.72131000000002</v>
      </c>
      <c r="AM150" s="2">
        <v>627.93870000000004</v>
      </c>
      <c r="AN150" s="2">
        <v>226.46519999999998</v>
      </c>
      <c r="AO150" s="2">
        <v>602.57119999999998</v>
      </c>
      <c r="AP150" s="2">
        <v>0</v>
      </c>
      <c r="AQ150" s="2">
        <v>1.54</v>
      </c>
      <c r="AR150" s="2">
        <v>0.48</v>
      </c>
      <c r="AS150" s="2">
        <v>0</v>
      </c>
      <c r="AT150" s="2">
        <v>117</v>
      </c>
      <c r="AU150" s="2">
        <v>74</v>
      </c>
      <c r="AV150" s="2">
        <v>1</v>
      </c>
      <c r="AW150" s="2">
        <v>1</v>
      </c>
      <c r="AX150" s="2"/>
      <c r="AY150" s="2"/>
      <c r="AZ150" s="2">
        <v>1</v>
      </c>
      <c r="BA150" s="2">
        <v>1</v>
      </c>
      <c r="BB150" s="2">
        <v>1</v>
      </c>
      <c r="BC150" s="2">
        <v>1</v>
      </c>
      <c r="BD150" s="2" t="s">
        <v>3</v>
      </c>
      <c r="BE150" s="2" t="s">
        <v>3</v>
      </c>
      <c r="BF150" s="2" t="s">
        <v>3</v>
      </c>
      <c r="BG150" s="2" t="s">
        <v>3</v>
      </c>
      <c r="BH150" s="2">
        <v>0</v>
      </c>
      <c r="BI150" s="2">
        <v>1</v>
      </c>
      <c r="BJ150" s="2" t="s">
        <v>327</v>
      </c>
      <c r="BK150" s="2"/>
      <c r="BL150" s="2"/>
      <c r="BM150" s="2">
        <v>24001</v>
      </c>
      <c r="BN150" s="2">
        <v>0</v>
      </c>
      <c r="BO150" s="2" t="s">
        <v>3</v>
      </c>
      <c r="BP150" s="2">
        <v>0</v>
      </c>
      <c r="BQ150" s="2">
        <v>2</v>
      </c>
      <c r="BR150" s="2">
        <v>0</v>
      </c>
      <c r="BS150" s="2">
        <v>1</v>
      </c>
      <c r="BT150" s="2">
        <v>1</v>
      </c>
      <c r="BU150" s="2">
        <v>1</v>
      </c>
      <c r="BV150" s="2">
        <v>1</v>
      </c>
      <c r="BW150" s="2">
        <v>1</v>
      </c>
      <c r="BX150" s="2">
        <v>1</v>
      </c>
      <c r="BY150" s="2" t="s">
        <v>3</v>
      </c>
      <c r="BZ150" s="2">
        <v>117</v>
      </c>
      <c r="CA150" s="2">
        <v>74</v>
      </c>
      <c r="CB150" s="2" t="s">
        <v>3</v>
      </c>
      <c r="CC150" s="2"/>
      <c r="CD150" s="2"/>
      <c r="CE150" s="2">
        <v>0</v>
      </c>
      <c r="CF150" s="2">
        <v>0</v>
      </c>
      <c r="CG150" s="2">
        <v>0</v>
      </c>
      <c r="CH150" s="2"/>
      <c r="CI150" s="2"/>
      <c r="CJ150" s="2"/>
      <c r="CK150" s="2"/>
      <c r="CL150" s="2"/>
      <c r="CM150" s="2">
        <v>0</v>
      </c>
      <c r="CN150" s="2" t="s">
        <v>3</v>
      </c>
      <c r="CO150" s="2">
        <v>0</v>
      </c>
      <c r="CP150" s="2">
        <f t="shared" si="99"/>
        <v>0</v>
      </c>
      <c r="CQ150" s="2">
        <f>SUMIF(SmtRes!AQ146:'SmtRes'!AQ157,"=1",SmtRes!AA146:'SmtRes'!AA157)</f>
        <v>8774.01</v>
      </c>
      <c r="CR150" s="2">
        <f>SUMIF(SmtRes!AQ146:'SmtRes'!AQ157,"=1",SmtRes!AB146:'SmtRes'!AB157)</f>
        <v>2541.64</v>
      </c>
      <c r="CS150" s="2">
        <f>SUMIF(SmtRes!AQ146:'SmtRes'!AQ157,"=1",SmtRes!AC146:'SmtRes'!AC157)</f>
        <v>937.88</v>
      </c>
      <c r="CT150" s="2">
        <f>SUMIF(SmtRes!AQ146:'SmtRes'!AQ157,"=1",SmtRes!AD146:'SmtRes'!AD157)</f>
        <v>391.28</v>
      </c>
      <c r="CU150" s="2">
        <f t="shared" si="100"/>
        <v>0</v>
      </c>
      <c r="CV150" s="2">
        <f>SUMIF(SmtRes!AQ146:'SmtRes'!AQ157,"=1",SmtRes!BU146:'SmtRes'!BU157)</f>
        <v>1.54</v>
      </c>
      <c r="CW150" s="2">
        <f>SUMIF(SmtRes!AQ146:'SmtRes'!AQ157,"=1",SmtRes!BV146:'SmtRes'!BV157)</f>
        <v>0.48</v>
      </c>
      <c r="CX150" s="2">
        <f t="shared" si="101"/>
        <v>0</v>
      </c>
      <c r="CY150" s="2">
        <f>(((S150+R150)*AT150)/100)</f>
        <v>0</v>
      </c>
      <c r="CZ150" s="2">
        <f>(((S150+R150)*AU150)/100)</f>
        <v>0</v>
      </c>
      <c r="DA150" s="2"/>
      <c r="DB150" s="2"/>
      <c r="DC150" s="2" t="s">
        <v>3</v>
      </c>
      <c r="DD150" s="2" t="s">
        <v>3</v>
      </c>
      <c r="DE150" s="2" t="s">
        <v>3</v>
      </c>
      <c r="DF150" s="2" t="s">
        <v>3</v>
      </c>
      <c r="DG150" s="2" t="s">
        <v>3</v>
      </c>
      <c r="DH150" s="2" t="s">
        <v>3</v>
      </c>
      <c r="DI150" s="2" t="s">
        <v>3</v>
      </c>
      <c r="DJ150" s="2" t="s">
        <v>3</v>
      </c>
      <c r="DK150" s="2" t="s">
        <v>3</v>
      </c>
      <c r="DL150" s="2" t="s">
        <v>3</v>
      </c>
      <c r="DM150" s="2" t="s">
        <v>3</v>
      </c>
      <c r="DN150" s="2">
        <v>0</v>
      </c>
      <c r="DO150" s="2">
        <v>0</v>
      </c>
      <c r="DP150" s="2">
        <v>1</v>
      </c>
      <c r="DQ150" s="2">
        <v>1</v>
      </c>
      <c r="DR150" s="2"/>
      <c r="DS150" s="2"/>
      <c r="DT150" s="2"/>
      <c r="DU150" s="2">
        <v>1013</v>
      </c>
      <c r="DV150" s="2" t="s">
        <v>326</v>
      </c>
      <c r="DW150" s="2" t="s">
        <v>326</v>
      </c>
      <c r="DX150" s="2">
        <v>1</v>
      </c>
      <c r="DY150" s="2"/>
      <c r="DZ150" s="2" t="s">
        <v>3</v>
      </c>
      <c r="EA150" s="2" t="s">
        <v>3</v>
      </c>
      <c r="EB150" s="2" t="s">
        <v>3</v>
      </c>
      <c r="EC150" s="2" t="s">
        <v>3</v>
      </c>
      <c r="ED150" s="2"/>
      <c r="EE150" s="2">
        <v>72340632</v>
      </c>
      <c r="EF150" s="2">
        <v>2</v>
      </c>
      <c r="EG150" s="2" t="s">
        <v>23</v>
      </c>
      <c r="EH150" s="2">
        <v>18</v>
      </c>
      <c r="EI150" s="2" t="s">
        <v>41</v>
      </c>
      <c r="EJ150" s="2">
        <v>1</v>
      </c>
      <c r="EK150" s="2">
        <v>24001</v>
      </c>
      <c r="EL150" s="2" t="s">
        <v>41</v>
      </c>
      <c r="EM150" s="2" t="s">
        <v>124</v>
      </c>
      <c r="EN150" s="2"/>
      <c r="EO150" s="2" t="s">
        <v>3</v>
      </c>
      <c r="EP150" s="2"/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1.54</v>
      </c>
      <c r="EX150" s="2">
        <v>0.48</v>
      </c>
      <c r="EY150" s="2">
        <v>0</v>
      </c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>
        <v>0</v>
      </c>
      <c r="FR150" s="2">
        <v>0</v>
      </c>
      <c r="FS150" s="2">
        <v>0</v>
      </c>
      <c r="FT150" s="2"/>
      <c r="FU150" s="2"/>
      <c r="FV150" s="2"/>
      <c r="FW150" s="2"/>
      <c r="FX150" s="2">
        <v>117</v>
      </c>
      <c r="FY150" s="2">
        <v>74</v>
      </c>
      <c r="FZ150" s="2"/>
      <c r="GA150" s="2" t="s">
        <v>3</v>
      </c>
      <c r="GB150" s="2"/>
      <c r="GC150" s="2"/>
      <c r="GD150" s="2">
        <v>1</v>
      </c>
      <c r="GE150" s="2"/>
      <c r="GF150" s="2">
        <v>353539658</v>
      </c>
      <c r="GG150" s="2">
        <v>2</v>
      </c>
      <c r="GH150" s="2">
        <v>1</v>
      </c>
      <c r="GI150" s="2">
        <v>-2</v>
      </c>
      <c r="GJ150" s="2">
        <v>0</v>
      </c>
      <c r="GK150" s="2">
        <v>0</v>
      </c>
      <c r="GL150" s="2">
        <f t="shared" si="102"/>
        <v>0</v>
      </c>
      <c r="GM150" s="2">
        <f t="shared" si="103"/>
        <v>0</v>
      </c>
      <c r="GN150" s="2">
        <f t="shared" si="104"/>
        <v>0</v>
      </c>
      <c r="GO150" s="2">
        <f t="shared" si="105"/>
        <v>0</v>
      </c>
      <c r="GP150" s="2">
        <f t="shared" si="106"/>
        <v>0</v>
      </c>
      <c r="GQ150" s="2"/>
      <c r="GR150" s="2">
        <v>0</v>
      </c>
      <c r="GS150" s="2">
        <v>3</v>
      </c>
      <c r="GT150" s="2">
        <v>0</v>
      </c>
      <c r="GU150" s="2" t="s">
        <v>3</v>
      </c>
      <c r="GV150" s="2">
        <f t="shared" si="107"/>
        <v>0</v>
      </c>
      <c r="GW150" s="2">
        <v>1</v>
      </c>
      <c r="GX150" s="2">
        <f t="shared" si="108"/>
        <v>0</v>
      </c>
      <c r="GY150" s="2"/>
      <c r="GZ150" s="2"/>
      <c r="HA150" s="2">
        <v>0</v>
      </c>
      <c r="HB150" s="2">
        <v>0</v>
      </c>
      <c r="HC150" s="2">
        <f t="shared" si="109"/>
        <v>0</v>
      </c>
      <c r="HD150" s="2"/>
      <c r="HE150" s="2" t="s">
        <v>3</v>
      </c>
      <c r="HF150" s="2" t="s">
        <v>3</v>
      </c>
      <c r="HG150" s="2"/>
      <c r="HH150" s="2"/>
      <c r="HI150" s="2"/>
      <c r="HJ150" s="2"/>
      <c r="HK150" s="2"/>
      <c r="HL150" s="2"/>
      <c r="HM150" s="2" t="s">
        <v>3</v>
      </c>
      <c r="HN150" s="2" t="s">
        <v>43</v>
      </c>
      <c r="HO150" s="2" t="s">
        <v>44</v>
      </c>
      <c r="HP150" s="2" t="s">
        <v>41</v>
      </c>
      <c r="HQ150" s="2" t="s">
        <v>41</v>
      </c>
      <c r="HR150" s="2"/>
      <c r="HS150" s="2">
        <v>0</v>
      </c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>
        <v>0</v>
      </c>
      <c r="IL150" s="2"/>
      <c r="IM150" s="2"/>
      <c r="IN150" s="2"/>
      <c r="IO150" s="2"/>
      <c r="IP150" s="2"/>
      <c r="IQ150" s="2"/>
      <c r="IR150" s="2"/>
      <c r="IS150" s="2"/>
      <c r="IT150" s="2"/>
      <c r="IU150" s="2"/>
    </row>
    <row r="151" spans="1:255" x14ac:dyDescent="0.2">
      <c r="A151" s="2">
        <v>17</v>
      </c>
      <c r="B151" s="2">
        <v>1</v>
      </c>
      <c r="C151" s="2"/>
      <c r="D151" s="2"/>
      <c r="E151" s="2" t="s">
        <v>328</v>
      </c>
      <c r="F151" s="2" t="s">
        <v>329</v>
      </c>
      <c r="G151" s="2" t="s">
        <v>330</v>
      </c>
      <c r="H151" s="2" t="s">
        <v>128</v>
      </c>
      <c r="I151" s="2">
        <v>0</v>
      </c>
      <c r="J151" s="2">
        <v>0</v>
      </c>
      <c r="K151" s="2">
        <v>0</v>
      </c>
      <c r="L151" s="2"/>
      <c r="M151" s="2"/>
      <c r="N151" s="2"/>
      <c r="O151" s="2">
        <f t="shared" si="91"/>
        <v>0</v>
      </c>
      <c r="P151" s="2">
        <f>ROUND(CQ151*I151,2)</f>
        <v>0</v>
      </c>
      <c r="Q151" s="2">
        <f>ROUND(CR151*I151,2)</f>
        <v>0</v>
      </c>
      <c r="R151" s="2">
        <f>ROUND(CS151*I151,2)</f>
        <v>0</v>
      </c>
      <c r="S151" s="2">
        <f>ROUND(CT151*I151,2)</f>
        <v>0</v>
      </c>
      <c r="T151" s="2">
        <f t="shared" si="92"/>
        <v>0</v>
      </c>
      <c r="U151" s="2">
        <f>ROUND(CV151*I151,7)</f>
        <v>0</v>
      </c>
      <c r="V151" s="2">
        <f>ROUND(CW151*I151,7)</f>
        <v>0</v>
      </c>
      <c r="W151" s="2">
        <f t="shared" si="93"/>
        <v>0</v>
      </c>
      <c r="X151" s="2">
        <f t="shared" si="94"/>
        <v>0</v>
      </c>
      <c r="Y151" s="2">
        <f t="shared" si="95"/>
        <v>0</v>
      </c>
      <c r="Z151" s="2"/>
      <c r="AA151" s="2">
        <v>73938991</v>
      </c>
      <c r="AB151" s="2">
        <f t="shared" si="96"/>
        <v>243.58</v>
      </c>
      <c r="AC151" s="2">
        <f>ROUND((ES151),6)</f>
        <v>243.58</v>
      </c>
      <c r="AD151" s="2">
        <f>ROUND((((ET151)-(EU151))+AE151),6)</f>
        <v>0</v>
      </c>
      <c r="AE151" s="2">
        <f>ROUND((EU151),6)</f>
        <v>0</v>
      </c>
      <c r="AF151" s="2">
        <f>ROUND((EV151),6)</f>
        <v>0</v>
      </c>
      <c r="AG151" s="2">
        <f t="shared" si="97"/>
        <v>0</v>
      </c>
      <c r="AH151" s="2">
        <f>(EW151)</f>
        <v>0</v>
      </c>
      <c r="AI151" s="2">
        <f>(EX151)</f>
        <v>0</v>
      </c>
      <c r="AJ151" s="2">
        <f t="shared" si="98"/>
        <v>0</v>
      </c>
      <c r="AK151" s="2">
        <v>243.58</v>
      </c>
      <c r="AL151" s="2">
        <v>243.58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1</v>
      </c>
      <c r="AW151" s="2">
        <v>1</v>
      </c>
      <c r="AX151" s="2"/>
      <c r="AY151" s="2"/>
      <c r="AZ151" s="2">
        <v>1</v>
      </c>
      <c r="BA151" s="2">
        <v>1</v>
      </c>
      <c r="BB151" s="2">
        <v>1</v>
      </c>
      <c r="BC151" s="2">
        <v>0.74</v>
      </c>
      <c r="BD151" s="2" t="s">
        <v>3</v>
      </c>
      <c r="BE151" s="2" t="s">
        <v>3</v>
      </c>
      <c r="BF151" s="2" t="s">
        <v>3</v>
      </c>
      <c r="BG151" s="2" t="s">
        <v>3</v>
      </c>
      <c r="BH151" s="2">
        <v>3</v>
      </c>
      <c r="BI151" s="2">
        <v>1</v>
      </c>
      <c r="BJ151" s="2" t="s">
        <v>331</v>
      </c>
      <c r="BK151" s="2"/>
      <c r="BL151" s="2"/>
      <c r="BM151" s="2">
        <v>500001</v>
      </c>
      <c r="BN151" s="2">
        <v>0</v>
      </c>
      <c r="BO151" s="2" t="s">
        <v>329</v>
      </c>
      <c r="BP151" s="2">
        <v>1</v>
      </c>
      <c r="BQ151" s="2">
        <v>8</v>
      </c>
      <c r="BR151" s="2">
        <v>0</v>
      </c>
      <c r="BS151" s="2">
        <v>1</v>
      </c>
      <c r="BT151" s="2">
        <v>1</v>
      </c>
      <c r="BU151" s="2">
        <v>1</v>
      </c>
      <c r="BV151" s="2">
        <v>1</v>
      </c>
      <c r="BW151" s="2">
        <v>1</v>
      </c>
      <c r="BX151" s="2">
        <v>1</v>
      </c>
      <c r="BY151" s="2" t="s">
        <v>3</v>
      </c>
      <c r="BZ151" s="2">
        <v>0</v>
      </c>
      <c r="CA151" s="2">
        <v>0</v>
      </c>
      <c r="CB151" s="2" t="s">
        <v>3</v>
      </c>
      <c r="CC151" s="2"/>
      <c r="CD151" s="2"/>
      <c r="CE151" s="2">
        <v>0</v>
      </c>
      <c r="CF151" s="2">
        <v>0</v>
      </c>
      <c r="CG151" s="2">
        <v>0</v>
      </c>
      <c r="CH151" s="2"/>
      <c r="CI151" s="2"/>
      <c r="CJ151" s="2"/>
      <c r="CK151" s="2"/>
      <c r="CL151" s="2"/>
      <c r="CM151" s="2">
        <v>0</v>
      </c>
      <c r="CN151" s="2" t="s">
        <v>3</v>
      </c>
      <c r="CO151" s="2">
        <v>0</v>
      </c>
      <c r="CP151" s="2">
        <f t="shared" si="99"/>
        <v>0</v>
      </c>
      <c r="CQ151" s="2">
        <f>ROUND(AL151*BC151,2)</f>
        <v>180.25</v>
      </c>
      <c r="CR151" s="2">
        <f>ROUND(AM151*BB151,2)</f>
        <v>0</v>
      </c>
      <c r="CS151" s="2">
        <f>ROUND(AN151*BS151,2)</f>
        <v>0</v>
      </c>
      <c r="CT151" s="2">
        <f>ROUND(AO151*BA151,2)</f>
        <v>0</v>
      </c>
      <c r="CU151" s="2">
        <f t="shared" si="100"/>
        <v>0</v>
      </c>
      <c r="CV151" s="2">
        <f>AH151</f>
        <v>0</v>
      </c>
      <c r="CW151" s="2">
        <f>AI151</f>
        <v>0</v>
      </c>
      <c r="CX151" s="2">
        <f t="shared" si="101"/>
        <v>0</v>
      </c>
      <c r="CY151" s="2">
        <f>0</f>
        <v>0</v>
      </c>
      <c r="CZ151" s="2">
        <f>0</f>
        <v>0</v>
      </c>
      <c r="DA151" s="2"/>
      <c r="DB151" s="2"/>
      <c r="DC151" s="2" t="s">
        <v>3</v>
      </c>
      <c r="DD151" s="2" t="s">
        <v>3</v>
      </c>
      <c r="DE151" s="2" t="s">
        <v>3</v>
      </c>
      <c r="DF151" s="2" t="s">
        <v>3</v>
      </c>
      <c r="DG151" s="2" t="s">
        <v>3</v>
      </c>
      <c r="DH151" s="2" t="s">
        <v>3</v>
      </c>
      <c r="DI151" s="2" t="s">
        <v>3</v>
      </c>
      <c r="DJ151" s="2" t="s">
        <v>3</v>
      </c>
      <c r="DK151" s="2" t="s">
        <v>3</v>
      </c>
      <c r="DL151" s="2" t="s">
        <v>3</v>
      </c>
      <c r="DM151" s="2" t="s">
        <v>3</v>
      </c>
      <c r="DN151" s="2">
        <v>0</v>
      </c>
      <c r="DO151" s="2">
        <v>0</v>
      </c>
      <c r="DP151" s="2">
        <v>1</v>
      </c>
      <c r="DQ151" s="2">
        <v>1</v>
      </c>
      <c r="DR151" s="2"/>
      <c r="DS151" s="2"/>
      <c r="DT151" s="2"/>
      <c r="DU151" s="2">
        <v>1003</v>
      </c>
      <c r="DV151" s="2" t="s">
        <v>128</v>
      </c>
      <c r="DW151" s="2" t="s">
        <v>128</v>
      </c>
      <c r="DX151" s="2">
        <v>1</v>
      </c>
      <c r="DY151" s="2"/>
      <c r="DZ151" s="2" t="s">
        <v>3</v>
      </c>
      <c r="EA151" s="2" t="s">
        <v>3</v>
      </c>
      <c r="EB151" s="2" t="s">
        <v>3</v>
      </c>
      <c r="EC151" s="2" t="s">
        <v>3</v>
      </c>
      <c r="ED151" s="2"/>
      <c r="EE151" s="2">
        <v>72340530</v>
      </c>
      <c r="EF151" s="2">
        <v>8</v>
      </c>
      <c r="EG151" s="2" t="s">
        <v>53</v>
      </c>
      <c r="EH151" s="2">
        <v>0</v>
      </c>
      <c r="EI151" s="2" t="s">
        <v>3</v>
      </c>
      <c r="EJ151" s="2">
        <v>1</v>
      </c>
      <c r="EK151" s="2">
        <v>500001</v>
      </c>
      <c r="EL151" s="2" t="s">
        <v>54</v>
      </c>
      <c r="EM151" s="2" t="s">
        <v>55</v>
      </c>
      <c r="EN151" s="2"/>
      <c r="EO151" s="2" t="s">
        <v>3</v>
      </c>
      <c r="EP151" s="2"/>
      <c r="EQ151" s="2">
        <v>0</v>
      </c>
      <c r="ER151" s="2">
        <v>243.58</v>
      </c>
      <c r="ES151" s="2">
        <v>243.58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>
        <v>0</v>
      </c>
      <c r="FR151" s="2">
        <v>0</v>
      </c>
      <c r="FS151" s="2">
        <v>0</v>
      </c>
      <c r="FT151" s="2"/>
      <c r="FU151" s="2"/>
      <c r="FV151" s="2"/>
      <c r="FW151" s="2"/>
      <c r="FX151" s="2">
        <v>0</v>
      </c>
      <c r="FY151" s="2">
        <v>0</v>
      </c>
      <c r="FZ151" s="2"/>
      <c r="GA151" s="2" t="s">
        <v>3</v>
      </c>
      <c r="GB151" s="2"/>
      <c r="GC151" s="2"/>
      <c r="GD151" s="2">
        <v>1</v>
      </c>
      <c r="GE151" s="2"/>
      <c r="GF151" s="2">
        <v>-435574786</v>
      </c>
      <c r="GG151" s="2">
        <v>2</v>
      </c>
      <c r="GH151" s="2">
        <v>1</v>
      </c>
      <c r="GI151" s="2">
        <v>2</v>
      </c>
      <c r="GJ151" s="2">
        <v>0</v>
      </c>
      <c r="GK151" s="2">
        <v>0</v>
      </c>
      <c r="GL151" s="2">
        <f t="shared" si="102"/>
        <v>0</v>
      </c>
      <c r="GM151" s="2">
        <f t="shared" si="103"/>
        <v>0</v>
      </c>
      <c r="GN151" s="2">
        <f t="shared" si="104"/>
        <v>0</v>
      </c>
      <c r="GO151" s="2">
        <f t="shared" si="105"/>
        <v>0</v>
      </c>
      <c r="GP151" s="2">
        <f t="shared" si="106"/>
        <v>0</v>
      </c>
      <c r="GQ151" s="2"/>
      <c r="GR151" s="2">
        <v>0</v>
      </c>
      <c r="GS151" s="2">
        <v>3</v>
      </c>
      <c r="GT151" s="2">
        <v>0</v>
      </c>
      <c r="GU151" s="2" t="s">
        <v>3</v>
      </c>
      <c r="GV151" s="2">
        <f t="shared" si="107"/>
        <v>0</v>
      </c>
      <c r="GW151" s="2">
        <v>1</v>
      </c>
      <c r="GX151" s="2">
        <f t="shared" si="108"/>
        <v>0</v>
      </c>
      <c r="GY151" s="2"/>
      <c r="GZ151" s="2"/>
      <c r="HA151" s="2">
        <v>0</v>
      </c>
      <c r="HB151" s="2">
        <v>0</v>
      </c>
      <c r="HC151" s="2">
        <f t="shared" si="109"/>
        <v>0</v>
      </c>
      <c r="HD151" s="2"/>
      <c r="HE151" s="2" t="s">
        <v>3</v>
      </c>
      <c r="HF151" s="2" t="s">
        <v>3</v>
      </c>
      <c r="HG151" s="2"/>
      <c r="HH151" s="2"/>
      <c r="HI151" s="2"/>
      <c r="HJ151" s="2"/>
      <c r="HK151" s="2"/>
      <c r="HL151" s="2"/>
      <c r="HM151" s="2" t="s">
        <v>3</v>
      </c>
      <c r="HN151" s="2" t="s">
        <v>3</v>
      </c>
      <c r="HO151" s="2" t="s">
        <v>3</v>
      </c>
      <c r="HP151" s="2" t="s">
        <v>3</v>
      </c>
      <c r="HQ151" s="2" t="s">
        <v>3</v>
      </c>
      <c r="HR151" s="2"/>
      <c r="HS151" s="2">
        <v>0</v>
      </c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>
        <v>0</v>
      </c>
      <c r="IL151" s="2"/>
      <c r="IM151" s="2"/>
      <c r="IN151" s="2"/>
      <c r="IO151" s="2"/>
      <c r="IP151" s="2"/>
      <c r="IQ151" s="2"/>
      <c r="IR151" s="2"/>
      <c r="IS151" s="2"/>
      <c r="IT151" s="2"/>
      <c r="IU151" s="2"/>
    </row>
    <row r="152" spans="1:255" x14ac:dyDescent="0.2">
      <c r="A152" s="2">
        <v>17</v>
      </c>
      <c r="B152" s="2">
        <v>1</v>
      </c>
      <c r="C152" s="2">
        <f>ROW(SmtRes!A162)</f>
        <v>162</v>
      </c>
      <c r="D152" s="2">
        <f>ROW(EtalonRes!A180)</f>
        <v>180</v>
      </c>
      <c r="E152" s="2" t="s">
        <v>332</v>
      </c>
      <c r="F152" s="2" t="s">
        <v>120</v>
      </c>
      <c r="G152" s="2" t="s">
        <v>121</v>
      </c>
      <c r="H152" s="2" t="s">
        <v>122</v>
      </c>
      <c r="I152" s="2">
        <v>0</v>
      </c>
      <c r="J152" s="2">
        <v>0</v>
      </c>
      <c r="K152" s="2">
        <v>0</v>
      </c>
      <c r="L152" s="2"/>
      <c r="M152" s="2"/>
      <c r="N152" s="2"/>
      <c r="O152" s="2">
        <f t="shared" si="91"/>
        <v>0</v>
      </c>
      <c r="P152" s="2">
        <f>SUMIF(SmtRes!AQ158:'SmtRes'!AQ162,"=1",SmtRes!DF158:'SmtRes'!DF162)</f>
        <v>0</v>
      </c>
      <c r="Q152" s="2">
        <f>SUMIF(SmtRes!AQ158:'SmtRes'!AQ162,"=1",SmtRes!DG158:'SmtRes'!DG162)</f>
        <v>0</v>
      </c>
      <c r="R152" s="2">
        <f>SUMIF(SmtRes!AQ158:'SmtRes'!AQ162,"=1",SmtRes!DH158:'SmtRes'!DH162)</f>
        <v>0</v>
      </c>
      <c r="S152" s="2">
        <f>SUMIF(SmtRes!AQ158:'SmtRes'!AQ162,"=1",SmtRes!DI158:'SmtRes'!DI162)</f>
        <v>0</v>
      </c>
      <c r="T152" s="2">
        <f t="shared" si="92"/>
        <v>0</v>
      </c>
      <c r="U152" s="2">
        <f>SUMIF(SmtRes!AQ158:'SmtRes'!AQ162,"=1",SmtRes!CV158:'SmtRes'!CV162)</f>
        <v>0</v>
      </c>
      <c r="V152" s="2">
        <f>SUMIF(SmtRes!AQ158:'SmtRes'!AQ162,"=1",SmtRes!CW158:'SmtRes'!CW162)</f>
        <v>0</v>
      </c>
      <c r="W152" s="2">
        <f t="shared" si="93"/>
        <v>0</v>
      </c>
      <c r="X152" s="2">
        <f t="shared" si="94"/>
        <v>0</v>
      </c>
      <c r="Y152" s="2">
        <f t="shared" si="95"/>
        <v>0</v>
      </c>
      <c r="Z152" s="2"/>
      <c r="AA152" s="2">
        <v>73938991</v>
      </c>
      <c r="AB152" s="2">
        <f t="shared" si="96"/>
        <v>2857.7703999999999</v>
      </c>
      <c r="AC152" s="2">
        <f>ROUND((SUM(SmtRes!BQ158:'SmtRes'!BQ162)),6)</f>
        <v>13.696</v>
      </c>
      <c r="AD152" s="2">
        <f>ROUND((((SUM(SmtRes!BR158:'SmtRes'!BR162))-(0))+AE152),6)</f>
        <v>324.33240000000001</v>
      </c>
      <c r="AE152" s="2">
        <f>ROUND((0),6)</f>
        <v>0</v>
      </c>
      <c r="AF152" s="2">
        <f>ROUND((SUM(SmtRes!BT158:'SmtRes'!BT162)),6)</f>
        <v>2519.7420000000002</v>
      </c>
      <c r="AG152" s="2">
        <f t="shared" si="97"/>
        <v>0</v>
      </c>
      <c r="AH152" s="2">
        <f>(SUM(SmtRes!BU158:'SmtRes'!BU162))</f>
        <v>5.7</v>
      </c>
      <c r="AI152" s="2">
        <f>(0)</f>
        <v>0</v>
      </c>
      <c r="AJ152" s="2">
        <f t="shared" si="98"/>
        <v>0</v>
      </c>
      <c r="AK152" s="2">
        <v>2857.7704000000003</v>
      </c>
      <c r="AL152" s="2">
        <v>13.696000000000002</v>
      </c>
      <c r="AM152" s="2">
        <v>324.33240000000001</v>
      </c>
      <c r="AN152" s="2">
        <v>0</v>
      </c>
      <c r="AO152" s="2">
        <v>2519.7420000000002</v>
      </c>
      <c r="AP152" s="2">
        <v>0</v>
      </c>
      <c r="AQ152" s="2">
        <v>5.7</v>
      </c>
      <c r="AR152" s="2">
        <v>0</v>
      </c>
      <c r="AS152" s="2">
        <v>0</v>
      </c>
      <c r="AT152" s="2">
        <v>117</v>
      </c>
      <c r="AU152" s="2">
        <v>74</v>
      </c>
      <c r="AV152" s="2">
        <v>1</v>
      </c>
      <c r="AW152" s="2">
        <v>1</v>
      </c>
      <c r="AX152" s="2"/>
      <c r="AY152" s="2"/>
      <c r="AZ152" s="2">
        <v>1</v>
      </c>
      <c r="BA152" s="2">
        <v>1</v>
      </c>
      <c r="BB152" s="2">
        <v>1</v>
      </c>
      <c r="BC152" s="2">
        <v>1</v>
      </c>
      <c r="BD152" s="2" t="s">
        <v>3</v>
      </c>
      <c r="BE152" s="2" t="s">
        <v>3</v>
      </c>
      <c r="BF152" s="2" t="s">
        <v>3</v>
      </c>
      <c r="BG152" s="2" t="s">
        <v>3</v>
      </c>
      <c r="BH152" s="2">
        <v>0</v>
      </c>
      <c r="BI152" s="2">
        <v>1</v>
      </c>
      <c r="BJ152" s="2" t="s">
        <v>123</v>
      </c>
      <c r="BK152" s="2"/>
      <c r="BL152" s="2"/>
      <c r="BM152" s="2">
        <v>24001</v>
      </c>
      <c r="BN152" s="2">
        <v>0</v>
      </c>
      <c r="BO152" s="2" t="s">
        <v>3</v>
      </c>
      <c r="BP152" s="2">
        <v>0</v>
      </c>
      <c r="BQ152" s="2">
        <v>2</v>
      </c>
      <c r="BR152" s="2">
        <v>0</v>
      </c>
      <c r="BS152" s="2">
        <v>1</v>
      </c>
      <c r="BT152" s="2">
        <v>1</v>
      </c>
      <c r="BU152" s="2">
        <v>1</v>
      </c>
      <c r="BV152" s="2">
        <v>1</v>
      </c>
      <c r="BW152" s="2">
        <v>1</v>
      </c>
      <c r="BX152" s="2">
        <v>1</v>
      </c>
      <c r="BY152" s="2" t="s">
        <v>3</v>
      </c>
      <c r="BZ152" s="2">
        <v>117</v>
      </c>
      <c r="CA152" s="2">
        <v>74</v>
      </c>
      <c r="CB152" s="2" t="s">
        <v>3</v>
      </c>
      <c r="CC152" s="2"/>
      <c r="CD152" s="2"/>
      <c r="CE152" s="2">
        <v>0</v>
      </c>
      <c r="CF152" s="2">
        <v>0</v>
      </c>
      <c r="CG152" s="2">
        <v>0</v>
      </c>
      <c r="CH152" s="2"/>
      <c r="CI152" s="2"/>
      <c r="CJ152" s="2"/>
      <c r="CK152" s="2"/>
      <c r="CL152" s="2"/>
      <c r="CM152" s="2">
        <v>0</v>
      </c>
      <c r="CN152" s="2" t="s">
        <v>3</v>
      </c>
      <c r="CO152" s="2">
        <v>0</v>
      </c>
      <c r="CP152" s="2">
        <f t="shared" si="99"/>
        <v>0</v>
      </c>
      <c r="CQ152" s="2">
        <f>SUMIF(SmtRes!AQ158:'SmtRes'!AQ162,"=1",SmtRes!AA158:'SmtRes'!AA162)</f>
        <v>67.8</v>
      </c>
      <c r="CR152" s="2">
        <f>SUMIF(SmtRes!AQ158:'SmtRes'!AQ162,"=1",SmtRes!AB158:'SmtRes'!AB162)</f>
        <v>518.44000000000005</v>
      </c>
      <c r="CS152" s="2">
        <f>SUMIF(SmtRes!AQ158:'SmtRes'!AQ162,"=1",SmtRes!AC158:'SmtRes'!AC162)</f>
        <v>0</v>
      </c>
      <c r="CT152" s="2">
        <f>SUMIF(SmtRes!AQ158:'SmtRes'!AQ162,"=1",SmtRes!AD158:'SmtRes'!AD162)</f>
        <v>442.06</v>
      </c>
      <c r="CU152" s="2">
        <f t="shared" si="100"/>
        <v>0</v>
      </c>
      <c r="CV152" s="2">
        <f>SUMIF(SmtRes!AQ158:'SmtRes'!AQ162,"=1",SmtRes!BU158:'SmtRes'!BU162)</f>
        <v>5.7</v>
      </c>
      <c r="CW152" s="2">
        <f>SUMIF(SmtRes!AQ158:'SmtRes'!AQ162,"=1",SmtRes!BV158:'SmtRes'!BV162)</f>
        <v>0</v>
      </c>
      <c r="CX152" s="2">
        <f t="shared" si="101"/>
        <v>0</v>
      </c>
      <c r="CY152" s="2">
        <f>(((S152+R152)*AT152)/100)</f>
        <v>0</v>
      </c>
      <c r="CZ152" s="2">
        <f>(((S152+R152)*AU152)/100)</f>
        <v>0</v>
      </c>
      <c r="DA152" s="2"/>
      <c r="DB152" s="2"/>
      <c r="DC152" s="2" t="s">
        <v>3</v>
      </c>
      <c r="DD152" s="2" t="s">
        <v>3</v>
      </c>
      <c r="DE152" s="2" t="s">
        <v>3</v>
      </c>
      <c r="DF152" s="2" t="s">
        <v>3</v>
      </c>
      <c r="DG152" s="2" t="s">
        <v>3</v>
      </c>
      <c r="DH152" s="2" t="s">
        <v>3</v>
      </c>
      <c r="DI152" s="2" t="s">
        <v>3</v>
      </c>
      <c r="DJ152" s="2" t="s">
        <v>3</v>
      </c>
      <c r="DK152" s="2" t="s">
        <v>3</v>
      </c>
      <c r="DL152" s="2" t="s">
        <v>3</v>
      </c>
      <c r="DM152" s="2" t="s">
        <v>3</v>
      </c>
      <c r="DN152" s="2">
        <v>0</v>
      </c>
      <c r="DO152" s="2">
        <v>0</v>
      </c>
      <c r="DP152" s="2">
        <v>1</v>
      </c>
      <c r="DQ152" s="2">
        <v>1</v>
      </c>
      <c r="DR152" s="2"/>
      <c r="DS152" s="2"/>
      <c r="DT152" s="2"/>
      <c r="DU152" s="2">
        <v>1003</v>
      </c>
      <c r="DV152" s="2" t="s">
        <v>122</v>
      </c>
      <c r="DW152" s="2" t="s">
        <v>122</v>
      </c>
      <c r="DX152" s="2">
        <v>100</v>
      </c>
      <c r="DY152" s="2"/>
      <c r="DZ152" s="2" t="s">
        <v>3</v>
      </c>
      <c r="EA152" s="2" t="s">
        <v>3</v>
      </c>
      <c r="EB152" s="2" t="s">
        <v>3</v>
      </c>
      <c r="EC152" s="2" t="s">
        <v>3</v>
      </c>
      <c r="ED152" s="2"/>
      <c r="EE152" s="2">
        <v>72340632</v>
      </c>
      <c r="EF152" s="2">
        <v>2</v>
      </c>
      <c r="EG152" s="2" t="s">
        <v>23</v>
      </c>
      <c r="EH152" s="2">
        <v>18</v>
      </c>
      <c r="EI152" s="2" t="s">
        <v>41</v>
      </c>
      <c r="EJ152" s="2">
        <v>1</v>
      </c>
      <c r="EK152" s="2">
        <v>24001</v>
      </c>
      <c r="EL152" s="2" t="s">
        <v>41</v>
      </c>
      <c r="EM152" s="2" t="s">
        <v>124</v>
      </c>
      <c r="EN152" s="2"/>
      <c r="EO152" s="2" t="s">
        <v>3</v>
      </c>
      <c r="EP152" s="2"/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5.7</v>
      </c>
      <c r="EX152" s="2">
        <v>0</v>
      </c>
      <c r="EY152" s="2">
        <v>0</v>
      </c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>
        <v>0</v>
      </c>
      <c r="FR152" s="2">
        <v>0</v>
      </c>
      <c r="FS152" s="2">
        <v>0</v>
      </c>
      <c r="FT152" s="2"/>
      <c r="FU152" s="2"/>
      <c r="FV152" s="2"/>
      <c r="FW152" s="2"/>
      <c r="FX152" s="2">
        <v>117</v>
      </c>
      <c r="FY152" s="2">
        <v>74</v>
      </c>
      <c r="FZ152" s="2"/>
      <c r="GA152" s="2" t="s">
        <v>3</v>
      </c>
      <c r="GB152" s="2"/>
      <c r="GC152" s="2"/>
      <c r="GD152" s="2">
        <v>1</v>
      </c>
      <c r="GE152" s="2"/>
      <c r="GF152" s="2">
        <v>-705619183</v>
      </c>
      <c r="GG152" s="2">
        <v>2</v>
      </c>
      <c r="GH152" s="2">
        <v>1</v>
      </c>
      <c r="GI152" s="2">
        <v>-2</v>
      </c>
      <c r="GJ152" s="2">
        <v>0</v>
      </c>
      <c r="GK152" s="2">
        <v>0</v>
      </c>
      <c r="GL152" s="2">
        <f t="shared" si="102"/>
        <v>0</v>
      </c>
      <c r="GM152" s="2">
        <f t="shared" si="103"/>
        <v>0</v>
      </c>
      <c r="GN152" s="2">
        <f t="shared" si="104"/>
        <v>0</v>
      </c>
      <c r="GO152" s="2">
        <f t="shared" si="105"/>
        <v>0</v>
      </c>
      <c r="GP152" s="2">
        <f t="shared" si="106"/>
        <v>0</v>
      </c>
      <c r="GQ152" s="2"/>
      <c r="GR152" s="2">
        <v>0</v>
      </c>
      <c r="GS152" s="2">
        <v>3</v>
      </c>
      <c r="GT152" s="2">
        <v>0</v>
      </c>
      <c r="GU152" s="2" t="s">
        <v>3</v>
      </c>
      <c r="GV152" s="2">
        <f t="shared" si="107"/>
        <v>0</v>
      </c>
      <c r="GW152" s="2">
        <v>1</v>
      </c>
      <c r="GX152" s="2">
        <f t="shared" si="108"/>
        <v>0</v>
      </c>
      <c r="GY152" s="2"/>
      <c r="GZ152" s="2"/>
      <c r="HA152" s="2">
        <v>0</v>
      </c>
      <c r="HB152" s="2">
        <v>0</v>
      </c>
      <c r="HC152" s="2">
        <f t="shared" si="109"/>
        <v>0</v>
      </c>
      <c r="HD152" s="2"/>
      <c r="HE152" s="2" t="s">
        <v>3</v>
      </c>
      <c r="HF152" s="2" t="s">
        <v>3</v>
      </c>
      <c r="HG152" s="2"/>
      <c r="HH152" s="2"/>
      <c r="HI152" s="2"/>
      <c r="HJ152" s="2"/>
      <c r="HK152" s="2"/>
      <c r="HL152" s="2"/>
      <c r="HM152" s="2" t="s">
        <v>3</v>
      </c>
      <c r="HN152" s="2" t="s">
        <v>43</v>
      </c>
      <c r="HO152" s="2" t="s">
        <v>44</v>
      </c>
      <c r="HP152" s="2" t="s">
        <v>41</v>
      </c>
      <c r="HQ152" s="2" t="s">
        <v>41</v>
      </c>
      <c r="HR152" s="2"/>
      <c r="HS152" s="2">
        <v>0</v>
      </c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>
        <v>0</v>
      </c>
      <c r="IL152" s="2"/>
      <c r="IM152" s="2"/>
      <c r="IN152" s="2"/>
      <c r="IO152" s="2"/>
      <c r="IP152" s="2"/>
      <c r="IQ152" s="2"/>
      <c r="IR152" s="2"/>
      <c r="IS152" s="2"/>
      <c r="IT152" s="2"/>
      <c r="IU152" s="2"/>
    </row>
    <row r="153" spans="1:255" x14ac:dyDescent="0.2">
      <c r="A153" s="2">
        <v>18</v>
      </c>
      <c r="B153" s="2">
        <v>1</v>
      </c>
      <c r="C153" s="2">
        <v>161</v>
      </c>
      <c r="D153" s="2"/>
      <c r="E153" s="2" t="s">
        <v>333</v>
      </c>
      <c r="F153" s="2" t="s">
        <v>126</v>
      </c>
      <c r="G153" s="2" t="s">
        <v>127</v>
      </c>
      <c r="H153" s="2" t="s">
        <v>128</v>
      </c>
      <c r="I153" s="2">
        <f>I152*J153</f>
        <v>0</v>
      </c>
      <c r="J153" s="2">
        <v>100</v>
      </c>
      <c r="K153" s="2">
        <v>100</v>
      </c>
      <c r="L153" s="2"/>
      <c r="M153" s="2"/>
      <c r="N153" s="2"/>
      <c r="O153" s="2">
        <f t="shared" si="91"/>
        <v>0</v>
      </c>
      <c r="P153" s="2">
        <f>ROUND(CQ153*I153,2)</f>
        <v>0</v>
      </c>
      <c r="Q153" s="2">
        <f>ROUND(CR153*I153,2)</f>
        <v>0</v>
      </c>
      <c r="R153" s="2">
        <f>ROUND(CS153*I153,2)</f>
        <v>0</v>
      </c>
      <c r="S153" s="2">
        <f>ROUND(CT153*I153,2)</f>
        <v>0</v>
      </c>
      <c r="T153" s="2">
        <f t="shared" si="92"/>
        <v>0</v>
      </c>
      <c r="U153" s="2">
        <f>ROUND(CV153*I153,7)</f>
        <v>0</v>
      </c>
      <c r="V153" s="2">
        <f>ROUND(CW153*I153,7)</f>
        <v>0</v>
      </c>
      <c r="W153" s="2">
        <f t="shared" si="93"/>
        <v>0</v>
      </c>
      <c r="X153" s="2">
        <f t="shared" si="94"/>
        <v>0</v>
      </c>
      <c r="Y153" s="2">
        <f t="shared" si="95"/>
        <v>0</v>
      </c>
      <c r="Z153" s="2"/>
      <c r="AA153" s="2">
        <v>73938991</v>
      </c>
      <c r="AB153" s="2">
        <f t="shared" si="96"/>
        <v>56.15</v>
      </c>
      <c r="AC153" s="2">
        <f>ROUND((ES153),6)</f>
        <v>56.15</v>
      </c>
      <c r="AD153" s="2">
        <f>ROUND((((ET153)-(EU153))+AE153),6)</f>
        <v>0</v>
      </c>
      <c r="AE153" s="2">
        <f>ROUND((EU153),6)</f>
        <v>0</v>
      </c>
      <c r="AF153" s="2">
        <f>ROUND((EV153),6)</f>
        <v>0</v>
      </c>
      <c r="AG153" s="2">
        <f t="shared" si="97"/>
        <v>0</v>
      </c>
      <c r="AH153" s="2">
        <f>(EW153)</f>
        <v>0</v>
      </c>
      <c r="AI153" s="2">
        <f>(EX153)</f>
        <v>0</v>
      </c>
      <c r="AJ153" s="2">
        <f t="shared" si="98"/>
        <v>0</v>
      </c>
      <c r="AK153" s="2">
        <v>56.15</v>
      </c>
      <c r="AL153" s="2">
        <v>56.15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117</v>
      </c>
      <c r="AU153" s="2">
        <v>74</v>
      </c>
      <c r="AV153" s="2">
        <v>1</v>
      </c>
      <c r="AW153" s="2">
        <v>1</v>
      </c>
      <c r="AX153" s="2"/>
      <c r="AY153" s="2"/>
      <c r="AZ153" s="2">
        <v>1</v>
      </c>
      <c r="BA153" s="2">
        <v>1</v>
      </c>
      <c r="BB153" s="2">
        <v>1</v>
      </c>
      <c r="BC153" s="2">
        <v>1.03</v>
      </c>
      <c r="BD153" s="2" t="s">
        <v>3</v>
      </c>
      <c r="BE153" s="2" t="s">
        <v>3</v>
      </c>
      <c r="BF153" s="2" t="s">
        <v>3</v>
      </c>
      <c r="BG153" s="2" t="s">
        <v>3</v>
      </c>
      <c r="BH153" s="2">
        <v>3</v>
      </c>
      <c r="BI153" s="2">
        <v>1</v>
      </c>
      <c r="BJ153" s="2" t="s">
        <v>129</v>
      </c>
      <c r="BK153" s="2"/>
      <c r="BL153" s="2"/>
      <c r="BM153" s="2">
        <v>24001</v>
      </c>
      <c r="BN153" s="2">
        <v>0</v>
      </c>
      <c r="BO153" s="2" t="s">
        <v>126</v>
      </c>
      <c r="BP153" s="2">
        <v>1</v>
      </c>
      <c r="BQ153" s="2">
        <v>2</v>
      </c>
      <c r="BR153" s="2">
        <v>0</v>
      </c>
      <c r="BS153" s="2">
        <v>1</v>
      </c>
      <c r="BT153" s="2">
        <v>1</v>
      </c>
      <c r="BU153" s="2">
        <v>1</v>
      </c>
      <c r="BV153" s="2">
        <v>1</v>
      </c>
      <c r="BW153" s="2">
        <v>1</v>
      </c>
      <c r="BX153" s="2">
        <v>1</v>
      </c>
      <c r="BY153" s="2" t="s">
        <v>3</v>
      </c>
      <c r="BZ153" s="2">
        <v>117</v>
      </c>
      <c r="CA153" s="2">
        <v>74</v>
      </c>
      <c r="CB153" s="2" t="s">
        <v>3</v>
      </c>
      <c r="CC153" s="2"/>
      <c r="CD153" s="2"/>
      <c r="CE153" s="2">
        <v>0</v>
      </c>
      <c r="CF153" s="2">
        <v>0</v>
      </c>
      <c r="CG153" s="2">
        <v>0</v>
      </c>
      <c r="CH153" s="2"/>
      <c r="CI153" s="2"/>
      <c r="CJ153" s="2"/>
      <c r="CK153" s="2"/>
      <c r="CL153" s="2"/>
      <c r="CM153" s="2">
        <v>0</v>
      </c>
      <c r="CN153" s="2" t="s">
        <v>3</v>
      </c>
      <c r="CO153" s="2">
        <v>0</v>
      </c>
      <c r="CP153" s="2">
        <f t="shared" si="99"/>
        <v>0</v>
      </c>
      <c r="CQ153" s="2">
        <f>ROUND(AL153*BC153,2)</f>
        <v>57.83</v>
      </c>
      <c r="CR153" s="2">
        <f>ROUND(AM153*BB153,2)</f>
        <v>0</v>
      </c>
      <c r="CS153" s="2">
        <f>ROUND(AN153*BS153,2)</f>
        <v>0</v>
      </c>
      <c r="CT153" s="2">
        <f>ROUND(AO153*BA153,2)</f>
        <v>0</v>
      </c>
      <c r="CU153" s="2">
        <f t="shared" si="100"/>
        <v>0</v>
      </c>
      <c r="CV153" s="2">
        <f>AH153</f>
        <v>0</v>
      </c>
      <c r="CW153" s="2">
        <f>AI153</f>
        <v>0</v>
      </c>
      <c r="CX153" s="2">
        <f t="shared" si="101"/>
        <v>0</v>
      </c>
      <c r="CY153" s="2">
        <f>(((S153+R153)*AT153)/100)</f>
        <v>0</v>
      </c>
      <c r="CZ153" s="2">
        <f>(((S153+R153)*AU153)/100)</f>
        <v>0</v>
      </c>
      <c r="DA153" s="2"/>
      <c r="DB153" s="2"/>
      <c r="DC153" s="2" t="s">
        <v>3</v>
      </c>
      <c r="DD153" s="2" t="s">
        <v>3</v>
      </c>
      <c r="DE153" s="2" t="s">
        <v>3</v>
      </c>
      <c r="DF153" s="2" t="s">
        <v>3</v>
      </c>
      <c r="DG153" s="2" t="s">
        <v>3</v>
      </c>
      <c r="DH153" s="2" t="s">
        <v>3</v>
      </c>
      <c r="DI153" s="2" t="s">
        <v>3</v>
      </c>
      <c r="DJ153" s="2" t="s">
        <v>3</v>
      </c>
      <c r="DK153" s="2" t="s">
        <v>3</v>
      </c>
      <c r="DL153" s="2" t="s">
        <v>3</v>
      </c>
      <c r="DM153" s="2" t="s">
        <v>3</v>
      </c>
      <c r="DN153" s="2">
        <v>0</v>
      </c>
      <c r="DO153" s="2">
        <v>0</v>
      </c>
      <c r="DP153" s="2">
        <v>1</v>
      </c>
      <c r="DQ153" s="2">
        <v>1</v>
      </c>
      <c r="DR153" s="2"/>
      <c r="DS153" s="2"/>
      <c r="DT153" s="2"/>
      <c r="DU153" s="2">
        <v>1003</v>
      </c>
      <c r="DV153" s="2" t="s">
        <v>128</v>
      </c>
      <c r="DW153" s="2" t="s">
        <v>128</v>
      </c>
      <c r="DX153" s="2">
        <v>1</v>
      </c>
      <c r="DY153" s="2"/>
      <c r="DZ153" s="2" t="s">
        <v>3</v>
      </c>
      <c r="EA153" s="2" t="s">
        <v>3</v>
      </c>
      <c r="EB153" s="2" t="s">
        <v>3</v>
      </c>
      <c r="EC153" s="2" t="s">
        <v>3</v>
      </c>
      <c r="ED153" s="2"/>
      <c r="EE153" s="2">
        <v>72340632</v>
      </c>
      <c r="EF153" s="2">
        <v>2</v>
      </c>
      <c r="EG153" s="2" t="s">
        <v>23</v>
      </c>
      <c r="EH153" s="2">
        <v>18</v>
      </c>
      <c r="EI153" s="2" t="s">
        <v>41</v>
      </c>
      <c r="EJ153" s="2">
        <v>1</v>
      </c>
      <c r="EK153" s="2">
        <v>24001</v>
      </c>
      <c r="EL153" s="2" t="s">
        <v>41</v>
      </c>
      <c r="EM153" s="2" t="s">
        <v>124</v>
      </c>
      <c r="EN153" s="2"/>
      <c r="EO153" s="2" t="s">
        <v>3</v>
      </c>
      <c r="EP153" s="2"/>
      <c r="EQ153" s="2">
        <v>0</v>
      </c>
      <c r="ER153" s="2">
        <v>56.15</v>
      </c>
      <c r="ES153" s="2">
        <v>56.15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>
        <v>0</v>
      </c>
      <c r="FR153" s="2">
        <v>0</v>
      </c>
      <c r="FS153" s="2">
        <v>0</v>
      </c>
      <c r="FT153" s="2"/>
      <c r="FU153" s="2"/>
      <c r="FV153" s="2"/>
      <c r="FW153" s="2"/>
      <c r="FX153" s="2">
        <v>117</v>
      </c>
      <c r="FY153" s="2">
        <v>74</v>
      </c>
      <c r="FZ153" s="2"/>
      <c r="GA153" s="2" t="s">
        <v>3</v>
      </c>
      <c r="GB153" s="2"/>
      <c r="GC153" s="2"/>
      <c r="GD153" s="2">
        <v>1</v>
      </c>
      <c r="GE153" s="2"/>
      <c r="GF153" s="2">
        <v>54765842</v>
      </c>
      <c r="GG153" s="2">
        <v>2</v>
      </c>
      <c r="GH153" s="2">
        <v>1</v>
      </c>
      <c r="GI153" s="2">
        <v>2</v>
      </c>
      <c r="GJ153" s="2">
        <v>0</v>
      </c>
      <c r="GK153" s="2">
        <v>0</v>
      </c>
      <c r="GL153" s="2">
        <f t="shared" si="102"/>
        <v>0</v>
      </c>
      <c r="GM153" s="2">
        <f t="shared" si="103"/>
        <v>0</v>
      </c>
      <c r="GN153" s="2">
        <f t="shared" si="104"/>
        <v>0</v>
      </c>
      <c r="GO153" s="2">
        <f t="shared" si="105"/>
        <v>0</v>
      </c>
      <c r="GP153" s="2">
        <f t="shared" si="106"/>
        <v>0</v>
      </c>
      <c r="GQ153" s="2"/>
      <c r="GR153" s="2">
        <v>0</v>
      </c>
      <c r="GS153" s="2">
        <v>3</v>
      </c>
      <c r="GT153" s="2">
        <v>0</v>
      </c>
      <c r="GU153" s="2" t="s">
        <v>3</v>
      </c>
      <c r="GV153" s="2">
        <f t="shared" si="107"/>
        <v>0</v>
      </c>
      <c r="GW153" s="2">
        <v>1</v>
      </c>
      <c r="GX153" s="2">
        <f t="shared" si="108"/>
        <v>0</v>
      </c>
      <c r="GY153" s="2"/>
      <c r="GZ153" s="2"/>
      <c r="HA153" s="2">
        <v>0</v>
      </c>
      <c r="HB153" s="2">
        <v>0</v>
      </c>
      <c r="HC153" s="2">
        <f t="shared" si="109"/>
        <v>0</v>
      </c>
      <c r="HD153" s="2"/>
      <c r="HE153" s="2" t="s">
        <v>3</v>
      </c>
      <c r="HF153" s="2" t="s">
        <v>3</v>
      </c>
      <c r="HG153" s="2"/>
      <c r="HH153" s="2"/>
      <c r="HI153" s="2"/>
      <c r="HJ153" s="2"/>
      <c r="HK153" s="2"/>
      <c r="HL153" s="2"/>
      <c r="HM153" s="2" t="s">
        <v>3</v>
      </c>
      <c r="HN153" s="2" t="s">
        <v>43</v>
      </c>
      <c r="HO153" s="2" t="s">
        <v>44</v>
      </c>
      <c r="HP153" s="2" t="s">
        <v>41</v>
      </c>
      <c r="HQ153" s="2" t="s">
        <v>41</v>
      </c>
      <c r="HR153" s="2"/>
      <c r="HS153" s="2">
        <v>0</v>
      </c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>
        <v>0</v>
      </c>
      <c r="IL153" s="2"/>
      <c r="IM153" s="2"/>
      <c r="IN153" s="2"/>
      <c r="IO153" s="2"/>
      <c r="IP153" s="2"/>
      <c r="IQ153" s="2"/>
      <c r="IR153" s="2"/>
      <c r="IS153" s="2"/>
      <c r="IT153" s="2"/>
      <c r="IU153" s="2"/>
    </row>
    <row r="154" spans="1:255" x14ac:dyDescent="0.2">
      <c r="A154" s="2">
        <v>17</v>
      </c>
      <c r="B154" s="2">
        <v>1</v>
      </c>
      <c r="C154" s="2">
        <f>ROW(SmtRes!A176)</f>
        <v>176</v>
      </c>
      <c r="D154" s="2">
        <f>ROW(EtalonRes!A194)</f>
        <v>194</v>
      </c>
      <c r="E154" s="2" t="s">
        <v>334</v>
      </c>
      <c r="F154" s="2" t="s">
        <v>335</v>
      </c>
      <c r="G154" s="2" t="s">
        <v>336</v>
      </c>
      <c r="H154" s="2" t="s">
        <v>298</v>
      </c>
      <c r="I154" s="2">
        <v>0</v>
      </c>
      <c r="J154" s="2">
        <v>0</v>
      </c>
      <c r="K154" s="2">
        <v>0</v>
      </c>
      <c r="L154" s="2"/>
      <c r="M154" s="2"/>
      <c r="N154" s="2"/>
      <c r="O154" s="2">
        <f t="shared" si="91"/>
        <v>0</v>
      </c>
      <c r="P154" s="2">
        <f>SUMIF(SmtRes!AQ163:'SmtRes'!AQ176,"=1",SmtRes!DF163:'SmtRes'!DF176)</f>
        <v>0</v>
      </c>
      <c r="Q154" s="2">
        <f>SUMIF(SmtRes!AQ163:'SmtRes'!AQ176,"=1",SmtRes!DG163:'SmtRes'!DG176)</f>
        <v>0</v>
      </c>
      <c r="R154" s="2">
        <f>SUMIF(SmtRes!AQ163:'SmtRes'!AQ176,"=1",SmtRes!DH163:'SmtRes'!DH176)</f>
        <v>0</v>
      </c>
      <c r="S154" s="2">
        <f>SUMIF(SmtRes!AQ163:'SmtRes'!AQ176,"=1",SmtRes!DI163:'SmtRes'!DI176)</f>
        <v>0</v>
      </c>
      <c r="T154" s="2">
        <f t="shared" si="92"/>
        <v>0</v>
      </c>
      <c r="U154" s="2">
        <f>SUMIF(SmtRes!AQ163:'SmtRes'!AQ176,"=1",SmtRes!CV163:'SmtRes'!CV176)</f>
        <v>0</v>
      </c>
      <c r="V154" s="2">
        <f>SUMIF(SmtRes!AQ163:'SmtRes'!AQ176,"=1",SmtRes!CW163:'SmtRes'!CW176)</f>
        <v>0</v>
      </c>
      <c r="W154" s="2">
        <f t="shared" si="93"/>
        <v>0</v>
      </c>
      <c r="X154" s="2">
        <f t="shared" si="94"/>
        <v>0</v>
      </c>
      <c r="Y154" s="2">
        <f t="shared" si="95"/>
        <v>0</v>
      </c>
      <c r="Z154" s="2"/>
      <c r="AA154" s="2">
        <v>73938991</v>
      </c>
      <c r="AB154" s="2">
        <f t="shared" si="96"/>
        <v>211569.7844</v>
      </c>
      <c r="AC154" s="2">
        <f>ROUND((SUM(SmtRes!BQ163:'SmtRes'!BQ176)),6)</f>
        <v>9889.9236000000001</v>
      </c>
      <c r="AD154" s="2">
        <f>ROUND((((SUM(SmtRes!BR163:'SmtRes'!BR176))-(SUM(SmtRes!BS163:'SmtRes'!BS176)))+AE154),6)</f>
        <v>53992.673999999999</v>
      </c>
      <c r="AE154" s="2">
        <f>ROUND((SUM(SmtRes!BS163:'SmtRes'!BS176)),6)</f>
        <v>33203.221799999999</v>
      </c>
      <c r="AF154" s="2">
        <f>ROUND((SUM(SmtRes!BT163:'SmtRes'!BT176)),6)</f>
        <v>147687.1868</v>
      </c>
      <c r="AG154" s="2">
        <f t="shared" si="97"/>
        <v>0</v>
      </c>
      <c r="AH154" s="2">
        <f>(SUM(SmtRes!BU163:'SmtRes'!BU176))</f>
        <v>367.79</v>
      </c>
      <c r="AI154" s="2">
        <f>(SUM(SmtRes!BV163:'SmtRes'!BV176))</f>
        <v>78.069999999999993</v>
      </c>
      <c r="AJ154" s="2">
        <f t="shared" si="98"/>
        <v>0</v>
      </c>
      <c r="AK154" s="2">
        <v>244773.00620000003</v>
      </c>
      <c r="AL154" s="2">
        <v>9889.9236000000001</v>
      </c>
      <c r="AM154" s="2">
        <v>53992.673999999999</v>
      </c>
      <c r="AN154" s="2">
        <v>33203.221799999999</v>
      </c>
      <c r="AO154" s="2">
        <v>147687.18680000002</v>
      </c>
      <c r="AP154" s="2">
        <v>0</v>
      </c>
      <c r="AQ154" s="2">
        <v>367.79</v>
      </c>
      <c r="AR154" s="2">
        <v>78.069999999999993</v>
      </c>
      <c r="AS154" s="2">
        <v>0</v>
      </c>
      <c r="AT154" s="2">
        <v>117</v>
      </c>
      <c r="AU154" s="2">
        <v>74</v>
      </c>
      <c r="AV154" s="2">
        <v>1</v>
      </c>
      <c r="AW154" s="2">
        <v>1</v>
      </c>
      <c r="AX154" s="2"/>
      <c r="AY154" s="2"/>
      <c r="AZ154" s="2">
        <v>1</v>
      </c>
      <c r="BA154" s="2">
        <v>1</v>
      </c>
      <c r="BB154" s="2">
        <v>1</v>
      </c>
      <c r="BC154" s="2">
        <v>1</v>
      </c>
      <c r="BD154" s="2" t="s">
        <v>3</v>
      </c>
      <c r="BE154" s="2" t="s">
        <v>3</v>
      </c>
      <c r="BF154" s="2" t="s">
        <v>3</v>
      </c>
      <c r="BG154" s="2" t="s">
        <v>3</v>
      </c>
      <c r="BH154" s="2">
        <v>0</v>
      </c>
      <c r="BI154" s="2">
        <v>1</v>
      </c>
      <c r="BJ154" s="2" t="s">
        <v>337</v>
      </c>
      <c r="BK154" s="2"/>
      <c r="BL154" s="2"/>
      <c r="BM154" s="2">
        <v>22001</v>
      </c>
      <c r="BN154" s="2">
        <v>0</v>
      </c>
      <c r="BO154" s="2" t="s">
        <v>3</v>
      </c>
      <c r="BP154" s="2">
        <v>0</v>
      </c>
      <c r="BQ154" s="2">
        <v>2</v>
      </c>
      <c r="BR154" s="2">
        <v>0</v>
      </c>
      <c r="BS154" s="2">
        <v>1</v>
      </c>
      <c r="BT154" s="2">
        <v>1</v>
      </c>
      <c r="BU154" s="2">
        <v>1</v>
      </c>
      <c r="BV154" s="2">
        <v>1</v>
      </c>
      <c r="BW154" s="2">
        <v>1</v>
      </c>
      <c r="BX154" s="2">
        <v>1</v>
      </c>
      <c r="BY154" s="2" t="s">
        <v>3</v>
      </c>
      <c r="BZ154" s="2">
        <v>117</v>
      </c>
      <c r="CA154" s="2">
        <v>74</v>
      </c>
      <c r="CB154" s="2" t="s">
        <v>3</v>
      </c>
      <c r="CC154" s="2"/>
      <c r="CD154" s="2"/>
      <c r="CE154" s="2">
        <v>0</v>
      </c>
      <c r="CF154" s="2">
        <v>0</v>
      </c>
      <c r="CG154" s="2">
        <v>0</v>
      </c>
      <c r="CH154" s="2"/>
      <c r="CI154" s="2"/>
      <c r="CJ154" s="2"/>
      <c r="CK154" s="2"/>
      <c r="CL154" s="2"/>
      <c r="CM154" s="2">
        <v>0</v>
      </c>
      <c r="CN154" s="2" t="s">
        <v>3</v>
      </c>
      <c r="CO154" s="2">
        <v>0</v>
      </c>
      <c r="CP154" s="2">
        <f t="shared" si="99"/>
        <v>0</v>
      </c>
      <c r="CQ154" s="2">
        <f>SUMIF(SmtRes!AQ163:'SmtRes'!AQ176,"=1",SmtRes!AA163:'SmtRes'!AA176)</f>
        <v>17257.149999999998</v>
      </c>
      <c r="CR154" s="2">
        <f>SUMIF(SmtRes!AQ163:'SmtRes'!AQ176,"=1",SmtRes!AB163:'SmtRes'!AB176)</f>
        <v>2569.7799999999997</v>
      </c>
      <c r="CS154" s="2">
        <f>SUMIF(SmtRes!AQ163:'SmtRes'!AQ176,"=1",SmtRes!AC163:'SmtRes'!AC176)</f>
        <v>1260.46</v>
      </c>
      <c r="CT154" s="2">
        <f>SUMIF(SmtRes!AQ163:'SmtRes'!AQ176,"=1",SmtRes!AD163:'SmtRes'!AD176)</f>
        <v>2078.87</v>
      </c>
      <c r="CU154" s="2">
        <f t="shared" si="100"/>
        <v>0</v>
      </c>
      <c r="CV154" s="2">
        <f>SUMIF(SmtRes!AQ163:'SmtRes'!AQ176,"=1",SmtRes!BU163:'SmtRes'!BU176)</f>
        <v>367.79</v>
      </c>
      <c r="CW154" s="2">
        <f>SUMIF(SmtRes!AQ163:'SmtRes'!AQ176,"=1",SmtRes!BV163:'SmtRes'!BV176)</f>
        <v>78.069999999999993</v>
      </c>
      <c r="CX154" s="2">
        <f t="shared" si="101"/>
        <v>0</v>
      </c>
      <c r="CY154" s="2">
        <f>(((S154+R154)*AT154)/100)</f>
        <v>0</v>
      </c>
      <c r="CZ154" s="2">
        <f>(((S154+R154)*AU154)/100)</f>
        <v>0</v>
      </c>
      <c r="DA154" s="2"/>
      <c r="DB154" s="2"/>
      <c r="DC154" s="2" t="s">
        <v>3</v>
      </c>
      <c r="DD154" s="2" t="s">
        <v>3</v>
      </c>
      <c r="DE154" s="2" t="s">
        <v>3</v>
      </c>
      <c r="DF154" s="2" t="s">
        <v>3</v>
      </c>
      <c r="DG154" s="2" t="s">
        <v>3</v>
      </c>
      <c r="DH154" s="2" t="s">
        <v>3</v>
      </c>
      <c r="DI154" s="2" t="s">
        <v>3</v>
      </c>
      <c r="DJ154" s="2" t="s">
        <v>3</v>
      </c>
      <c r="DK154" s="2" t="s">
        <v>3</v>
      </c>
      <c r="DL154" s="2" t="s">
        <v>3</v>
      </c>
      <c r="DM154" s="2" t="s">
        <v>3</v>
      </c>
      <c r="DN154" s="2">
        <v>0</v>
      </c>
      <c r="DO154" s="2">
        <v>0</v>
      </c>
      <c r="DP154" s="2">
        <v>1</v>
      </c>
      <c r="DQ154" s="2">
        <v>1</v>
      </c>
      <c r="DR154" s="2"/>
      <c r="DS154" s="2"/>
      <c r="DT154" s="2"/>
      <c r="DU154" s="2">
        <v>1003</v>
      </c>
      <c r="DV154" s="2" t="s">
        <v>298</v>
      </c>
      <c r="DW154" s="2" t="s">
        <v>298</v>
      </c>
      <c r="DX154" s="2">
        <v>1000</v>
      </c>
      <c r="DY154" s="2"/>
      <c r="DZ154" s="2" t="s">
        <v>3</v>
      </c>
      <c r="EA154" s="2" t="s">
        <v>3</v>
      </c>
      <c r="EB154" s="2" t="s">
        <v>3</v>
      </c>
      <c r="EC154" s="2" t="s">
        <v>3</v>
      </c>
      <c r="ED154" s="2"/>
      <c r="EE154" s="2">
        <v>72340630</v>
      </c>
      <c r="EF154" s="2">
        <v>2</v>
      </c>
      <c r="EG154" s="2" t="s">
        <v>23</v>
      </c>
      <c r="EH154" s="2">
        <v>18</v>
      </c>
      <c r="EI154" s="2" t="s">
        <v>41</v>
      </c>
      <c r="EJ154" s="2">
        <v>1</v>
      </c>
      <c r="EK154" s="2">
        <v>22001</v>
      </c>
      <c r="EL154" s="2" t="s">
        <v>41</v>
      </c>
      <c r="EM154" s="2" t="s">
        <v>207</v>
      </c>
      <c r="EN154" s="2"/>
      <c r="EO154" s="2" t="s">
        <v>3</v>
      </c>
      <c r="EP154" s="2"/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367.79</v>
      </c>
      <c r="EX154" s="2">
        <v>78.069999999999993</v>
      </c>
      <c r="EY154" s="2">
        <v>0</v>
      </c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>
        <v>0</v>
      </c>
      <c r="FR154" s="2">
        <v>0</v>
      </c>
      <c r="FS154" s="2">
        <v>0</v>
      </c>
      <c r="FT154" s="2"/>
      <c r="FU154" s="2"/>
      <c r="FV154" s="2"/>
      <c r="FW154" s="2"/>
      <c r="FX154" s="2">
        <v>117</v>
      </c>
      <c r="FY154" s="2">
        <v>74</v>
      </c>
      <c r="FZ154" s="2"/>
      <c r="GA154" s="2" t="s">
        <v>3</v>
      </c>
      <c r="GB154" s="2"/>
      <c r="GC154" s="2"/>
      <c r="GD154" s="2">
        <v>1</v>
      </c>
      <c r="GE154" s="2"/>
      <c r="GF154" s="2">
        <v>877270242</v>
      </c>
      <c r="GG154" s="2">
        <v>2</v>
      </c>
      <c r="GH154" s="2">
        <v>1</v>
      </c>
      <c r="GI154" s="2">
        <v>-2</v>
      </c>
      <c r="GJ154" s="2">
        <v>0</v>
      </c>
      <c r="GK154" s="2">
        <v>0</v>
      </c>
      <c r="GL154" s="2">
        <f t="shared" si="102"/>
        <v>0</v>
      </c>
      <c r="GM154" s="2">
        <f t="shared" si="103"/>
        <v>0</v>
      </c>
      <c r="GN154" s="2">
        <f t="shared" si="104"/>
        <v>0</v>
      </c>
      <c r="GO154" s="2">
        <f t="shared" si="105"/>
        <v>0</v>
      </c>
      <c r="GP154" s="2">
        <f t="shared" si="106"/>
        <v>0</v>
      </c>
      <c r="GQ154" s="2"/>
      <c r="GR154" s="2">
        <v>0</v>
      </c>
      <c r="GS154" s="2">
        <v>3</v>
      </c>
      <c r="GT154" s="2">
        <v>0</v>
      </c>
      <c r="GU154" s="2" t="s">
        <v>3</v>
      </c>
      <c r="GV154" s="2">
        <f t="shared" si="107"/>
        <v>0</v>
      </c>
      <c r="GW154" s="2">
        <v>1</v>
      </c>
      <c r="GX154" s="2">
        <f t="shared" si="108"/>
        <v>0</v>
      </c>
      <c r="GY154" s="2"/>
      <c r="GZ154" s="2"/>
      <c r="HA154" s="2">
        <v>0</v>
      </c>
      <c r="HB154" s="2">
        <v>0</v>
      </c>
      <c r="HC154" s="2">
        <f t="shared" si="109"/>
        <v>0</v>
      </c>
      <c r="HD154" s="2"/>
      <c r="HE154" s="2" t="s">
        <v>3</v>
      </c>
      <c r="HF154" s="2" t="s">
        <v>3</v>
      </c>
      <c r="HG154" s="2"/>
      <c r="HH154" s="2"/>
      <c r="HI154" s="2"/>
      <c r="HJ154" s="2"/>
      <c r="HK154" s="2"/>
      <c r="HL154" s="2"/>
      <c r="HM154" s="2" t="s">
        <v>3</v>
      </c>
      <c r="HN154" s="2" t="s">
        <v>43</v>
      </c>
      <c r="HO154" s="2" t="s">
        <v>44</v>
      </c>
      <c r="HP154" s="2" t="s">
        <v>41</v>
      </c>
      <c r="HQ154" s="2" t="s">
        <v>41</v>
      </c>
      <c r="HR154" s="2"/>
      <c r="HS154" s="2">
        <v>0</v>
      </c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>
        <v>0</v>
      </c>
      <c r="IL154" s="2"/>
      <c r="IM154" s="2"/>
      <c r="IN154" s="2"/>
      <c r="IO154" s="2"/>
      <c r="IP154" s="2"/>
      <c r="IQ154" s="2"/>
      <c r="IR154" s="2"/>
      <c r="IS154" s="2"/>
      <c r="IT154" s="2"/>
      <c r="IU154" s="2"/>
    </row>
    <row r="155" spans="1:255" x14ac:dyDescent="0.2">
      <c r="A155" s="2">
        <v>18</v>
      </c>
      <c r="B155" s="2">
        <v>1</v>
      </c>
      <c r="C155" s="2">
        <v>176</v>
      </c>
      <c r="D155" s="2"/>
      <c r="E155" s="2" t="s">
        <v>338</v>
      </c>
      <c r="F155" s="2" t="s">
        <v>339</v>
      </c>
      <c r="G155" s="2" t="s">
        <v>340</v>
      </c>
      <c r="H155" s="2" t="s">
        <v>128</v>
      </c>
      <c r="I155" s="2">
        <f>I154*J155</f>
        <v>0</v>
      </c>
      <c r="J155" s="2">
        <v>1000</v>
      </c>
      <c r="K155" s="2">
        <v>1000</v>
      </c>
      <c r="L155" s="2"/>
      <c r="M155" s="2"/>
      <c r="N155" s="2"/>
      <c r="O155" s="2">
        <f t="shared" si="91"/>
        <v>0</v>
      </c>
      <c r="P155" s="2">
        <f>ROUND(CQ155*I155,2)</f>
        <v>0</v>
      </c>
      <c r="Q155" s="2">
        <f>ROUND(CR155*I155,2)</f>
        <v>0</v>
      </c>
      <c r="R155" s="2">
        <f>ROUND(CS155*I155,2)</f>
        <v>0</v>
      </c>
      <c r="S155" s="2">
        <f>ROUND(CT155*I155,2)</f>
        <v>0</v>
      </c>
      <c r="T155" s="2">
        <f t="shared" si="92"/>
        <v>0</v>
      </c>
      <c r="U155" s="2">
        <f>ROUND(CV155*I155,7)</f>
        <v>0</v>
      </c>
      <c r="V155" s="2">
        <f>ROUND(CW155*I155,7)</f>
        <v>0</v>
      </c>
      <c r="W155" s="2">
        <f t="shared" si="93"/>
        <v>0</v>
      </c>
      <c r="X155" s="2">
        <f t="shared" si="94"/>
        <v>0</v>
      </c>
      <c r="Y155" s="2">
        <f t="shared" si="95"/>
        <v>0</v>
      </c>
      <c r="Z155" s="2"/>
      <c r="AA155" s="2">
        <v>73938991</v>
      </c>
      <c r="AB155" s="2">
        <f t="shared" si="96"/>
        <v>460.59</v>
      </c>
      <c r="AC155" s="2">
        <f>ROUND((ES155),6)</f>
        <v>460.59</v>
      </c>
      <c r="AD155" s="2">
        <f>ROUND((((ET155)-(EU155))+AE155),6)</f>
        <v>0</v>
      </c>
      <c r="AE155" s="2">
        <f>ROUND((EU155),6)</f>
        <v>0</v>
      </c>
      <c r="AF155" s="2">
        <f>ROUND((EV155),6)</f>
        <v>0</v>
      </c>
      <c r="AG155" s="2">
        <f t="shared" si="97"/>
        <v>0</v>
      </c>
      <c r="AH155" s="2">
        <f>(EW155)</f>
        <v>0</v>
      </c>
      <c r="AI155" s="2">
        <f>(EX155)</f>
        <v>0</v>
      </c>
      <c r="AJ155" s="2">
        <f t="shared" si="98"/>
        <v>0</v>
      </c>
      <c r="AK155" s="2">
        <v>460.59</v>
      </c>
      <c r="AL155" s="2">
        <v>460.59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117</v>
      </c>
      <c r="AU155" s="2">
        <v>74</v>
      </c>
      <c r="AV155" s="2">
        <v>1</v>
      </c>
      <c r="AW155" s="2">
        <v>1</v>
      </c>
      <c r="AX155" s="2"/>
      <c r="AY155" s="2"/>
      <c r="AZ155" s="2">
        <v>1</v>
      </c>
      <c r="BA155" s="2">
        <v>1</v>
      </c>
      <c r="BB155" s="2">
        <v>1</v>
      </c>
      <c r="BC155" s="2">
        <v>0.88</v>
      </c>
      <c r="BD155" s="2" t="s">
        <v>3</v>
      </c>
      <c r="BE155" s="2" t="s">
        <v>3</v>
      </c>
      <c r="BF155" s="2" t="s">
        <v>3</v>
      </c>
      <c r="BG155" s="2" t="s">
        <v>3</v>
      </c>
      <c r="BH155" s="2">
        <v>3</v>
      </c>
      <c r="BI155" s="2">
        <v>1</v>
      </c>
      <c r="BJ155" s="2" t="s">
        <v>341</v>
      </c>
      <c r="BK155" s="2"/>
      <c r="BL155" s="2"/>
      <c r="BM155" s="2">
        <v>22001</v>
      </c>
      <c r="BN155" s="2">
        <v>0</v>
      </c>
      <c r="BO155" s="2" t="s">
        <v>339</v>
      </c>
      <c r="BP155" s="2">
        <v>1</v>
      </c>
      <c r="BQ155" s="2">
        <v>2</v>
      </c>
      <c r="BR155" s="2">
        <v>0</v>
      </c>
      <c r="BS155" s="2">
        <v>1</v>
      </c>
      <c r="BT155" s="2">
        <v>1</v>
      </c>
      <c r="BU155" s="2">
        <v>1</v>
      </c>
      <c r="BV155" s="2">
        <v>1</v>
      </c>
      <c r="BW155" s="2">
        <v>1</v>
      </c>
      <c r="BX155" s="2">
        <v>1</v>
      </c>
      <c r="BY155" s="2" t="s">
        <v>3</v>
      </c>
      <c r="BZ155" s="2">
        <v>117</v>
      </c>
      <c r="CA155" s="2">
        <v>74</v>
      </c>
      <c r="CB155" s="2" t="s">
        <v>3</v>
      </c>
      <c r="CC155" s="2"/>
      <c r="CD155" s="2"/>
      <c r="CE155" s="2">
        <v>0</v>
      </c>
      <c r="CF155" s="2">
        <v>0</v>
      </c>
      <c r="CG155" s="2">
        <v>0</v>
      </c>
      <c r="CH155" s="2"/>
      <c r="CI155" s="2"/>
      <c r="CJ155" s="2"/>
      <c r="CK155" s="2"/>
      <c r="CL155" s="2"/>
      <c r="CM155" s="2">
        <v>0</v>
      </c>
      <c r="CN155" s="2" t="s">
        <v>3</v>
      </c>
      <c r="CO155" s="2">
        <v>0</v>
      </c>
      <c r="CP155" s="2">
        <f t="shared" si="99"/>
        <v>0</v>
      </c>
      <c r="CQ155" s="2">
        <f>ROUND(AL155*BC155,2)</f>
        <v>405.32</v>
      </c>
      <c r="CR155" s="2">
        <f>ROUND(AM155*BB155,2)</f>
        <v>0</v>
      </c>
      <c r="CS155" s="2">
        <f>ROUND(AN155*BS155,2)</f>
        <v>0</v>
      </c>
      <c r="CT155" s="2">
        <f>ROUND(AO155*BA155,2)</f>
        <v>0</v>
      </c>
      <c r="CU155" s="2">
        <f t="shared" si="100"/>
        <v>0</v>
      </c>
      <c r="CV155" s="2">
        <f>AH155</f>
        <v>0</v>
      </c>
      <c r="CW155" s="2">
        <f>AI155</f>
        <v>0</v>
      </c>
      <c r="CX155" s="2">
        <f t="shared" si="101"/>
        <v>0</v>
      </c>
      <c r="CY155" s="2">
        <f>(((S155+R155)*AT155)/100)</f>
        <v>0</v>
      </c>
      <c r="CZ155" s="2">
        <f>(((S155+R155)*AU155)/100)</f>
        <v>0</v>
      </c>
      <c r="DA155" s="2"/>
      <c r="DB155" s="2"/>
      <c r="DC155" s="2" t="s">
        <v>3</v>
      </c>
      <c r="DD155" s="2" t="s">
        <v>3</v>
      </c>
      <c r="DE155" s="2" t="s">
        <v>3</v>
      </c>
      <c r="DF155" s="2" t="s">
        <v>3</v>
      </c>
      <c r="DG155" s="2" t="s">
        <v>3</v>
      </c>
      <c r="DH155" s="2" t="s">
        <v>3</v>
      </c>
      <c r="DI155" s="2" t="s">
        <v>3</v>
      </c>
      <c r="DJ155" s="2" t="s">
        <v>3</v>
      </c>
      <c r="DK155" s="2" t="s">
        <v>3</v>
      </c>
      <c r="DL155" s="2" t="s">
        <v>3</v>
      </c>
      <c r="DM155" s="2" t="s">
        <v>3</v>
      </c>
      <c r="DN155" s="2">
        <v>0</v>
      </c>
      <c r="DO155" s="2">
        <v>0</v>
      </c>
      <c r="DP155" s="2">
        <v>1</v>
      </c>
      <c r="DQ155" s="2">
        <v>1</v>
      </c>
      <c r="DR155" s="2"/>
      <c r="DS155" s="2"/>
      <c r="DT155" s="2"/>
      <c r="DU155" s="2">
        <v>1003</v>
      </c>
      <c r="DV155" s="2" t="s">
        <v>128</v>
      </c>
      <c r="DW155" s="2" t="s">
        <v>128</v>
      </c>
      <c r="DX155" s="2">
        <v>1</v>
      </c>
      <c r="DY155" s="2"/>
      <c r="DZ155" s="2" t="s">
        <v>3</v>
      </c>
      <c r="EA155" s="2" t="s">
        <v>3</v>
      </c>
      <c r="EB155" s="2" t="s">
        <v>3</v>
      </c>
      <c r="EC155" s="2" t="s">
        <v>3</v>
      </c>
      <c r="ED155" s="2"/>
      <c r="EE155" s="2">
        <v>72340630</v>
      </c>
      <c r="EF155" s="2">
        <v>2</v>
      </c>
      <c r="EG155" s="2" t="s">
        <v>23</v>
      </c>
      <c r="EH155" s="2">
        <v>18</v>
      </c>
      <c r="EI155" s="2" t="s">
        <v>41</v>
      </c>
      <c r="EJ155" s="2">
        <v>1</v>
      </c>
      <c r="EK155" s="2">
        <v>22001</v>
      </c>
      <c r="EL155" s="2" t="s">
        <v>41</v>
      </c>
      <c r="EM155" s="2" t="s">
        <v>207</v>
      </c>
      <c r="EN155" s="2"/>
      <c r="EO155" s="2" t="s">
        <v>3</v>
      </c>
      <c r="EP155" s="2"/>
      <c r="EQ155" s="2">
        <v>0</v>
      </c>
      <c r="ER155" s="2">
        <v>460.59</v>
      </c>
      <c r="ES155" s="2">
        <v>460.59</v>
      </c>
      <c r="ET155" s="2">
        <v>0</v>
      </c>
      <c r="EU155" s="2">
        <v>0</v>
      </c>
      <c r="EV155" s="2">
        <v>0</v>
      </c>
      <c r="EW155" s="2">
        <v>0</v>
      </c>
      <c r="EX155" s="2">
        <v>0</v>
      </c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>
        <v>0</v>
      </c>
      <c r="FR155" s="2">
        <v>0</v>
      </c>
      <c r="FS155" s="2">
        <v>0</v>
      </c>
      <c r="FT155" s="2"/>
      <c r="FU155" s="2"/>
      <c r="FV155" s="2"/>
      <c r="FW155" s="2"/>
      <c r="FX155" s="2">
        <v>117</v>
      </c>
      <c r="FY155" s="2">
        <v>74</v>
      </c>
      <c r="FZ155" s="2"/>
      <c r="GA155" s="2" t="s">
        <v>3</v>
      </c>
      <c r="GB155" s="2"/>
      <c r="GC155" s="2"/>
      <c r="GD155" s="2">
        <v>1</v>
      </c>
      <c r="GE155" s="2"/>
      <c r="GF155" s="2">
        <v>341957667</v>
      </c>
      <c r="GG155" s="2">
        <v>2</v>
      </c>
      <c r="GH155" s="2">
        <v>1</v>
      </c>
      <c r="GI155" s="2">
        <v>2</v>
      </c>
      <c r="GJ155" s="2">
        <v>0</v>
      </c>
      <c r="GK155" s="2">
        <v>0</v>
      </c>
      <c r="GL155" s="2">
        <f t="shared" si="102"/>
        <v>0</v>
      </c>
      <c r="GM155" s="2">
        <f t="shared" si="103"/>
        <v>0</v>
      </c>
      <c r="GN155" s="2">
        <f t="shared" si="104"/>
        <v>0</v>
      </c>
      <c r="GO155" s="2">
        <f t="shared" si="105"/>
        <v>0</v>
      </c>
      <c r="GP155" s="2">
        <f t="shared" si="106"/>
        <v>0</v>
      </c>
      <c r="GQ155" s="2"/>
      <c r="GR155" s="2">
        <v>0</v>
      </c>
      <c r="GS155" s="2">
        <v>3</v>
      </c>
      <c r="GT155" s="2">
        <v>0</v>
      </c>
      <c r="GU155" s="2" t="s">
        <v>3</v>
      </c>
      <c r="GV155" s="2">
        <f t="shared" si="107"/>
        <v>0</v>
      </c>
      <c r="GW155" s="2">
        <v>1</v>
      </c>
      <c r="GX155" s="2">
        <f t="shared" si="108"/>
        <v>0</v>
      </c>
      <c r="GY155" s="2"/>
      <c r="GZ155" s="2"/>
      <c r="HA155" s="2">
        <v>0</v>
      </c>
      <c r="HB155" s="2">
        <v>0</v>
      </c>
      <c r="HC155" s="2">
        <f t="shared" si="109"/>
        <v>0</v>
      </c>
      <c r="HD155" s="2"/>
      <c r="HE155" s="2" t="s">
        <v>3</v>
      </c>
      <c r="HF155" s="2" t="s">
        <v>3</v>
      </c>
      <c r="HG155" s="2"/>
      <c r="HH155" s="2"/>
      <c r="HI155" s="2"/>
      <c r="HJ155" s="2"/>
      <c r="HK155" s="2"/>
      <c r="HL155" s="2"/>
      <c r="HM155" s="2" t="s">
        <v>3</v>
      </c>
      <c r="HN155" s="2" t="s">
        <v>43</v>
      </c>
      <c r="HO155" s="2" t="s">
        <v>44</v>
      </c>
      <c r="HP155" s="2" t="s">
        <v>41</v>
      </c>
      <c r="HQ155" s="2" t="s">
        <v>41</v>
      </c>
      <c r="HR155" s="2"/>
      <c r="HS155" s="2">
        <v>0</v>
      </c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>
        <v>0</v>
      </c>
      <c r="IL155" s="2"/>
      <c r="IM155" s="2"/>
      <c r="IN155" s="2"/>
      <c r="IO155" s="2"/>
      <c r="IP155" s="2"/>
      <c r="IQ155" s="2"/>
      <c r="IR155" s="2"/>
      <c r="IS155" s="2"/>
      <c r="IT155" s="2"/>
      <c r="IU155" s="2"/>
    </row>
    <row r="156" spans="1:255" x14ac:dyDescent="0.2">
      <c r="A156" s="2">
        <v>17</v>
      </c>
      <c r="B156" s="2">
        <v>1</v>
      </c>
      <c r="C156" s="2">
        <f>ROW(SmtRes!A183)</f>
        <v>183</v>
      </c>
      <c r="D156" s="2">
        <f>ROW(EtalonRes!A203)</f>
        <v>203</v>
      </c>
      <c r="E156" s="2" t="s">
        <v>342</v>
      </c>
      <c r="F156" s="2" t="s">
        <v>343</v>
      </c>
      <c r="G156" s="2" t="s">
        <v>344</v>
      </c>
      <c r="H156" s="2" t="s">
        <v>137</v>
      </c>
      <c r="I156" s="2">
        <v>0</v>
      </c>
      <c r="J156" s="2">
        <v>0</v>
      </c>
      <c r="K156" s="2">
        <v>0</v>
      </c>
      <c r="L156" s="2"/>
      <c r="M156" s="2"/>
      <c r="N156" s="2"/>
      <c r="O156" s="2">
        <f t="shared" si="91"/>
        <v>0</v>
      </c>
      <c r="P156" s="2">
        <f>SUMIF(SmtRes!AQ177:'SmtRes'!AQ183,"=1",SmtRes!DF177:'SmtRes'!DF183)</f>
        <v>0</v>
      </c>
      <c r="Q156" s="2">
        <f>SUMIF(SmtRes!AQ177:'SmtRes'!AQ183,"=1",SmtRes!DG177:'SmtRes'!DG183)</f>
        <v>0</v>
      </c>
      <c r="R156" s="2">
        <f>SUMIF(SmtRes!AQ177:'SmtRes'!AQ183,"=1",SmtRes!DH177:'SmtRes'!DH183)</f>
        <v>0</v>
      </c>
      <c r="S156" s="2">
        <f>SUMIF(SmtRes!AQ177:'SmtRes'!AQ183,"=1",SmtRes!DI177:'SmtRes'!DI183)</f>
        <v>0</v>
      </c>
      <c r="T156" s="2">
        <f t="shared" si="92"/>
        <v>0</v>
      </c>
      <c r="U156" s="2">
        <f>SUMIF(SmtRes!AQ177:'SmtRes'!AQ183,"=1",SmtRes!CV177:'SmtRes'!CV183)</f>
        <v>0</v>
      </c>
      <c r="V156" s="2">
        <f>SUMIF(SmtRes!AQ177:'SmtRes'!AQ183,"=1",SmtRes!CW177:'SmtRes'!CW183)</f>
        <v>0</v>
      </c>
      <c r="W156" s="2">
        <f t="shared" si="93"/>
        <v>0</v>
      </c>
      <c r="X156" s="2">
        <f t="shared" si="94"/>
        <v>0</v>
      </c>
      <c r="Y156" s="2">
        <f t="shared" si="95"/>
        <v>0</v>
      </c>
      <c r="Z156" s="2"/>
      <c r="AA156" s="2">
        <v>73938991</v>
      </c>
      <c r="AB156" s="2">
        <f t="shared" si="96"/>
        <v>180.99166199999999</v>
      </c>
      <c r="AC156" s="2">
        <f>ROUND((SUM(SmtRes!BQ177:'SmtRes'!BQ183)),6)</f>
        <v>7.6927620000000001</v>
      </c>
      <c r="AD156" s="2">
        <f>ROUND((((SUM(SmtRes!BR177:'SmtRes'!BR183))-(0))+AE156),6)</f>
        <v>14.873100000000001</v>
      </c>
      <c r="AE156" s="2">
        <f>ROUND((0),6)</f>
        <v>0</v>
      </c>
      <c r="AF156" s="2">
        <f>ROUND((SUM(SmtRes!BT177:'SmtRes'!BT183)),6)</f>
        <v>158.42580000000001</v>
      </c>
      <c r="AG156" s="2">
        <f t="shared" si="97"/>
        <v>0</v>
      </c>
      <c r="AH156" s="2">
        <f>(SUM(SmtRes!BU177:'SmtRes'!BU183))</f>
        <v>0.39</v>
      </c>
      <c r="AI156" s="2">
        <f>(0)</f>
        <v>0</v>
      </c>
      <c r="AJ156" s="2">
        <f t="shared" si="98"/>
        <v>0</v>
      </c>
      <c r="AK156" s="2">
        <v>180.99166220000001</v>
      </c>
      <c r="AL156" s="2">
        <v>7.6927622000000007</v>
      </c>
      <c r="AM156" s="2">
        <v>14.873099999999999</v>
      </c>
      <c r="AN156" s="2">
        <v>0</v>
      </c>
      <c r="AO156" s="2">
        <v>158.42580000000001</v>
      </c>
      <c r="AP156" s="2">
        <v>0</v>
      </c>
      <c r="AQ156" s="2">
        <v>0.39</v>
      </c>
      <c r="AR156" s="2">
        <v>0</v>
      </c>
      <c r="AS156" s="2">
        <v>0</v>
      </c>
      <c r="AT156" s="2">
        <v>117</v>
      </c>
      <c r="AU156" s="2">
        <v>74</v>
      </c>
      <c r="AV156" s="2">
        <v>1</v>
      </c>
      <c r="AW156" s="2">
        <v>1</v>
      </c>
      <c r="AX156" s="2"/>
      <c r="AY156" s="2"/>
      <c r="AZ156" s="2">
        <v>1</v>
      </c>
      <c r="BA156" s="2">
        <v>1</v>
      </c>
      <c r="BB156" s="2">
        <v>1</v>
      </c>
      <c r="BC156" s="2">
        <v>1</v>
      </c>
      <c r="BD156" s="2" t="s">
        <v>3</v>
      </c>
      <c r="BE156" s="2" t="s">
        <v>3</v>
      </c>
      <c r="BF156" s="2" t="s">
        <v>3</v>
      </c>
      <c r="BG156" s="2" t="s">
        <v>3</v>
      </c>
      <c r="BH156" s="2">
        <v>0</v>
      </c>
      <c r="BI156" s="2">
        <v>1</v>
      </c>
      <c r="BJ156" s="2" t="s">
        <v>345</v>
      </c>
      <c r="BK156" s="2"/>
      <c r="BL156" s="2"/>
      <c r="BM156" s="2">
        <v>24001</v>
      </c>
      <c r="BN156" s="2">
        <v>0</v>
      </c>
      <c r="BO156" s="2" t="s">
        <v>3</v>
      </c>
      <c r="BP156" s="2">
        <v>0</v>
      </c>
      <c r="BQ156" s="2">
        <v>2</v>
      </c>
      <c r="BR156" s="2">
        <v>0</v>
      </c>
      <c r="BS156" s="2">
        <v>1</v>
      </c>
      <c r="BT156" s="2">
        <v>1</v>
      </c>
      <c r="BU156" s="2">
        <v>1</v>
      </c>
      <c r="BV156" s="2">
        <v>1</v>
      </c>
      <c r="BW156" s="2">
        <v>1</v>
      </c>
      <c r="BX156" s="2">
        <v>1</v>
      </c>
      <c r="BY156" s="2" t="s">
        <v>3</v>
      </c>
      <c r="BZ156" s="2">
        <v>117</v>
      </c>
      <c r="CA156" s="2">
        <v>74</v>
      </c>
      <c r="CB156" s="2" t="s">
        <v>3</v>
      </c>
      <c r="CC156" s="2"/>
      <c r="CD156" s="2"/>
      <c r="CE156" s="2">
        <v>0</v>
      </c>
      <c r="CF156" s="2">
        <v>0</v>
      </c>
      <c r="CG156" s="2">
        <v>0</v>
      </c>
      <c r="CH156" s="2"/>
      <c r="CI156" s="2"/>
      <c r="CJ156" s="2"/>
      <c r="CK156" s="2"/>
      <c r="CL156" s="2"/>
      <c r="CM156" s="2">
        <v>0</v>
      </c>
      <c r="CN156" s="2" t="s">
        <v>3</v>
      </c>
      <c r="CO156" s="2">
        <v>0</v>
      </c>
      <c r="CP156" s="2">
        <f t="shared" si="99"/>
        <v>0</v>
      </c>
      <c r="CQ156" s="2">
        <f>SUMIF(SmtRes!AQ177:'SmtRes'!AQ183,"=1",SmtRes!AA177:'SmtRes'!AA183)</f>
        <v>102629.18000000001</v>
      </c>
      <c r="CR156" s="2">
        <f>SUMIF(SmtRes!AQ177:'SmtRes'!AQ183,"=1",SmtRes!AB177:'SmtRes'!AB183)</f>
        <v>125.46000000000001</v>
      </c>
      <c r="CS156" s="2">
        <f>SUMIF(SmtRes!AQ177:'SmtRes'!AQ183,"=1",SmtRes!AC177:'SmtRes'!AC183)</f>
        <v>0</v>
      </c>
      <c r="CT156" s="2">
        <f>SUMIF(SmtRes!AQ177:'SmtRes'!AQ183,"=1",SmtRes!AD177:'SmtRes'!AD183)</f>
        <v>406.22</v>
      </c>
      <c r="CU156" s="2">
        <f t="shared" si="100"/>
        <v>0</v>
      </c>
      <c r="CV156" s="2">
        <f>SUMIF(SmtRes!AQ177:'SmtRes'!AQ183,"=1",SmtRes!BU177:'SmtRes'!BU183)</f>
        <v>0.39</v>
      </c>
      <c r="CW156" s="2">
        <f>SUMIF(SmtRes!AQ177:'SmtRes'!AQ183,"=1",SmtRes!BV177:'SmtRes'!BV183)</f>
        <v>0</v>
      </c>
      <c r="CX156" s="2">
        <f t="shared" si="101"/>
        <v>0</v>
      </c>
      <c r="CY156" s="2">
        <f>(((S156+R156)*AT156)/100)</f>
        <v>0</v>
      </c>
      <c r="CZ156" s="2">
        <f>(((S156+R156)*AU156)/100)</f>
        <v>0</v>
      </c>
      <c r="DA156" s="2"/>
      <c r="DB156" s="2"/>
      <c r="DC156" s="2" t="s">
        <v>3</v>
      </c>
      <c r="DD156" s="2" t="s">
        <v>3</v>
      </c>
      <c r="DE156" s="2" t="s">
        <v>3</v>
      </c>
      <c r="DF156" s="2" t="s">
        <v>3</v>
      </c>
      <c r="DG156" s="2" t="s">
        <v>3</v>
      </c>
      <c r="DH156" s="2" t="s">
        <v>3</v>
      </c>
      <c r="DI156" s="2" t="s">
        <v>3</v>
      </c>
      <c r="DJ156" s="2" t="s">
        <v>3</v>
      </c>
      <c r="DK156" s="2" t="s">
        <v>3</v>
      </c>
      <c r="DL156" s="2" t="s">
        <v>3</v>
      </c>
      <c r="DM156" s="2" t="s">
        <v>3</v>
      </c>
      <c r="DN156" s="2">
        <v>0</v>
      </c>
      <c r="DO156" s="2">
        <v>0</v>
      </c>
      <c r="DP156" s="2">
        <v>1</v>
      </c>
      <c r="DQ156" s="2">
        <v>1</v>
      </c>
      <c r="DR156" s="2"/>
      <c r="DS156" s="2"/>
      <c r="DT156" s="2"/>
      <c r="DU156" s="2">
        <v>1013</v>
      </c>
      <c r="DV156" s="2" t="s">
        <v>137</v>
      </c>
      <c r="DW156" s="2" t="s">
        <v>137</v>
      </c>
      <c r="DX156" s="2">
        <v>1</v>
      </c>
      <c r="DY156" s="2"/>
      <c r="DZ156" s="2" t="s">
        <v>3</v>
      </c>
      <c r="EA156" s="2" t="s">
        <v>3</v>
      </c>
      <c r="EB156" s="2" t="s">
        <v>3</v>
      </c>
      <c r="EC156" s="2" t="s">
        <v>3</v>
      </c>
      <c r="ED156" s="2"/>
      <c r="EE156" s="2">
        <v>72340632</v>
      </c>
      <c r="EF156" s="2">
        <v>2</v>
      </c>
      <c r="EG156" s="2" t="s">
        <v>23</v>
      </c>
      <c r="EH156" s="2">
        <v>18</v>
      </c>
      <c r="EI156" s="2" t="s">
        <v>41</v>
      </c>
      <c r="EJ156" s="2">
        <v>1</v>
      </c>
      <c r="EK156" s="2">
        <v>24001</v>
      </c>
      <c r="EL156" s="2" t="s">
        <v>41</v>
      </c>
      <c r="EM156" s="2" t="s">
        <v>124</v>
      </c>
      <c r="EN156" s="2"/>
      <c r="EO156" s="2" t="s">
        <v>3</v>
      </c>
      <c r="EP156" s="2"/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0.39</v>
      </c>
      <c r="EX156" s="2">
        <v>0</v>
      </c>
      <c r="EY156" s="2">
        <v>0</v>
      </c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>
        <v>0</v>
      </c>
      <c r="FR156" s="2">
        <v>0</v>
      </c>
      <c r="FS156" s="2">
        <v>0</v>
      </c>
      <c r="FT156" s="2"/>
      <c r="FU156" s="2"/>
      <c r="FV156" s="2"/>
      <c r="FW156" s="2"/>
      <c r="FX156" s="2">
        <v>117</v>
      </c>
      <c r="FY156" s="2">
        <v>74</v>
      </c>
      <c r="FZ156" s="2"/>
      <c r="GA156" s="2" t="s">
        <v>3</v>
      </c>
      <c r="GB156" s="2"/>
      <c r="GC156" s="2"/>
      <c r="GD156" s="2">
        <v>1</v>
      </c>
      <c r="GE156" s="2"/>
      <c r="GF156" s="2">
        <v>367453339</v>
      </c>
      <c r="GG156" s="2">
        <v>2</v>
      </c>
      <c r="GH156" s="2">
        <v>1</v>
      </c>
      <c r="GI156" s="2">
        <v>-2</v>
      </c>
      <c r="GJ156" s="2">
        <v>0</v>
      </c>
      <c r="GK156" s="2">
        <v>0</v>
      </c>
      <c r="GL156" s="2">
        <f t="shared" si="102"/>
        <v>0</v>
      </c>
      <c r="GM156" s="2">
        <f t="shared" si="103"/>
        <v>0</v>
      </c>
      <c r="GN156" s="2">
        <f t="shared" si="104"/>
        <v>0</v>
      </c>
      <c r="GO156" s="2">
        <f t="shared" si="105"/>
        <v>0</v>
      </c>
      <c r="GP156" s="2">
        <f t="shared" si="106"/>
        <v>0</v>
      </c>
      <c r="GQ156" s="2"/>
      <c r="GR156" s="2">
        <v>0</v>
      </c>
      <c r="GS156" s="2">
        <v>3</v>
      </c>
      <c r="GT156" s="2">
        <v>0</v>
      </c>
      <c r="GU156" s="2" t="s">
        <v>3</v>
      </c>
      <c r="GV156" s="2">
        <f t="shared" si="107"/>
        <v>0</v>
      </c>
      <c r="GW156" s="2">
        <v>1</v>
      </c>
      <c r="GX156" s="2">
        <f t="shared" si="108"/>
        <v>0</v>
      </c>
      <c r="GY156" s="2"/>
      <c r="GZ156" s="2"/>
      <c r="HA156" s="2">
        <v>0</v>
      </c>
      <c r="HB156" s="2">
        <v>0</v>
      </c>
      <c r="HC156" s="2">
        <f t="shared" si="109"/>
        <v>0</v>
      </c>
      <c r="HD156" s="2"/>
      <c r="HE156" s="2" t="s">
        <v>3</v>
      </c>
      <c r="HF156" s="2" t="s">
        <v>3</v>
      </c>
      <c r="HG156" s="2"/>
      <c r="HH156" s="2"/>
      <c r="HI156" s="2"/>
      <c r="HJ156" s="2"/>
      <c r="HK156" s="2"/>
      <c r="HL156" s="2"/>
      <c r="HM156" s="2" t="s">
        <v>3</v>
      </c>
      <c r="HN156" s="2" t="s">
        <v>43</v>
      </c>
      <c r="HO156" s="2" t="s">
        <v>44</v>
      </c>
      <c r="HP156" s="2" t="s">
        <v>41</v>
      </c>
      <c r="HQ156" s="2" t="s">
        <v>41</v>
      </c>
      <c r="HR156" s="2"/>
      <c r="HS156" s="2">
        <v>0</v>
      </c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>
        <v>0</v>
      </c>
      <c r="IL156" s="2"/>
      <c r="IM156" s="2"/>
      <c r="IN156" s="2"/>
      <c r="IO156" s="2"/>
      <c r="IP156" s="2"/>
      <c r="IQ156" s="2"/>
      <c r="IR156" s="2"/>
      <c r="IS156" s="2"/>
      <c r="IT156" s="2"/>
      <c r="IU156" s="2"/>
    </row>
    <row r="157" spans="1:255" x14ac:dyDescent="0.2">
      <c r="A157" s="2">
        <v>17</v>
      </c>
      <c r="B157" s="2">
        <v>1</v>
      </c>
      <c r="C157" s="2"/>
      <c r="D157" s="2"/>
      <c r="E157" s="2" t="s">
        <v>346</v>
      </c>
      <c r="F157" s="2" t="s">
        <v>347</v>
      </c>
      <c r="G157" s="2" t="s">
        <v>348</v>
      </c>
      <c r="H157" s="2" t="s">
        <v>137</v>
      </c>
      <c r="I157" s="2">
        <v>0</v>
      </c>
      <c r="J157" s="2">
        <v>0</v>
      </c>
      <c r="K157" s="2">
        <v>0</v>
      </c>
      <c r="L157" s="2"/>
      <c r="M157" s="2"/>
      <c r="N157" s="2"/>
      <c r="O157" s="2">
        <f t="shared" si="91"/>
        <v>0</v>
      </c>
      <c r="P157" s="2">
        <f>ROUND(CQ157*I157,2)</f>
        <v>0</v>
      </c>
      <c r="Q157" s="2">
        <f>ROUND(CR157*I157,2)</f>
        <v>0</v>
      </c>
      <c r="R157" s="2">
        <f>ROUND(CS157*I157,2)</f>
        <v>0</v>
      </c>
      <c r="S157" s="2">
        <f>ROUND(CT157*I157,2)</f>
        <v>0</v>
      </c>
      <c r="T157" s="2">
        <f t="shared" si="92"/>
        <v>0</v>
      </c>
      <c r="U157" s="2">
        <f>ROUND(CV157*I157,7)</f>
        <v>0</v>
      </c>
      <c r="V157" s="2">
        <f>ROUND(CW157*I157,7)</f>
        <v>0</v>
      </c>
      <c r="W157" s="2">
        <f t="shared" si="93"/>
        <v>0</v>
      </c>
      <c r="X157" s="2">
        <f t="shared" si="94"/>
        <v>0</v>
      </c>
      <c r="Y157" s="2">
        <f t="shared" si="95"/>
        <v>0</v>
      </c>
      <c r="Z157" s="2"/>
      <c r="AA157" s="2">
        <v>73938991</v>
      </c>
      <c r="AB157" s="2">
        <f t="shared" si="96"/>
        <v>403.06</v>
      </c>
      <c r="AC157" s="2">
        <f>ROUND((ES157),6)</f>
        <v>403.06</v>
      </c>
      <c r="AD157" s="2">
        <f>ROUND((((ET157)-(EU157))+AE157),6)</f>
        <v>0</v>
      </c>
      <c r="AE157" s="2">
        <f>ROUND((EU157),6)</f>
        <v>0</v>
      </c>
      <c r="AF157" s="2">
        <f>ROUND((EV157),6)</f>
        <v>0</v>
      </c>
      <c r="AG157" s="2">
        <f t="shared" si="97"/>
        <v>0</v>
      </c>
      <c r="AH157" s="2">
        <f>(EW157)</f>
        <v>0</v>
      </c>
      <c r="AI157" s="2">
        <f>(EX157)</f>
        <v>0</v>
      </c>
      <c r="AJ157" s="2">
        <f t="shared" si="98"/>
        <v>0</v>
      </c>
      <c r="AK157" s="2">
        <v>403.06</v>
      </c>
      <c r="AL157" s="2">
        <v>403.06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1</v>
      </c>
      <c r="AW157" s="2">
        <v>1</v>
      </c>
      <c r="AX157" s="2"/>
      <c r="AY157" s="2"/>
      <c r="AZ157" s="2">
        <v>1</v>
      </c>
      <c r="BA157" s="2">
        <v>1</v>
      </c>
      <c r="BB157" s="2">
        <v>1</v>
      </c>
      <c r="BC157" s="2">
        <v>1.07</v>
      </c>
      <c r="BD157" s="2" t="s">
        <v>3</v>
      </c>
      <c r="BE157" s="2" t="s">
        <v>3</v>
      </c>
      <c r="BF157" s="2" t="s">
        <v>3</v>
      </c>
      <c r="BG157" s="2" t="s">
        <v>3</v>
      </c>
      <c r="BH157" s="2">
        <v>3</v>
      </c>
      <c r="BI157" s="2">
        <v>1</v>
      </c>
      <c r="BJ157" s="2" t="s">
        <v>349</v>
      </c>
      <c r="BK157" s="2"/>
      <c r="BL157" s="2"/>
      <c r="BM157" s="2">
        <v>500001</v>
      </c>
      <c r="BN157" s="2">
        <v>0</v>
      </c>
      <c r="BO157" s="2" t="s">
        <v>347</v>
      </c>
      <c r="BP157" s="2">
        <v>1</v>
      </c>
      <c r="BQ157" s="2">
        <v>8</v>
      </c>
      <c r="BR157" s="2">
        <v>0</v>
      </c>
      <c r="BS157" s="2">
        <v>1</v>
      </c>
      <c r="BT157" s="2">
        <v>1</v>
      </c>
      <c r="BU157" s="2">
        <v>1</v>
      </c>
      <c r="BV157" s="2">
        <v>1</v>
      </c>
      <c r="BW157" s="2">
        <v>1</v>
      </c>
      <c r="BX157" s="2">
        <v>1</v>
      </c>
      <c r="BY157" s="2" t="s">
        <v>3</v>
      </c>
      <c r="BZ157" s="2">
        <v>0</v>
      </c>
      <c r="CA157" s="2">
        <v>0</v>
      </c>
      <c r="CB157" s="2" t="s">
        <v>3</v>
      </c>
      <c r="CC157" s="2"/>
      <c r="CD157" s="2"/>
      <c r="CE157" s="2">
        <v>0</v>
      </c>
      <c r="CF157" s="2">
        <v>0</v>
      </c>
      <c r="CG157" s="2">
        <v>0</v>
      </c>
      <c r="CH157" s="2"/>
      <c r="CI157" s="2"/>
      <c r="CJ157" s="2"/>
      <c r="CK157" s="2"/>
      <c r="CL157" s="2"/>
      <c r="CM157" s="2">
        <v>0</v>
      </c>
      <c r="CN157" s="2" t="s">
        <v>3</v>
      </c>
      <c r="CO157" s="2">
        <v>0</v>
      </c>
      <c r="CP157" s="2">
        <f t="shared" si="99"/>
        <v>0</v>
      </c>
      <c r="CQ157" s="2">
        <f>ROUND(AL157*BC157,2)</f>
        <v>431.27</v>
      </c>
      <c r="CR157" s="2">
        <f>ROUND(AM157*BB157,2)</f>
        <v>0</v>
      </c>
      <c r="CS157" s="2">
        <f>ROUND(AN157*BS157,2)</f>
        <v>0</v>
      </c>
      <c r="CT157" s="2">
        <f>ROUND(AO157*BA157,2)</f>
        <v>0</v>
      </c>
      <c r="CU157" s="2">
        <f t="shared" si="100"/>
        <v>0</v>
      </c>
      <c r="CV157" s="2">
        <f>AH157</f>
        <v>0</v>
      </c>
      <c r="CW157" s="2">
        <f>AI157</f>
        <v>0</v>
      </c>
      <c r="CX157" s="2">
        <f t="shared" si="101"/>
        <v>0</v>
      </c>
      <c r="CY157" s="2">
        <f>0</f>
        <v>0</v>
      </c>
      <c r="CZ157" s="2">
        <f>0</f>
        <v>0</v>
      </c>
      <c r="DA157" s="2"/>
      <c r="DB157" s="2"/>
      <c r="DC157" s="2" t="s">
        <v>3</v>
      </c>
      <c r="DD157" s="2" t="s">
        <v>3</v>
      </c>
      <c r="DE157" s="2" t="s">
        <v>3</v>
      </c>
      <c r="DF157" s="2" t="s">
        <v>3</v>
      </c>
      <c r="DG157" s="2" t="s">
        <v>3</v>
      </c>
      <c r="DH157" s="2" t="s">
        <v>3</v>
      </c>
      <c r="DI157" s="2" t="s">
        <v>3</v>
      </c>
      <c r="DJ157" s="2" t="s">
        <v>3</v>
      </c>
      <c r="DK157" s="2" t="s">
        <v>3</v>
      </c>
      <c r="DL157" s="2" t="s">
        <v>3</v>
      </c>
      <c r="DM157" s="2" t="s">
        <v>3</v>
      </c>
      <c r="DN157" s="2">
        <v>0</v>
      </c>
      <c r="DO157" s="2">
        <v>0</v>
      </c>
      <c r="DP157" s="2">
        <v>1</v>
      </c>
      <c r="DQ157" s="2">
        <v>1</v>
      </c>
      <c r="DR157" s="2"/>
      <c r="DS157" s="2"/>
      <c r="DT157" s="2"/>
      <c r="DU157" s="2">
        <v>1013</v>
      </c>
      <c r="DV157" s="2" t="s">
        <v>137</v>
      </c>
      <c r="DW157" s="2" t="s">
        <v>137</v>
      </c>
      <c r="DX157" s="2">
        <v>1</v>
      </c>
      <c r="DY157" s="2"/>
      <c r="DZ157" s="2" t="s">
        <v>3</v>
      </c>
      <c r="EA157" s="2" t="s">
        <v>3</v>
      </c>
      <c r="EB157" s="2" t="s">
        <v>3</v>
      </c>
      <c r="EC157" s="2" t="s">
        <v>3</v>
      </c>
      <c r="ED157" s="2"/>
      <c r="EE157" s="2">
        <v>72340530</v>
      </c>
      <c r="EF157" s="2">
        <v>8</v>
      </c>
      <c r="EG157" s="2" t="s">
        <v>53</v>
      </c>
      <c r="EH157" s="2">
        <v>0</v>
      </c>
      <c r="EI157" s="2" t="s">
        <v>3</v>
      </c>
      <c r="EJ157" s="2">
        <v>1</v>
      </c>
      <c r="EK157" s="2">
        <v>500001</v>
      </c>
      <c r="EL157" s="2" t="s">
        <v>54</v>
      </c>
      <c r="EM157" s="2" t="s">
        <v>55</v>
      </c>
      <c r="EN157" s="2"/>
      <c r="EO157" s="2" t="s">
        <v>3</v>
      </c>
      <c r="EP157" s="2"/>
      <c r="EQ157" s="2">
        <v>0</v>
      </c>
      <c r="ER157" s="2">
        <v>403.06</v>
      </c>
      <c r="ES157" s="2">
        <v>403.06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>
        <v>0</v>
      </c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>
        <v>0</v>
      </c>
      <c r="FR157" s="2">
        <v>0</v>
      </c>
      <c r="FS157" s="2">
        <v>0</v>
      </c>
      <c r="FT157" s="2"/>
      <c r="FU157" s="2"/>
      <c r="FV157" s="2"/>
      <c r="FW157" s="2"/>
      <c r="FX157" s="2">
        <v>0</v>
      </c>
      <c r="FY157" s="2">
        <v>0</v>
      </c>
      <c r="FZ157" s="2"/>
      <c r="GA157" s="2" t="s">
        <v>3</v>
      </c>
      <c r="GB157" s="2"/>
      <c r="GC157" s="2"/>
      <c r="GD157" s="2">
        <v>1</v>
      </c>
      <c r="GE157" s="2"/>
      <c r="GF157" s="2">
        <v>1885568230</v>
      </c>
      <c r="GG157" s="2">
        <v>2</v>
      </c>
      <c r="GH157" s="2">
        <v>1</v>
      </c>
      <c r="GI157" s="2">
        <v>2</v>
      </c>
      <c r="GJ157" s="2">
        <v>0</v>
      </c>
      <c r="GK157" s="2">
        <v>0</v>
      </c>
      <c r="GL157" s="2">
        <f t="shared" si="102"/>
        <v>0</v>
      </c>
      <c r="GM157" s="2">
        <f t="shared" si="103"/>
        <v>0</v>
      </c>
      <c r="GN157" s="2">
        <f t="shared" si="104"/>
        <v>0</v>
      </c>
      <c r="GO157" s="2">
        <f t="shared" si="105"/>
        <v>0</v>
      </c>
      <c r="GP157" s="2">
        <f t="shared" si="106"/>
        <v>0</v>
      </c>
      <c r="GQ157" s="2"/>
      <c r="GR157" s="2">
        <v>0</v>
      </c>
      <c r="GS157" s="2">
        <v>3</v>
      </c>
      <c r="GT157" s="2">
        <v>0</v>
      </c>
      <c r="GU157" s="2" t="s">
        <v>3</v>
      </c>
      <c r="GV157" s="2">
        <f t="shared" si="107"/>
        <v>0</v>
      </c>
      <c r="GW157" s="2">
        <v>1</v>
      </c>
      <c r="GX157" s="2">
        <f t="shared" si="108"/>
        <v>0</v>
      </c>
      <c r="GY157" s="2"/>
      <c r="GZ157" s="2"/>
      <c r="HA157" s="2">
        <v>0</v>
      </c>
      <c r="HB157" s="2">
        <v>0</v>
      </c>
      <c r="HC157" s="2">
        <f t="shared" si="109"/>
        <v>0</v>
      </c>
      <c r="HD157" s="2"/>
      <c r="HE157" s="2" t="s">
        <v>3</v>
      </c>
      <c r="HF157" s="2" t="s">
        <v>3</v>
      </c>
      <c r="HG157" s="2"/>
      <c r="HH157" s="2"/>
      <c r="HI157" s="2"/>
      <c r="HJ157" s="2"/>
      <c r="HK157" s="2"/>
      <c r="HL157" s="2"/>
      <c r="HM157" s="2" t="s">
        <v>3</v>
      </c>
      <c r="HN157" s="2" t="s">
        <v>3</v>
      </c>
      <c r="HO157" s="2" t="s">
        <v>3</v>
      </c>
      <c r="HP157" s="2" t="s">
        <v>3</v>
      </c>
      <c r="HQ157" s="2" t="s">
        <v>3</v>
      </c>
      <c r="HR157" s="2"/>
      <c r="HS157" s="2">
        <v>0</v>
      </c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>
        <v>0</v>
      </c>
      <c r="IL157" s="2"/>
      <c r="IM157" s="2"/>
      <c r="IN157" s="2"/>
      <c r="IO157" s="2"/>
      <c r="IP157" s="2"/>
      <c r="IQ157" s="2"/>
      <c r="IR157" s="2"/>
      <c r="IS157" s="2"/>
      <c r="IT157" s="2"/>
      <c r="IU157" s="2"/>
    </row>
    <row r="158" spans="1:255" x14ac:dyDescent="0.2">
      <c r="A158" s="2">
        <v>17</v>
      </c>
      <c r="B158" s="2">
        <v>1</v>
      </c>
      <c r="C158" s="2">
        <f>ROW(SmtRes!A189)</f>
        <v>189</v>
      </c>
      <c r="D158" s="2">
        <f>ROW(EtalonRes!A209)</f>
        <v>209</v>
      </c>
      <c r="E158" s="2" t="s">
        <v>350</v>
      </c>
      <c r="F158" s="2" t="s">
        <v>152</v>
      </c>
      <c r="G158" s="2" t="s">
        <v>153</v>
      </c>
      <c r="H158" s="2" t="s">
        <v>154</v>
      </c>
      <c r="I158" s="2">
        <v>0</v>
      </c>
      <c r="J158" s="2">
        <v>0</v>
      </c>
      <c r="K158" s="2">
        <v>0</v>
      </c>
      <c r="L158" s="2"/>
      <c r="M158" s="2"/>
      <c r="N158" s="2"/>
      <c r="O158" s="2">
        <f t="shared" si="91"/>
        <v>0</v>
      </c>
      <c r="P158" s="2">
        <f>SUMIF(SmtRes!AQ184:'SmtRes'!AQ189,"=1",SmtRes!DF184:'SmtRes'!DF189)</f>
        <v>0</v>
      </c>
      <c r="Q158" s="2">
        <f>SUMIF(SmtRes!AQ184:'SmtRes'!AQ189,"=1",SmtRes!DG184:'SmtRes'!DG189)</f>
        <v>0</v>
      </c>
      <c r="R158" s="2">
        <f>SUMIF(SmtRes!AQ184:'SmtRes'!AQ189,"=1",SmtRes!DH184:'SmtRes'!DH189)</f>
        <v>0</v>
      </c>
      <c r="S158" s="2">
        <f>SUMIF(SmtRes!AQ184:'SmtRes'!AQ189,"=1",SmtRes!DI184:'SmtRes'!DI189)</f>
        <v>0</v>
      </c>
      <c r="T158" s="2">
        <f t="shared" si="92"/>
        <v>0</v>
      </c>
      <c r="U158" s="2">
        <f>SUMIF(SmtRes!AQ184:'SmtRes'!AQ189,"=1",SmtRes!CV184:'SmtRes'!CV189)</f>
        <v>0</v>
      </c>
      <c r="V158" s="2">
        <f>SUMIF(SmtRes!AQ184:'SmtRes'!AQ189,"=1",SmtRes!CW184:'SmtRes'!CW189)</f>
        <v>0</v>
      </c>
      <c r="W158" s="2">
        <f t="shared" si="93"/>
        <v>0</v>
      </c>
      <c r="X158" s="2">
        <f t="shared" si="94"/>
        <v>0</v>
      </c>
      <c r="Y158" s="2">
        <f t="shared" si="95"/>
        <v>0</v>
      </c>
      <c r="Z158" s="2"/>
      <c r="AA158" s="2">
        <v>73938991</v>
      </c>
      <c r="AB158" s="2">
        <f t="shared" si="96"/>
        <v>116.59130999999999</v>
      </c>
      <c r="AC158" s="2">
        <f>ROUND((SUM(SmtRes!BQ184:'SmtRes'!BQ189)),6)</f>
        <v>6.0242100000000001</v>
      </c>
      <c r="AD158" s="2">
        <f>ROUND((((SUM(SmtRes!BR184:'SmtRes'!BR189))-(0))+AE158),6)</f>
        <v>2.2631000000000001</v>
      </c>
      <c r="AE158" s="2">
        <f>ROUND((0),6)</f>
        <v>0</v>
      </c>
      <c r="AF158" s="2">
        <f>ROUND((SUM(SmtRes!BT184:'SmtRes'!BT189)),6)</f>
        <v>108.304</v>
      </c>
      <c r="AG158" s="2">
        <f t="shared" si="97"/>
        <v>0</v>
      </c>
      <c r="AH158" s="2">
        <f>(SUM(SmtRes!BU184:'SmtRes'!BU189))</f>
        <v>0.28000000000000003</v>
      </c>
      <c r="AI158" s="2">
        <f>(0)</f>
        <v>0</v>
      </c>
      <c r="AJ158" s="2">
        <f t="shared" si="98"/>
        <v>0</v>
      </c>
      <c r="AK158" s="2">
        <v>116.59131000000002</v>
      </c>
      <c r="AL158" s="2">
        <v>6.0242100000000001</v>
      </c>
      <c r="AM158" s="2">
        <v>2.2630999999999997</v>
      </c>
      <c r="AN158" s="2">
        <v>0</v>
      </c>
      <c r="AO158" s="2">
        <v>108.30400000000002</v>
      </c>
      <c r="AP158" s="2">
        <v>0</v>
      </c>
      <c r="AQ158" s="2">
        <v>0.28000000000000003</v>
      </c>
      <c r="AR158" s="2">
        <v>0</v>
      </c>
      <c r="AS158" s="2">
        <v>0</v>
      </c>
      <c r="AT158" s="2">
        <v>117</v>
      </c>
      <c r="AU158" s="2">
        <v>74</v>
      </c>
      <c r="AV158" s="2">
        <v>1</v>
      </c>
      <c r="AW158" s="2">
        <v>1</v>
      </c>
      <c r="AX158" s="2"/>
      <c r="AY158" s="2"/>
      <c r="AZ158" s="2">
        <v>1</v>
      </c>
      <c r="BA158" s="2">
        <v>1</v>
      </c>
      <c r="BB158" s="2">
        <v>1</v>
      </c>
      <c r="BC158" s="2">
        <v>1</v>
      </c>
      <c r="BD158" s="2" t="s">
        <v>3</v>
      </c>
      <c r="BE158" s="2" t="s">
        <v>3</v>
      </c>
      <c r="BF158" s="2" t="s">
        <v>3</v>
      </c>
      <c r="BG158" s="2" t="s">
        <v>3</v>
      </c>
      <c r="BH158" s="2">
        <v>0</v>
      </c>
      <c r="BI158" s="2">
        <v>1</v>
      </c>
      <c r="BJ158" s="2" t="s">
        <v>155</v>
      </c>
      <c r="BK158" s="2"/>
      <c r="BL158" s="2"/>
      <c r="BM158" s="2">
        <v>24001</v>
      </c>
      <c r="BN158" s="2">
        <v>0</v>
      </c>
      <c r="BO158" s="2" t="s">
        <v>3</v>
      </c>
      <c r="BP158" s="2">
        <v>0</v>
      </c>
      <c r="BQ158" s="2">
        <v>2</v>
      </c>
      <c r="BR158" s="2">
        <v>0</v>
      </c>
      <c r="BS158" s="2">
        <v>1</v>
      </c>
      <c r="BT158" s="2">
        <v>1</v>
      </c>
      <c r="BU158" s="2">
        <v>1</v>
      </c>
      <c r="BV158" s="2">
        <v>1</v>
      </c>
      <c r="BW158" s="2">
        <v>1</v>
      </c>
      <c r="BX158" s="2">
        <v>1</v>
      </c>
      <c r="BY158" s="2" t="s">
        <v>3</v>
      </c>
      <c r="BZ158" s="2">
        <v>117</v>
      </c>
      <c r="CA158" s="2">
        <v>74</v>
      </c>
      <c r="CB158" s="2" t="s">
        <v>3</v>
      </c>
      <c r="CC158" s="2"/>
      <c r="CD158" s="2"/>
      <c r="CE158" s="2">
        <v>0</v>
      </c>
      <c r="CF158" s="2">
        <v>0</v>
      </c>
      <c r="CG158" s="2">
        <v>0</v>
      </c>
      <c r="CH158" s="2"/>
      <c r="CI158" s="2"/>
      <c r="CJ158" s="2"/>
      <c r="CK158" s="2"/>
      <c r="CL158" s="2"/>
      <c r="CM158" s="2">
        <v>0</v>
      </c>
      <c r="CN158" s="2" t="s">
        <v>3</v>
      </c>
      <c r="CO158" s="2">
        <v>0</v>
      </c>
      <c r="CP158" s="2">
        <f t="shared" si="99"/>
        <v>0</v>
      </c>
      <c r="CQ158" s="2">
        <f>SUMIF(SmtRes!AQ184:'SmtRes'!AQ189,"=1",SmtRes!AA184:'SmtRes'!AA189)</f>
        <v>1094.0999999999999</v>
      </c>
      <c r="CR158" s="2">
        <f>SUMIF(SmtRes!AQ184:'SmtRes'!AQ189,"=1",SmtRes!AB184:'SmtRes'!AB189)</f>
        <v>18.149999999999999</v>
      </c>
      <c r="CS158" s="2">
        <f>SUMIF(SmtRes!AQ184:'SmtRes'!AQ189,"=1",SmtRes!AC184:'SmtRes'!AC189)</f>
        <v>0</v>
      </c>
      <c r="CT158" s="2">
        <f>SUMIF(SmtRes!AQ184:'SmtRes'!AQ189,"=1",SmtRes!AD184:'SmtRes'!AD189)</f>
        <v>386.8</v>
      </c>
      <c r="CU158" s="2">
        <f t="shared" si="100"/>
        <v>0</v>
      </c>
      <c r="CV158" s="2">
        <f>SUMIF(SmtRes!AQ184:'SmtRes'!AQ189,"=1",SmtRes!BU184:'SmtRes'!BU189)</f>
        <v>0.28000000000000003</v>
      </c>
      <c r="CW158" s="2">
        <f>SUMIF(SmtRes!AQ184:'SmtRes'!AQ189,"=1",SmtRes!BV184:'SmtRes'!BV189)</f>
        <v>0</v>
      </c>
      <c r="CX158" s="2">
        <f t="shared" si="101"/>
        <v>0</v>
      </c>
      <c r="CY158" s="2">
        <f>(((S158+R158)*AT158)/100)</f>
        <v>0</v>
      </c>
      <c r="CZ158" s="2">
        <f>(((S158+R158)*AU158)/100)</f>
        <v>0</v>
      </c>
      <c r="DA158" s="2"/>
      <c r="DB158" s="2"/>
      <c r="DC158" s="2" t="s">
        <v>3</v>
      </c>
      <c r="DD158" s="2" t="s">
        <v>3</v>
      </c>
      <c r="DE158" s="2" t="s">
        <v>3</v>
      </c>
      <c r="DF158" s="2" t="s">
        <v>3</v>
      </c>
      <c r="DG158" s="2" t="s">
        <v>3</v>
      </c>
      <c r="DH158" s="2" t="s">
        <v>3</v>
      </c>
      <c r="DI158" s="2" t="s">
        <v>3</v>
      </c>
      <c r="DJ158" s="2" t="s">
        <v>3</v>
      </c>
      <c r="DK158" s="2" t="s">
        <v>3</v>
      </c>
      <c r="DL158" s="2" t="s">
        <v>3</v>
      </c>
      <c r="DM158" s="2" t="s">
        <v>3</v>
      </c>
      <c r="DN158" s="2">
        <v>0</v>
      </c>
      <c r="DO158" s="2">
        <v>0</v>
      </c>
      <c r="DP158" s="2">
        <v>1</v>
      </c>
      <c r="DQ158" s="2">
        <v>1</v>
      </c>
      <c r="DR158" s="2"/>
      <c r="DS158" s="2"/>
      <c r="DT158" s="2"/>
      <c r="DU158" s="2">
        <v>1013</v>
      </c>
      <c r="DV158" s="2" t="s">
        <v>154</v>
      </c>
      <c r="DW158" s="2" t="s">
        <v>154</v>
      </c>
      <c r="DX158" s="2">
        <v>1</v>
      </c>
      <c r="DY158" s="2"/>
      <c r="DZ158" s="2" t="s">
        <v>3</v>
      </c>
      <c r="EA158" s="2" t="s">
        <v>3</v>
      </c>
      <c r="EB158" s="2" t="s">
        <v>3</v>
      </c>
      <c r="EC158" s="2" t="s">
        <v>3</v>
      </c>
      <c r="ED158" s="2"/>
      <c r="EE158" s="2">
        <v>72340632</v>
      </c>
      <c r="EF158" s="2">
        <v>2</v>
      </c>
      <c r="EG158" s="2" t="s">
        <v>23</v>
      </c>
      <c r="EH158" s="2">
        <v>18</v>
      </c>
      <c r="EI158" s="2" t="s">
        <v>41</v>
      </c>
      <c r="EJ158" s="2">
        <v>1</v>
      </c>
      <c r="EK158" s="2">
        <v>24001</v>
      </c>
      <c r="EL158" s="2" t="s">
        <v>41</v>
      </c>
      <c r="EM158" s="2" t="s">
        <v>124</v>
      </c>
      <c r="EN158" s="2"/>
      <c r="EO158" s="2" t="s">
        <v>3</v>
      </c>
      <c r="EP158" s="2"/>
      <c r="EQ158" s="2">
        <v>0</v>
      </c>
      <c r="ER158" s="2">
        <v>0</v>
      </c>
      <c r="ES158" s="2">
        <v>0</v>
      </c>
      <c r="ET158" s="2">
        <v>0</v>
      </c>
      <c r="EU158" s="2">
        <v>0</v>
      </c>
      <c r="EV158" s="2">
        <v>0</v>
      </c>
      <c r="EW158" s="2">
        <v>0.28000000000000003</v>
      </c>
      <c r="EX158" s="2">
        <v>0</v>
      </c>
      <c r="EY158" s="2">
        <v>0</v>
      </c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>
        <v>0</v>
      </c>
      <c r="FR158" s="2">
        <v>0</v>
      </c>
      <c r="FS158" s="2">
        <v>0</v>
      </c>
      <c r="FT158" s="2"/>
      <c r="FU158" s="2"/>
      <c r="FV158" s="2"/>
      <c r="FW158" s="2"/>
      <c r="FX158" s="2">
        <v>117</v>
      </c>
      <c r="FY158" s="2">
        <v>74</v>
      </c>
      <c r="FZ158" s="2"/>
      <c r="GA158" s="2" t="s">
        <v>3</v>
      </c>
      <c r="GB158" s="2"/>
      <c r="GC158" s="2"/>
      <c r="GD158" s="2">
        <v>1</v>
      </c>
      <c r="GE158" s="2"/>
      <c r="GF158" s="2">
        <v>-279115442</v>
      </c>
      <c r="GG158" s="2">
        <v>2</v>
      </c>
      <c r="GH158" s="2">
        <v>1</v>
      </c>
      <c r="GI158" s="2">
        <v>-2</v>
      </c>
      <c r="GJ158" s="2">
        <v>0</v>
      </c>
      <c r="GK158" s="2">
        <v>0</v>
      </c>
      <c r="GL158" s="2">
        <f t="shared" si="102"/>
        <v>0</v>
      </c>
      <c r="GM158" s="2">
        <f t="shared" si="103"/>
        <v>0</v>
      </c>
      <c r="GN158" s="2">
        <f t="shared" si="104"/>
        <v>0</v>
      </c>
      <c r="GO158" s="2">
        <f t="shared" si="105"/>
        <v>0</v>
      </c>
      <c r="GP158" s="2">
        <f t="shared" si="106"/>
        <v>0</v>
      </c>
      <c r="GQ158" s="2"/>
      <c r="GR158" s="2">
        <v>0</v>
      </c>
      <c r="GS158" s="2">
        <v>3</v>
      </c>
      <c r="GT158" s="2">
        <v>0</v>
      </c>
      <c r="GU158" s="2" t="s">
        <v>3</v>
      </c>
      <c r="GV158" s="2">
        <f t="shared" si="107"/>
        <v>0</v>
      </c>
      <c r="GW158" s="2">
        <v>1</v>
      </c>
      <c r="GX158" s="2">
        <f t="shared" si="108"/>
        <v>0</v>
      </c>
      <c r="GY158" s="2"/>
      <c r="GZ158" s="2"/>
      <c r="HA158" s="2">
        <v>0</v>
      </c>
      <c r="HB158" s="2">
        <v>0</v>
      </c>
      <c r="HC158" s="2">
        <f t="shared" si="109"/>
        <v>0</v>
      </c>
      <c r="HD158" s="2"/>
      <c r="HE158" s="2" t="s">
        <v>3</v>
      </c>
      <c r="HF158" s="2" t="s">
        <v>3</v>
      </c>
      <c r="HG158" s="2"/>
      <c r="HH158" s="2"/>
      <c r="HI158" s="2"/>
      <c r="HJ158" s="2"/>
      <c r="HK158" s="2"/>
      <c r="HL158" s="2"/>
      <c r="HM158" s="2" t="s">
        <v>3</v>
      </c>
      <c r="HN158" s="2" t="s">
        <v>43</v>
      </c>
      <c r="HO158" s="2" t="s">
        <v>44</v>
      </c>
      <c r="HP158" s="2" t="s">
        <v>41</v>
      </c>
      <c r="HQ158" s="2" t="s">
        <v>41</v>
      </c>
      <c r="HR158" s="2"/>
      <c r="HS158" s="2">
        <v>0</v>
      </c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>
        <v>0</v>
      </c>
      <c r="IL158" s="2"/>
      <c r="IM158" s="2"/>
      <c r="IN158" s="2"/>
      <c r="IO158" s="2"/>
      <c r="IP158" s="2"/>
      <c r="IQ158" s="2"/>
      <c r="IR158" s="2"/>
      <c r="IS158" s="2"/>
      <c r="IT158" s="2"/>
      <c r="IU158" s="2"/>
    </row>
    <row r="159" spans="1:255" x14ac:dyDescent="0.2">
      <c r="A159" s="2">
        <v>18</v>
      </c>
      <c r="B159" s="2">
        <v>1</v>
      </c>
      <c r="C159" s="2">
        <v>189</v>
      </c>
      <c r="D159" s="2"/>
      <c r="E159" s="2" t="s">
        <v>351</v>
      </c>
      <c r="F159" s="2" t="s">
        <v>157</v>
      </c>
      <c r="G159" s="2" t="s">
        <v>158</v>
      </c>
      <c r="H159" s="2" t="s">
        <v>137</v>
      </c>
      <c r="I159" s="2">
        <f>I158*J159</f>
        <v>0</v>
      </c>
      <c r="J159" s="2">
        <v>1</v>
      </c>
      <c r="K159" s="2">
        <v>1</v>
      </c>
      <c r="L159" s="2"/>
      <c r="M159" s="2"/>
      <c r="N159" s="2"/>
      <c r="O159" s="2">
        <f t="shared" si="91"/>
        <v>0</v>
      </c>
      <c r="P159" s="2">
        <f>ROUND(CQ159*I159,2)</f>
        <v>0</v>
      </c>
      <c r="Q159" s="2">
        <f>ROUND(CR159*I159,2)</f>
        <v>0</v>
      </c>
      <c r="R159" s="2">
        <f>ROUND(CS159*I159,2)</f>
        <v>0</v>
      </c>
      <c r="S159" s="2">
        <f>ROUND(CT159*I159,2)</f>
        <v>0</v>
      </c>
      <c r="T159" s="2">
        <f t="shared" si="92"/>
        <v>0</v>
      </c>
      <c r="U159" s="2">
        <f>ROUND(CV159*I159,7)</f>
        <v>0</v>
      </c>
      <c r="V159" s="2">
        <f>ROUND(CW159*I159,7)</f>
        <v>0</v>
      </c>
      <c r="W159" s="2">
        <f t="shared" si="93"/>
        <v>0</v>
      </c>
      <c r="X159" s="2">
        <f t="shared" si="94"/>
        <v>0</v>
      </c>
      <c r="Y159" s="2">
        <f t="shared" si="95"/>
        <v>0</v>
      </c>
      <c r="Z159" s="2"/>
      <c r="AA159" s="2">
        <v>73938991</v>
      </c>
      <c r="AB159" s="2">
        <f t="shared" si="96"/>
        <v>120.79</v>
      </c>
      <c r="AC159" s="2">
        <f>ROUND((ES159),6)</f>
        <v>120.79</v>
      </c>
      <c r="AD159" s="2">
        <f>ROUND((((ET159)-(EU159))+AE159),6)</f>
        <v>0</v>
      </c>
      <c r="AE159" s="2">
        <f>ROUND((EU159),6)</f>
        <v>0</v>
      </c>
      <c r="AF159" s="2">
        <f>ROUND((EV159),6)</f>
        <v>0</v>
      </c>
      <c r="AG159" s="2">
        <f t="shared" si="97"/>
        <v>0</v>
      </c>
      <c r="AH159" s="2">
        <f>(EW159)</f>
        <v>0</v>
      </c>
      <c r="AI159" s="2">
        <f>(EX159)</f>
        <v>0</v>
      </c>
      <c r="AJ159" s="2">
        <f t="shared" si="98"/>
        <v>0</v>
      </c>
      <c r="AK159" s="2">
        <v>120.79</v>
      </c>
      <c r="AL159" s="2">
        <v>120.79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117</v>
      </c>
      <c r="AU159" s="2">
        <v>74</v>
      </c>
      <c r="AV159" s="2">
        <v>1</v>
      </c>
      <c r="AW159" s="2">
        <v>1</v>
      </c>
      <c r="AX159" s="2"/>
      <c r="AY159" s="2"/>
      <c r="AZ159" s="2">
        <v>1</v>
      </c>
      <c r="BA159" s="2">
        <v>1</v>
      </c>
      <c r="BB159" s="2">
        <v>1</v>
      </c>
      <c r="BC159" s="2">
        <v>1.27</v>
      </c>
      <c r="BD159" s="2" t="s">
        <v>3</v>
      </c>
      <c r="BE159" s="2" t="s">
        <v>3</v>
      </c>
      <c r="BF159" s="2" t="s">
        <v>3</v>
      </c>
      <c r="BG159" s="2" t="s">
        <v>3</v>
      </c>
      <c r="BH159" s="2">
        <v>3</v>
      </c>
      <c r="BI159" s="2">
        <v>1</v>
      </c>
      <c r="BJ159" s="2" t="s">
        <v>159</v>
      </c>
      <c r="BK159" s="2"/>
      <c r="BL159" s="2"/>
      <c r="BM159" s="2">
        <v>24001</v>
      </c>
      <c r="BN159" s="2">
        <v>0</v>
      </c>
      <c r="BO159" s="2" t="s">
        <v>157</v>
      </c>
      <c r="BP159" s="2">
        <v>1</v>
      </c>
      <c r="BQ159" s="2">
        <v>2</v>
      </c>
      <c r="BR159" s="2">
        <v>0</v>
      </c>
      <c r="BS159" s="2">
        <v>1</v>
      </c>
      <c r="BT159" s="2">
        <v>1</v>
      </c>
      <c r="BU159" s="2">
        <v>1</v>
      </c>
      <c r="BV159" s="2">
        <v>1</v>
      </c>
      <c r="BW159" s="2">
        <v>1</v>
      </c>
      <c r="BX159" s="2">
        <v>1</v>
      </c>
      <c r="BY159" s="2" t="s">
        <v>3</v>
      </c>
      <c r="BZ159" s="2">
        <v>117</v>
      </c>
      <c r="CA159" s="2">
        <v>74</v>
      </c>
      <c r="CB159" s="2" t="s">
        <v>3</v>
      </c>
      <c r="CC159" s="2"/>
      <c r="CD159" s="2"/>
      <c r="CE159" s="2">
        <v>0</v>
      </c>
      <c r="CF159" s="2">
        <v>0</v>
      </c>
      <c r="CG159" s="2">
        <v>0</v>
      </c>
      <c r="CH159" s="2"/>
      <c r="CI159" s="2"/>
      <c r="CJ159" s="2"/>
      <c r="CK159" s="2"/>
      <c r="CL159" s="2"/>
      <c r="CM159" s="2">
        <v>0</v>
      </c>
      <c r="CN159" s="2" t="s">
        <v>3</v>
      </c>
      <c r="CO159" s="2">
        <v>0</v>
      </c>
      <c r="CP159" s="2">
        <f t="shared" si="99"/>
        <v>0</v>
      </c>
      <c r="CQ159" s="2">
        <f>ROUND(AL159*BC159,2)</f>
        <v>153.4</v>
      </c>
      <c r="CR159" s="2">
        <f>ROUND(AM159*BB159,2)</f>
        <v>0</v>
      </c>
      <c r="CS159" s="2">
        <f>ROUND(AN159*BS159,2)</f>
        <v>0</v>
      </c>
      <c r="CT159" s="2">
        <f>ROUND(AO159*BA159,2)</f>
        <v>0</v>
      </c>
      <c r="CU159" s="2">
        <f t="shared" si="100"/>
        <v>0</v>
      </c>
      <c r="CV159" s="2">
        <f>AH159</f>
        <v>0</v>
      </c>
      <c r="CW159" s="2">
        <f>AI159</f>
        <v>0</v>
      </c>
      <c r="CX159" s="2">
        <f t="shared" si="101"/>
        <v>0</v>
      </c>
      <c r="CY159" s="2">
        <f>(((S159+R159)*AT159)/100)</f>
        <v>0</v>
      </c>
      <c r="CZ159" s="2">
        <f>(((S159+R159)*AU159)/100)</f>
        <v>0</v>
      </c>
      <c r="DA159" s="2"/>
      <c r="DB159" s="2"/>
      <c r="DC159" s="2" t="s">
        <v>3</v>
      </c>
      <c r="DD159" s="2" t="s">
        <v>3</v>
      </c>
      <c r="DE159" s="2" t="s">
        <v>3</v>
      </c>
      <c r="DF159" s="2" t="s">
        <v>3</v>
      </c>
      <c r="DG159" s="2" t="s">
        <v>3</v>
      </c>
      <c r="DH159" s="2" t="s">
        <v>3</v>
      </c>
      <c r="DI159" s="2" t="s">
        <v>3</v>
      </c>
      <c r="DJ159" s="2" t="s">
        <v>3</v>
      </c>
      <c r="DK159" s="2" t="s">
        <v>3</v>
      </c>
      <c r="DL159" s="2" t="s">
        <v>3</v>
      </c>
      <c r="DM159" s="2" t="s">
        <v>3</v>
      </c>
      <c r="DN159" s="2">
        <v>0</v>
      </c>
      <c r="DO159" s="2">
        <v>0</v>
      </c>
      <c r="DP159" s="2">
        <v>1</v>
      </c>
      <c r="DQ159" s="2">
        <v>1</v>
      </c>
      <c r="DR159" s="2"/>
      <c r="DS159" s="2"/>
      <c r="DT159" s="2"/>
      <c r="DU159" s="2">
        <v>1013</v>
      </c>
      <c r="DV159" s="2" t="s">
        <v>137</v>
      </c>
      <c r="DW159" s="2" t="s">
        <v>137</v>
      </c>
      <c r="DX159" s="2">
        <v>1</v>
      </c>
      <c r="DY159" s="2"/>
      <c r="DZ159" s="2" t="s">
        <v>3</v>
      </c>
      <c r="EA159" s="2" t="s">
        <v>3</v>
      </c>
      <c r="EB159" s="2" t="s">
        <v>3</v>
      </c>
      <c r="EC159" s="2" t="s">
        <v>3</v>
      </c>
      <c r="ED159" s="2"/>
      <c r="EE159" s="2">
        <v>72340632</v>
      </c>
      <c r="EF159" s="2">
        <v>2</v>
      </c>
      <c r="EG159" s="2" t="s">
        <v>23</v>
      </c>
      <c r="EH159" s="2">
        <v>18</v>
      </c>
      <c r="EI159" s="2" t="s">
        <v>41</v>
      </c>
      <c r="EJ159" s="2">
        <v>1</v>
      </c>
      <c r="EK159" s="2">
        <v>24001</v>
      </c>
      <c r="EL159" s="2" t="s">
        <v>41</v>
      </c>
      <c r="EM159" s="2" t="s">
        <v>124</v>
      </c>
      <c r="EN159" s="2"/>
      <c r="EO159" s="2" t="s">
        <v>3</v>
      </c>
      <c r="EP159" s="2"/>
      <c r="EQ159" s="2">
        <v>0</v>
      </c>
      <c r="ER159" s="2">
        <v>120.79</v>
      </c>
      <c r="ES159" s="2">
        <v>120.79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>
        <v>0</v>
      </c>
      <c r="FR159" s="2">
        <v>0</v>
      </c>
      <c r="FS159" s="2">
        <v>0</v>
      </c>
      <c r="FT159" s="2"/>
      <c r="FU159" s="2"/>
      <c r="FV159" s="2"/>
      <c r="FW159" s="2"/>
      <c r="FX159" s="2">
        <v>117</v>
      </c>
      <c r="FY159" s="2">
        <v>74</v>
      </c>
      <c r="FZ159" s="2"/>
      <c r="GA159" s="2" t="s">
        <v>3</v>
      </c>
      <c r="GB159" s="2"/>
      <c r="GC159" s="2"/>
      <c r="GD159" s="2">
        <v>1</v>
      </c>
      <c r="GE159" s="2"/>
      <c r="GF159" s="2">
        <v>1640984246</v>
      </c>
      <c r="GG159" s="2">
        <v>2</v>
      </c>
      <c r="GH159" s="2">
        <v>1</v>
      </c>
      <c r="GI159" s="2">
        <v>2</v>
      </c>
      <c r="GJ159" s="2">
        <v>0</v>
      </c>
      <c r="GK159" s="2">
        <v>0</v>
      </c>
      <c r="GL159" s="2">
        <f t="shared" si="102"/>
        <v>0</v>
      </c>
      <c r="GM159" s="2">
        <f t="shared" si="103"/>
        <v>0</v>
      </c>
      <c r="GN159" s="2">
        <f t="shared" si="104"/>
        <v>0</v>
      </c>
      <c r="GO159" s="2">
        <f t="shared" si="105"/>
        <v>0</v>
      </c>
      <c r="GP159" s="2">
        <f t="shared" si="106"/>
        <v>0</v>
      </c>
      <c r="GQ159" s="2"/>
      <c r="GR159" s="2">
        <v>0</v>
      </c>
      <c r="GS159" s="2">
        <v>3</v>
      </c>
      <c r="GT159" s="2">
        <v>0</v>
      </c>
      <c r="GU159" s="2" t="s">
        <v>3</v>
      </c>
      <c r="GV159" s="2">
        <f t="shared" si="107"/>
        <v>0</v>
      </c>
      <c r="GW159" s="2">
        <v>1</v>
      </c>
      <c r="GX159" s="2">
        <f t="shared" si="108"/>
        <v>0</v>
      </c>
      <c r="GY159" s="2"/>
      <c r="GZ159" s="2"/>
      <c r="HA159" s="2">
        <v>0</v>
      </c>
      <c r="HB159" s="2">
        <v>0</v>
      </c>
      <c r="HC159" s="2">
        <f t="shared" si="109"/>
        <v>0</v>
      </c>
      <c r="HD159" s="2"/>
      <c r="HE159" s="2" t="s">
        <v>3</v>
      </c>
      <c r="HF159" s="2" t="s">
        <v>3</v>
      </c>
      <c r="HG159" s="2"/>
      <c r="HH159" s="2"/>
      <c r="HI159" s="2"/>
      <c r="HJ159" s="2"/>
      <c r="HK159" s="2"/>
      <c r="HL159" s="2"/>
      <c r="HM159" s="2" t="s">
        <v>3</v>
      </c>
      <c r="HN159" s="2" t="s">
        <v>43</v>
      </c>
      <c r="HO159" s="2" t="s">
        <v>44</v>
      </c>
      <c r="HP159" s="2" t="s">
        <v>41</v>
      </c>
      <c r="HQ159" s="2" t="s">
        <v>41</v>
      </c>
      <c r="HR159" s="2"/>
      <c r="HS159" s="2">
        <v>0</v>
      </c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>
        <v>0</v>
      </c>
      <c r="IL159" s="2"/>
      <c r="IM159" s="2"/>
      <c r="IN159" s="2"/>
      <c r="IO159" s="2"/>
      <c r="IP159" s="2"/>
      <c r="IQ159" s="2"/>
      <c r="IR159" s="2"/>
      <c r="IS159" s="2"/>
      <c r="IT159" s="2"/>
      <c r="IU159" s="2"/>
    </row>
    <row r="160" spans="1:255" x14ac:dyDescent="0.2">
      <c r="A160" s="2">
        <v>17</v>
      </c>
      <c r="B160" s="2">
        <v>1</v>
      </c>
      <c r="C160" s="2">
        <f>ROW(SmtRes!A193)</f>
        <v>193</v>
      </c>
      <c r="D160" s="2">
        <f>ROW(EtalonRes!A213)</f>
        <v>213</v>
      </c>
      <c r="E160" s="2" t="s">
        <v>352</v>
      </c>
      <c r="F160" s="2" t="s">
        <v>353</v>
      </c>
      <c r="G160" s="2" t="s">
        <v>354</v>
      </c>
      <c r="H160" s="2" t="s">
        <v>154</v>
      </c>
      <c r="I160" s="2">
        <v>0</v>
      </c>
      <c r="J160" s="2">
        <v>0</v>
      </c>
      <c r="K160" s="2">
        <v>0</v>
      </c>
      <c r="L160" s="2"/>
      <c r="M160" s="2"/>
      <c r="N160" s="2"/>
      <c r="O160" s="2">
        <f t="shared" si="91"/>
        <v>0</v>
      </c>
      <c r="P160" s="2">
        <f>SUMIF(SmtRes!AQ190:'SmtRes'!AQ193,"=1",SmtRes!DF190:'SmtRes'!DF193)</f>
        <v>0</v>
      </c>
      <c r="Q160" s="2">
        <f>SUMIF(SmtRes!AQ190:'SmtRes'!AQ193,"=1",SmtRes!DG190:'SmtRes'!DG193)</f>
        <v>0</v>
      </c>
      <c r="R160" s="2">
        <f>SUMIF(SmtRes!AQ190:'SmtRes'!AQ193,"=1",SmtRes!DH190:'SmtRes'!DH193)</f>
        <v>0</v>
      </c>
      <c r="S160" s="2">
        <f>SUMIF(SmtRes!AQ190:'SmtRes'!AQ193,"=1",SmtRes!DI190:'SmtRes'!DI193)</f>
        <v>0</v>
      </c>
      <c r="T160" s="2">
        <f t="shared" si="92"/>
        <v>0</v>
      </c>
      <c r="U160" s="2">
        <f>SUMIF(SmtRes!AQ190:'SmtRes'!AQ193,"=1",SmtRes!CV190:'SmtRes'!CV193)</f>
        <v>0</v>
      </c>
      <c r="V160" s="2">
        <f>SUMIF(SmtRes!AQ190:'SmtRes'!AQ193,"=1",SmtRes!CW190:'SmtRes'!CW193)</f>
        <v>0</v>
      </c>
      <c r="W160" s="2">
        <f t="shared" si="93"/>
        <v>0</v>
      </c>
      <c r="X160" s="2">
        <f t="shared" si="94"/>
        <v>0</v>
      </c>
      <c r="Y160" s="2">
        <f t="shared" si="95"/>
        <v>0</v>
      </c>
      <c r="Z160" s="2"/>
      <c r="AA160" s="2">
        <v>73938991</v>
      </c>
      <c r="AB160" s="2">
        <f t="shared" si="96"/>
        <v>629.30579999999998</v>
      </c>
      <c r="AC160" s="2">
        <f>ROUND((SUM(SmtRes!BQ190:'SmtRes'!BQ193)),6)</f>
        <v>23.872399999999999</v>
      </c>
      <c r="AD160" s="2">
        <f>ROUND((((SUM(SmtRes!BR190:'SmtRes'!BR193))-(0))+AE160),6)</f>
        <v>3.2793999999999999</v>
      </c>
      <c r="AE160" s="2">
        <f>ROUND((0),6)</f>
        <v>0</v>
      </c>
      <c r="AF160" s="2">
        <f>ROUND((SUM(SmtRes!BT190:'SmtRes'!BT193)),6)</f>
        <v>602.154</v>
      </c>
      <c r="AG160" s="2">
        <f t="shared" si="97"/>
        <v>0</v>
      </c>
      <c r="AH160" s="2">
        <f>(SUM(SmtRes!BU190:'SmtRes'!BU193))</f>
        <v>1.4</v>
      </c>
      <c r="AI160" s="2">
        <f>(0)</f>
        <v>0</v>
      </c>
      <c r="AJ160" s="2">
        <f t="shared" si="98"/>
        <v>0</v>
      </c>
      <c r="AK160" s="2">
        <v>629.30579999999998</v>
      </c>
      <c r="AL160" s="2">
        <v>23.872399999999999</v>
      </c>
      <c r="AM160" s="2">
        <v>3.2794000000000003</v>
      </c>
      <c r="AN160" s="2">
        <v>0</v>
      </c>
      <c r="AO160" s="2">
        <v>602.154</v>
      </c>
      <c r="AP160" s="2">
        <v>0</v>
      </c>
      <c r="AQ160" s="2">
        <v>1.4</v>
      </c>
      <c r="AR160" s="2">
        <v>0</v>
      </c>
      <c r="AS160" s="2">
        <v>0</v>
      </c>
      <c r="AT160" s="2">
        <v>117</v>
      </c>
      <c r="AU160" s="2">
        <v>74</v>
      </c>
      <c r="AV160" s="2">
        <v>1</v>
      </c>
      <c r="AW160" s="2">
        <v>1</v>
      </c>
      <c r="AX160" s="2"/>
      <c r="AY160" s="2"/>
      <c r="AZ160" s="2">
        <v>1</v>
      </c>
      <c r="BA160" s="2">
        <v>1</v>
      </c>
      <c r="BB160" s="2">
        <v>1</v>
      </c>
      <c r="BC160" s="2">
        <v>1</v>
      </c>
      <c r="BD160" s="2" t="s">
        <v>3</v>
      </c>
      <c r="BE160" s="2" t="s">
        <v>3</v>
      </c>
      <c r="BF160" s="2" t="s">
        <v>3</v>
      </c>
      <c r="BG160" s="2" t="s">
        <v>3</v>
      </c>
      <c r="BH160" s="2">
        <v>0</v>
      </c>
      <c r="BI160" s="2">
        <v>1</v>
      </c>
      <c r="BJ160" s="2" t="s">
        <v>355</v>
      </c>
      <c r="BK160" s="2"/>
      <c r="BL160" s="2"/>
      <c r="BM160" s="2">
        <v>24001</v>
      </c>
      <c r="BN160" s="2">
        <v>0</v>
      </c>
      <c r="BO160" s="2" t="s">
        <v>3</v>
      </c>
      <c r="BP160" s="2">
        <v>0</v>
      </c>
      <c r="BQ160" s="2">
        <v>2</v>
      </c>
      <c r="BR160" s="2">
        <v>0</v>
      </c>
      <c r="BS160" s="2">
        <v>1</v>
      </c>
      <c r="BT160" s="2">
        <v>1</v>
      </c>
      <c r="BU160" s="2">
        <v>1</v>
      </c>
      <c r="BV160" s="2">
        <v>1</v>
      </c>
      <c r="BW160" s="2">
        <v>1</v>
      </c>
      <c r="BX160" s="2">
        <v>1</v>
      </c>
      <c r="BY160" s="2" t="s">
        <v>3</v>
      </c>
      <c r="BZ160" s="2">
        <v>117</v>
      </c>
      <c r="CA160" s="2">
        <v>74</v>
      </c>
      <c r="CB160" s="2" t="s">
        <v>3</v>
      </c>
      <c r="CC160" s="2"/>
      <c r="CD160" s="2"/>
      <c r="CE160" s="2">
        <v>0</v>
      </c>
      <c r="CF160" s="2">
        <v>0</v>
      </c>
      <c r="CG160" s="2">
        <v>0</v>
      </c>
      <c r="CH160" s="2"/>
      <c r="CI160" s="2"/>
      <c r="CJ160" s="2"/>
      <c r="CK160" s="2"/>
      <c r="CL160" s="2"/>
      <c r="CM160" s="2">
        <v>0</v>
      </c>
      <c r="CN160" s="2" t="s">
        <v>3</v>
      </c>
      <c r="CO160" s="2">
        <v>0</v>
      </c>
      <c r="CP160" s="2">
        <f t="shared" si="99"/>
        <v>0</v>
      </c>
      <c r="CQ160" s="2">
        <f>SUMIF(SmtRes!AQ190:'SmtRes'!AQ193,"=1",SmtRes!AA190:'SmtRes'!AA193)</f>
        <v>1002.64</v>
      </c>
      <c r="CR160" s="2">
        <f>SUMIF(SmtRes!AQ190:'SmtRes'!AQ193,"=1",SmtRes!AB190:'SmtRes'!AB193)</f>
        <v>13.81</v>
      </c>
      <c r="CS160" s="2">
        <f>SUMIF(SmtRes!AQ190:'SmtRes'!AQ193,"=1",SmtRes!AC190:'SmtRes'!AC193)</f>
        <v>0</v>
      </c>
      <c r="CT160" s="2">
        <f>SUMIF(SmtRes!AQ190:'SmtRes'!AQ193,"=1",SmtRes!AD190:'SmtRes'!AD193)</f>
        <v>430.11</v>
      </c>
      <c r="CU160" s="2">
        <f t="shared" si="100"/>
        <v>0</v>
      </c>
      <c r="CV160" s="2">
        <f>SUMIF(SmtRes!AQ190:'SmtRes'!AQ193,"=1",SmtRes!BU190:'SmtRes'!BU193)</f>
        <v>1.4</v>
      </c>
      <c r="CW160" s="2">
        <f>SUMIF(SmtRes!AQ190:'SmtRes'!AQ193,"=1",SmtRes!BV190:'SmtRes'!BV193)</f>
        <v>0</v>
      </c>
      <c r="CX160" s="2">
        <f t="shared" si="101"/>
        <v>0</v>
      </c>
      <c r="CY160" s="2">
        <f>(((S160+R160)*AT160)/100)</f>
        <v>0</v>
      </c>
      <c r="CZ160" s="2">
        <f>(((S160+R160)*AU160)/100)</f>
        <v>0</v>
      </c>
      <c r="DA160" s="2"/>
      <c r="DB160" s="2"/>
      <c r="DC160" s="2" t="s">
        <v>3</v>
      </c>
      <c r="DD160" s="2" t="s">
        <v>3</v>
      </c>
      <c r="DE160" s="2" t="s">
        <v>3</v>
      </c>
      <c r="DF160" s="2" t="s">
        <v>3</v>
      </c>
      <c r="DG160" s="2" t="s">
        <v>3</v>
      </c>
      <c r="DH160" s="2" t="s">
        <v>3</v>
      </c>
      <c r="DI160" s="2" t="s">
        <v>3</v>
      </c>
      <c r="DJ160" s="2" t="s">
        <v>3</v>
      </c>
      <c r="DK160" s="2" t="s">
        <v>3</v>
      </c>
      <c r="DL160" s="2" t="s">
        <v>3</v>
      </c>
      <c r="DM160" s="2" t="s">
        <v>3</v>
      </c>
      <c r="DN160" s="2">
        <v>0</v>
      </c>
      <c r="DO160" s="2">
        <v>0</v>
      </c>
      <c r="DP160" s="2">
        <v>1</v>
      </c>
      <c r="DQ160" s="2">
        <v>1</v>
      </c>
      <c r="DR160" s="2"/>
      <c r="DS160" s="2"/>
      <c r="DT160" s="2"/>
      <c r="DU160" s="2">
        <v>1013</v>
      </c>
      <c r="DV160" s="2" t="s">
        <v>154</v>
      </c>
      <c r="DW160" s="2" t="s">
        <v>154</v>
      </c>
      <c r="DX160" s="2">
        <v>1</v>
      </c>
      <c r="DY160" s="2"/>
      <c r="DZ160" s="2" t="s">
        <v>3</v>
      </c>
      <c r="EA160" s="2" t="s">
        <v>3</v>
      </c>
      <c r="EB160" s="2" t="s">
        <v>3</v>
      </c>
      <c r="EC160" s="2" t="s">
        <v>3</v>
      </c>
      <c r="ED160" s="2"/>
      <c r="EE160" s="2">
        <v>72340632</v>
      </c>
      <c r="EF160" s="2">
        <v>2</v>
      </c>
      <c r="EG160" s="2" t="s">
        <v>23</v>
      </c>
      <c r="EH160" s="2">
        <v>18</v>
      </c>
      <c r="EI160" s="2" t="s">
        <v>41</v>
      </c>
      <c r="EJ160" s="2">
        <v>1</v>
      </c>
      <c r="EK160" s="2">
        <v>24001</v>
      </c>
      <c r="EL160" s="2" t="s">
        <v>41</v>
      </c>
      <c r="EM160" s="2" t="s">
        <v>124</v>
      </c>
      <c r="EN160" s="2"/>
      <c r="EO160" s="2" t="s">
        <v>3</v>
      </c>
      <c r="EP160" s="2"/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1.4</v>
      </c>
      <c r="EX160" s="2">
        <v>0</v>
      </c>
      <c r="EY160" s="2">
        <v>0</v>
      </c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>
        <v>0</v>
      </c>
      <c r="FR160" s="2">
        <v>0</v>
      </c>
      <c r="FS160" s="2">
        <v>0</v>
      </c>
      <c r="FT160" s="2"/>
      <c r="FU160" s="2"/>
      <c r="FV160" s="2"/>
      <c r="FW160" s="2"/>
      <c r="FX160" s="2">
        <v>117</v>
      </c>
      <c r="FY160" s="2">
        <v>74</v>
      </c>
      <c r="FZ160" s="2"/>
      <c r="GA160" s="2" t="s">
        <v>3</v>
      </c>
      <c r="GB160" s="2"/>
      <c r="GC160" s="2"/>
      <c r="GD160" s="2">
        <v>1</v>
      </c>
      <c r="GE160" s="2"/>
      <c r="GF160" s="2">
        <v>-785323531</v>
      </c>
      <c r="GG160" s="2">
        <v>2</v>
      </c>
      <c r="GH160" s="2">
        <v>1</v>
      </c>
      <c r="GI160" s="2">
        <v>-2</v>
      </c>
      <c r="GJ160" s="2">
        <v>0</v>
      </c>
      <c r="GK160" s="2">
        <v>0</v>
      </c>
      <c r="GL160" s="2">
        <f t="shared" si="102"/>
        <v>0</v>
      </c>
      <c r="GM160" s="2">
        <f t="shared" si="103"/>
        <v>0</v>
      </c>
      <c r="GN160" s="2">
        <f t="shared" si="104"/>
        <v>0</v>
      </c>
      <c r="GO160" s="2">
        <f t="shared" si="105"/>
        <v>0</v>
      </c>
      <c r="GP160" s="2">
        <f t="shared" si="106"/>
        <v>0</v>
      </c>
      <c r="GQ160" s="2"/>
      <c r="GR160" s="2">
        <v>0</v>
      </c>
      <c r="GS160" s="2">
        <v>3</v>
      </c>
      <c r="GT160" s="2">
        <v>0</v>
      </c>
      <c r="GU160" s="2" t="s">
        <v>3</v>
      </c>
      <c r="GV160" s="2">
        <f t="shared" si="107"/>
        <v>0</v>
      </c>
      <c r="GW160" s="2">
        <v>1</v>
      </c>
      <c r="GX160" s="2">
        <f t="shared" si="108"/>
        <v>0</v>
      </c>
      <c r="GY160" s="2"/>
      <c r="GZ160" s="2"/>
      <c r="HA160" s="2">
        <v>0</v>
      </c>
      <c r="HB160" s="2">
        <v>0</v>
      </c>
      <c r="HC160" s="2">
        <f t="shared" si="109"/>
        <v>0</v>
      </c>
      <c r="HD160" s="2"/>
      <c r="HE160" s="2" t="s">
        <v>3</v>
      </c>
      <c r="HF160" s="2" t="s">
        <v>3</v>
      </c>
      <c r="HG160" s="2"/>
      <c r="HH160" s="2"/>
      <c r="HI160" s="2"/>
      <c r="HJ160" s="2"/>
      <c r="HK160" s="2"/>
      <c r="HL160" s="2"/>
      <c r="HM160" s="2" t="s">
        <v>3</v>
      </c>
      <c r="HN160" s="2" t="s">
        <v>43</v>
      </c>
      <c r="HO160" s="2" t="s">
        <v>44</v>
      </c>
      <c r="HP160" s="2" t="s">
        <v>41</v>
      </c>
      <c r="HQ160" s="2" t="s">
        <v>41</v>
      </c>
      <c r="HR160" s="2"/>
      <c r="HS160" s="2">
        <v>0</v>
      </c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>
        <v>0</v>
      </c>
      <c r="IL160" s="2"/>
      <c r="IM160" s="2"/>
      <c r="IN160" s="2"/>
      <c r="IO160" s="2"/>
      <c r="IP160" s="2"/>
      <c r="IQ160" s="2"/>
      <c r="IR160" s="2"/>
      <c r="IS160" s="2"/>
      <c r="IT160" s="2"/>
      <c r="IU160" s="2"/>
    </row>
    <row r="161" spans="1:255" x14ac:dyDescent="0.2">
      <c r="A161" s="2">
        <v>18</v>
      </c>
      <c r="B161" s="2">
        <v>1</v>
      </c>
      <c r="C161" s="2">
        <v>193</v>
      </c>
      <c r="D161" s="2"/>
      <c r="E161" s="2" t="s">
        <v>356</v>
      </c>
      <c r="F161" s="2" t="s">
        <v>357</v>
      </c>
      <c r="G161" s="2" t="s">
        <v>358</v>
      </c>
      <c r="H161" s="2" t="s">
        <v>137</v>
      </c>
      <c r="I161" s="2">
        <f>I160*J161</f>
        <v>0</v>
      </c>
      <c r="J161" s="2">
        <v>1</v>
      </c>
      <c r="K161" s="2">
        <v>1</v>
      </c>
      <c r="L161" s="2"/>
      <c r="M161" s="2"/>
      <c r="N161" s="2"/>
      <c r="O161" s="2">
        <f t="shared" si="91"/>
        <v>0</v>
      </c>
      <c r="P161" s="2">
        <f>ROUND(CQ161*I161,2)</f>
        <v>0</v>
      </c>
      <c r="Q161" s="2">
        <f>ROUND(CR161*I161,2)</f>
        <v>0</v>
      </c>
      <c r="R161" s="2">
        <f>ROUND(CS161*I161,2)</f>
        <v>0</v>
      </c>
      <c r="S161" s="2">
        <f>ROUND(CT161*I161,2)</f>
        <v>0</v>
      </c>
      <c r="T161" s="2">
        <f t="shared" si="92"/>
        <v>0</v>
      </c>
      <c r="U161" s="2">
        <f>ROUND(CV161*I161,7)</f>
        <v>0</v>
      </c>
      <c r="V161" s="2">
        <f>ROUND(CW161*I161,7)</f>
        <v>0</v>
      </c>
      <c r="W161" s="2">
        <f t="shared" si="93"/>
        <v>0</v>
      </c>
      <c r="X161" s="2">
        <f t="shared" si="94"/>
        <v>0</v>
      </c>
      <c r="Y161" s="2">
        <f t="shared" si="95"/>
        <v>0</v>
      </c>
      <c r="Z161" s="2"/>
      <c r="AA161" s="2">
        <v>73938991</v>
      </c>
      <c r="AB161" s="2">
        <f t="shared" si="96"/>
        <v>3106.43</v>
      </c>
      <c r="AC161" s="2">
        <f>ROUND((ES161),6)</f>
        <v>3106.43</v>
      </c>
      <c r="AD161" s="2">
        <f>ROUND((((ET161)-(EU161))+AE161),6)</f>
        <v>0</v>
      </c>
      <c r="AE161" s="2">
        <f>ROUND((EU161),6)</f>
        <v>0</v>
      </c>
      <c r="AF161" s="2">
        <f>ROUND((EV161),6)</f>
        <v>0</v>
      </c>
      <c r="AG161" s="2">
        <f t="shared" si="97"/>
        <v>0</v>
      </c>
      <c r="AH161" s="2">
        <f>(EW161)</f>
        <v>0</v>
      </c>
      <c r="AI161" s="2">
        <f>(EX161)</f>
        <v>0</v>
      </c>
      <c r="AJ161" s="2">
        <f t="shared" si="98"/>
        <v>0</v>
      </c>
      <c r="AK161" s="2">
        <v>3106.43</v>
      </c>
      <c r="AL161" s="2">
        <v>3106.43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117</v>
      </c>
      <c r="AU161" s="2">
        <v>74</v>
      </c>
      <c r="AV161" s="2">
        <v>1</v>
      </c>
      <c r="AW161" s="2">
        <v>1</v>
      </c>
      <c r="AX161" s="2"/>
      <c r="AY161" s="2"/>
      <c r="AZ161" s="2">
        <v>1</v>
      </c>
      <c r="BA161" s="2">
        <v>1</v>
      </c>
      <c r="BB161" s="2">
        <v>1</v>
      </c>
      <c r="BC161" s="2">
        <v>0.99</v>
      </c>
      <c r="BD161" s="2" t="s">
        <v>3</v>
      </c>
      <c r="BE161" s="2" t="s">
        <v>3</v>
      </c>
      <c r="BF161" s="2" t="s">
        <v>3</v>
      </c>
      <c r="BG161" s="2" t="s">
        <v>3</v>
      </c>
      <c r="BH161" s="2">
        <v>3</v>
      </c>
      <c r="BI161" s="2">
        <v>1</v>
      </c>
      <c r="BJ161" s="2" t="s">
        <v>359</v>
      </c>
      <c r="BK161" s="2"/>
      <c r="BL161" s="2"/>
      <c r="BM161" s="2">
        <v>24001</v>
      </c>
      <c r="BN161" s="2">
        <v>0</v>
      </c>
      <c r="BO161" s="2" t="s">
        <v>357</v>
      </c>
      <c r="BP161" s="2">
        <v>1</v>
      </c>
      <c r="BQ161" s="2">
        <v>2</v>
      </c>
      <c r="BR161" s="2">
        <v>0</v>
      </c>
      <c r="BS161" s="2">
        <v>1</v>
      </c>
      <c r="BT161" s="2">
        <v>1</v>
      </c>
      <c r="BU161" s="2">
        <v>1</v>
      </c>
      <c r="BV161" s="2">
        <v>1</v>
      </c>
      <c r="BW161" s="2">
        <v>1</v>
      </c>
      <c r="BX161" s="2">
        <v>1</v>
      </c>
      <c r="BY161" s="2" t="s">
        <v>3</v>
      </c>
      <c r="BZ161" s="2">
        <v>117</v>
      </c>
      <c r="CA161" s="2">
        <v>74</v>
      </c>
      <c r="CB161" s="2" t="s">
        <v>3</v>
      </c>
      <c r="CC161" s="2"/>
      <c r="CD161" s="2"/>
      <c r="CE161" s="2">
        <v>0</v>
      </c>
      <c r="CF161" s="2">
        <v>0</v>
      </c>
      <c r="CG161" s="2">
        <v>0</v>
      </c>
      <c r="CH161" s="2"/>
      <c r="CI161" s="2"/>
      <c r="CJ161" s="2"/>
      <c r="CK161" s="2"/>
      <c r="CL161" s="2"/>
      <c r="CM161" s="2">
        <v>0</v>
      </c>
      <c r="CN161" s="2" t="s">
        <v>3</v>
      </c>
      <c r="CO161" s="2">
        <v>0</v>
      </c>
      <c r="CP161" s="2">
        <f t="shared" si="99"/>
        <v>0</v>
      </c>
      <c r="CQ161" s="2">
        <f>ROUND(AL161*BC161,2)</f>
        <v>3075.37</v>
      </c>
      <c r="CR161" s="2">
        <f>ROUND(AM161*BB161,2)</f>
        <v>0</v>
      </c>
      <c r="CS161" s="2">
        <f>ROUND(AN161*BS161,2)</f>
        <v>0</v>
      </c>
      <c r="CT161" s="2">
        <f>ROUND(AO161*BA161,2)</f>
        <v>0</v>
      </c>
      <c r="CU161" s="2">
        <f t="shared" si="100"/>
        <v>0</v>
      </c>
      <c r="CV161" s="2">
        <f>AH161</f>
        <v>0</v>
      </c>
      <c r="CW161" s="2">
        <f>AI161</f>
        <v>0</v>
      </c>
      <c r="CX161" s="2">
        <f t="shared" si="101"/>
        <v>0</v>
      </c>
      <c r="CY161" s="2">
        <f>(((S161+R161)*AT161)/100)</f>
        <v>0</v>
      </c>
      <c r="CZ161" s="2">
        <f>(((S161+R161)*AU161)/100)</f>
        <v>0</v>
      </c>
      <c r="DA161" s="2"/>
      <c r="DB161" s="2"/>
      <c r="DC161" s="2" t="s">
        <v>3</v>
      </c>
      <c r="DD161" s="2" t="s">
        <v>3</v>
      </c>
      <c r="DE161" s="2" t="s">
        <v>3</v>
      </c>
      <c r="DF161" s="2" t="s">
        <v>3</v>
      </c>
      <c r="DG161" s="2" t="s">
        <v>3</v>
      </c>
      <c r="DH161" s="2" t="s">
        <v>3</v>
      </c>
      <c r="DI161" s="2" t="s">
        <v>3</v>
      </c>
      <c r="DJ161" s="2" t="s">
        <v>3</v>
      </c>
      <c r="DK161" s="2" t="s">
        <v>3</v>
      </c>
      <c r="DL161" s="2" t="s">
        <v>3</v>
      </c>
      <c r="DM161" s="2" t="s">
        <v>3</v>
      </c>
      <c r="DN161" s="2">
        <v>0</v>
      </c>
      <c r="DO161" s="2">
        <v>0</v>
      </c>
      <c r="DP161" s="2">
        <v>1</v>
      </c>
      <c r="DQ161" s="2">
        <v>1</v>
      </c>
      <c r="DR161" s="2"/>
      <c r="DS161" s="2"/>
      <c r="DT161" s="2"/>
      <c r="DU161" s="2">
        <v>1013</v>
      </c>
      <c r="DV161" s="2" t="s">
        <v>137</v>
      </c>
      <c r="DW161" s="2" t="s">
        <v>137</v>
      </c>
      <c r="DX161" s="2">
        <v>1</v>
      </c>
      <c r="DY161" s="2"/>
      <c r="DZ161" s="2" t="s">
        <v>3</v>
      </c>
      <c r="EA161" s="2" t="s">
        <v>3</v>
      </c>
      <c r="EB161" s="2" t="s">
        <v>3</v>
      </c>
      <c r="EC161" s="2" t="s">
        <v>3</v>
      </c>
      <c r="ED161" s="2"/>
      <c r="EE161" s="2">
        <v>72340632</v>
      </c>
      <c r="EF161" s="2">
        <v>2</v>
      </c>
      <c r="EG161" s="2" t="s">
        <v>23</v>
      </c>
      <c r="EH161" s="2">
        <v>18</v>
      </c>
      <c r="EI161" s="2" t="s">
        <v>41</v>
      </c>
      <c r="EJ161" s="2">
        <v>1</v>
      </c>
      <c r="EK161" s="2">
        <v>24001</v>
      </c>
      <c r="EL161" s="2" t="s">
        <v>41</v>
      </c>
      <c r="EM161" s="2" t="s">
        <v>124</v>
      </c>
      <c r="EN161" s="2"/>
      <c r="EO161" s="2" t="s">
        <v>3</v>
      </c>
      <c r="EP161" s="2"/>
      <c r="EQ161" s="2">
        <v>0</v>
      </c>
      <c r="ER161" s="2">
        <v>3106.43</v>
      </c>
      <c r="ES161" s="2">
        <v>3106.43</v>
      </c>
      <c r="ET161" s="2">
        <v>0</v>
      </c>
      <c r="EU161" s="2">
        <v>0</v>
      </c>
      <c r="EV161" s="2">
        <v>0</v>
      </c>
      <c r="EW161" s="2">
        <v>0</v>
      </c>
      <c r="EX161" s="2">
        <v>0</v>
      </c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>
        <v>0</v>
      </c>
      <c r="FR161" s="2">
        <v>0</v>
      </c>
      <c r="FS161" s="2">
        <v>0</v>
      </c>
      <c r="FT161" s="2"/>
      <c r="FU161" s="2"/>
      <c r="FV161" s="2"/>
      <c r="FW161" s="2"/>
      <c r="FX161" s="2">
        <v>117</v>
      </c>
      <c r="FY161" s="2">
        <v>74</v>
      </c>
      <c r="FZ161" s="2"/>
      <c r="GA161" s="2" t="s">
        <v>3</v>
      </c>
      <c r="GB161" s="2"/>
      <c r="GC161" s="2"/>
      <c r="GD161" s="2">
        <v>1</v>
      </c>
      <c r="GE161" s="2"/>
      <c r="GF161" s="2">
        <v>-1971811453</v>
      </c>
      <c r="GG161" s="2">
        <v>2</v>
      </c>
      <c r="GH161" s="2">
        <v>1</v>
      </c>
      <c r="GI161" s="2">
        <v>2</v>
      </c>
      <c r="GJ161" s="2">
        <v>0</v>
      </c>
      <c r="GK161" s="2">
        <v>0</v>
      </c>
      <c r="GL161" s="2">
        <f t="shared" si="102"/>
        <v>0</v>
      </c>
      <c r="GM161" s="2">
        <f t="shared" si="103"/>
        <v>0</v>
      </c>
      <c r="GN161" s="2">
        <f t="shared" si="104"/>
        <v>0</v>
      </c>
      <c r="GO161" s="2">
        <f t="shared" si="105"/>
        <v>0</v>
      </c>
      <c r="GP161" s="2">
        <f t="shared" si="106"/>
        <v>0</v>
      </c>
      <c r="GQ161" s="2"/>
      <c r="GR161" s="2">
        <v>0</v>
      </c>
      <c r="GS161" s="2">
        <v>3</v>
      </c>
      <c r="GT161" s="2">
        <v>0</v>
      </c>
      <c r="GU161" s="2" t="s">
        <v>3</v>
      </c>
      <c r="GV161" s="2">
        <f t="shared" si="107"/>
        <v>0</v>
      </c>
      <c r="GW161" s="2">
        <v>1</v>
      </c>
      <c r="GX161" s="2">
        <f t="shared" si="108"/>
        <v>0</v>
      </c>
      <c r="GY161" s="2"/>
      <c r="GZ161" s="2"/>
      <c r="HA161" s="2">
        <v>0</v>
      </c>
      <c r="HB161" s="2">
        <v>0</v>
      </c>
      <c r="HC161" s="2">
        <f t="shared" si="109"/>
        <v>0</v>
      </c>
      <c r="HD161" s="2"/>
      <c r="HE161" s="2" t="s">
        <v>3</v>
      </c>
      <c r="HF161" s="2" t="s">
        <v>3</v>
      </c>
      <c r="HG161" s="2"/>
      <c r="HH161" s="2"/>
      <c r="HI161" s="2"/>
      <c r="HJ161" s="2"/>
      <c r="HK161" s="2"/>
      <c r="HL161" s="2"/>
      <c r="HM161" s="2" t="s">
        <v>3</v>
      </c>
      <c r="HN161" s="2" t="s">
        <v>43</v>
      </c>
      <c r="HO161" s="2" t="s">
        <v>44</v>
      </c>
      <c r="HP161" s="2" t="s">
        <v>41</v>
      </c>
      <c r="HQ161" s="2" t="s">
        <v>41</v>
      </c>
      <c r="HR161" s="2"/>
      <c r="HS161" s="2">
        <v>0</v>
      </c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>
        <v>0</v>
      </c>
      <c r="IL161" s="2"/>
      <c r="IM161" s="2"/>
      <c r="IN161" s="2"/>
      <c r="IO161" s="2"/>
      <c r="IP161" s="2"/>
      <c r="IQ161" s="2"/>
      <c r="IR161" s="2"/>
      <c r="IS161" s="2"/>
      <c r="IT161" s="2"/>
      <c r="IU161" s="2"/>
    </row>
    <row r="163" spans="1:255" x14ac:dyDescent="0.2">
      <c r="A163" s="3">
        <v>51</v>
      </c>
      <c r="B163" s="3">
        <f>B143</f>
        <v>1</v>
      </c>
      <c r="C163" s="3">
        <f>A143</f>
        <v>4</v>
      </c>
      <c r="D163" s="3">
        <f>ROW(A143)</f>
        <v>143</v>
      </c>
      <c r="E163" s="3"/>
      <c r="F163" s="3" t="str">
        <f>IF(F143&lt;&gt;"",F143,"")</f>
        <v>Новый раздел</v>
      </c>
      <c r="G163" s="3" t="str">
        <f>IF(G143&lt;&gt;"",G143,"")</f>
        <v>Переход газопровода под проезжей частью автомобильной дороги в футляре ПЭ100ГАЗ SDR11 д.110*10мм-1шт*4,5м</v>
      </c>
      <c r="H163" s="3">
        <v>0</v>
      </c>
      <c r="I163" s="3"/>
      <c r="J163" s="3"/>
      <c r="K163" s="3"/>
      <c r="L163" s="3"/>
      <c r="M163" s="3"/>
      <c r="N163" s="3"/>
      <c r="O163" s="3">
        <f t="shared" ref="O163:T163" si="110">ROUND(AB163,2)</f>
        <v>0</v>
      </c>
      <c r="P163" s="3">
        <f t="shared" si="110"/>
        <v>0</v>
      </c>
      <c r="Q163" s="3">
        <f t="shared" si="110"/>
        <v>0</v>
      </c>
      <c r="R163" s="3">
        <f t="shared" si="110"/>
        <v>0</v>
      </c>
      <c r="S163" s="3">
        <f t="shared" si="110"/>
        <v>0</v>
      </c>
      <c r="T163" s="3">
        <f t="shared" si="110"/>
        <v>0</v>
      </c>
      <c r="U163" s="3">
        <f>AH163</f>
        <v>0</v>
      </c>
      <c r="V163" s="3">
        <f>AI163</f>
        <v>0</v>
      </c>
      <c r="W163" s="3">
        <f>ROUND(AJ163,2)</f>
        <v>0</v>
      </c>
      <c r="X163" s="3">
        <f>ROUND(AK163,2)</f>
        <v>0</v>
      </c>
      <c r="Y163" s="3">
        <f>ROUND(AL163,2)</f>
        <v>0</v>
      </c>
      <c r="Z163" s="3"/>
      <c r="AA163" s="3"/>
      <c r="AB163" s="3">
        <f>ROUND(SUMIF(AA147:AA161,"=73938991",O147:O161),2)</f>
        <v>0</v>
      </c>
      <c r="AC163" s="3">
        <f>ROUND(SUMIF(AA147:AA161,"=73938991",P147:P161),2)</f>
        <v>0</v>
      </c>
      <c r="AD163" s="3">
        <f>ROUND(SUMIF(AA147:AA161,"=73938991",Q147:Q161),2)</f>
        <v>0</v>
      </c>
      <c r="AE163" s="3">
        <f>ROUND(SUMIF(AA147:AA161,"=73938991",R147:R161),2)</f>
        <v>0</v>
      </c>
      <c r="AF163" s="3">
        <f>ROUND(SUMIF(AA147:AA161,"=73938991",S147:S161),2)</f>
        <v>0</v>
      </c>
      <c r="AG163" s="3">
        <f>ROUND(SUMIF(AA147:AA161,"=73938991",T147:T161),2)</f>
        <v>0</v>
      </c>
      <c r="AH163" s="3">
        <f>SUMIF(AA147:AA161,"=73938991",U147:U161)</f>
        <v>0</v>
      </c>
      <c r="AI163" s="3">
        <f>SUMIF(AA147:AA161,"=73938991",V147:V161)</f>
        <v>0</v>
      </c>
      <c r="AJ163" s="3">
        <f>ROUND(SUMIF(AA147:AA161,"=73938991",W147:W161),2)</f>
        <v>0</v>
      </c>
      <c r="AK163" s="3">
        <f>ROUND(SUMIF(AA147:AA161,"=73938991",X147:X161),2)</f>
        <v>0</v>
      </c>
      <c r="AL163" s="3">
        <f>ROUND(SUMIF(AA147:AA161,"=73938991",Y147:Y161),2)</f>
        <v>0</v>
      </c>
      <c r="AM163" s="3"/>
      <c r="AN163" s="3"/>
      <c r="AO163" s="3">
        <f t="shared" ref="AO163:BD163" si="111">ROUND(BX163,2)</f>
        <v>0</v>
      </c>
      <c r="AP163" s="3">
        <f t="shared" si="111"/>
        <v>0</v>
      </c>
      <c r="AQ163" s="3">
        <f t="shared" si="111"/>
        <v>0</v>
      </c>
      <c r="AR163" s="3">
        <f t="shared" si="111"/>
        <v>0</v>
      </c>
      <c r="AS163" s="3">
        <f t="shared" si="111"/>
        <v>0</v>
      </c>
      <c r="AT163" s="3">
        <f t="shared" si="111"/>
        <v>0</v>
      </c>
      <c r="AU163" s="3">
        <f t="shared" si="111"/>
        <v>0</v>
      </c>
      <c r="AV163" s="3">
        <f t="shared" si="111"/>
        <v>0</v>
      </c>
      <c r="AW163" s="3">
        <f t="shared" si="111"/>
        <v>0</v>
      </c>
      <c r="AX163" s="3">
        <f t="shared" si="111"/>
        <v>0</v>
      </c>
      <c r="AY163" s="3">
        <f t="shared" si="111"/>
        <v>0</v>
      </c>
      <c r="AZ163" s="3">
        <f t="shared" si="111"/>
        <v>0</v>
      </c>
      <c r="BA163" s="3">
        <f t="shared" si="111"/>
        <v>0</v>
      </c>
      <c r="BB163" s="3">
        <f t="shared" si="111"/>
        <v>0</v>
      </c>
      <c r="BC163" s="3">
        <f t="shared" si="111"/>
        <v>0</v>
      </c>
      <c r="BD163" s="3">
        <f t="shared" si="111"/>
        <v>0</v>
      </c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>
        <f>ROUND(SUMIF(AA147:AA161,"=73938991",FQ147:FQ161),2)</f>
        <v>0</v>
      </c>
      <c r="BY163" s="3">
        <f>ROUND(SUMIF(AA147:AA161,"=73938991",FR147:FR161),2)</f>
        <v>0</v>
      </c>
      <c r="BZ163" s="3">
        <f>ROUND(SUMIF(AA147:AA161,"=73938991",GL147:GL161),2)</f>
        <v>0</v>
      </c>
      <c r="CA163" s="3">
        <f>ROUND(SUMIF(AA147:AA161,"=73938991",GM147:GM161),2)</f>
        <v>0</v>
      </c>
      <c r="CB163" s="3">
        <f>ROUND(SUMIF(AA147:AA161,"=73938991",GN147:GN161),2)</f>
        <v>0</v>
      </c>
      <c r="CC163" s="3">
        <f>ROUND(SUMIF(AA147:AA161,"=73938991",GO147:GO161),2)</f>
        <v>0</v>
      </c>
      <c r="CD163" s="3">
        <f>ROUND(SUMIF(AA147:AA161,"=73938991",GP147:GP161),2)</f>
        <v>0</v>
      </c>
      <c r="CE163" s="3">
        <f>AC163-BX163</f>
        <v>0</v>
      </c>
      <c r="CF163" s="3">
        <f>AC163-BY163</f>
        <v>0</v>
      </c>
      <c r="CG163" s="3">
        <f>BX163-BZ163</f>
        <v>0</v>
      </c>
      <c r="CH163" s="3">
        <f>AC163-BX163-BY163+BZ163</f>
        <v>0</v>
      </c>
      <c r="CI163" s="3">
        <f>BY163-BZ163</f>
        <v>0</v>
      </c>
      <c r="CJ163" s="3">
        <f>ROUND(SUMIF(AA147:AA161,"=73938991",GX147:GX161),2)</f>
        <v>0</v>
      </c>
      <c r="CK163" s="3">
        <f>ROUND(SUMIF(AA147:AA161,"=73938991",GY147:GY161),2)</f>
        <v>0</v>
      </c>
      <c r="CL163" s="3">
        <f>ROUND(SUMIF(AA147:AA161,"=73938991",GZ147:GZ161),2)</f>
        <v>0</v>
      </c>
      <c r="CM163" s="3">
        <f>ROUND(SUMIF(AA147:AA161,"=73938991",HD147:HD161),2)</f>
        <v>0</v>
      </c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>
        <v>0</v>
      </c>
    </row>
    <row r="165" spans="1:255" x14ac:dyDescent="0.2">
      <c r="A165" s="5">
        <v>50</v>
      </c>
      <c r="B165" s="5">
        <v>0</v>
      </c>
      <c r="C165" s="5">
        <v>0</v>
      </c>
      <c r="D165" s="5">
        <v>1</v>
      </c>
      <c r="E165" s="5">
        <v>201</v>
      </c>
      <c r="F165" s="5">
        <f>ROUND(Source!O163,O165)</f>
        <v>0</v>
      </c>
      <c r="G165" s="5" t="s">
        <v>64</v>
      </c>
      <c r="H165" s="5" t="s">
        <v>65</v>
      </c>
      <c r="I165" s="5"/>
      <c r="J165" s="5"/>
      <c r="K165" s="5">
        <v>201</v>
      </c>
      <c r="L165" s="5">
        <v>1</v>
      </c>
      <c r="M165" s="5">
        <v>3</v>
      </c>
      <c r="N165" s="5" t="s">
        <v>3</v>
      </c>
      <c r="O165" s="5">
        <v>2</v>
      </c>
      <c r="P165" s="5"/>
      <c r="Q165" s="5"/>
      <c r="R165" s="5"/>
      <c r="S165" s="5"/>
      <c r="T165" s="5"/>
      <c r="U165" s="5"/>
      <c r="V165" s="5"/>
      <c r="W165" s="5">
        <v>0</v>
      </c>
      <c r="X165" s="5">
        <v>1</v>
      </c>
      <c r="Y165" s="5">
        <v>0</v>
      </c>
      <c r="Z165" s="5"/>
      <c r="AA165" s="5"/>
      <c r="AB165" s="5"/>
    </row>
    <row r="166" spans="1:255" x14ac:dyDescent="0.2">
      <c r="A166" s="5">
        <v>50</v>
      </c>
      <c r="B166" s="5">
        <v>0</v>
      </c>
      <c r="C166" s="5">
        <v>0</v>
      </c>
      <c r="D166" s="5">
        <v>1</v>
      </c>
      <c r="E166" s="5">
        <v>202</v>
      </c>
      <c r="F166" s="5">
        <f>ROUND(Source!P163,O166)</f>
        <v>0</v>
      </c>
      <c r="G166" s="5" t="s">
        <v>66</v>
      </c>
      <c r="H166" s="5" t="s">
        <v>67</v>
      </c>
      <c r="I166" s="5"/>
      <c r="J166" s="5"/>
      <c r="K166" s="5">
        <v>202</v>
      </c>
      <c r="L166" s="5">
        <v>2</v>
      </c>
      <c r="M166" s="5">
        <v>3</v>
      </c>
      <c r="N166" s="5" t="s">
        <v>3</v>
      </c>
      <c r="O166" s="5">
        <v>2</v>
      </c>
      <c r="P166" s="5"/>
      <c r="Q166" s="5"/>
      <c r="R166" s="5"/>
      <c r="S166" s="5"/>
      <c r="T166" s="5"/>
      <c r="U166" s="5"/>
      <c r="V166" s="5"/>
      <c r="W166" s="5">
        <v>0</v>
      </c>
      <c r="X166" s="5">
        <v>1</v>
      </c>
      <c r="Y166" s="5">
        <v>0</v>
      </c>
      <c r="Z166" s="5"/>
      <c r="AA166" s="5"/>
      <c r="AB166" s="5"/>
    </row>
    <row r="167" spans="1:255" x14ac:dyDescent="0.2">
      <c r="A167" s="5">
        <v>50</v>
      </c>
      <c r="B167" s="5">
        <v>0</v>
      </c>
      <c r="C167" s="5">
        <v>0</v>
      </c>
      <c r="D167" s="5">
        <v>1</v>
      </c>
      <c r="E167" s="5">
        <v>222</v>
      </c>
      <c r="F167" s="5">
        <f>ROUND(Source!AO163,O167)</f>
        <v>0</v>
      </c>
      <c r="G167" s="5" t="s">
        <v>68</v>
      </c>
      <c r="H167" s="5" t="s">
        <v>69</v>
      </c>
      <c r="I167" s="5"/>
      <c r="J167" s="5"/>
      <c r="K167" s="5">
        <v>222</v>
      </c>
      <c r="L167" s="5">
        <v>3</v>
      </c>
      <c r="M167" s="5">
        <v>3</v>
      </c>
      <c r="N167" s="5" t="s">
        <v>3</v>
      </c>
      <c r="O167" s="5">
        <v>2</v>
      </c>
      <c r="P167" s="5"/>
      <c r="Q167" s="5"/>
      <c r="R167" s="5"/>
      <c r="S167" s="5"/>
      <c r="T167" s="5"/>
      <c r="U167" s="5"/>
      <c r="V167" s="5"/>
      <c r="W167" s="5">
        <v>0</v>
      </c>
      <c r="X167" s="5">
        <v>1</v>
      </c>
      <c r="Y167" s="5">
        <v>0</v>
      </c>
      <c r="Z167" s="5"/>
      <c r="AA167" s="5"/>
      <c r="AB167" s="5"/>
    </row>
    <row r="168" spans="1:255" x14ac:dyDescent="0.2">
      <c r="A168" s="5">
        <v>50</v>
      </c>
      <c r="B168" s="5">
        <v>0</v>
      </c>
      <c r="C168" s="5">
        <v>0</v>
      </c>
      <c r="D168" s="5">
        <v>1</v>
      </c>
      <c r="E168" s="5">
        <v>225</v>
      </c>
      <c r="F168" s="5">
        <f>ROUND(Source!AV163,O168)</f>
        <v>0</v>
      </c>
      <c r="G168" s="5" t="s">
        <v>70</v>
      </c>
      <c r="H168" s="5" t="s">
        <v>71</v>
      </c>
      <c r="I168" s="5"/>
      <c r="J168" s="5"/>
      <c r="K168" s="5">
        <v>225</v>
      </c>
      <c r="L168" s="5">
        <v>4</v>
      </c>
      <c r="M168" s="5">
        <v>3</v>
      </c>
      <c r="N168" s="5" t="s">
        <v>3</v>
      </c>
      <c r="O168" s="5">
        <v>2</v>
      </c>
      <c r="P168" s="5"/>
      <c r="Q168" s="5"/>
      <c r="R168" s="5"/>
      <c r="S168" s="5"/>
      <c r="T168" s="5"/>
      <c r="U168" s="5"/>
      <c r="V168" s="5"/>
      <c r="W168" s="5">
        <v>0</v>
      </c>
      <c r="X168" s="5">
        <v>1</v>
      </c>
      <c r="Y168" s="5">
        <v>0</v>
      </c>
      <c r="Z168" s="5"/>
      <c r="AA168" s="5"/>
      <c r="AB168" s="5"/>
    </row>
    <row r="169" spans="1:255" x14ac:dyDescent="0.2">
      <c r="A169" s="5">
        <v>50</v>
      </c>
      <c r="B169" s="5">
        <v>0</v>
      </c>
      <c r="C169" s="5">
        <v>0</v>
      </c>
      <c r="D169" s="5">
        <v>1</v>
      </c>
      <c r="E169" s="5">
        <v>226</v>
      </c>
      <c r="F169" s="5">
        <f>ROUND(Source!AW163,O169)</f>
        <v>0</v>
      </c>
      <c r="G169" s="5" t="s">
        <v>72</v>
      </c>
      <c r="H169" s="5" t="s">
        <v>73</v>
      </c>
      <c r="I169" s="5"/>
      <c r="J169" s="5"/>
      <c r="K169" s="5">
        <v>226</v>
      </c>
      <c r="L169" s="5">
        <v>5</v>
      </c>
      <c r="M169" s="5">
        <v>3</v>
      </c>
      <c r="N169" s="5" t="s">
        <v>3</v>
      </c>
      <c r="O169" s="5">
        <v>2</v>
      </c>
      <c r="P169" s="5"/>
      <c r="Q169" s="5"/>
      <c r="R169" s="5"/>
      <c r="S169" s="5"/>
      <c r="T169" s="5"/>
      <c r="U169" s="5"/>
      <c r="V169" s="5"/>
      <c r="W169" s="5">
        <v>0</v>
      </c>
      <c r="X169" s="5">
        <v>1</v>
      </c>
      <c r="Y169" s="5">
        <v>0</v>
      </c>
      <c r="Z169" s="5"/>
      <c r="AA169" s="5"/>
      <c r="AB169" s="5"/>
    </row>
    <row r="170" spans="1:255" x14ac:dyDescent="0.2">
      <c r="A170" s="5">
        <v>50</v>
      </c>
      <c r="B170" s="5">
        <v>0</v>
      </c>
      <c r="C170" s="5">
        <v>0</v>
      </c>
      <c r="D170" s="5">
        <v>1</v>
      </c>
      <c r="E170" s="5">
        <v>227</v>
      </c>
      <c r="F170" s="5">
        <f>ROUND(Source!AX163,O170)</f>
        <v>0</v>
      </c>
      <c r="G170" s="5" t="s">
        <v>74</v>
      </c>
      <c r="H170" s="5" t="s">
        <v>75</v>
      </c>
      <c r="I170" s="5"/>
      <c r="J170" s="5"/>
      <c r="K170" s="5">
        <v>227</v>
      </c>
      <c r="L170" s="5">
        <v>6</v>
      </c>
      <c r="M170" s="5">
        <v>3</v>
      </c>
      <c r="N170" s="5" t="s">
        <v>3</v>
      </c>
      <c r="O170" s="5">
        <v>2</v>
      </c>
      <c r="P170" s="5"/>
      <c r="Q170" s="5"/>
      <c r="R170" s="5"/>
      <c r="S170" s="5"/>
      <c r="T170" s="5"/>
      <c r="U170" s="5"/>
      <c r="V170" s="5"/>
      <c r="W170" s="5">
        <v>0</v>
      </c>
      <c r="X170" s="5">
        <v>1</v>
      </c>
      <c r="Y170" s="5">
        <v>0</v>
      </c>
      <c r="Z170" s="5"/>
      <c r="AA170" s="5"/>
      <c r="AB170" s="5"/>
    </row>
    <row r="171" spans="1:255" x14ac:dyDescent="0.2">
      <c r="A171" s="5">
        <v>50</v>
      </c>
      <c r="B171" s="5">
        <v>0</v>
      </c>
      <c r="C171" s="5">
        <v>0</v>
      </c>
      <c r="D171" s="5">
        <v>1</v>
      </c>
      <c r="E171" s="5">
        <v>228</v>
      </c>
      <c r="F171" s="5">
        <f>ROUND(Source!AY163,O171)</f>
        <v>0</v>
      </c>
      <c r="G171" s="5" t="s">
        <v>76</v>
      </c>
      <c r="H171" s="5" t="s">
        <v>77</v>
      </c>
      <c r="I171" s="5"/>
      <c r="J171" s="5"/>
      <c r="K171" s="5">
        <v>228</v>
      </c>
      <c r="L171" s="5">
        <v>7</v>
      </c>
      <c r="M171" s="5">
        <v>3</v>
      </c>
      <c r="N171" s="5" t="s">
        <v>3</v>
      </c>
      <c r="O171" s="5">
        <v>2</v>
      </c>
      <c r="P171" s="5"/>
      <c r="Q171" s="5"/>
      <c r="R171" s="5"/>
      <c r="S171" s="5"/>
      <c r="T171" s="5"/>
      <c r="U171" s="5"/>
      <c r="V171" s="5"/>
      <c r="W171" s="5">
        <v>0</v>
      </c>
      <c r="X171" s="5">
        <v>1</v>
      </c>
      <c r="Y171" s="5">
        <v>0</v>
      </c>
      <c r="Z171" s="5"/>
      <c r="AA171" s="5"/>
      <c r="AB171" s="5"/>
    </row>
    <row r="172" spans="1:255" x14ac:dyDescent="0.2">
      <c r="A172" s="5">
        <v>50</v>
      </c>
      <c r="B172" s="5">
        <v>0</v>
      </c>
      <c r="C172" s="5">
        <v>0</v>
      </c>
      <c r="D172" s="5">
        <v>1</v>
      </c>
      <c r="E172" s="5">
        <v>216</v>
      </c>
      <c r="F172" s="5">
        <f>ROUND(Source!AP163,O172)</f>
        <v>0</v>
      </c>
      <c r="G172" s="5" t="s">
        <v>78</v>
      </c>
      <c r="H172" s="5" t="s">
        <v>79</v>
      </c>
      <c r="I172" s="5"/>
      <c r="J172" s="5"/>
      <c r="K172" s="5">
        <v>216</v>
      </c>
      <c r="L172" s="5">
        <v>8</v>
      </c>
      <c r="M172" s="5">
        <v>3</v>
      </c>
      <c r="N172" s="5" t="s">
        <v>3</v>
      </c>
      <c r="O172" s="5">
        <v>2</v>
      </c>
      <c r="P172" s="5"/>
      <c r="Q172" s="5"/>
      <c r="R172" s="5"/>
      <c r="S172" s="5"/>
      <c r="T172" s="5"/>
      <c r="U172" s="5"/>
      <c r="V172" s="5"/>
      <c r="W172" s="5">
        <v>0</v>
      </c>
      <c r="X172" s="5">
        <v>1</v>
      </c>
      <c r="Y172" s="5">
        <v>0</v>
      </c>
      <c r="Z172" s="5"/>
      <c r="AA172" s="5"/>
      <c r="AB172" s="5"/>
    </row>
    <row r="173" spans="1:255" x14ac:dyDescent="0.2">
      <c r="A173" s="5">
        <v>50</v>
      </c>
      <c r="B173" s="5">
        <v>0</v>
      </c>
      <c r="C173" s="5">
        <v>0</v>
      </c>
      <c r="D173" s="5">
        <v>1</v>
      </c>
      <c r="E173" s="5">
        <v>223</v>
      </c>
      <c r="F173" s="5">
        <f>ROUND(Source!AQ163,O173)</f>
        <v>0</v>
      </c>
      <c r="G173" s="5" t="s">
        <v>80</v>
      </c>
      <c r="H173" s="5" t="s">
        <v>81</v>
      </c>
      <c r="I173" s="5"/>
      <c r="J173" s="5"/>
      <c r="K173" s="5">
        <v>223</v>
      </c>
      <c r="L173" s="5">
        <v>9</v>
      </c>
      <c r="M173" s="5">
        <v>3</v>
      </c>
      <c r="N173" s="5" t="s">
        <v>3</v>
      </c>
      <c r="O173" s="5">
        <v>2</v>
      </c>
      <c r="P173" s="5"/>
      <c r="Q173" s="5"/>
      <c r="R173" s="5"/>
      <c r="S173" s="5"/>
      <c r="T173" s="5"/>
      <c r="U173" s="5"/>
      <c r="V173" s="5"/>
      <c r="W173" s="5">
        <v>0</v>
      </c>
      <c r="X173" s="5">
        <v>1</v>
      </c>
      <c r="Y173" s="5">
        <v>0</v>
      </c>
      <c r="Z173" s="5"/>
      <c r="AA173" s="5"/>
      <c r="AB173" s="5"/>
    </row>
    <row r="174" spans="1:255" x14ac:dyDescent="0.2">
      <c r="A174" s="5">
        <v>50</v>
      </c>
      <c r="B174" s="5">
        <v>0</v>
      </c>
      <c r="C174" s="5">
        <v>0</v>
      </c>
      <c r="D174" s="5">
        <v>1</v>
      </c>
      <c r="E174" s="5">
        <v>229</v>
      </c>
      <c r="F174" s="5">
        <f>ROUND(Source!AZ163,O174)</f>
        <v>0</v>
      </c>
      <c r="G174" s="5" t="s">
        <v>82</v>
      </c>
      <c r="H174" s="5" t="s">
        <v>83</v>
      </c>
      <c r="I174" s="5"/>
      <c r="J174" s="5"/>
      <c r="K174" s="5">
        <v>229</v>
      </c>
      <c r="L174" s="5">
        <v>10</v>
      </c>
      <c r="M174" s="5">
        <v>3</v>
      </c>
      <c r="N174" s="5" t="s">
        <v>3</v>
      </c>
      <c r="O174" s="5">
        <v>2</v>
      </c>
      <c r="P174" s="5"/>
      <c r="Q174" s="5"/>
      <c r="R174" s="5"/>
      <c r="S174" s="5"/>
      <c r="T174" s="5"/>
      <c r="U174" s="5"/>
      <c r="V174" s="5"/>
      <c r="W174" s="5">
        <v>0</v>
      </c>
      <c r="X174" s="5">
        <v>1</v>
      </c>
      <c r="Y174" s="5">
        <v>0</v>
      </c>
      <c r="Z174" s="5"/>
      <c r="AA174" s="5"/>
      <c r="AB174" s="5"/>
    </row>
    <row r="175" spans="1:255" x14ac:dyDescent="0.2">
      <c r="A175" s="5">
        <v>50</v>
      </c>
      <c r="B175" s="5">
        <v>0</v>
      </c>
      <c r="C175" s="5">
        <v>0</v>
      </c>
      <c r="D175" s="5">
        <v>1</v>
      </c>
      <c r="E175" s="5">
        <v>203</v>
      </c>
      <c r="F175" s="5">
        <f>ROUND(Source!Q163,O175)</f>
        <v>0</v>
      </c>
      <c r="G175" s="5" t="s">
        <v>84</v>
      </c>
      <c r="H175" s="5" t="s">
        <v>85</v>
      </c>
      <c r="I175" s="5"/>
      <c r="J175" s="5"/>
      <c r="K175" s="5">
        <v>203</v>
      </c>
      <c r="L175" s="5">
        <v>11</v>
      </c>
      <c r="M175" s="5">
        <v>3</v>
      </c>
      <c r="N175" s="5" t="s">
        <v>3</v>
      </c>
      <c r="O175" s="5">
        <v>2</v>
      </c>
      <c r="P175" s="5"/>
      <c r="Q175" s="5"/>
      <c r="R175" s="5"/>
      <c r="S175" s="5"/>
      <c r="T175" s="5"/>
      <c r="U175" s="5"/>
      <c r="V175" s="5"/>
      <c r="W175" s="5">
        <v>0</v>
      </c>
      <c r="X175" s="5">
        <v>1</v>
      </c>
      <c r="Y175" s="5">
        <v>0</v>
      </c>
      <c r="Z175" s="5"/>
      <c r="AA175" s="5"/>
      <c r="AB175" s="5"/>
    </row>
    <row r="176" spans="1:255" x14ac:dyDescent="0.2">
      <c r="A176" s="5">
        <v>50</v>
      </c>
      <c r="B176" s="5">
        <v>0</v>
      </c>
      <c r="C176" s="5">
        <v>0</v>
      </c>
      <c r="D176" s="5">
        <v>1</v>
      </c>
      <c r="E176" s="5">
        <v>231</v>
      </c>
      <c r="F176" s="5">
        <f>ROUND(Source!BB163,O176)</f>
        <v>0</v>
      </c>
      <c r="G176" s="5" t="s">
        <v>86</v>
      </c>
      <c r="H176" s="5" t="s">
        <v>87</v>
      </c>
      <c r="I176" s="5"/>
      <c r="J176" s="5"/>
      <c r="K176" s="5">
        <v>231</v>
      </c>
      <c r="L176" s="5">
        <v>12</v>
      </c>
      <c r="M176" s="5">
        <v>3</v>
      </c>
      <c r="N176" s="5" t="s">
        <v>3</v>
      </c>
      <c r="O176" s="5">
        <v>2</v>
      </c>
      <c r="P176" s="5"/>
      <c r="Q176" s="5"/>
      <c r="R176" s="5"/>
      <c r="S176" s="5"/>
      <c r="T176" s="5"/>
      <c r="U176" s="5"/>
      <c r="V176" s="5"/>
      <c r="W176" s="5">
        <v>0</v>
      </c>
      <c r="X176" s="5">
        <v>1</v>
      </c>
      <c r="Y176" s="5">
        <v>0</v>
      </c>
      <c r="Z176" s="5"/>
      <c r="AA176" s="5"/>
      <c r="AB176" s="5"/>
    </row>
    <row r="177" spans="1:28" x14ac:dyDescent="0.2">
      <c r="A177" s="5">
        <v>50</v>
      </c>
      <c r="B177" s="5">
        <v>0</v>
      </c>
      <c r="C177" s="5">
        <v>0</v>
      </c>
      <c r="D177" s="5">
        <v>1</v>
      </c>
      <c r="E177" s="5">
        <v>204</v>
      </c>
      <c r="F177" s="5">
        <f>ROUND(Source!R163,O177)</f>
        <v>0</v>
      </c>
      <c r="G177" s="5" t="s">
        <v>88</v>
      </c>
      <c r="H177" s="5" t="s">
        <v>89</v>
      </c>
      <c r="I177" s="5"/>
      <c r="J177" s="5"/>
      <c r="K177" s="5">
        <v>204</v>
      </c>
      <c r="L177" s="5">
        <v>13</v>
      </c>
      <c r="M177" s="5">
        <v>3</v>
      </c>
      <c r="N177" s="5" t="s">
        <v>3</v>
      </c>
      <c r="O177" s="5">
        <v>2</v>
      </c>
      <c r="P177" s="5"/>
      <c r="Q177" s="5"/>
      <c r="R177" s="5"/>
      <c r="S177" s="5"/>
      <c r="T177" s="5"/>
      <c r="U177" s="5"/>
      <c r="V177" s="5"/>
      <c r="W177" s="5">
        <v>0</v>
      </c>
      <c r="X177" s="5">
        <v>1</v>
      </c>
      <c r="Y177" s="5">
        <v>0</v>
      </c>
      <c r="Z177" s="5"/>
      <c r="AA177" s="5"/>
      <c r="AB177" s="5"/>
    </row>
    <row r="178" spans="1:28" x14ac:dyDescent="0.2">
      <c r="A178" s="5">
        <v>50</v>
      </c>
      <c r="B178" s="5">
        <v>0</v>
      </c>
      <c r="C178" s="5">
        <v>0</v>
      </c>
      <c r="D178" s="5">
        <v>1</v>
      </c>
      <c r="E178" s="5">
        <v>205</v>
      </c>
      <c r="F178" s="5">
        <f>ROUND(Source!S163,O178)</f>
        <v>0</v>
      </c>
      <c r="G178" s="5" t="s">
        <v>90</v>
      </c>
      <c r="H178" s="5" t="s">
        <v>91</v>
      </c>
      <c r="I178" s="5"/>
      <c r="J178" s="5"/>
      <c r="K178" s="5">
        <v>205</v>
      </c>
      <c r="L178" s="5">
        <v>14</v>
      </c>
      <c r="M178" s="5">
        <v>3</v>
      </c>
      <c r="N178" s="5" t="s">
        <v>3</v>
      </c>
      <c r="O178" s="5">
        <v>2</v>
      </c>
      <c r="P178" s="5"/>
      <c r="Q178" s="5"/>
      <c r="R178" s="5"/>
      <c r="S178" s="5"/>
      <c r="T178" s="5"/>
      <c r="U178" s="5"/>
      <c r="V178" s="5"/>
      <c r="W178" s="5">
        <v>0</v>
      </c>
      <c r="X178" s="5">
        <v>1</v>
      </c>
      <c r="Y178" s="5">
        <v>0</v>
      </c>
      <c r="Z178" s="5"/>
      <c r="AA178" s="5"/>
      <c r="AB178" s="5"/>
    </row>
    <row r="179" spans="1:28" x14ac:dyDescent="0.2">
      <c r="A179" s="5">
        <v>50</v>
      </c>
      <c r="B179" s="5">
        <v>0</v>
      </c>
      <c r="C179" s="5">
        <v>0</v>
      </c>
      <c r="D179" s="5">
        <v>1</v>
      </c>
      <c r="E179" s="5">
        <v>232</v>
      </c>
      <c r="F179" s="5">
        <f>ROUND(Source!BC163,O179)</f>
        <v>0</v>
      </c>
      <c r="G179" s="5" t="s">
        <v>92</v>
      </c>
      <c r="H179" s="5" t="s">
        <v>93</v>
      </c>
      <c r="I179" s="5"/>
      <c r="J179" s="5"/>
      <c r="K179" s="5">
        <v>232</v>
      </c>
      <c r="L179" s="5">
        <v>15</v>
      </c>
      <c r="M179" s="5">
        <v>3</v>
      </c>
      <c r="N179" s="5" t="s">
        <v>3</v>
      </c>
      <c r="O179" s="5">
        <v>2</v>
      </c>
      <c r="P179" s="5"/>
      <c r="Q179" s="5"/>
      <c r="R179" s="5"/>
      <c r="S179" s="5"/>
      <c r="T179" s="5"/>
      <c r="U179" s="5"/>
      <c r="V179" s="5"/>
      <c r="W179" s="5">
        <v>0</v>
      </c>
      <c r="X179" s="5">
        <v>1</v>
      </c>
      <c r="Y179" s="5">
        <v>0</v>
      </c>
      <c r="Z179" s="5"/>
      <c r="AA179" s="5"/>
      <c r="AB179" s="5"/>
    </row>
    <row r="180" spans="1:28" x14ac:dyDescent="0.2">
      <c r="A180" s="5">
        <v>50</v>
      </c>
      <c r="B180" s="5">
        <v>0</v>
      </c>
      <c r="C180" s="5">
        <v>0</v>
      </c>
      <c r="D180" s="5">
        <v>1</v>
      </c>
      <c r="E180" s="5">
        <v>214</v>
      </c>
      <c r="F180" s="5">
        <f>ROUND(Source!AS163,O180)</f>
        <v>0</v>
      </c>
      <c r="G180" s="5" t="s">
        <v>94</v>
      </c>
      <c r="H180" s="5" t="s">
        <v>95</v>
      </c>
      <c r="I180" s="5"/>
      <c r="J180" s="5"/>
      <c r="K180" s="5">
        <v>214</v>
      </c>
      <c r="L180" s="5">
        <v>16</v>
      </c>
      <c r="M180" s="5">
        <v>3</v>
      </c>
      <c r="N180" s="5" t="s">
        <v>3</v>
      </c>
      <c r="O180" s="5">
        <v>2</v>
      </c>
      <c r="P180" s="5"/>
      <c r="Q180" s="5"/>
      <c r="R180" s="5"/>
      <c r="S180" s="5"/>
      <c r="T180" s="5"/>
      <c r="U180" s="5"/>
      <c r="V180" s="5"/>
      <c r="W180" s="5">
        <v>0</v>
      </c>
      <c r="X180" s="5">
        <v>1</v>
      </c>
      <c r="Y180" s="5">
        <v>0</v>
      </c>
      <c r="Z180" s="5"/>
      <c r="AA180" s="5"/>
      <c r="AB180" s="5"/>
    </row>
    <row r="181" spans="1:28" x14ac:dyDescent="0.2">
      <c r="A181" s="5">
        <v>50</v>
      </c>
      <c r="B181" s="5">
        <v>0</v>
      </c>
      <c r="C181" s="5">
        <v>0</v>
      </c>
      <c r="D181" s="5">
        <v>1</v>
      </c>
      <c r="E181" s="5">
        <v>215</v>
      </c>
      <c r="F181" s="5">
        <f>ROUND(Source!AT163,O181)</f>
        <v>0</v>
      </c>
      <c r="G181" s="5" t="s">
        <v>96</v>
      </c>
      <c r="H181" s="5" t="s">
        <v>97</v>
      </c>
      <c r="I181" s="5"/>
      <c r="J181" s="5"/>
      <c r="K181" s="5">
        <v>215</v>
      </c>
      <c r="L181" s="5">
        <v>17</v>
      </c>
      <c r="M181" s="5">
        <v>3</v>
      </c>
      <c r="N181" s="5" t="s">
        <v>3</v>
      </c>
      <c r="O181" s="5">
        <v>2</v>
      </c>
      <c r="P181" s="5"/>
      <c r="Q181" s="5"/>
      <c r="R181" s="5"/>
      <c r="S181" s="5"/>
      <c r="T181" s="5"/>
      <c r="U181" s="5"/>
      <c r="V181" s="5"/>
      <c r="W181" s="5">
        <v>0</v>
      </c>
      <c r="X181" s="5">
        <v>1</v>
      </c>
      <c r="Y181" s="5">
        <v>0</v>
      </c>
      <c r="Z181" s="5"/>
      <c r="AA181" s="5"/>
      <c r="AB181" s="5"/>
    </row>
    <row r="182" spans="1:28" x14ac:dyDescent="0.2">
      <c r="A182" s="5">
        <v>50</v>
      </c>
      <c r="B182" s="5">
        <v>0</v>
      </c>
      <c r="C182" s="5">
        <v>0</v>
      </c>
      <c r="D182" s="5">
        <v>1</v>
      </c>
      <c r="E182" s="5">
        <v>217</v>
      </c>
      <c r="F182" s="5">
        <f>ROUND(Source!AU163,O182)</f>
        <v>0</v>
      </c>
      <c r="G182" s="5" t="s">
        <v>98</v>
      </c>
      <c r="H182" s="5" t="s">
        <v>99</v>
      </c>
      <c r="I182" s="5"/>
      <c r="J182" s="5"/>
      <c r="K182" s="5">
        <v>217</v>
      </c>
      <c r="L182" s="5">
        <v>18</v>
      </c>
      <c r="M182" s="5">
        <v>3</v>
      </c>
      <c r="N182" s="5" t="s">
        <v>3</v>
      </c>
      <c r="O182" s="5">
        <v>2</v>
      </c>
      <c r="P182" s="5"/>
      <c r="Q182" s="5"/>
      <c r="R182" s="5"/>
      <c r="S182" s="5"/>
      <c r="T182" s="5"/>
      <c r="U182" s="5"/>
      <c r="V182" s="5"/>
      <c r="W182" s="5">
        <v>0</v>
      </c>
      <c r="X182" s="5">
        <v>1</v>
      </c>
      <c r="Y182" s="5">
        <v>0</v>
      </c>
      <c r="Z182" s="5"/>
      <c r="AA182" s="5"/>
      <c r="AB182" s="5"/>
    </row>
    <row r="183" spans="1:28" x14ac:dyDescent="0.2">
      <c r="A183" s="5">
        <v>50</v>
      </c>
      <c r="B183" s="5">
        <v>0</v>
      </c>
      <c r="C183" s="5">
        <v>0</v>
      </c>
      <c r="D183" s="5">
        <v>1</v>
      </c>
      <c r="E183" s="5">
        <v>230</v>
      </c>
      <c r="F183" s="5">
        <f>ROUND(Source!BA163,O183)</f>
        <v>0</v>
      </c>
      <c r="G183" s="5" t="s">
        <v>100</v>
      </c>
      <c r="H183" s="5" t="s">
        <v>101</v>
      </c>
      <c r="I183" s="5"/>
      <c r="J183" s="5"/>
      <c r="K183" s="5">
        <v>230</v>
      </c>
      <c r="L183" s="5">
        <v>19</v>
      </c>
      <c r="M183" s="5">
        <v>3</v>
      </c>
      <c r="N183" s="5" t="s">
        <v>3</v>
      </c>
      <c r="O183" s="5">
        <v>2</v>
      </c>
      <c r="P183" s="5"/>
      <c r="Q183" s="5"/>
      <c r="R183" s="5"/>
      <c r="S183" s="5"/>
      <c r="T183" s="5"/>
      <c r="U183" s="5"/>
      <c r="V183" s="5"/>
      <c r="W183" s="5">
        <v>0</v>
      </c>
      <c r="X183" s="5">
        <v>1</v>
      </c>
      <c r="Y183" s="5">
        <v>0</v>
      </c>
      <c r="Z183" s="5"/>
      <c r="AA183" s="5"/>
      <c r="AB183" s="5"/>
    </row>
    <row r="184" spans="1:28" x14ac:dyDescent="0.2">
      <c r="A184" s="5">
        <v>50</v>
      </c>
      <c r="B184" s="5">
        <v>0</v>
      </c>
      <c r="C184" s="5">
        <v>0</v>
      </c>
      <c r="D184" s="5">
        <v>1</v>
      </c>
      <c r="E184" s="5">
        <v>206</v>
      </c>
      <c r="F184" s="5">
        <f>ROUND(Source!T163,O184)</f>
        <v>0</v>
      </c>
      <c r="G184" s="5" t="s">
        <v>102</v>
      </c>
      <c r="H184" s="5" t="s">
        <v>103</v>
      </c>
      <c r="I184" s="5"/>
      <c r="J184" s="5"/>
      <c r="K184" s="5">
        <v>206</v>
      </c>
      <c r="L184" s="5">
        <v>20</v>
      </c>
      <c r="M184" s="5">
        <v>3</v>
      </c>
      <c r="N184" s="5" t="s">
        <v>3</v>
      </c>
      <c r="O184" s="5">
        <v>2</v>
      </c>
      <c r="P184" s="5"/>
      <c r="Q184" s="5"/>
      <c r="R184" s="5"/>
      <c r="S184" s="5"/>
      <c r="T184" s="5"/>
      <c r="U184" s="5"/>
      <c r="V184" s="5"/>
      <c r="W184" s="5">
        <v>0</v>
      </c>
      <c r="X184" s="5">
        <v>1</v>
      </c>
      <c r="Y184" s="5">
        <v>0</v>
      </c>
      <c r="Z184" s="5"/>
      <c r="AA184" s="5"/>
      <c r="AB184" s="5"/>
    </row>
    <row r="185" spans="1:28" x14ac:dyDescent="0.2">
      <c r="A185" s="5">
        <v>50</v>
      </c>
      <c r="B185" s="5">
        <v>0</v>
      </c>
      <c r="C185" s="5">
        <v>0</v>
      </c>
      <c r="D185" s="5">
        <v>1</v>
      </c>
      <c r="E185" s="5">
        <v>207</v>
      </c>
      <c r="F185" s="5">
        <f>ROUND(Source!U163,O185)</f>
        <v>0</v>
      </c>
      <c r="G185" s="5" t="s">
        <v>104</v>
      </c>
      <c r="H185" s="5" t="s">
        <v>105</v>
      </c>
      <c r="I185" s="5"/>
      <c r="J185" s="5"/>
      <c r="K185" s="5">
        <v>207</v>
      </c>
      <c r="L185" s="5">
        <v>21</v>
      </c>
      <c r="M185" s="5">
        <v>3</v>
      </c>
      <c r="N185" s="5" t="s">
        <v>3</v>
      </c>
      <c r="O185" s="5">
        <v>7</v>
      </c>
      <c r="P185" s="5"/>
      <c r="Q185" s="5"/>
      <c r="R185" s="5"/>
      <c r="S185" s="5"/>
      <c r="T185" s="5"/>
      <c r="U185" s="5"/>
      <c r="V185" s="5"/>
      <c r="W185" s="5">
        <v>0</v>
      </c>
      <c r="X185" s="5">
        <v>1</v>
      </c>
      <c r="Y185" s="5">
        <v>0</v>
      </c>
      <c r="Z185" s="5"/>
      <c r="AA185" s="5"/>
      <c r="AB185" s="5"/>
    </row>
    <row r="186" spans="1:28" x14ac:dyDescent="0.2">
      <c r="A186" s="5">
        <v>50</v>
      </c>
      <c r="B186" s="5">
        <v>0</v>
      </c>
      <c r="C186" s="5">
        <v>0</v>
      </c>
      <c r="D186" s="5">
        <v>1</v>
      </c>
      <c r="E186" s="5">
        <v>208</v>
      </c>
      <c r="F186" s="5">
        <f>ROUND(Source!V163,O186)</f>
        <v>0</v>
      </c>
      <c r="G186" s="5" t="s">
        <v>106</v>
      </c>
      <c r="H186" s="5" t="s">
        <v>107</v>
      </c>
      <c r="I186" s="5"/>
      <c r="J186" s="5"/>
      <c r="K186" s="5">
        <v>208</v>
      </c>
      <c r="L186" s="5">
        <v>22</v>
      </c>
      <c r="M186" s="5">
        <v>3</v>
      </c>
      <c r="N186" s="5" t="s">
        <v>3</v>
      </c>
      <c r="O186" s="5">
        <v>7</v>
      </c>
      <c r="P186" s="5"/>
      <c r="Q186" s="5"/>
      <c r="R186" s="5"/>
      <c r="S186" s="5"/>
      <c r="T186" s="5"/>
      <c r="U186" s="5"/>
      <c r="V186" s="5"/>
      <c r="W186" s="5">
        <v>0</v>
      </c>
      <c r="X186" s="5">
        <v>1</v>
      </c>
      <c r="Y186" s="5">
        <v>0</v>
      </c>
      <c r="Z186" s="5"/>
      <c r="AA186" s="5"/>
      <c r="AB186" s="5"/>
    </row>
    <row r="187" spans="1:28" x14ac:dyDescent="0.2">
      <c r="A187" s="5">
        <v>50</v>
      </c>
      <c r="B187" s="5">
        <v>0</v>
      </c>
      <c r="C187" s="5">
        <v>0</v>
      </c>
      <c r="D187" s="5">
        <v>1</v>
      </c>
      <c r="E187" s="5">
        <v>209</v>
      </c>
      <c r="F187" s="5">
        <f>ROUND(Source!W163,O187)</f>
        <v>0</v>
      </c>
      <c r="G187" s="5" t="s">
        <v>108</v>
      </c>
      <c r="H187" s="5" t="s">
        <v>109</v>
      </c>
      <c r="I187" s="5"/>
      <c r="J187" s="5"/>
      <c r="K187" s="5">
        <v>209</v>
      </c>
      <c r="L187" s="5">
        <v>23</v>
      </c>
      <c r="M187" s="5">
        <v>3</v>
      </c>
      <c r="N187" s="5" t="s">
        <v>3</v>
      </c>
      <c r="O187" s="5">
        <v>2</v>
      </c>
      <c r="P187" s="5"/>
      <c r="Q187" s="5"/>
      <c r="R187" s="5"/>
      <c r="S187" s="5"/>
      <c r="T187" s="5"/>
      <c r="U187" s="5"/>
      <c r="V187" s="5"/>
      <c r="W187" s="5">
        <v>0</v>
      </c>
      <c r="X187" s="5">
        <v>1</v>
      </c>
      <c r="Y187" s="5">
        <v>0</v>
      </c>
      <c r="Z187" s="5"/>
      <c r="AA187" s="5"/>
      <c r="AB187" s="5"/>
    </row>
    <row r="188" spans="1:28" x14ac:dyDescent="0.2">
      <c r="A188" s="5">
        <v>50</v>
      </c>
      <c r="B188" s="5">
        <v>0</v>
      </c>
      <c r="C188" s="5">
        <v>0</v>
      </c>
      <c r="D188" s="5">
        <v>1</v>
      </c>
      <c r="E188" s="5">
        <v>233</v>
      </c>
      <c r="F188" s="5">
        <f>ROUND(Source!BD163,O188)</f>
        <v>0</v>
      </c>
      <c r="G188" s="5" t="s">
        <v>110</v>
      </c>
      <c r="H188" s="5" t="s">
        <v>111</v>
      </c>
      <c r="I188" s="5"/>
      <c r="J188" s="5"/>
      <c r="K188" s="5">
        <v>233</v>
      </c>
      <c r="L188" s="5">
        <v>24</v>
      </c>
      <c r="M188" s="5">
        <v>3</v>
      </c>
      <c r="N188" s="5" t="s">
        <v>3</v>
      </c>
      <c r="O188" s="5">
        <v>2</v>
      </c>
      <c r="P188" s="5"/>
      <c r="Q188" s="5"/>
      <c r="R188" s="5"/>
      <c r="S188" s="5"/>
      <c r="T188" s="5"/>
      <c r="U188" s="5"/>
      <c r="V188" s="5"/>
      <c r="W188" s="5">
        <v>0</v>
      </c>
      <c r="X188" s="5">
        <v>1</v>
      </c>
      <c r="Y188" s="5">
        <v>0</v>
      </c>
      <c r="Z188" s="5"/>
      <c r="AA188" s="5"/>
      <c r="AB188" s="5"/>
    </row>
    <row r="189" spans="1:28" x14ac:dyDescent="0.2">
      <c r="A189" s="5">
        <v>50</v>
      </c>
      <c r="B189" s="5">
        <v>0</v>
      </c>
      <c r="C189" s="5">
        <v>0</v>
      </c>
      <c r="D189" s="5">
        <v>1</v>
      </c>
      <c r="E189" s="5">
        <v>210</v>
      </c>
      <c r="F189" s="5">
        <f>ROUND(Source!X163,O189)</f>
        <v>0</v>
      </c>
      <c r="G189" s="5" t="s">
        <v>112</v>
      </c>
      <c r="H189" s="5" t="s">
        <v>113</v>
      </c>
      <c r="I189" s="5"/>
      <c r="J189" s="5"/>
      <c r="K189" s="5">
        <v>210</v>
      </c>
      <c r="L189" s="5">
        <v>25</v>
      </c>
      <c r="M189" s="5">
        <v>3</v>
      </c>
      <c r="N189" s="5" t="s">
        <v>3</v>
      </c>
      <c r="O189" s="5">
        <v>2</v>
      </c>
      <c r="P189" s="5"/>
      <c r="Q189" s="5"/>
      <c r="R189" s="5"/>
      <c r="S189" s="5"/>
      <c r="T189" s="5"/>
      <c r="U189" s="5"/>
      <c r="V189" s="5"/>
      <c r="W189" s="5">
        <v>0</v>
      </c>
      <c r="X189" s="5">
        <v>1</v>
      </c>
      <c r="Y189" s="5">
        <v>0</v>
      </c>
      <c r="Z189" s="5"/>
      <c r="AA189" s="5"/>
      <c r="AB189" s="5"/>
    </row>
    <row r="190" spans="1:28" x14ac:dyDescent="0.2">
      <c r="A190" s="5">
        <v>50</v>
      </c>
      <c r="B190" s="5">
        <v>0</v>
      </c>
      <c r="C190" s="5">
        <v>0</v>
      </c>
      <c r="D190" s="5">
        <v>1</v>
      </c>
      <c r="E190" s="5">
        <v>211</v>
      </c>
      <c r="F190" s="5">
        <f>ROUND(Source!Y163,O190)</f>
        <v>0</v>
      </c>
      <c r="G190" s="5" t="s">
        <v>114</v>
      </c>
      <c r="H190" s="5" t="s">
        <v>115</v>
      </c>
      <c r="I190" s="5"/>
      <c r="J190" s="5"/>
      <c r="K190" s="5">
        <v>211</v>
      </c>
      <c r="L190" s="5">
        <v>26</v>
      </c>
      <c r="M190" s="5">
        <v>3</v>
      </c>
      <c r="N190" s="5" t="s">
        <v>3</v>
      </c>
      <c r="O190" s="5">
        <v>2</v>
      </c>
      <c r="P190" s="5"/>
      <c r="Q190" s="5"/>
      <c r="R190" s="5"/>
      <c r="S190" s="5"/>
      <c r="T190" s="5"/>
      <c r="U190" s="5"/>
      <c r="V190" s="5"/>
      <c r="W190" s="5">
        <v>0</v>
      </c>
      <c r="X190" s="5">
        <v>1</v>
      </c>
      <c r="Y190" s="5">
        <v>0</v>
      </c>
      <c r="Z190" s="5"/>
      <c r="AA190" s="5"/>
      <c r="AB190" s="5"/>
    </row>
    <row r="191" spans="1:28" x14ac:dyDescent="0.2">
      <c r="A191" s="5">
        <v>50</v>
      </c>
      <c r="B191" s="5">
        <v>0</v>
      </c>
      <c r="C191" s="5">
        <v>0</v>
      </c>
      <c r="D191" s="5">
        <v>1</v>
      </c>
      <c r="E191" s="5">
        <v>224</v>
      </c>
      <c r="F191" s="5">
        <f>ROUND(Source!AR163,O191)</f>
        <v>0</v>
      </c>
      <c r="G191" s="5" t="s">
        <v>116</v>
      </c>
      <c r="H191" s="5" t="s">
        <v>117</v>
      </c>
      <c r="I191" s="5"/>
      <c r="J191" s="5"/>
      <c r="K191" s="5">
        <v>224</v>
      </c>
      <c r="L191" s="5">
        <v>27</v>
      </c>
      <c r="M191" s="5">
        <v>3</v>
      </c>
      <c r="N191" s="5" t="s">
        <v>3</v>
      </c>
      <c r="O191" s="5">
        <v>2</v>
      </c>
      <c r="P191" s="5"/>
      <c r="Q191" s="5"/>
      <c r="R191" s="5"/>
      <c r="S191" s="5"/>
      <c r="T191" s="5"/>
      <c r="U191" s="5"/>
      <c r="V191" s="5"/>
      <c r="W191" s="5">
        <v>0</v>
      </c>
      <c r="X191" s="5">
        <v>1</v>
      </c>
      <c r="Y191" s="5">
        <v>0</v>
      </c>
      <c r="Z191" s="5"/>
      <c r="AA191" s="5"/>
      <c r="AB191" s="5"/>
    </row>
    <row r="193" spans="1:255" x14ac:dyDescent="0.2">
      <c r="A193" s="1">
        <v>4</v>
      </c>
      <c r="B193" s="1">
        <v>1</v>
      </c>
      <c r="C193" s="1"/>
      <c r="D193" s="1">
        <f>ROW(A211)</f>
        <v>211</v>
      </c>
      <c r="E193" s="1"/>
      <c r="F193" s="1" t="s">
        <v>16</v>
      </c>
      <c r="G193" s="1" t="s">
        <v>360</v>
      </c>
      <c r="H193" s="1" t="s">
        <v>3</v>
      </c>
      <c r="I193" s="1">
        <v>0</v>
      </c>
      <c r="J193" s="1"/>
      <c r="K193" s="1">
        <v>-1</v>
      </c>
      <c r="L193" s="1"/>
      <c r="M193" s="1" t="s">
        <v>3</v>
      </c>
      <c r="N193" s="1"/>
      <c r="O193" s="1"/>
      <c r="P193" s="1"/>
      <c r="Q193" s="1"/>
      <c r="R193" s="1"/>
      <c r="S193" s="1">
        <v>0</v>
      </c>
      <c r="T193" s="1"/>
      <c r="U193" s="1" t="s">
        <v>3</v>
      </c>
      <c r="V193" s="1">
        <v>0</v>
      </c>
      <c r="W193" s="1"/>
      <c r="X193" s="1"/>
      <c r="Y193" s="1"/>
      <c r="Z193" s="1"/>
      <c r="AA193" s="1"/>
      <c r="AB193" s="1" t="s">
        <v>3</v>
      </c>
      <c r="AC193" s="1" t="s">
        <v>3</v>
      </c>
      <c r="AD193" s="1" t="s">
        <v>3</v>
      </c>
      <c r="AE193" s="1" t="s">
        <v>3</v>
      </c>
      <c r="AF193" s="1" t="s">
        <v>3</v>
      </c>
      <c r="AG193" s="1" t="s">
        <v>3</v>
      </c>
      <c r="AH193" s="1"/>
      <c r="AI193" s="1"/>
      <c r="AJ193" s="1"/>
      <c r="AK193" s="1"/>
      <c r="AL193" s="1"/>
      <c r="AM193" s="1"/>
      <c r="AN193" s="1"/>
      <c r="AO193" s="1"/>
      <c r="AP193" s="1" t="s">
        <v>3</v>
      </c>
      <c r="AQ193" s="1" t="s">
        <v>3</v>
      </c>
      <c r="AR193" s="1" t="s">
        <v>3</v>
      </c>
      <c r="AS193" s="1"/>
      <c r="AT193" s="1"/>
      <c r="AU193" s="1"/>
      <c r="AV193" s="1"/>
      <c r="AW193" s="1"/>
      <c r="AX193" s="1"/>
      <c r="AY193" s="1"/>
      <c r="AZ193" s="1" t="s">
        <v>3</v>
      </c>
      <c r="BA193" s="1"/>
      <c r="BB193" s="1" t="s">
        <v>3</v>
      </c>
      <c r="BC193" s="1" t="s">
        <v>3</v>
      </c>
      <c r="BD193" s="1" t="s">
        <v>3</v>
      </c>
      <c r="BE193" s="1" t="s">
        <v>3</v>
      </c>
      <c r="BF193" s="1" t="s">
        <v>3</v>
      </c>
      <c r="BG193" s="1" t="s">
        <v>3</v>
      </c>
      <c r="BH193" s="1" t="s">
        <v>3</v>
      </c>
      <c r="BI193" s="1" t="s">
        <v>3</v>
      </c>
      <c r="BJ193" s="1" t="s">
        <v>3</v>
      </c>
      <c r="BK193" s="1" t="s">
        <v>3</v>
      </c>
      <c r="BL193" s="1" t="s">
        <v>3</v>
      </c>
      <c r="BM193" s="1" t="s">
        <v>3</v>
      </c>
      <c r="BN193" s="1" t="s">
        <v>3</v>
      </c>
      <c r="BO193" s="1" t="s">
        <v>3</v>
      </c>
      <c r="BP193" s="1" t="s">
        <v>3</v>
      </c>
      <c r="BQ193" s="1"/>
      <c r="BR193" s="1"/>
      <c r="BS193" s="1"/>
      <c r="BT193" s="1"/>
      <c r="BU193" s="1"/>
      <c r="BV193" s="1"/>
      <c r="BW193" s="1"/>
      <c r="BX193" s="1">
        <v>0</v>
      </c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>
        <v>0</v>
      </c>
    </row>
    <row r="195" spans="1:255" x14ac:dyDescent="0.2">
      <c r="A195" s="3">
        <v>52</v>
      </c>
      <c r="B195" s="3">
        <f t="shared" ref="B195:G195" si="112">B211</f>
        <v>1</v>
      </c>
      <c r="C195" s="3">
        <f t="shared" si="112"/>
        <v>4</v>
      </c>
      <c r="D195" s="3">
        <f t="shared" si="112"/>
        <v>193</v>
      </c>
      <c r="E195" s="3">
        <f t="shared" si="112"/>
        <v>0</v>
      </c>
      <c r="F195" s="3" t="str">
        <f t="shared" si="112"/>
        <v>Новый раздел</v>
      </c>
      <c r="G195" s="3" t="str">
        <f t="shared" si="112"/>
        <v>Вывод провода-спутника под КИК-2шт</v>
      </c>
      <c r="H195" s="3"/>
      <c r="I195" s="3"/>
      <c r="J195" s="3"/>
      <c r="K195" s="3"/>
      <c r="L195" s="3"/>
      <c r="M195" s="3"/>
      <c r="N195" s="3"/>
      <c r="O195" s="3">
        <f t="shared" ref="O195:AT195" si="113">O211</f>
        <v>4482.8</v>
      </c>
      <c r="P195" s="3">
        <f t="shared" si="113"/>
        <v>2965.66</v>
      </c>
      <c r="Q195" s="3">
        <f t="shared" si="113"/>
        <v>787.13</v>
      </c>
      <c r="R195" s="3">
        <f t="shared" si="113"/>
        <v>257.77999999999997</v>
      </c>
      <c r="S195" s="3">
        <f t="shared" si="113"/>
        <v>472.23</v>
      </c>
      <c r="T195" s="3">
        <f t="shared" si="113"/>
        <v>0</v>
      </c>
      <c r="U195" s="3">
        <f t="shared" si="113"/>
        <v>1.1222099999999999</v>
      </c>
      <c r="V195" s="3">
        <f t="shared" si="113"/>
        <v>0.55838919999999992</v>
      </c>
      <c r="W195" s="3">
        <f t="shared" si="113"/>
        <v>0</v>
      </c>
      <c r="X195" s="3">
        <f t="shared" si="113"/>
        <v>846.53</v>
      </c>
      <c r="Y195" s="3">
        <f t="shared" si="113"/>
        <v>532.12</v>
      </c>
      <c r="Z195" s="3">
        <f t="shared" si="113"/>
        <v>0</v>
      </c>
      <c r="AA195" s="3">
        <f t="shared" si="113"/>
        <v>0</v>
      </c>
      <c r="AB195" s="3">
        <f t="shared" si="113"/>
        <v>4482.8</v>
      </c>
      <c r="AC195" s="3">
        <f t="shared" si="113"/>
        <v>2965.66</v>
      </c>
      <c r="AD195" s="3">
        <f t="shared" si="113"/>
        <v>787.13</v>
      </c>
      <c r="AE195" s="3">
        <f t="shared" si="113"/>
        <v>257.77999999999997</v>
      </c>
      <c r="AF195" s="3">
        <f t="shared" si="113"/>
        <v>472.23</v>
      </c>
      <c r="AG195" s="3">
        <f t="shared" si="113"/>
        <v>0</v>
      </c>
      <c r="AH195" s="3">
        <f t="shared" si="113"/>
        <v>1.1222099999999999</v>
      </c>
      <c r="AI195" s="3">
        <f t="shared" si="113"/>
        <v>0.55838919999999992</v>
      </c>
      <c r="AJ195" s="3">
        <f t="shared" si="113"/>
        <v>0</v>
      </c>
      <c r="AK195" s="3">
        <f t="shared" si="113"/>
        <v>846.53</v>
      </c>
      <c r="AL195" s="3">
        <f t="shared" si="113"/>
        <v>532.12</v>
      </c>
      <c r="AM195" s="3">
        <f t="shared" si="113"/>
        <v>0</v>
      </c>
      <c r="AN195" s="3">
        <f t="shared" si="113"/>
        <v>0</v>
      </c>
      <c r="AO195" s="3">
        <f t="shared" si="113"/>
        <v>0</v>
      </c>
      <c r="AP195" s="3">
        <f t="shared" si="113"/>
        <v>0</v>
      </c>
      <c r="AQ195" s="3">
        <f t="shared" si="113"/>
        <v>0</v>
      </c>
      <c r="AR195" s="3">
        <f t="shared" si="113"/>
        <v>5861.45</v>
      </c>
      <c r="AS195" s="3">
        <f t="shared" si="113"/>
        <v>5861.45</v>
      </c>
      <c r="AT195" s="3">
        <f t="shared" si="113"/>
        <v>0</v>
      </c>
      <c r="AU195" s="3">
        <f t="shared" ref="AU195:BZ195" si="114">AU211</f>
        <v>0</v>
      </c>
      <c r="AV195" s="3">
        <f t="shared" si="114"/>
        <v>2965.66</v>
      </c>
      <c r="AW195" s="3">
        <f t="shared" si="114"/>
        <v>2965.66</v>
      </c>
      <c r="AX195" s="3">
        <f t="shared" si="114"/>
        <v>0</v>
      </c>
      <c r="AY195" s="3">
        <f t="shared" si="114"/>
        <v>2965.66</v>
      </c>
      <c r="AZ195" s="3">
        <f t="shared" si="114"/>
        <v>0</v>
      </c>
      <c r="BA195" s="3">
        <f t="shared" si="114"/>
        <v>0</v>
      </c>
      <c r="BB195" s="3">
        <f t="shared" si="114"/>
        <v>0</v>
      </c>
      <c r="BC195" s="3">
        <f t="shared" si="114"/>
        <v>0</v>
      </c>
      <c r="BD195" s="3">
        <f t="shared" si="114"/>
        <v>0</v>
      </c>
      <c r="BE195" s="3">
        <f t="shared" si="114"/>
        <v>0</v>
      </c>
      <c r="BF195" s="3">
        <f t="shared" si="114"/>
        <v>0</v>
      </c>
      <c r="BG195" s="3">
        <f t="shared" si="114"/>
        <v>0</v>
      </c>
      <c r="BH195" s="3">
        <f t="shared" si="114"/>
        <v>0</v>
      </c>
      <c r="BI195" s="3">
        <f t="shared" si="114"/>
        <v>0</v>
      </c>
      <c r="BJ195" s="3">
        <f t="shared" si="114"/>
        <v>0</v>
      </c>
      <c r="BK195" s="3">
        <f t="shared" si="114"/>
        <v>0</v>
      </c>
      <c r="BL195" s="3">
        <f t="shared" si="114"/>
        <v>0</v>
      </c>
      <c r="BM195" s="3">
        <f t="shared" si="114"/>
        <v>0</v>
      </c>
      <c r="BN195" s="3">
        <f t="shared" si="114"/>
        <v>0</v>
      </c>
      <c r="BO195" s="3">
        <f t="shared" si="114"/>
        <v>0</v>
      </c>
      <c r="BP195" s="3">
        <f t="shared" si="114"/>
        <v>0</v>
      </c>
      <c r="BQ195" s="3">
        <f t="shared" si="114"/>
        <v>0</v>
      </c>
      <c r="BR195" s="3">
        <f t="shared" si="114"/>
        <v>0</v>
      </c>
      <c r="BS195" s="3">
        <f t="shared" si="114"/>
        <v>0</v>
      </c>
      <c r="BT195" s="3">
        <f t="shared" si="114"/>
        <v>0</v>
      </c>
      <c r="BU195" s="3">
        <f t="shared" si="114"/>
        <v>0</v>
      </c>
      <c r="BV195" s="3">
        <f t="shared" si="114"/>
        <v>0</v>
      </c>
      <c r="BW195" s="3">
        <f t="shared" si="114"/>
        <v>0</v>
      </c>
      <c r="BX195" s="3">
        <f t="shared" si="114"/>
        <v>0</v>
      </c>
      <c r="BY195" s="3">
        <f t="shared" si="114"/>
        <v>0</v>
      </c>
      <c r="BZ195" s="3">
        <f t="shared" si="114"/>
        <v>0</v>
      </c>
      <c r="CA195" s="3">
        <f t="shared" ref="CA195:DF195" si="115">CA211</f>
        <v>5861.45</v>
      </c>
      <c r="CB195" s="3">
        <f t="shared" si="115"/>
        <v>5861.45</v>
      </c>
      <c r="CC195" s="3">
        <f t="shared" si="115"/>
        <v>0</v>
      </c>
      <c r="CD195" s="3">
        <f t="shared" si="115"/>
        <v>0</v>
      </c>
      <c r="CE195" s="3">
        <f t="shared" si="115"/>
        <v>2965.66</v>
      </c>
      <c r="CF195" s="3">
        <f t="shared" si="115"/>
        <v>2965.66</v>
      </c>
      <c r="CG195" s="3">
        <f t="shared" si="115"/>
        <v>0</v>
      </c>
      <c r="CH195" s="3">
        <f t="shared" si="115"/>
        <v>2965.66</v>
      </c>
      <c r="CI195" s="3">
        <f t="shared" si="115"/>
        <v>0</v>
      </c>
      <c r="CJ195" s="3">
        <f t="shared" si="115"/>
        <v>0</v>
      </c>
      <c r="CK195" s="3">
        <f t="shared" si="115"/>
        <v>0</v>
      </c>
      <c r="CL195" s="3">
        <f t="shared" si="115"/>
        <v>0</v>
      </c>
      <c r="CM195" s="3">
        <f t="shared" si="115"/>
        <v>0</v>
      </c>
      <c r="CN195" s="3">
        <f t="shared" si="115"/>
        <v>0</v>
      </c>
      <c r="CO195" s="3">
        <f t="shared" si="115"/>
        <v>0</v>
      </c>
      <c r="CP195" s="3">
        <f t="shared" si="115"/>
        <v>0</v>
      </c>
      <c r="CQ195" s="3">
        <f t="shared" si="115"/>
        <v>0</v>
      </c>
      <c r="CR195" s="3">
        <f t="shared" si="115"/>
        <v>0</v>
      </c>
      <c r="CS195" s="3">
        <f t="shared" si="115"/>
        <v>0</v>
      </c>
      <c r="CT195" s="3">
        <f t="shared" si="115"/>
        <v>0</v>
      </c>
      <c r="CU195" s="3">
        <f t="shared" si="115"/>
        <v>0</v>
      </c>
      <c r="CV195" s="3">
        <f t="shared" si="115"/>
        <v>0</v>
      </c>
      <c r="CW195" s="3">
        <f t="shared" si="115"/>
        <v>0</v>
      </c>
      <c r="CX195" s="3">
        <f t="shared" si="115"/>
        <v>0</v>
      </c>
      <c r="CY195" s="3">
        <f t="shared" si="115"/>
        <v>0</v>
      </c>
      <c r="CZ195" s="3">
        <f t="shared" si="115"/>
        <v>0</v>
      </c>
      <c r="DA195" s="3">
        <f t="shared" si="115"/>
        <v>0</v>
      </c>
      <c r="DB195" s="3">
        <f t="shared" si="115"/>
        <v>0</v>
      </c>
      <c r="DC195" s="3">
        <f t="shared" si="115"/>
        <v>0</v>
      </c>
      <c r="DD195" s="3">
        <f t="shared" si="115"/>
        <v>0</v>
      </c>
      <c r="DE195" s="3">
        <f t="shared" si="115"/>
        <v>0</v>
      </c>
      <c r="DF195" s="3">
        <f t="shared" si="115"/>
        <v>0</v>
      </c>
      <c r="DG195" s="4">
        <f t="shared" ref="DG195:EL195" si="116">DG211</f>
        <v>0</v>
      </c>
      <c r="DH195" s="4">
        <f t="shared" si="116"/>
        <v>0</v>
      </c>
      <c r="DI195" s="4">
        <f t="shared" si="116"/>
        <v>0</v>
      </c>
      <c r="DJ195" s="4">
        <f t="shared" si="116"/>
        <v>0</v>
      </c>
      <c r="DK195" s="4">
        <f t="shared" si="116"/>
        <v>0</v>
      </c>
      <c r="DL195" s="4">
        <f t="shared" si="116"/>
        <v>0</v>
      </c>
      <c r="DM195" s="4">
        <f t="shared" si="116"/>
        <v>0</v>
      </c>
      <c r="DN195" s="4">
        <f t="shared" si="116"/>
        <v>0</v>
      </c>
      <c r="DO195" s="4">
        <f t="shared" si="116"/>
        <v>0</v>
      </c>
      <c r="DP195" s="4">
        <f t="shared" si="116"/>
        <v>0</v>
      </c>
      <c r="DQ195" s="4">
        <f t="shared" si="116"/>
        <v>0</v>
      </c>
      <c r="DR195" s="4">
        <f t="shared" si="116"/>
        <v>0</v>
      </c>
      <c r="DS195" s="4">
        <f t="shared" si="116"/>
        <v>0</v>
      </c>
      <c r="DT195" s="4">
        <f t="shared" si="116"/>
        <v>0</v>
      </c>
      <c r="DU195" s="4">
        <f t="shared" si="116"/>
        <v>0</v>
      </c>
      <c r="DV195" s="4">
        <f t="shared" si="116"/>
        <v>0</v>
      </c>
      <c r="DW195" s="4">
        <f t="shared" si="116"/>
        <v>0</v>
      </c>
      <c r="DX195" s="4">
        <f t="shared" si="116"/>
        <v>0</v>
      </c>
      <c r="DY195" s="4">
        <f t="shared" si="116"/>
        <v>0</v>
      </c>
      <c r="DZ195" s="4">
        <f t="shared" si="116"/>
        <v>0</v>
      </c>
      <c r="EA195" s="4">
        <f t="shared" si="116"/>
        <v>0</v>
      </c>
      <c r="EB195" s="4">
        <f t="shared" si="116"/>
        <v>0</v>
      </c>
      <c r="EC195" s="4">
        <f t="shared" si="116"/>
        <v>0</v>
      </c>
      <c r="ED195" s="4">
        <f t="shared" si="116"/>
        <v>0</v>
      </c>
      <c r="EE195" s="4">
        <f t="shared" si="116"/>
        <v>0</v>
      </c>
      <c r="EF195" s="4">
        <f t="shared" si="116"/>
        <v>0</v>
      </c>
      <c r="EG195" s="4">
        <f t="shared" si="116"/>
        <v>0</v>
      </c>
      <c r="EH195" s="4">
        <f t="shared" si="116"/>
        <v>0</v>
      </c>
      <c r="EI195" s="4">
        <f t="shared" si="116"/>
        <v>0</v>
      </c>
      <c r="EJ195" s="4">
        <f t="shared" si="116"/>
        <v>0</v>
      </c>
      <c r="EK195" s="4">
        <f t="shared" si="116"/>
        <v>0</v>
      </c>
      <c r="EL195" s="4">
        <f t="shared" si="116"/>
        <v>0</v>
      </c>
      <c r="EM195" s="4">
        <f t="shared" ref="EM195:FR195" si="117">EM211</f>
        <v>0</v>
      </c>
      <c r="EN195" s="4">
        <f t="shared" si="117"/>
        <v>0</v>
      </c>
      <c r="EO195" s="4">
        <f t="shared" si="117"/>
        <v>0</v>
      </c>
      <c r="EP195" s="4">
        <f t="shared" si="117"/>
        <v>0</v>
      </c>
      <c r="EQ195" s="4">
        <f t="shared" si="117"/>
        <v>0</v>
      </c>
      <c r="ER195" s="4">
        <f t="shared" si="117"/>
        <v>0</v>
      </c>
      <c r="ES195" s="4">
        <f t="shared" si="117"/>
        <v>0</v>
      </c>
      <c r="ET195" s="4">
        <f t="shared" si="117"/>
        <v>0</v>
      </c>
      <c r="EU195" s="4">
        <f t="shared" si="117"/>
        <v>0</v>
      </c>
      <c r="EV195" s="4">
        <f t="shared" si="117"/>
        <v>0</v>
      </c>
      <c r="EW195" s="4">
        <f t="shared" si="117"/>
        <v>0</v>
      </c>
      <c r="EX195" s="4">
        <f t="shared" si="117"/>
        <v>0</v>
      </c>
      <c r="EY195" s="4">
        <f t="shared" si="117"/>
        <v>0</v>
      </c>
      <c r="EZ195" s="4">
        <f t="shared" si="117"/>
        <v>0</v>
      </c>
      <c r="FA195" s="4">
        <f t="shared" si="117"/>
        <v>0</v>
      </c>
      <c r="FB195" s="4">
        <f t="shared" si="117"/>
        <v>0</v>
      </c>
      <c r="FC195" s="4">
        <f t="shared" si="117"/>
        <v>0</v>
      </c>
      <c r="FD195" s="4">
        <f t="shared" si="117"/>
        <v>0</v>
      </c>
      <c r="FE195" s="4">
        <f t="shared" si="117"/>
        <v>0</v>
      </c>
      <c r="FF195" s="4">
        <f t="shared" si="117"/>
        <v>0</v>
      </c>
      <c r="FG195" s="4">
        <f t="shared" si="117"/>
        <v>0</v>
      </c>
      <c r="FH195" s="4">
        <f t="shared" si="117"/>
        <v>0</v>
      </c>
      <c r="FI195" s="4">
        <f t="shared" si="117"/>
        <v>0</v>
      </c>
      <c r="FJ195" s="4">
        <f t="shared" si="117"/>
        <v>0</v>
      </c>
      <c r="FK195" s="4">
        <f t="shared" si="117"/>
        <v>0</v>
      </c>
      <c r="FL195" s="4">
        <f t="shared" si="117"/>
        <v>0</v>
      </c>
      <c r="FM195" s="4">
        <f t="shared" si="117"/>
        <v>0</v>
      </c>
      <c r="FN195" s="4">
        <f t="shared" si="117"/>
        <v>0</v>
      </c>
      <c r="FO195" s="4">
        <f t="shared" si="117"/>
        <v>0</v>
      </c>
      <c r="FP195" s="4">
        <f t="shared" si="117"/>
        <v>0</v>
      </c>
      <c r="FQ195" s="4">
        <f t="shared" si="117"/>
        <v>0</v>
      </c>
      <c r="FR195" s="4">
        <f t="shared" si="117"/>
        <v>0</v>
      </c>
      <c r="FS195" s="4">
        <f t="shared" ref="FS195:GX195" si="118">FS211</f>
        <v>0</v>
      </c>
      <c r="FT195" s="4">
        <f t="shared" si="118"/>
        <v>0</v>
      </c>
      <c r="FU195" s="4">
        <f t="shared" si="118"/>
        <v>0</v>
      </c>
      <c r="FV195" s="4">
        <f t="shared" si="118"/>
        <v>0</v>
      </c>
      <c r="FW195" s="4">
        <f t="shared" si="118"/>
        <v>0</v>
      </c>
      <c r="FX195" s="4">
        <f t="shared" si="118"/>
        <v>0</v>
      </c>
      <c r="FY195" s="4">
        <f t="shared" si="118"/>
        <v>0</v>
      </c>
      <c r="FZ195" s="4">
        <f t="shared" si="118"/>
        <v>0</v>
      </c>
      <c r="GA195" s="4">
        <f t="shared" si="118"/>
        <v>0</v>
      </c>
      <c r="GB195" s="4">
        <f t="shared" si="118"/>
        <v>0</v>
      </c>
      <c r="GC195" s="4">
        <f t="shared" si="118"/>
        <v>0</v>
      </c>
      <c r="GD195" s="4">
        <f t="shared" si="118"/>
        <v>0</v>
      </c>
      <c r="GE195" s="4">
        <f t="shared" si="118"/>
        <v>0</v>
      </c>
      <c r="GF195" s="4">
        <f t="shared" si="118"/>
        <v>0</v>
      </c>
      <c r="GG195" s="4">
        <f t="shared" si="118"/>
        <v>0</v>
      </c>
      <c r="GH195" s="4">
        <f t="shared" si="118"/>
        <v>0</v>
      </c>
      <c r="GI195" s="4">
        <f t="shared" si="118"/>
        <v>0</v>
      </c>
      <c r="GJ195" s="4">
        <f t="shared" si="118"/>
        <v>0</v>
      </c>
      <c r="GK195" s="4">
        <f t="shared" si="118"/>
        <v>0</v>
      </c>
      <c r="GL195" s="4">
        <f t="shared" si="118"/>
        <v>0</v>
      </c>
      <c r="GM195" s="4">
        <f t="shared" si="118"/>
        <v>0</v>
      </c>
      <c r="GN195" s="4">
        <f t="shared" si="118"/>
        <v>0</v>
      </c>
      <c r="GO195" s="4">
        <f t="shared" si="118"/>
        <v>0</v>
      </c>
      <c r="GP195" s="4">
        <f t="shared" si="118"/>
        <v>0</v>
      </c>
      <c r="GQ195" s="4">
        <f t="shared" si="118"/>
        <v>0</v>
      </c>
      <c r="GR195" s="4">
        <f t="shared" si="118"/>
        <v>0</v>
      </c>
      <c r="GS195" s="4">
        <f t="shared" si="118"/>
        <v>0</v>
      </c>
      <c r="GT195" s="4">
        <f t="shared" si="118"/>
        <v>0</v>
      </c>
      <c r="GU195" s="4">
        <f t="shared" si="118"/>
        <v>0</v>
      </c>
      <c r="GV195" s="4">
        <f t="shared" si="118"/>
        <v>0</v>
      </c>
      <c r="GW195" s="4">
        <f t="shared" si="118"/>
        <v>0</v>
      </c>
      <c r="GX195" s="4">
        <f t="shared" si="118"/>
        <v>0</v>
      </c>
    </row>
    <row r="197" spans="1:255" x14ac:dyDescent="0.2">
      <c r="A197" s="2">
        <v>17</v>
      </c>
      <c r="B197" s="2">
        <v>1</v>
      </c>
      <c r="C197" s="2">
        <f>ROW(SmtRes!A207)</f>
        <v>207</v>
      </c>
      <c r="D197" s="2">
        <f>ROW(EtalonRes!A228)</f>
        <v>228</v>
      </c>
      <c r="E197" s="2" t="s">
        <v>361</v>
      </c>
      <c r="F197" s="2" t="s">
        <v>144</v>
      </c>
      <c r="G197" s="2" t="s">
        <v>145</v>
      </c>
      <c r="H197" s="2" t="s">
        <v>122</v>
      </c>
      <c r="I197" s="2">
        <f>ROUND(1.5/100,7)</f>
        <v>1.4999999999999999E-2</v>
      </c>
      <c r="J197" s="2">
        <v>0</v>
      </c>
      <c r="K197" s="2">
        <f>ROUND(1.5/100,7)</f>
        <v>1.4999999999999999E-2</v>
      </c>
      <c r="L197" s="2"/>
      <c r="M197" s="2"/>
      <c r="N197" s="2"/>
      <c r="O197" s="2">
        <f t="shared" ref="O197:O209" si="119">ROUND(CP197,2)</f>
        <v>431.69</v>
      </c>
      <c r="P197" s="2">
        <f>SUMIF(SmtRes!AQ194:'SmtRes'!AQ207,"=1",SmtRes!DF194:'SmtRes'!DF207)</f>
        <v>28.85</v>
      </c>
      <c r="Q197" s="2">
        <f>SUMIF(SmtRes!AQ194:'SmtRes'!AQ207,"=1",SmtRes!DG194:'SmtRes'!DG207)</f>
        <v>205.93000000000004</v>
      </c>
      <c r="R197" s="2">
        <f>SUMIF(SmtRes!AQ194:'SmtRes'!AQ207,"=1",SmtRes!DH194:'SmtRes'!DH207)</f>
        <v>82.050000000000011</v>
      </c>
      <c r="S197" s="2">
        <f>SUMIF(SmtRes!AQ194:'SmtRes'!AQ207,"=1",SmtRes!DI194:'SmtRes'!DI207)</f>
        <v>114.86</v>
      </c>
      <c r="T197" s="2">
        <f t="shared" ref="T197:T209" si="120">ROUND(CU197*I197,2)</f>
        <v>0</v>
      </c>
      <c r="U197" s="2">
        <f>SUMIF(SmtRes!AQ194:'SmtRes'!AQ207,"=1",SmtRes!CV194:'SmtRes'!CV207)</f>
        <v>0.30764999999999998</v>
      </c>
      <c r="V197" s="2">
        <f>SUMIF(SmtRes!AQ194:'SmtRes'!AQ207,"=1",SmtRes!CW194:'SmtRes'!CW207)</f>
        <v>0.1794</v>
      </c>
      <c r="W197" s="2">
        <f t="shared" ref="W197:W209" si="121">ROUND(CX197*I197,2)</f>
        <v>0</v>
      </c>
      <c r="X197" s="2">
        <f t="shared" ref="X197:X209" si="122">ROUND(CY197,2)</f>
        <v>230.38</v>
      </c>
      <c r="Y197" s="2">
        <f t="shared" ref="Y197:Y209" si="123">ROUND(CZ197,2)</f>
        <v>145.71</v>
      </c>
      <c r="Z197" s="2"/>
      <c r="AA197" s="2">
        <v>73938991</v>
      </c>
      <c r="AB197" s="2">
        <f t="shared" ref="AB197:AB209" si="124">ROUND((AC197+AD197+AF197),6)</f>
        <v>20759.782739999999</v>
      </c>
      <c r="AC197" s="2">
        <f>ROUND((SUM(SmtRes!BQ194:'SmtRes'!BQ207)),6)</f>
        <v>1420.63104</v>
      </c>
      <c r="AD197" s="2">
        <f>ROUND((((SUM(SmtRes!BR194:'SmtRes'!BR207))-(SUM(SmtRes!BS194:'SmtRes'!BS207)))+AE197),6)</f>
        <v>11681.5381</v>
      </c>
      <c r="AE197" s="2">
        <f>ROUND((SUM(SmtRes!BS194:'SmtRes'!BS207)),6)</f>
        <v>5470.2960000000003</v>
      </c>
      <c r="AF197" s="2">
        <f>ROUND((SUM(SmtRes!BT194:'SmtRes'!BT207)),6)</f>
        <v>7657.6135999999997</v>
      </c>
      <c r="AG197" s="2">
        <f t="shared" ref="AG197:AG209" si="125">ROUND((AP197),6)</f>
        <v>0</v>
      </c>
      <c r="AH197" s="2">
        <f>(SUM(SmtRes!BU194:'SmtRes'!BU207))</f>
        <v>20.51</v>
      </c>
      <c r="AI197" s="2">
        <f>(SUM(SmtRes!BV194:'SmtRes'!BV207))</f>
        <v>11.959999999999999</v>
      </c>
      <c r="AJ197" s="2">
        <f t="shared" ref="AJ197:AJ209" si="126">(AS197)</f>
        <v>0</v>
      </c>
      <c r="AK197" s="2">
        <v>26230.078739599998</v>
      </c>
      <c r="AL197" s="2">
        <v>1420.6310395999999</v>
      </c>
      <c r="AM197" s="2">
        <v>11681.5381</v>
      </c>
      <c r="AN197" s="2">
        <v>5470.2959999999994</v>
      </c>
      <c r="AO197" s="2">
        <v>7657.6136000000006</v>
      </c>
      <c r="AP197" s="2">
        <v>0</v>
      </c>
      <c r="AQ197" s="2">
        <v>20.51</v>
      </c>
      <c r="AR197" s="2">
        <v>11.959999999999999</v>
      </c>
      <c r="AS197" s="2">
        <v>0</v>
      </c>
      <c r="AT197" s="2">
        <v>117</v>
      </c>
      <c r="AU197" s="2">
        <v>74</v>
      </c>
      <c r="AV197" s="2">
        <v>1</v>
      </c>
      <c r="AW197" s="2">
        <v>1</v>
      </c>
      <c r="AX197" s="2"/>
      <c r="AY197" s="2"/>
      <c r="AZ197" s="2">
        <v>1</v>
      </c>
      <c r="BA197" s="2">
        <v>1</v>
      </c>
      <c r="BB197" s="2">
        <v>1</v>
      </c>
      <c r="BC197" s="2">
        <v>1</v>
      </c>
      <c r="BD197" s="2" t="s">
        <v>3</v>
      </c>
      <c r="BE197" s="2" t="s">
        <v>3</v>
      </c>
      <c r="BF197" s="2" t="s">
        <v>3</v>
      </c>
      <c r="BG197" s="2" t="s">
        <v>3</v>
      </c>
      <c r="BH197" s="2">
        <v>0</v>
      </c>
      <c r="BI197" s="2">
        <v>1</v>
      </c>
      <c r="BJ197" s="2" t="s">
        <v>146</v>
      </c>
      <c r="BK197" s="2"/>
      <c r="BL197" s="2"/>
      <c r="BM197" s="2">
        <v>24001</v>
      </c>
      <c r="BN197" s="2">
        <v>0</v>
      </c>
      <c r="BO197" s="2" t="s">
        <v>3</v>
      </c>
      <c r="BP197" s="2">
        <v>0</v>
      </c>
      <c r="BQ197" s="2">
        <v>2</v>
      </c>
      <c r="BR197" s="2">
        <v>0</v>
      </c>
      <c r="BS197" s="2">
        <v>1</v>
      </c>
      <c r="BT197" s="2">
        <v>1</v>
      </c>
      <c r="BU197" s="2">
        <v>1</v>
      </c>
      <c r="BV197" s="2">
        <v>1</v>
      </c>
      <c r="BW197" s="2">
        <v>1</v>
      </c>
      <c r="BX197" s="2">
        <v>1</v>
      </c>
      <c r="BY197" s="2" t="s">
        <v>3</v>
      </c>
      <c r="BZ197" s="2">
        <v>117</v>
      </c>
      <c r="CA197" s="2">
        <v>74</v>
      </c>
      <c r="CB197" s="2" t="s">
        <v>3</v>
      </c>
      <c r="CC197" s="2"/>
      <c r="CD197" s="2"/>
      <c r="CE197" s="2">
        <v>0</v>
      </c>
      <c r="CF197" s="2">
        <v>0</v>
      </c>
      <c r="CG197" s="2">
        <v>0</v>
      </c>
      <c r="CH197" s="2"/>
      <c r="CI197" s="2"/>
      <c r="CJ197" s="2"/>
      <c r="CK197" s="2"/>
      <c r="CL197" s="2"/>
      <c r="CM197" s="2">
        <v>0</v>
      </c>
      <c r="CN197" s="2" t="s">
        <v>3</v>
      </c>
      <c r="CO197" s="2">
        <v>0</v>
      </c>
      <c r="CP197" s="2">
        <f t="shared" ref="CP197:CP209" si="127">(P197+Q197+S197+R197)</f>
        <v>431.69000000000005</v>
      </c>
      <c r="CQ197" s="2">
        <f>SUMIF(SmtRes!AQ194:'SmtRes'!AQ207,"=1",SmtRes!AA194:'SmtRes'!AA207)</f>
        <v>867589.44</v>
      </c>
      <c r="CR197" s="2">
        <f>SUMIF(SmtRes!AQ194:'SmtRes'!AQ207,"=1",SmtRes!AB194:'SmtRes'!AB207)</f>
        <v>1640.6100000000001</v>
      </c>
      <c r="CS197" s="2">
        <f>SUMIF(SmtRes!AQ194:'SmtRes'!AQ207,"=1",SmtRes!AC194:'SmtRes'!AC207)</f>
        <v>860.22</v>
      </c>
      <c r="CT197" s="2">
        <f>SUMIF(SmtRes!AQ194:'SmtRes'!AQ207,"=1",SmtRes!AD194:'SmtRes'!AD207)</f>
        <v>373.36</v>
      </c>
      <c r="CU197" s="2">
        <f t="shared" ref="CU197:CU209" si="128">AG197</f>
        <v>0</v>
      </c>
      <c r="CV197" s="2">
        <f>SUMIF(SmtRes!AQ194:'SmtRes'!AQ207,"=1",SmtRes!BU194:'SmtRes'!BU207)</f>
        <v>20.51</v>
      </c>
      <c r="CW197" s="2">
        <f>SUMIF(SmtRes!AQ194:'SmtRes'!AQ207,"=1",SmtRes!BV194:'SmtRes'!BV207)</f>
        <v>11.959999999999999</v>
      </c>
      <c r="CX197" s="2">
        <f t="shared" ref="CX197:CX209" si="129">AJ197</f>
        <v>0</v>
      </c>
      <c r="CY197" s="2">
        <f>(((S197+R197)*AT197)/100)</f>
        <v>230.38470000000001</v>
      </c>
      <c r="CZ197" s="2">
        <f>(((S197+R197)*AU197)/100)</f>
        <v>145.71340000000001</v>
      </c>
      <c r="DA197" s="2"/>
      <c r="DB197" s="2"/>
      <c r="DC197" s="2" t="s">
        <v>3</v>
      </c>
      <c r="DD197" s="2" t="s">
        <v>3</v>
      </c>
      <c r="DE197" s="2" t="s">
        <v>3</v>
      </c>
      <c r="DF197" s="2" t="s">
        <v>3</v>
      </c>
      <c r="DG197" s="2" t="s">
        <v>3</v>
      </c>
      <c r="DH197" s="2" t="s">
        <v>3</v>
      </c>
      <c r="DI197" s="2" t="s">
        <v>3</v>
      </c>
      <c r="DJ197" s="2" t="s">
        <v>3</v>
      </c>
      <c r="DK197" s="2" t="s">
        <v>3</v>
      </c>
      <c r="DL197" s="2" t="s">
        <v>3</v>
      </c>
      <c r="DM197" s="2" t="s">
        <v>3</v>
      </c>
      <c r="DN197" s="2">
        <v>0</v>
      </c>
      <c r="DO197" s="2">
        <v>0</v>
      </c>
      <c r="DP197" s="2">
        <v>1</v>
      </c>
      <c r="DQ197" s="2">
        <v>1</v>
      </c>
      <c r="DR197" s="2"/>
      <c r="DS197" s="2"/>
      <c r="DT197" s="2"/>
      <c r="DU197" s="2">
        <v>1003</v>
      </c>
      <c r="DV197" s="2" t="s">
        <v>122</v>
      </c>
      <c r="DW197" s="2" t="s">
        <v>122</v>
      </c>
      <c r="DX197" s="2">
        <v>100</v>
      </c>
      <c r="DY197" s="2"/>
      <c r="DZ197" s="2" t="s">
        <v>3</v>
      </c>
      <c r="EA197" s="2" t="s">
        <v>3</v>
      </c>
      <c r="EB197" s="2" t="s">
        <v>3</v>
      </c>
      <c r="EC197" s="2" t="s">
        <v>3</v>
      </c>
      <c r="ED197" s="2"/>
      <c r="EE197" s="2">
        <v>72340632</v>
      </c>
      <c r="EF197" s="2">
        <v>2</v>
      </c>
      <c r="EG197" s="2" t="s">
        <v>23</v>
      </c>
      <c r="EH197" s="2">
        <v>18</v>
      </c>
      <c r="EI197" s="2" t="s">
        <v>41</v>
      </c>
      <c r="EJ197" s="2">
        <v>1</v>
      </c>
      <c r="EK197" s="2">
        <v>24001</v>
      </c>
      <c r="EL197" s="2" t="s">
        <v>41</v>
      </c>
      <c r="EM197" s="2" t="s">
        <v>124</v>
      </c>
      <c r="EN197" s="2"/>
      <c r="EO197" s="2" t="s">
        <v>3</v>
      </c>
      <c r="EP197" s="2"/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20.51</v>
      </c>
      <c r="EX197" s="2">
        <v>11.96</v>
      </c>
      <c r="EY197" s="2">
        <v>0</v>
      </c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>
        <v>0</v>
      </c>
      <c r="FR197" s="2">
        <v>0</v>
      </c>
      <c r="FS197" s="2">
        <v>0</v>
      </c>
      <c r="FT197" s="2"/>
      <c r="FU197" s="2"/>
      <c r="FV197" s="2"/>
      <c r="FW197" s="2"/>
      <c r="FX197" s="2">
        <v>117</v>
      </c>
      <c r="FY197" s="2">
        <v>74</v>
      </c>
      <c r="FZ197" s="2"/>
      <c r="GA197" s="2" t="s">
        <v>3</v>
      </c>
      <c r="GB197" s="2"/>
      <c r="GC197" s="2"/>
      <c r="GD197" s="2">
        <v>1</v>
      </c>
      <c r="GE197" s="2"/>
      <c r="GF197" s="2">
        <v>-46601497</v>
      </c>
      <c r="GG197" s="2">
        <v>2</v>
      </c>
      <c r="GH197" s="2">
        <v>1</v>
      </c>
      <c r="GI197" s="2">
        <v>-2</v>
      </c>
      <c r="GJ197" s="2">
        <v>0</v>
      </c>
      <c r="GK197" s="2">
        <v>0</v>
      </c>
      <c r="GL197" s="2">
        <f t="shared" ref="GL197:GL209" si="130">ROUND(IF(AND(BH197=3,BI197=3,FS197&lt;&gt;0),P197,0),2)</f>
        <v>0</v>
      </c>
      <c r="GM197" s="2">
        <f t="shared" ref="GM197:GM209" si="131">ROUND(O197+X197+Y197,2)+GX197</f>
        <v>807.78</v>
      </c>
      <c r="GN197" s="2">
        <f t="shared" ref="GN197:GN209" si="132">IF(OR(BI197=0,BI197=1),GM197-GX197,0)</f>
        <v>807.78</v>
      </c>
      <c r="GO197" s="2">
        <f t="shared" ref="GO197:GO209" si="133">IF(BI197=2,GM197-GX197,0)</f>
        <v>0</v>
      </c>
      <c r="GP197" s="2">
        <f t="shared" ref="GP197:GP209" si="134">IF(BI197=4,GM197-GX197,0)</f>
        <v>0</v>
      </c>
      <c r="GQ197" s="2"/>
      <c r="GR197" s="2">
        <v>0</v>
      </c>
      <c r="GS197" s="2">
        <v>3</v>
      </c>
      <c r="GT197" s="2">
        <v>0</v>
      </c>
      <c r="GU197" s="2" t="s">
        <v>3</v>
      </c>
      <c r="GV197" s="2">
        <f t="shared" ref="GV197:GV209" si="135">ROUND((GT197),6)</f>
        <v>0</v>
      </c>
      <c r="GW197" s="2">
        <v>1</v>
      </c>
      <c r="GX197" s="2">
        <f t="shared" ref="GX197:GX209" si="136">ROUND(HC197*I197,2)</f>
        <v>0</v>
      </c>
      <c r="GY197" s="2"/>
      <c r="GZ197" s="2"/>
      <c r="HA197" s="2">
        <v>0</v>
      </c>
      <c r="HB197" s="2">
        <v>0</v>
      </c>
      <c r="HC197" s="2">
        <f t="shared" ref="HC197:HC209" si="137">GV197*GW197</f>
        <v>0</v>
      </c>
      <c r="HD197" s="2"/>
      <c r="HE197" s="2" t="s">
        <v>3</v>
      </c>
      <c r="HF197" s="2" t="s">
        <v>3</v>
      </c>
      <c r="HG197" s="2"/>
      <c r="HH197" s="2"/>
      <c r="HI197" s="2"/>
      <c r="HJ197" s="2"/>
      <c r="HK197" s="2"/>
      <c r="HL197" s="2"/>
      <c r="HM197" s="2" t="s">
        <v>3</v>
      </c>
      <c r="HN197" s="2" t="s">
        <v>43</v>
      </c>
      <c r="HO197" s="2" t="s">
        <v>44</v>
      </c>
      <c r="HP197" s="2" t="s">
        <v>41</v>
      </c>
      <c r="HQ197" s="2" t="s">
        <v>41</v>
      </c>
      <c r="HR197" s="2"/>
      <c r="HS197" s="2">
        <v>0</v>
      </c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>
        <v>0</v>
      </c>
      <c r="IL197" s="2"/>
      <c r="IM197" s="2"/>
      <c r="IN197" s="2"/>
      <c r="IO197" s="2"/>
      <c r="IP197" s="2"/>
      <c r="IQ197" s="2"/>
      <c r="IR197" s="2"/>
      <c r="IS197" s="2"/>
      <c r="IT197" s="2"/>
      <c r="IU197" s="2"/>
    </row>
    <row r="198" spans="1:255" x14ac:dyDescent="0.2">
      <c r="A198" s="2">
        <v>17</v>
      </c>
      <c r="B198" s="2">
        <v>1</v>
      </c>
      <c r="C198" s="2"/>
      <c r="D198" s="2"/>
      <c r="E198" s="2" t="s">
        <v>362</v>
      </c>
      <c r="F198" s="2" t="s">
        <v>329</v>
      </c>
      <c r="G198" s="2" t="s">
        <v>330</v>
      </c>
      <c r="H198" s="2" t="s">
        <v>128</v>
      </c>
      <c r="I198" s="2">
        <v>1.5</v>
      </c>
      <c r="J198" s="2">
        <v>0</v>
      </c>
      <c r="K198" s="2">
        <v>1.5</v>
      </c>
      <c r="L198" s="2"/>
      <c r="M198" s="2"/>
      <c r="N198" s="2"/>
      <c r="O198" s="2">
        <f t="shared" si="119"/>
        <v>270.38</v>
      </c>
      <c r="P198" s="2">
        <f>ROUND(CQ198*I198,2)</f>
        <v>270.38</v>
      </c>
      <c r="Q198" s="2">
        <f>ROUND(CR198*I198,2)</f>
        <v>0</v>
      </c>
      <c r="R198" s="2">
        <f>ROUND(CS198*I198,2)</f>
        <v>0</v>
      </c>
      <c r="S198" s="2">
        <f>ROUND(CT198*I198,2)</f>
        <v>0</v>
      </c>
      <c r="T198" s="2">
        <f t="shared" si="120"/>
        <v>0</v>
      </c>
      <c r="U198" s="2">
        <f>ROUND(CV198*I198,7)</f>
        <v>0</v>
      </c>
      <c r="V198" s="2">
        <f>ROUND(CW198*I198,7)</f>
        <v>0</v>
      </c>
      <c r="W198" s="2">
        <f t="shared" si="121"/>
        <v>0</v>
      </c>
      <c r="X198" s="2">
        <f t="shared" si="122"/>
        <v>0</v>
      </c>
      <c r="Y198" s="2">
        <f t="shared" si="123"/>
        <v>0</v>
      </c>
      <c r="Z198" s="2"/>
      <c r="AA198" s="2">
        <v>73938991</v>
      </c>
      <c r="AB198" s="2">
        <f t="shared" si="124"/>
        <v>243.58</v>
      </c>
      <c r="AC198" s="2">
        <f>ROUND((ES198),6)</f>
        <v>243.58</v>
      </c>
      <c r="AD198" s="2">
        <f>ROUND((((ET198)-(EU198))+AE198),6)</f>
        <v>0</v>
      </c>
      <c r="AE198" s="2">
        <f>ROUND((EU198),6)</f>
        <v>0</v>
      </c>
      <c r="AF198" s="2">
        <f>ROUND((EV198),6)</f>
        <v>0</v>
      </c>
      <c r="AG198" s="2">
        <f t="shared" si="125"/>
        <v>0</v>
      </c>
      <c r="AH198" s="2">
        <f>(EW198)</f>
        <v>0</v>
      </c>
      <c r="AI198" s="2">
        <f>(EX198)</f>
        <v>0</v>
      </c>
      <c r="AJ198" s="2">
        <f t="shared" si="126"/>
        <v>0</v>
      </c>
      <c r="AK198" s="2">
        <v>243.58</v>
      </c>
      <c r="AL198" s="2">
        <v>243.58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1</v>
      </c>
      <c r="AW198" s="2">
        <v>1</v>
      </c>
      <c r="AX198" s="2"/>
      <c r="AY198" s="2"/>
      <c r="AZ198" s="2">
        <v>1</v>
      </c>
      <c r="BA198" s="2">
        <v>1</v>
      </c>
      <c r="BB198" s="2">
        <v>1</v>
      </c>
      <c r="BC198" s="2">
        <v>0.74</v>
      </c>
      <c r="BD198" s="2" t="s">
        <v>3</v>
      </c>
      <c r="BE198" s="2" t="s">
        <v>3</v>
      </c>
      <c r="BF198" s="2" t="s">
        <v>3</v>
      </c>
      <c r="BG198" s="2" t="s">
        <v>3</v>
      </c>
      <c r="BH198" s="2">
        <v>3</v>
      </c>
      <c r="BI198" s="2">
        <v>1</v>
      </c>
      <c r="BJ198" s="2" t="s">
        <v>331</v>
      </c>
      <c r="BK198" s="2"/>
      <c r="BL198" s="2"/>
      <c r="BM198" s="2">
        <v>500001</v>
      </c>
      <c r="BN198" s="2">
        <v>0</v>
      </c>
      <c r="BO198" s="2" t="s">
        <v>329</v>
      </c>
      <c r="BP198" s="2">
        <v>1</v>
      </c>
      <c r="BQ198" s="2">
        <v>8</v>
      </c>
      <c r="BR198" s="2">
        <v>0</v>
      </c>
      <c r="BS198" s="2">
        <v>1</v>
      </c>
      <c r="BT198" s="2">
        <v>1</v>
      </c>
      <c r="BU198" s="2">
        <v>1</v>
      </c>
      <c r="BV198" s="2">
        <v>1</v>
      </c>
      <c r="BW198" s="2">
        <v>1</v>
      </c>
      <c r="BX198" s="2">
        <v>1</v>
      </c>
      <c r="BY198" s="2" t="s">
        <v>3</v>
      </c>
      <c r="BZ198" s="2">
        <v>0</v>
      </c>
      <c r="CA198" s="2">
        <v>0</v>
      </c>
      <c r="CB198" s="2" t="s">
        <v>3</v>
      </c>
      <c r="CC198" s="2"/>
      <c r="CD198" s="2"/>
      <c r="CE198" s="2">
        <v>0</v>
      </c>
      <c r="CF198" s="2">
        <v>0</v>
      </c>
      <c r="CG198" s="2">
        <v>0</v>
      </c>
      <c r="CH198" s="2"/>
      <c r="CI198" s="2"/>
      <c r="CJ198" s="2"/>
      <c r="CK198" s="2"/>
      <c r="CL198" s="2"/>
      <c r="CM198" s="2">
        <v>0</v>
      </c>
      <c r="CN198" s="2" t="s">
        <v>3</v>
      </c>
      <c r="CO198" s="2">
        <v>0</v>
      </c>
      <c r="CP198" s="2">
        <f t="shared" si="127"/>
        <v>270.38</v>
      </c>
      <c r="CQ198" s="2">
        <f>ROUND(AL198*BC198,2)</f>
        <v>180.25</v>
      </c>
      <c r="CR198" s="2">
        <f>ROUND(AM198*BB198,2)</f>
        <v>0</v>
      </c>
      <c r="CS198" s="2">
        <f>ROUND(AN198*BS198,2)</f>
        <v>0</v>
      </c>
      <c r="CT198" s="2">
        <f>ROUND(AO198*BA198,2)</f>
        <v>0</v>
      </c>
      <c r="CU198" s="2">
        <f t="shared" si="128"/>
        <v>0</v>
      </c>
      <c r="CV198" s="2">
        <f>AH198</f>
        <v>0</v>
      </c>
      <c r="CW198" s="2">
        <f>AI198</f>
        <v>0</v>
      </c>
      <c r="CX198" s="2">
        <f t="shared" si="129"/>
        <v>0</v>
      </c>
      <c r="CY198" s="2">
        <f>0</f>
        <v>0</v>
      </c>
      <c r="CZ198" s="2">
        <f>0</f>
        <v>0</v>
      </c>
      <c r="DA198" s="2"/>
      <c r="DB198" s="2"/>
      <c r="DC198" s="2" t="s">
        <v>3</v>
      </c>
      <c r="DD198" s="2" t="s">
        <v>3</v>
      </c>
      <c r="DE198" s="2" t="s">
        <v>3</v>
      </c>
      <c r="DF198" s="2" t="s">
        <v>3</v>
      </c>
      <c r="DG198" s="2" t="s">
        <v>3</v>
      </c>
      <c r="DH198" s="2" t="s">
        <v>3</v>
      </c>
      <c r="DI198" s="2" t="s">
        <v>3</v>
      </c>
      <c r="DJ198" s="2" t="s">
        <v>3</v>
      </c>
      <c r="DK198" s="2" t="s">
        <v>3</v>
      </c>
      <c r="DL198" s="2" t="s">
        <v>3</v>
      </c>
      <c r="DM198" s="2" t="s">
        <v>3</v>
      </c>
      <c r="DN198" s="2">
        <v>0</v>
      </c>
      <c r="DO198" s="2">
        <v>0</v>
      </c>
      <c r="DP198" s="2">
        <v>1</v>
      </c>
      <c r="DQ198" s="2">
        <v>1</v>
      </c>
      <c r="DR198" s="2"/>
      <c r="DS198" s="2"/>
      <c r="DT198" s="2"/>
      <c r="DU198" s="2">
        <v>1003</v>
      </c>
      <c r="DV198" s="2" t="s">
        <v>128</v>
      </c>
      <c r="DW198" s="2" t="s">
        <v>128</v>
      </c>
      <c r="DX198" s="2">
        <v>1</v>
      </c>
      <c r="DY198" s="2"/>
      <c r="DZ198" s="2" t="s">
        <v>3</v>
      </c>
      <c r="EA198" s="2" t="s">
        <v>3</v>
      </c>
      <c r="EB198" s="2" t="s">
        <v>3</v>
      </c>
      <c r="EC198" s="2" t="s">
        <v>3</v>
      </c>
      <c r="ED198" s="2"/>
      <c r="EE198" s="2">
        <v>72340530</v>
      </c>
      <c r="EF198" s="2">
        <v>8</v>
      </c>
      <c r="EG198" s="2" t="s">
        <v>53</v>
      </c>
      <c r="EH198" s="2">
        <v>0</v>
      </c>
      <c r="EI198" s="2" t="s">
        <v>3</v>
      </c>
      <c r="EJ198" s="2">
        <v>1</v>
      </c>
      <c r="EK198" s="2">
        <v>500001</v>
      </c>
      <c r="EL198" s="2" t="s">
        <v>54</v>
      </c>
      <c r="EM198" s="2" t="s">
        <v>55</v>
      </c>
      <c r="EN198" s="2"/>
      <c r="EO198" s="2" t="s">
        <v>3</v>
      </c>
      <c r="EP198" s="2"/>
      <c r="EQ198" s="2">
        <v>0</v>
      </c>
      <c r="ER198" s="2">
        <v>243.58</v>
      </c>
      <c r="ES198" s="2">
        <v>243.58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>
        <v>0</v>
      </c>
      <c r="FR198" s="2">
        <v>0</v>
      </c>
      <c r="FS198" s="2">
        <v>0</v>
      </c>
      <c r="FT198" s="2"/>
      <c r="FU198" s="2"/>
      <c r="FV198" s="2"/>
      <c r="FW198" s="2"/>
      <c r="FX198" s="2">
        <v>0</v>
      </c>
      <c r="FY198" s="2">
        <v>0</v>
      </c>
      <c r="FZ198" s="2"/>
      <c r="GA198" s="2" t="s">
        <v>3</v>
      </c>
      <c r="GB198" s="2"/>
      <c r="GC198" s="2"/>
      <c r="GD198" s="2">
        <v>1</v>
      </c>
      <c r="GE198" s="2"/>
      <c r="GF198" s="2">
        <v>-435574786</v>
      </c>
      <c r="GG198" s="2">
        <v>2</v>
      </c>
      <c r="GH198" s="2">
        <v>1</v>
      </c>
      <c r="GI198" s="2">
        <v>2</v>
      </c>
      <c r="GJ198" s="2">
        <v>0</v>
      </c>
      <c r="GK198" s="2">
        <v>0</v>
      </c>
      <c r="GL198" s="2">
        <f t="shared" si="130"/>
        <v>0</v>
      </c>
      <c r="GM198" s="2">
        <f t="shared" si="131"/>
        <v>270.38</v>
      </c>
      <c r="GN198" s="2">
        <f t="shared" si="132"/>
        <v>270.38</v>
      </c>
      <c r="GO198" s="2">
        <f t="shared" si="133"/>
        <v>0</v>
      </c>
      <c r="GP198" s="2">
        <f t="shared" si="134"/>
        <v>0</v>
      </c>
      <c r="GQ198" s="2"/>
      <c r="GR198" s="2">
        <v>0</v>
      </c>
      <c r="GS198" s="2">
        <v>3</v>
      </c>
      <c r="GT198" s="2">
        <v>0</v>
      </c>
      <c r="GU198" s="2" t="s">
        <v>3</v>
      </c>
      <c r="GV198" s="2">
        <f t="shared" si="135"/>
        <v>0</v>
      </c>
      <c r="GW198" s="2">
        <v>1</v>
      </c>
      <c r="GX198" s="2">
        <f t="shared" si="136"/>
        <v>0</v>
      </c>
      <c r="GY198" s="2"/>
      <c r="GZ198" s="2"/>
      <c r="HA198" s="2">
        <v>0</v>
      </c>
      <c r="HB198" s="2">
        <v>0</v>
      </c>
      <c r="HC198" s="2">
        <f t="shared" si="137"/>
        <v>0</v>
      </c>
      <c r="HD198" s="2"/>
      <c r="HE198" s="2" t="s">
        <v>3</v>
      </c>
      <c r="HF198" s="2" t="s">
        <v>3</v>
      </c>
      <c r="HG198" s="2"/>
      <c r="HH198" s="2"/>
      <c r="HI198" s="2"/>
      <c r="HJ198" s="2"/>
      <c r="HK198" s="2"/>
      <c r="HL198" s="2"/>
      <c r="HM198" s="2" t="s">
        <v>3</v>
      </c>
      <c r="HN198" s="2" t="s">
        <v>3</v>
      </c>
      <c r="HO198" s="2" t="s">
        <v>3</v>
      </c>
      <c r="HP198" s="2" t="s">
        <v>3</v>
      </c>
      <c r="HQ198" s="2" t="s">
        <v>3</v>
      </c>
      <c r="HR198" s="2"/>
      <c r="HS198" s="2">
        <v>0</v>
      </c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>
        <v>0</v>
      </c>
      <c r="IL198" s="2"/>
      <c r="IM198" s="2"/>
      <c r="IN198" s="2"/>
      <c r="IO198" s="2"/>
      <c r="IP198" s="2"/>
      <c r="IQ198" s="2"/>
      <c r="IR198" s="2"/>
      <c r="IS198" s="2"/>
      <c r="IT198" s="2"/>
      <c r="IU198" s="2"/>
    </row>
    <row r="199" spans="1:255" x14ac:dyDescent="0.2">
      <c r="A199" s="2">
        <v>17</v>
      </c>
      <c r="B199" s="2">
        <v>1</v>
      </c>
      <c r="C199" s="2">
        <f>ROW(SmtRes!A212)</f>
        <v>212</v>
      </c>
      <c r="D199" s="2">
        <f>ROW(EtalonRes!A233)</f>
        <v>233</v>
      </c>
      <c r="E199" s="2" t="s">
        <v>363</v>
      </c>
      <c r="F199" s="2" t="s">
        <v>204</v>
      </c>
      <c r="G199" s="2" t="s">
        <v>364</v>
      </c>
      <c r="H199" s="2" t="s">
        <v>137</v>
      </c>
      <c r="I199" s="2">
        <v>2</v>
      </c>
      <c r="J199" s="2">
        <v>0</v>
      </c>
      <c r="K199" s="2">
        <v>2</v>
      </c>
      <c r="L199" s="2"/>
      <c r="M199" s="2"/>
      <c r="N199" s="2"/>
      <c r="O199" s="2">
        <f t="shared" si="119"/>
        <v>1025.17</v>
      </c>
      <c r="P199" s="2">
        <f>SUMIF(SmtRes!AQ208:'SmtRes'!AQ212,"=1",SmtRes!DF208:'SmtRes'!DF212)</f>
        <v>26.37</v>
      </c>
      <c r="Q199" s="2">
        <f>SUMIF(SmtRes!AQ208:'SmtRes'!AQ212,"=1",SmtRes!DG208:'SmtRes'!DG212)</f>
        <v>538.82000000000005</v>
      </c>
      <c r="R199" s="2">
        <f>SUMIF(SmtRes!AQ208:'SmtRes'!AQ212,"=1",SmtRes!DH208:'SmtRes'!DH212)</f>
        <v>165.59</v>
      </c>
      <c r="S199" s="2">
        <f>SUMIF(SmtRes!AQ208:'SmtRes'!AQ212,"=1",SmtRes!DI208:'SmtRes'!DI212)</f>
        <v>294.39</v>
      </c>
      <c r="T199" s="2">
        <f t="shared" si="120"/>
        <v>0</v>
      </c>
      <c r="U199" s="2">
        <f>SUMIF(SmtRes!AQ208:'SmtRes'!AQ212,"=1",SmtRes!CV208:'SmtRes'!CV212)</f>
        <v>0.64</v>
      </c>
      <c r="V199" s="2">
        <f>SUMIF(SmtRes!AQ208:'SmtRes'!AQ212,"=1",SmtRes!CW208:'SmtRes'!CW212)</f>
        <v>0.36</v>
      </c>
      <c r="W199" s="2">
        <f t="shared" si="121"/>
        <v>0</v>
      </c>
      <c r="X199" s="2">
        <f t="shared" si="122"/>
        <v>538.17999999999995</v>
      </c>
      <c r="Y199" s="2">
        <f t="shared" si="123"/>
        <v>340.39</v>
      </c>
      <c r="Z199" s="2"/>
      <c r="AA199" s="2">
        <v>73938991</v>
      </c>
      <c r="AB199" s="2">
        <f t="shared" si="124"/>
        <v>352.81299999999999</v>
      </c>
      <c r="AC199" s="2">
        <f>ROUND((SUM(SmtRes!BQ208:'SmtRes'!BQ212)),6)</f>
        <v>13.185</v>
      </c>
      <c r="AD199" s="2">
        <f>ROUND((((SUM(SmtRes!BR208:'SmtRes'!BR212))-(SUM(SmtRes!BS208:'SmtRes'!BS212)))+AE199),6)</f>
        <v>192.43440000000001</v>
      </c>
      <c r="AE199" s="2">
        <f>ROUND((SUM(SmtRes!BS208:'SmtRes'!BS212)),6)</f>
        <v>82.796400000000006</v>
      </c>
      <c r="AF199" s="2">
        <f>ROUND((SUM(SmtRes!BT208:'SmtRes'!BT212)),6)</f>
        <v>147.1936</v>
      </c>
      <c r="AG199" s="2">
        <f t="shared" si="125"/>
        <v>0</v>
      </c>
      <c r="AH199" s="2">
        <f>(SUM(SmtRes!BU208:'SmtRes'!BU212))</f>
        <v>0.32</v>
      </c>
      <c r="AI199" s="2">
        <f>(SUM(SmtRes!BV208:'SmtRes'!BV212))</f>
        <v>0.18</v>
      </c>
      <c r="AJ199" s="2">
        <f t="shared" si="126"/>
        <v>0</v>
      </c>
      <c r="AK199" s="2">
        <v>435.60939999999999</v>
      </c>
      <c r="AL199" s="2">
        <v>13.185</v>
      </c>
      <c r="AM199" s="2">
        <v>192.43439999999998</v>
      </c>
      <c r="AN199" s="2">
        <v>82.796400000000006</v>
      </c>
      <c r="AO199" s="2">
        <v>147.1936</v>
      </c>
      <c r="AP199" s="2">
        <v>0</v>
      </c>
      <c r="AQ199" s="2">
        <v>0.32</v>
      </c>
      <c r="AR199" s="2">
        <v>0.18</v>
      </c>
      <c r="AS199" s="2">
        <v>0</v>
      </c>
      <c r="AT199" s="2">
        <v>117</v>
      </c>
      <c r="AU199" s="2">
        <v>74</v>
      </c>
      <c r="AV199" s="2">
        <v>1</v>
      </c>
      <c r="AW199" s="2">
        <v>1</v>
      </c>
      <c r="AX199" s="2"/>
      <c r="AY199" s="2"/>
      <c r="AZ199" s="2">
        <v>1</v>
      </c>
      <c r="BA199" s="2">
        <v>1</v>
      </c>
      <c r="BB199" s="2">
        <v>1</v>
      </c>
      <c r="BC199" s="2">
        <v>1</v>
      </c>
      <c r="BD199" s="2" t="s">
        <v>3</v>
      </c>
      <c r="BE199" s="2" t="s">
        <v>3</v>
      </c>
      <c r="BF199" s="2" t="s">
        <v>3</v>
      </c>
      <c r="BG199" s="2" t="s">
        <v>3</v>
      </c>
      <c r="BH199" s="2">
        <v>0</v>
      </c>
      <c r="BI199" s="2">
        <v>1</v>
      </c>
      <c r="BJ199" s="2" t="s">
        <v>206</v>
      </c>
      <c r="BK199" s="2"/>
      <c r="BL199" s="2"/>
      <c r="BM199" s="2">
        <v>22001</v>
      </c>
      <c r="BN199" s="2">
        <v>0</v>
      </c>
      <c r="BO199" s="2" t="s">
        <v>3</v>
      </c>
      <c r="BP199" s="2">
        <v>0</v>
      </c>
      <c r="BQ199" s="2">
        <v>2</v>
      </c>
      <c r="BR199" s="2">
        <v>0</v>
      </c>
      <c r="BS199" s="2">
        <v>1</v>
      </c>
      <c r="BT199" s="2">
        <v>1</v>
      </c>
      <c r="BU199" s="2">
        <v>1</v>
      </c>
      <c r="BV199" s="2">
        <v>1</v>
      </c>
      <c r="BW199" s="2">
        <v>1</v>
      </c>
      <c r="BX199" s="2">
        <v>1</v>
      </c>
      <c r="BY199" s="2" t="s">
        <v>3</v>
      </c>
      <c r="BZ199" s="2">
        <v>117</v>
      </c>
      <c r="CA199" s="2">
        <v>74</v>
      </c>
      <c r="CB199" s="2" t="s">
        <v>3</v>
      </c>
      <c r="CC199" s="2"/>
      <c r="CD199" s="2"/>
      <c r="CE199" s="2">
        <v>0</v>
      </c>
      <c r="CF199" s="2">
        <v>0</v>
      </c>
      <c r="CG199" s="2">
        <v>0</v>
      </c>
      <c r="CH199" s="2"/>
      <c r="CI199" s="2"/>
      <c r="CJ199" s="2"/>
      <c r="CK199" s="2"/>
      <c r="CL199" s="2"/>
      <c r="CM199" s="2">
        <v>0</v>
      </c>
      <c r="CN199" s="2" t="s">
        <v>3</v>
      </c>
      <c r="CO199" s="2">
        <v>0</v>
      </c>
      <c r="CP199" s="2">
        <f t="shared" si="127"/>
        <v>1025.17</v>
      </c>
      <c r="CQ199" s="2">
        <f>SUMIF(SmtRes!AQ208:'SmtRes'!AQ212,"=1",SmtRes!AA208:'SmtRes'!AA212)</f>
        <v>131.85</v>
      </c>
      <c r="CR199" s="2">
        <f>SUMIF(SmtRes!AQ208:'SmtRes'!AQ212,"=1",SmtRes!AB208:'SmtRes'!AB212)</f>
        <v>1496.71</v>
      </c>
      <c r="CS199" s="2">
        <f>SUMIF(SmtRes!AQ208:'SmtRes'!AQ212,"=1",SmtRes!AC208:'SmtRes'!AC212)</f>
        <v>459.98</v>
      </c>
      <c r="CT199" s="2">
        <f>SUMIF(SmtRes!AQ208:'SmtRes'!AQ212,"=1",SmtRes!AD208:'SmtRes'!AD212)</f>
        <v>459.98</v>
      </c>
      <c r="CU199" s="2">
        <f t="shared" si="128"/>
        <v>0</v>
      </c>
      <c r="CV199" s="2">
        <f>SUMIF(SmtRes!AQ208:'SmtRes'!AQ212,"=1",SmtRes!BU208:'SmtRes'!BU212)</f>
        <v>0.32</v>
      </c>
      <c r="CW199" s="2">
        <f>SUMIF(SmtRes!AQ208:'SmtRes'!AQ212,"=1",SmtRes!BV208:'SmtRes'!BV212)</f>
        <v>0.18</v>
      </c>
      <c r="CX199" s="2">
        <f t="shared" si="129"/>
        <v>0</v>
      </c>
      <c r="CY199" s="2">
        <f>(((S199+R199)*AT199)/100)</f>
        <v>538.17660000000001</v>
      </c>
      <c r="CZ199" s="2">
        <f>(((S199+R199)*AU199)/100)</f>
        <v>340.38520000000005</v>
      </c>
      <c r="DA199" s="2"/>
      <c r="DB199" s="2"/>
      <c r="DC199" s="2" t="s">
        <v>3</v>
      </c>
      <c r="DD199" s="2" t="s">
        <v>3</v>
      </c>
      <c r="DE199" s="2" t="s">
        <v>3</v>
      </c>
      <c r="DF199" s="2" t="s">
        <v>3</v>
      </c>
      <c r="DG199" s="2" t="s">
        <v>3</v>
      </c>
      <c r="DH199" s="2" t="s">
        <v>3</v>
      </c>
      <c r="DI199" s="2" t="s">
        <v>3</v>
      </c>
      <c r="DJ199" s="2" t="s">
        <v>3</v>
      </c>
      <c r="DK199" s="2" t="s">
        <v>3</v>
      </c>
      <c r="DL199" s="2" t="s">
        <v>3</v>
      </c>
      <c r="DM199" s="2" t="s">
        <v>3</v>
      </c>
      <c r="DN199" s="2">
        <v>0</v>
      </c>
      <c r="DO199" s="2">
        <v>0</v>
      </c>
      <c r="DP199" s="2">
        <v>1</v>
      </c>
      <c r="DQ199" s="2">
        <v>1</v>
      </c>
      <c r="DR199" s="2"/>
      <c r="DS199" s="2"/>
      <c r="DT199" s="2"/>
      <c r="DU199" s="2">
        <v>1013</v>
      </c>
      <c r="DV199" s="2" t="s">
        <v>137</v>
      </c>
      <c r="DW199" s="2" t="s">
        <v>137</v>
      </c>
      <c r="DX199" s="2">
        <v>1</v>
      </c>
      <c r="DY199" s="2"/>
      <c r="DZ199" s="2" t="s">
        <v>3</v>
      </c>
      <c r="EA199" s="2" t="s">
        <v>3</v>
      </c>
      <c r="EB199" s="2" t="s">
        <v>3</v>
      </c>
      <c r="EC199" s="2" t="s">
        <v>3</v>
      </c>
      <c r="ED199" s="2"/>
      <c r="EE199" s="2">
        <v>72340630</v>
      </c>
      <c r="EF199" s="2">
        <v>2</v>
      </c>
      <c r="EG199" s="2" t="s">
        <v>23</v>
      </c>
      <c r="EH199" s="2">
        <v>18</v>
      </c>
      <c r="EI199" s="2" t="s">
        <v>41</v>
      </c>
      <c r="EJ199" s="2">
        <v>1</v>
      </c>
      <c r="EK199" s="2">
        <v>22001</v>
      </c>
      <c r="EL199" s="2" t="s">
        <v>41</v>
      </c>
      <c r="EM199" s="2" t="s">
        <v>207</v>
      </c>
      <c r="EN199" s="2"/>
      <c r="EO199" s="2" t="s">
        <v>3</v>
      </c>
      <c r="EP199" s="2"/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0.32</v>
      </c>
      <c r="EX199" s="2">
        <v>0.18</v>
      </c>
      <c r="EY199" s="2">
        <v>0</v>
      </c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>
        <v>0</v>
      </c>
      <c r="FR199" s="2">
        <v>0</v>
      </c>
      <c r="FS199" s="2">
        <v>0</v>
      </c>
      <c r="FT199" s="2"/>
      <c r="FU199" s="2"/>
      <c r="FV199" s="2"/>
      <c r="FW199" s="2"/>
      <c r="FX199" s="2">
        <v>117</v>
      </c>
      <c r="FY199" s="2">
        <v>74</v>
      </c>
      <c r="FZ199" s="2"/>
      <c r="GA199" s="2" t="s">
        <v>3</v>
      </c>
      <c r="GB199" s="2"/>
      <c r="GC199" s="2"/>
      <c r="GD199" s="2">
        <v>1</v>
      </c>
      <c r="GE199" s="2"/>
      <c r="GF199" s="2">
        <v>-1258436095</v>
      </c>
      <c r="GG199" s="2">
        <v>2</v>
      </c>
      <c r="GH199" s="2">
        <v>1</v>
      </c>
      <c r="GI199" s="2">
        <v>-2</v>
      </c>
      <c r="GJ199" s="2">
        <v>0</v>
      </c>
      <c r="GK199" s="2">
        <v>0</v>
      </c>
      <c r="GL199" s="2">
        <f t="shared" si="130"/>
        <v>0</v>
      </c>
      <c r="GM199" s="2">
        <f t="shared" si="131"/>
        <v>1903.74</v>
      </c>
      <c r="GN199" s="2">
        <f t="shared" si="132"/>
        <v>1903.74</v>
      </c>
      <c r="GO199" s="2">
        <f t="shared" si="133"/>
        <v>0</v>
      </c>
      <c r="GP199" s="2">
        <f t="shared" si="134"/>
        <v>0</v>
      </c>
      <c r="GQ199" s="2"/>
      <c r="GR199" s="2">
        <v>0</v>
      </c>
      <c r="GS199" s="2">
        <v>3</v>
      </c>
      <c r="GT199" s="2">
        <v>0</v>
      </c>
      <c r="GU199" s="2" t="s">
        <v>3</v>
      </c>
      <c r="GV199" s="2">
        <f t="shared" si="135"/>
        <v>0</v>
      </c>
      <c r="GW199" s="2">
        <v>1</v>
      </c>
      <c r="GX199" s="2">
        <f t="shared" si="136"/>
        <v>0</v>
      </c>
      <c r="GY199" s="2"/>
      <c r="GZ199" s="2"/>
      <c r="HA199" s="2">
        <v>0</v>
      </c>
      <c r="HB199" s="2">
        <v>0</v>
      </c>
      <c r="HC199" s="2">
        <f t="shared" si="137"/>
        <v>0</v>
      </c>
      <c r="HD199" s="2"/>
      <c r="HE199" s="2" t="s">
        <v>3</v>
      </c>
      <c r="HF199" s="2" t="s">
        <v>3</v>
      </c>
      <c r="HG199" s="2"/>
      <c r="HH199" s="2"/>
      <c r="HI199" s="2"/>
      <c r="HJ199" s="2"/>
      <c r="HK199" s="2"/>
      <c r="HL199" s="2"/>
      <c r="HM199" s="2" t="s">
        <v>3</v>
      </c>
      <c r="HN199" s="2" t="s">
        <v>43</v>
      </c>
      <c r="HO199" s="2" t="s">
        <v>44</v>
      </c>
      <c r="HP199" s="2" t="s">
        <v>41</v>
      </c>
      <c r="HQ199" s="2" t="s">
        <v>41</v>
      </c>
      <c r="HR199" s="2"/>
      <c r="HS199" s="2">
        <v>0</v>
      </c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>
        <v>0</v>
      </c>
      <c r="IL199" s="2"/>
      <c r="IM199" s="2"/>
      <c r="IN199" s="2"/>
      <c r="IO199" s="2"/>
      <c r="IP199" s="2"/>
      <c r="IQ199" s="2"/>
      <c r="IR199" s="2"/>
      <c r="IS199" s="2"/>
      <c r="IT199" s="2"/>
      <c r="IU199" s="2"/>
    </row>
    <row r="200" spans="1:255" x14ac:dyDescent="0.2">
      <c r="A200" s="2">
        <v>18</v>
      </c>
      <c r="B200" s="2">
        <v>1</v>
      </c>
      <c r="C200" s="2">
        <v>212</v>
      </c>
      <c r="D200" s="2"/>
      <c r="E200" s="2" t="s">
        <v>365</v>
      </c>
      <c r="F200" s="2" t="s">
        <v>366</v>
      </c>
      <c r="G200" s="2" t="s">
        <v>367</v>
      </c>
      <c r="H200" s="2" t="s">
        <v>137</v>
      </c>
      <c r="I200" s="2">
        <f>I199*J200</f>
        <v>2</v>
      </c>
      <c r="J200" s="2">
        <v>1</v>
      </c>
      <c r="K200" s="2">
        <v>1</v>
      </c>
      <c r="L200" s="2"/>
      <c r="M200" s="2"/>
      <c r="N200" s="2"/>
      <c r="O200" s="2">
        <f t="shared" si="119"/>
        <v>896.46</v>
      </c>
      <c r="P200" s="2">
        <f>ROUND(CQ200*I200,2)</f>
        <v>896.46</v>
      </c>
      <c r="Q200" s="2">
        <f>ROUND(CR200*I200,2)</f>
        <v>0</v>
      </c>
      <c r="R200" s="2">
        <f>ROUND(CS200*I200,2)</f>
        <v>0</v>
      </c>
      <c r="S200" s="2">
        <f>ROUND(CT200*I200,2)</f>
        <v>0</v>
      </c>
      <c r="T200" s="2">
        <f t="shared" si="120"/>
        <v>0</v>
      </c>
      <c r="U200" s="2">
        <f>ROUND(CV200*I200,7)</f>
        <v>0</v>
      </c>
      <c r="V200" s="2">
        <f>ROUND(CW200*I200,7)</f>
        <v>0</v>
      </c>
      <c r="W200" s="2">
        <f t="shared" si="121"/>
        <v>0</v>
      </c>
      <c r="X200" s="2">
        <f t="shared" si="122"/>
        <v>0</v>
      </c>
      <c r="Y200" s="2">
        <f t="shared" si="123"/>
        <v>0</v>
      </c>
      <c r="Z200" s="2"/>
      <c r="AA200" s="2">
        <v>73938991</v>
      </c>
      <c r="AB200" s="2">
        <f t="shared" si="124"/>
        <v>418.91</v>
      </c>
      <c r="AC200" s="2">
        <f>ROUND((ES200),6)</f>
        <v>418.91</v>
      </c>
      <c r="AD200" s="2">
        <f>ROUND((((ET200)-(EU200))+AE200),6)</f>
        <v>0</v>
      </c>
      <c r="AE200" s="2">
        <f>ROUND((EU200),6)</f>
        <v>0</v>
      </c>
      <c r="AF200" s="2">
        <f>ROUND((EV200),6)</f>
        <v>0</v>
      </c>
      <c r="AG200" s="2">
        <f t="shared" si="125"/>
        <v>0</v>
      </c>
      <c r="AH200" s="2">
        <f>(EW200)</f>
        <v>0</v>
      </c>
      <c r="AI200" s="2">
        <f>(EX200)</f>
        <v>0</v>
      </c>
      <c r="AJ200" s="2">
        <f t="shared" si="126"/>
        <v>0</v>
      </c>
      <c r="AK200" s="2">
        <v>418.91</v>
      </c>
      <c r="AL200" s="2">
        <v>418.91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117</v>
      </c>
      <c r="AU200" s="2">
        <v>74</v>
      </c>
      <c r="AV200" s="2">
        <v>1</v>
      </c>
      <c r="AW200" s="2">
        <v>1</v>
      </c>
      <c r="AX200" s="2"/>
      <c r="AY200" s="2"/>
      <c r="AZ200" s="2">
        <v>1</v>
      </c>
      <c r="BA200" s="2">
        <v>1</v>
      </c>
      <c r="BB200" s="2">
        <v>1</v>
      </c>
      <c r="BC200" s="2">
        <v>1.07</v>
      </c>
      <c r="BD200" s="2" t="s">
        <v>3</v>
      </c>
      <c r="BE200" s="2" t="s">
        <v>3</v>
      </c>
      <c r="BF200" s="2" t="s">
        <v>3</v>
      </c>
      <c r="BG200" s="2" t="s">
        <v>3</v>
      </c>
      <c r="BH200" s="2">
        <v>3</v>
      </c>
      <c r="BI200" s="2">
        <v>1</v>
      </c>
      <c r="BJ200" s="2" t="s">
        <v>368</v>
      </c>
      <c r="BK200" s="2"/>
      <c r="BL200" s="2"/>
      <c r="BM200" s="2">
        <v>22001</v>
      </c>
      <c r="BN200" s="2">
        <v>0</v>
      </c>
      <c r="BO200" s="2" t="s">
        <v>366</v>
      </c>
      <c r="BP200" s="2">
        <v>1</v>
      </c>
      <c r="BQ200" s="2">
        <v>2</v>
      </c>
      <c r="BR200" s="2">
        <v>0</v>
      </c>
      <c r="BS200" s="2">
        <v>1</v>
      </c>
      <c r="BT200" s="2">
        <v>1</v>
      </c>
      <c r="BU200" s="2">
        <v>1</v>
      </c>
      <c r="BV200" s="2">
        <v>1</v>
      </c>
      <c r="BW200" s="2">
        <v>1</v>
      </c>
      <c r="BX200" s="2">
        <v>1</v>
      </c>
      <c r="BY200" s="2" t="s">
        <v>3</v>
      </c>
      <c r="BZ200" s="2">
        <v>117</v>
      </c>
      <c r="CA200" s="2">
        <v>74</v>
      </c>
      <c r="CB200" s="2" t="s">
        <v>3</v>
      </c>
      <c r="CC200" s="2"/>
      <c r="CD200" s="2"/>
      <c r="CE200" s="2">
        <v>0</v>
      </c>
      <c r="CF200" s="2">
        <v>0</v>
      </c>
      <c r="CG200" s="2">
        <v>0</v>
      </c>
      <c r="CH200" s="2"/>
      <c r="CI200" s="2"/>
      <c r="CJ200" s="2"/>
      <c r="CK200" s="2"/>
      <c r="CL200" s="2"/>
      <c r="CM200" s="2">
        <v>0</v>
      </c>
      <c r="CN200" s="2" t="s">
        <v>3</v>
      </c>
      <c r="CO200" s="2">
        <v>0</v>
      </c>
      <c r="CP200" s="2">
        <f t="shared" si="127"/>
        <v>896.46</v>
      </c>
      <c r="CQ200" s="2">
        <f>ROUND(AL200*BC200,2)</f>
        <v>448.23</v>
      </c>
      <c r="CR200" s="2">
        <f>ROUND(AM200*BB200,2)</f>
        <v>0</v>
      </c>
      <c r="CS200" s="2">
        <f>ROUND(AN200*BS200,2)</f>
        <v>0</v>
      </c>
      <c r="CT200" s="2">
        <f>ROUND(AO200*BA200,2)</f>
        <v>0</v>
      </c>
      <c r="CU200" s="2">
        <f t="shared" si="128"/>
        <v>0</v>
      </c>
      <c r="CV200" s="2">
        <f>AH200</f>
        <v>0</v>
      </c>
      <c r="CW200" s="2">
        <f>AI200</f>
        <v>0</v>
      </c>
      <c r="CX200" s="2">
        <f t="shared" si="129"/>
        <v>0</v>
      </c>
      <c r="CY200" s="2">
        <f>(((S200+R200)*AT200)/100)</f>
        <v>0</v>
      </c>
      <c r="CZ200" s="2">
        <f>(((S200+R200)*AU200)/100)</f>
        <v>0</v>
      </c>
      <c r="DA200" s="2"/>
      <c r="DB200" s="2"/>
      <c r="DC200" s="2" t="s">
        <v>3</v>
      </c>
      <c r="DD200" s="2" t="s">
        <v>3</v>
      </c>
      <c r="DE200" s="2" t="s">
        <v>3</v>
      </c>
      <c r="DF200" s="2" t="s">
        <v>3</v>
      </c>
      <c r="DG200" s="2" t="s">
        <v>3</v>
      </c>
      <c r="DH200" s="2" t="s">
        <v>3</v>
      </c>
      <c r="DI200" s="2" t="s">
        <v>3</v>
      </c>
      <c r="DJ200" s="2" t="s">
        <v>3</v>
      </c>
      <c r="DK200" s="2" t="s">
        <v>3</v>
      </c>
      <c r="DL200" s="2" t="s">
        <v>3</v>
      </c>
      <c r="DM200" s="2" t="s">
        <v>3</v>
      </c>
      <c r="DN200" s="2">
        <v>0</v>
      </c>
      <c r="DO200" s="2">
        <v>0</v>
      </c>
      <c r="DP200" s="2">
        <v>1</v>
      </c>
      <c r="DQ200" s="2">
        <v>1</v>
      </c>
      <c r="DR200" s="2"/>
      <c r="DS200" s="2"/>
      <c r="DT200" s="2"/>
      <c r="DU200" s="2">
        <v>1013</v>
      </c>
      <c r="DV200" s="2" t="s">
        <v>137</v>
      </c>
      <c r="DW200" s="2" t="s">
        <v>137</v>
      </c>
      <c r="DX200" s="2">
        <v>1</v>
      </c>
      <c r="DY200" s="2"/>
      <c r="DZ200" s="2" t="s">
        <v>3</v>
      </c>
      <c r="EA200" s="2" t="s">
        <v>3</v>
      </c>
      <c r="EB200" s="2" t="s">
        <v>3</v>
      </c>
      <c r="EC200" s="2" t="s">
        <v>3</v>
      </c>
      <c r="ED200" s="2"/>
      <c r="EE200" s="2">
        <v>72340630</v>
      </c>
      <c r="EF200" s="2">
        <v>2</v>
      </c>
      <c r="EG200" s="2" t="s">
        <v>23</v>
      </c>
      <c r="EH200" s="2">
        <v>18</v>
      </c>
      <c r="EI200" s="2" t="s">
        <v>41</v>
      </c>
      <c r="EJ200" s="2">
        <v>1</v>
      </c>
      <c r="EK200" s="2">
        <v>22001</v>
      </c>
      <c r="EL200" s="2" t="s">
        <v>41</v>
      </c>
      <c r="EM200" s="2" t="s">
        <v>207</v>
      </c>
      <c r="EN200" s="2"/>
      <c r="EO200" s="2" t="s">
        <v>3</v>
      </c>
      <c r="EP200" s="2"/>
      <c r="EQ200" s="2">
        <v>0</v>
      </c>
      <c r="ER200" s="2">
        <v>418.91</v>
      </c>
      <c r="ES200" s="2">
        <v>418.91</v>
      </c>
      <c r="ET200" s="2">
        <v>0</v>
      </c>
      <c r="EU200" s="2">
        <v>0</v>
      </c>
      <c r="EV200" s="2">
        <v>0</v>
      </c>
      <c r="EW200" s="2">
        <v>0</v>
      </c>
      <c r="EX200" s="2">
        <v>0</v>
      </c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>
        <v>0</v>
      </c>
      <c r="FR200" s="2">
        <v>0</v>
      </c>
      <c r="FS200" s="2">
        <v>0</v>
      </c>
      <c r="FT200" s="2"/>
      <c r="FU200" s="2"/>
      <c r="FV200" s="2"/>
      <c r="FW200" s="2"/>
      <c r="FX200" s="2">
        <v>117</v>
      </c>
      <c r="FY200" s="2">
        <v>74</v>
      </c>
      <c r="FZ200" s="2"/>
      <c r="GA200" s="2" t="s">
        <v>3</v>
      </c>
      <c r="GB200" s="2"/>
      <c r="GC200" s="2"/>
      <c r="GD200" s="2">
        <v>1</v>
      </c>
      <c r="GE200" s="2"/>
      <c r="GF200" s="2">
        <v>-1941735098</v>
      </c>
      <c r="GG200" s="2">
        <v>2</v>
      </c>
      <c r="GH200" s="2">
        <v>1</v>
      </c>
      <c r="GI200" s="2">
        <v>2</v>
      </c>
      <c r="GJ200" s="2">
        <v>0</v>
      </c>
      <c r="GK200" s="2">
        <v>0</v>
      </c>
      <c r="GL200" s="2">
        <f t="shared" si="130"/>
        <v>0</v>
      </c>
      <c r="GM200" s="2">
        <f t="shared" si="131"/>
        <v>896.46</v>
      </c>
      <c r="GN200" s="2">
        <f t="shared" si="132"/>
        <v>896.46</v>
      </c>
      <c r="GO200" s="2">
        <f t="shared" si="133"/>
        <v>0</v>
      </c>
      <c r="GP200" s="2">
        <f t="shared" si="134"/>
        <v>0</v>
      </c>
      <c r="GQ200" s="2"/>
      <c r="GR200" s="2">
        <v>0</v>
      </c>
      <c r="GS200" s="2">
        <v>3</v>
      </c>
      <c r="GT200" s="2">
        <v>0</v>
      </c>
      <c r="GU200" s="2" t="s">
        <v>3</v>
      </c>
      <c r="GV200" s="2">
        <f t="shared" si="135"/>
        <v>0</v>
      </c>
      <c r="GW200" s="2">
        <v>1</v>
      </c>
      <c r="GX200" s="2">
        <f t="shared" si="136"/>
        <v>0</v>
      </c>
      <c r="GY200" s="2"/>
      <c r="GZ200" s="2"/>
      <c r="HA200" s="2">
        <v>0</v>
      </c>
      <c r="HB200" s="2">
        <v>0</v>
      </c>
      <c r="HC200" s="2">
        <f t="shared" si="137"/>
        <v>0</v>
      </c>
      <c r="HD200" s="2"/>
      <c r="HE200" s="2" t="s">
        <v>3</v>
      </c>
      <c r="HF200" s="2" t="s">
        <v>3</v>
      </c>
      <c r="HG200" s="2"/>
      <c r="HH200" s="2"/>
      <c r="HI200" s="2"/>
      <c r="HJ200" s="2"/>
      <c r="HK200" s="2"/>
      <c r="HL200" s="2"/>
      <c r="HM200" s="2" t="s">
        <v>3</v>
      </c>
      <c r="HN200" s="2" t="s">
        <v>43</v>
      </c>
      <c r="HO200" s="2" t="s">
        <v>44</v>
      </c>
      <c r="HP200" s="2" t="s">
        <v>41</v>
      </c>
      <c r="HQ200" s="2" t="s">
        <v>41</v>
      </c>
      <c r="HR200" s="2"/>
      <c r="HS200" s="2">
        <v>0</v>
      </c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>
        <v>0</v>
      </c>
      <c r="IL200" s="2"/>
      <c r="IM200" s="2"/>
      <c r="IN200" s="2"/>
      <c r="IO200" s="2"/>
      <c r="IP200" s="2"/>
      <c r="IQ200" s="2"/>
      <c r="IR200" s="2"/>
      <c r="IS200" s="2"/>
      <c r="IT200" s="2"/>
      <c r="IU200" s="2"/>
    </row>
    <row r="201" spans="1:255" x14ac:dyDescent="0.2">
      <c r="A201" s="2">
        <v>17</v>
      </c>
      <c r="B201" s="2">
        <v>1</v>
      </c>
      <c r="C201" s="2">
        <f>ROW(SmtRes!A218)</f>
        <v>218</v>
      </c>
      <c r="D201" s="2">
        <f>ROW(EtalonRes!A240)</f>
        <v>240</v>
      </c>
      <c r="E201" s="2" t="s">
        <v>369</v>
      </c>
      <c r="F201" s="2" t="s">
        <v>370</v>
      </c>
      <c r="G201" s="2" t="s">
        <v>371</v>
      </c>
      <c r="H201" s="2" t="s">
        <v>122</v>
      </c>
      <c r="I201" s="2">
        <f>ROUND(0.12/100,7)</f>
        <v>1.1999999999999999E-3</v>
      </c>
      <c r="J201" s="2">
        <v>0</v>
      </c>
      <c r="K201" s="2">
        <f>ROUND(0.12/100,7)</f>
        <v>1.1999999999999999E-3</v>
      </c>
      <c r="L201" s="2"/>
      <c r="M201" s="2"/>
      <c r="N201" s="2"/>
      <c r="O201" s="2">
        <f t="shared" si="119"/>
        <v>27</v>
      </c>
      <c r="P201" s="2">
        <f>SUMIF(SmtRes!AQ213:'SmtRes'!AQ218,"=1",SmtRes!DF213:'SmtRes'!DF218)</f>
        <v>6.9999999999999993E-2</v>
      </c>
      <c r="Q201" s="2">
        <f>SUMIF(SmtRes!AQ213:'SmtRes'!AQ218,"=1",SmtRes!DG213:'SmtRes'!DG218)</f>
        <v>13.889999999999999</v>
      </c>
      <c r="R201" s="2">
        <f>SUMIF(SmtRes!AQ213:'SmtRes'!AQ218,"=1",SmtRes!DH213:'SmtRes'!DH218)</f>
        <v>4.03</v>
      </c>
      <c r="S201" s="2">
        <f>SUMIF(SmtRes!AQ213:'SmtRes'!AQ218,"=1",SmtRes!DI213:'SmtRes'!DI218)</f>
        <v>9.01</v>
      </c>
      <c r="T201" s="2">
        <f t="shared" si="120"/>
        <v>0</v>
      </c>
      <c r="U201" s="2">
        <f>SUMIF(SmtRes!AQ213:'SmtRes'!AQ218,"=1",SmtRes!CV213:'SmtRes'!CV218)</f>
        <v>2.4119999999999999E-2</v>
      </c>
      <c r="V201" s="2">
        <f>SUMIF(SmtRes!AQ213:'SmtRes'!AQ218,"=1",SmtRes!CW213:'SmtRes'!CW218)</f>
        <v>7.4999999999999997E-3</v>
      </c>
      <c r="W201" s="2">
        <f t="shared" si="121"/>
        <v>0</v>
      </c>
      <c r="X201" s="2">
        <f t="shared" si="122"/>
        <v>15.26</v>
      </c>
      <c r="Y201" s="2">
        <f t="shared" si="123"/>
        <v>9.65</v>
      </c>
      <c r="Z201" s="2"/>
      <c r="AA201" s="2">
        <v>73938991</v>
      </c>
      <c r="AB201" s="2">
        <f t="shared" si="124"/>
        <v>19139.178800000002</v>
      </c>
      <c r="AC201" s="2">
        <f>ROUND((SUM(SmtRes!BQ213:'SmtRes'!BQ218)),6)</f>
        <v>58.180500000000002</v>
      </c>
      <c r="AD201" s="2">
        <f>ROUND((((SUM(SmtRes!BR213:'SmtRes'!BR218))-(SUM(SmtRes!BS213:'SmtRes'!BS218)))+AE201),6)</f>
        <v>11576.462299999999</v>
      </c>
      <c r="AE201" s="2">
        <f>ROUND((SUM(SmtRes!BS213:'SmtRes'!BS218)),6)</f>
        <v>3360.25</v>
      </c>
      <c r="AF201" s="2">
        <f>ROUND((SUM(SmtRes!BT213:'SmtRes'!BT218)),6)</f>
        <v>7504.5360000000001</v>
      </c>
      <c r="AG201" s="2">
        <f t="shared" si="125"/>
        <v>0</v>
      </c>
      <c r="AH201" s="2">
        <f>(SUM(SmtRes!BU213:'SmtRes'!BU218))</f>
        <v>20.100000000000001</v>
      </c>
      <c r="AI201" s="2">
        <f>(SUM(SmtRes!BV213:'SmtRes'!BV218))</f>
        <v>6.25</v>
      </c>
      <c r="AJ201" s="2">
        <f t="shared" si="126"/>
        <v>0</v>
      </c>
      <c r="AK201" s="2">
        <v>22499.428800000002</v>
      </c>
      <c r="AL201" s="2">
        <v>58.180499999999995</v>
      </c>
      <c r="AM201" s="2">
        <v>11576.462299999999</v>
      </c>
      <c r="AN201" s="2">
        <v>3360.25</v>
      </c>
      <c r="AO201" s="2">
        <v>7504.536000000001</v>
      </c>
      <c r="AP201" s="2">
        <v>0</v>
      </c>
      <c r="AQ201" s="2">
        <v>20.100000000000001</v>
      </c>
      <c r="AR201" s="2">
        <v>6.25</v>
      </c>
      <c r="AS201" s="2">
        <v>0</v>
      </c>
      <c r="AT201" s="2">
        <v>117</v>
      </c>
      <c r="AU201" s="2">
        <v>74</v>
      </c>
      <c r="AV201" s="2">
        <v>1</v>
      </c>
      <c r="AW201" s="2">
        <v>1</v>
      </c>
      <c r="AX201" s="2"/>
      <c r="AY201" s="2"/>
      <c r="AZ201" s="2">
        <v>1</v>
      </c>
      <c r="BA201" s="2">
        <v>1</v>
      </c>
      <c r="BB201" s="2">
        <v>1</v>
      </c>
      <c r="BC201" s="2">
        <v>1</v>
      </c>
      <c r="BD201" s="2" t="s">
        <v>3</v>
      </c>
      <c r="BE201" s="2" t="s">
        <v>3</v>
      </c>
      <c r="BF201" s="2" t="s">
        <v>3</v>
      </c>
      <c r="BG201" s="2" t="s">
        <v>3</v>
      </c>
      <c r="BH201" s="2">
        <v>0</v>
      </c>
      <c r="BI201" s="2">
        <v>1</v>
      </c>
      <c r="BJ201" s="2" t="s">
        <v>372</v>
      </c>
      <c r="BK201" s="2"/>
      <c r="BL201" s="2"/>
      <c r="BM201" s="2">
        <v>24001</v>
      </c>
      <c r="BN201" s="2">
        <v>0</v>
      </c>
      <c r="BO201" s="2" t="s">
        <v>3</v>
      </c>
      <c r="BP201" s="2">
        <v>0</v>
      </c>
      <c r="BQ201" s="2">
        <v>2</v>
      </c>
      <c r="BR201" s="2">
        <v>0</v>
      </c>
      <c r="BS201" s="2">
        <v>1</v>
      </c>
      <c r="BT201" s="2">
        <v>1</v>
      </c>
      <c r="BU201" s="2">
        <v>1</v>
      </c>
      <c r="BV201" s="2">
        <v>1</v>
      </c>
      <c r="BW201" s="2">
        <v>1</v>
      </c>
      <c r="BX201" s="2">
        <v>1</v>
      </c>
      <c r="BY201" s="2" t="s">
        <v>3</v>
      </c>
      <c r="BZ201" s="2">
        <v>117</v>
      </c>
      <c r="CA201" s="2">
        <v>74</v>
      </c>
      <c r="CB201" s="2" t="s">
        <v>3</v>
      </c>
      <c r="CC201" s="2"/>
      <c r="CD201" s="2"/>
      <c r="CE201" s="2">
        <v>0</v>
      </c>
      <c r="CF201" s="2">
        <v>0</v>
      </c>
      <c r="CG201" s="2">
        <v>0</v>
      </c>
      <c r="CH201" s="2"/>
      <c r="CI201" s="2"/>
      <c r="CJ201" s="2"/>
      <c r="CK201" s="2"/>
      <c r="CL201" s="2"/>
      <c r="CM201" s="2">
        <v>0</v>
      </c>
      <c r="CN201" s="2" t="s">
        <v>3</v>
      </c>
      <c r="CO201" s="2">
        <v>0</v>
      </c>
      <c r="CP201" s="2">
        <f t="shared" si="127"/>
        <v>27</v>
      </c>
      <c r="CQ201" s="2">
        <f>SUMIF(SmtRes!AQ213:'SmtRes'!AQ218,"=1",SmtRes!AA213:'SmtRes'!AA218)</f>
        <v>141.4</v>
      </c>
      <c r="CR201" s="2">
        <f>SUMIF(SmtRes!AQ213:'SmtRes'!AQ218,"=1",SmtRes!AB213:'SmtRes'!AB218)</f>
        <v>1880.03</v>
      </c>
      <c r="CS201" s="2">
        <f>SUMIF(SmtRes!AQ213:'SmtRes'!AQ218,"=1",SmtRes!AC213:'SmtRes'!AC218)</f>
        <v>537.64</v>
      </c>
      <c r="CT201" s="2">
        <f>SUMIF(SmtRes!AQ213:'SmtRes'!AQ218,"=1",SmtRes!AD213:'SmtRes'!AD218)</f>
        <v>373.36</v>
      </c>
      <c r="CU201" s="2">
        <f t="shared" si="128"/>
        <v>0</v>
      </c>
      <c r="CV201" s="2">
        <f>SUMIF(SmtRes!AQ213:'SmtRes'!AQ218,"=1",SmtRes!BU213:'SmtRes'!BU218)</f>
        <v>20.100000000000001</v>
      </c>
      <c r="CW201" s="2">
        <f>SUMIF(SmtRes!AQ213:'SmtRes'!AQ218,"=1",SmtRes!BV213:'SmtRes'!BV218)</f>
        <v>6.25</v>
      </c>
      <c r="CX201" s="2">
        <f t="shared" si="129"/>
        <v>0</v>
      </c>
      <c r="CY201" s="2">
        <f>(((S201+R201)*AT201)/100)</f>
        <v>15.256799999999998</v>
      </c>
      <c r="CZ201" s="2">
        <f>(((S201+R201)*AU201)/100)</f>
        <v>9.6495999999999995</v>
      </c>
      <c r="DA201" s="2"/>
      <c r="DB201" s="2"/>
      <c r="DC201" s="2" t="s">
        <v>3</v>
      </c>
      <c r="DD201" s="2" t="s">
        <v>3</v>
      </c>
      <c r="DE201" s="2" t="s">
        <v>3</v>
      </c>
      <c r="DF201" s="2" t="s">
        <v>3</v>
      </c>
      <c r="DG201" s="2" t="s">
        <v>3</v>
      </c>
      <c r="DH201" s="2" t="s">
        <v>3</v>
      </c>
      <c r="DI201" s="2" t="s">
        <v>3</v>
      </c>
      <c r="DJ201" s="2" t="s">
        <v>3</v>
      </c>
      <c r="DK201" s="2" t="s">
        <v>3</v>
      </c>
      <c r="DL201" s="2" t="s">
        <v>3</v>
      </c>
      <c r="DM201" s="2" t="s">
        <v>3</v>
      </c>
      <c r="DN201" s="2">
        <v>0</v>
      </c>
      <c r="DO201" s="2">
        <v>0</v>
      </c>
      <c r="DP201" s="2">
        <v>1</v>
      </c>
      <c r="DQ201" s="2">
        <v>1</v>
      </c>
      <c r="DR201" s="2"/>
      <c r="DS201" s="2"/>
      <c r="DT201" s="2"/>
      <c r="DU201" s="2">
        <v>1003</v>
      </c>
      <c r="DV201" s="2" t="s">
        <v>122</v>
      </c>
      <c r="DW201" s="2" t="s">
        <v>122</v>
      </c>
      <c r="DX201" s="2">
        <v>100</v>
      </c>
      <c r="DY201" s="2"/>
      <c r="DZ201" s="2" t="s">
        <v>3</v>
      </c>
      <c r="EA201" s="2" t="s">
        <v>3</v>
      </c>
      <c r="EB201" s="2" t="s">
        <v>3</v>
      </c>
      <c r="EC201" s="2" t="s">
        <v>3</v>
      </c>
      <c r="ED201" s="2"/>
      <c r="EE201" s="2">
        <v>72340632</v>
      </c>
      <c r="EF201" s="2">
        <v>2</v>
      </c>
      <c r="EG201" s="2" t="s">
        <v>23</v>
      </c>
      <c r="EH201" s="2">
        <v>18</v>
      </c>
      <c r="EI201" s="2" t="s">
        <v>41</v>
      </c>
      <c r="EJ201" s="2">
        <v>1</v>
      </c>
      <c r="EK201" s="2">
        <v>24001</v>
      </c>
      <c r="EL201" s="2" t="s">
        <v>41</v>
      </c>
      <c r="EM201" s="2" t="s">
        <v>124</v>
      </c>
      <c r="EN201" s="2"/>
      <c r="EO201" s="2" t="s">
        <v>3</v>
      </c>
      <c r="EP201" s="2"/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20.100000000000001</v>
      </c>
      <c r="EX201" s="2">
        <v>6.25</v>
      </c>
      <c r="EY201" s="2">
        <v>0</v>
      </c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>
        <v>0</v>
      </c>
      <c r="FR201" s="2">
        <v>0</v>
      </c>
      <c r="FS201" s="2">
        <v>0</v>
      </c>
      <c r="FT201" s="2"/>
      <c r="FU201" s="2"/>
      <c r="FV201" s="2"/>
      <c r="FW201" s="2"/>
      <c r="FX201" s="2">
        <v>117</v>
      </c>
      <c r="FY201" s="2">
        <v>74</v>
      </c>
      <c r="FZ201" s="2"/>
      <c r="GA201" s="2" t="s">
        <v>3</v>
      </c>
      <c r="GB201" s="2"/>
      <c r="GC201" s="2"/>
      <c r="GD201" s="2">
        <v>1</v>
      </c>
      <c r="GE201" s="2"/>
      <c r="GF201" s="2">
        <v>1172368297</v>
      </c>
      <c r="GG201" s="2">
        <v>2</v>
      </c>
      <c r="GH201" s="2">
        <v>1</v>
      </c>
      <c r="GI201" s="2">
        <v>-2</v>
      </c>
      <c r="GJ201" s="2">
        <v>0</v>
      </c>
      <c r="GK201" s="2">
        <v>0</v>
      </c>
      <c r="GL201" s="2">
        <f t="shared" si="130"/>
        <v>0</v>
      </c>
      <c r="GM201" s="2">
        <f t="shared" si="131"/>
        <v>51.91</v>
      </c>
      <c r="GN201" s="2">
        <f t="shared" si="132"/>
        <v>51.91</v>
      </c>
      <c r="GO201" s="2">
        <f t="shared" si="133"/>
        <v>0</v>
      </c>
      <c r="GP201" s="2">
        <f t="shared" si="134"/>
        <v>0</v>
      </c>
      <c r="GQ201" s="2"/>
      <c r="GR201" s="2">
        <v>0</v>
      </c>
      <c r="GS201" s="2">
        <v>3</v>
      </c>
      <c r="GT201" s="2">
        <v>0</v>
      </c>
      <c r="GU201" s="2" t="s">
        <v>3</v>
      </c>
      <c r="GV201" s="2">
        <f t="shared" si="135"/>
        <v>0</v>
      </c>
      <c r="GW201" s="2">
        <v>1</v>
      </c>
      <c r="GX201" s="2">
        <f t="shared" si="136"/>
        <v>0</v>
      </c>
      <c r="GY201" s="2"/>
      <c r="GZ201" s="2"/>
      <c r="HA201" s="2">
        <v>0</v>
      </c>
      <c r="HB201" s="2">
        <v>0</v>
      </c>
      <c r="HC201" s="2">
        <f t="shared" si="137"/>
        <v>0</v>
      </c>
      <c r="HD201" s="2"/>
      <c r="HE201" s="2" t="s">
        <v>3</v>
      </c>
      <c r="HF201" s="2" t="s">
        <v>3</v>
      </c>
      <c r="HG201" s="2"/>
      <c r="HH201" s="2"/>
      <c r="HI201" s="2"/>
      <c r="HJ201" s="2"/>
      <c r="HK201" s="2"/>
      <c r="HL201" s="2"/>
      <c r="HM201" s="2" t="s">
        <v>3</v>
      </c>
      <c r="HN201" s="2" t="s">
        <v>43</v>
      </c>
      <c r="HO201" s="2" t="s">
        <v>44</v>
      </c>
      <c r="HP201" s="2" t="s">
        <v>41</v>
      </c>
      <c r="HQ201" s="2" t="s">
        <v>41</v>
      </c>
      <c r="HR201" s="2"/>
      <c r="HS201" s="2">
        <v>0</v>
      </c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>
        <v>0</v>
      </c>
      <c r="IL201" s="2"/>
      <c r="IM201" s="2"/>
      <c r="IN201" s="2"/>
      <c r="IO201" s="2"/>
      <c r="IP201" s="2"/>
      <c r="IQ201" s="2"/>
      <c r="IR201" s="2"/>
      <c r="IS201" s="2"/>
      <c r="IT201" s="2"/>
      <c r="IU201" s="2"/>
    </row>
    <row r="202" spans="1:255" x14ac:dyDescent="0.2">
      <c r="A202" s="2">
        <v>17</v>
      </c>
      <c r="B202" s="2">
        <v>1</v>
      </c>
      <c r="C202" s="2"/>
      <c r="D202" s="2"/>
      <c r="E202" s="2" t="s">
        <v>373</v>
      </c>
      <c r="F202" s="2" t="s">
        <v>148</v>
      </c>
      <c r="G202" s="2" t="s">
        <v>149</v>
      </c>
      <c r="H202" s="2" t="s">
        <v>128</v>
      </c>
      <c r="I202" s="2">
        <v>0.12</v>
      </c>
      <c r="J202" s="2">
        <v>0</v>
      </c>
      <c r="K202" s="2">
        <v>0.12</v>
      </c>
      <c r="L202" s="2"/>
      <c r="M202" s="2"/>
      <c r="N202" s="2"/>
      <c r="O202" s="2">
        <f t="shared" si="119"/>
        <v>24.13</v>
      </c>
      <c r="P202" s="2">
        <f>ROUND(CQ202*I202,2)</f>
        <v>24.13</v>
      </c>
      <c r="Q202" s="2">
        <f>ROUND(CR202*I202,2)</f>
        <v>0</v>
      </c>
      <c r="R202" s="2">
        <f>ROUND(CS202*I202,2)</f>
        <v>0</v>
      </c>
      <c r="S202" s="2">
        <f>ROUND(CT202*I202,2)</f>
        <v>0</v>
      </c>
      <c r="T202" s="2">
        <f t="shared" si="120"/>
        <v>0</v>
      </c>
      <c r="U202" s="2">
        <f>ROUND(CV202*I202,7)</f>
        <v>0</v>
      </c>
      <c r="V202" s="2">
        <f>ROUND(CW202*I202,7)</f>
        <v>0</v>
      </c>
      <c r="W202" s="2">
        <f t="shared" si="121"/>
        <v>0</v>
      </c>
      <c r="X202" s="2">
        <f t="shared" si="122"/>
        <v>0</v>
      </c>
      <c r="Y202" s="2">
        <f t="shared" si="123"/>
        <v>0</v>
      </c>
      <c r="Z202" s="2"/>
      <c r="AA202" s="2">
        <v>73938991</v>
      </c>
      <c r="AB202" s="2">
        <f t="shared" si="124"/>
        <v>201.05</v>
      </c>
      <c r="AC202" s="2">
        <f>ROUND((ES202),6)</f>
        <v>201.05</v>
      </c>
      <c r="AD202" s="2">
        <f>ROUND((((ET202)-(EU202))+AE202),6)</f>
        <v>0</v>
      </c>
      <c r="AE202" s="2">
        <f>ROUND((EU202),6)</f>
        <v>0</v>
      </c>
      <c r="AF202" s="2">
        <f>ROUND((EV202),6)</f>
        <v>0</v>
      </c>
      <c r="AG202" s="2">
        <f t="shared" si="125"/>
        <v>0</v>
      </c>
      <c r="AH202" s="2">
        <f>(EW202)</f>
        <v>0</v>
      </c>
      <c r="AI202" s="2">
        <f>(EX202)</f>
        <v>0</v>
      </c>
      <c r="AJ202" s="2">
        <f t="shared" si="126"/>
        <v>0</v>
      </c>
      <c r="AK202" s="2">
        <v>201.05</v>
      </c>
      <c r="AL202" s="2">
        <v>201.05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1</v>
      </c>
      <c r="AW202" s="2">
        <v>1</v>
      </c>
      <c r="AX202" s="2"/>
      <c r="AY202" s="2"/>
      <c r="AZ202" s="2">
        <v>1</v>
      </c>
      <c r="BA202" s="2">
        <v>1</v>
      </c>
      <c r="BB202" s="2">
        <v>1</v>
      </c>
      <c r="BC202" s="2">
        <v>1</v>
      </c>
      <c r="BD202" s="2" t="s">
        <v>3</v>
      </c>
      <c r="BE202" s="2" t="s">
        <v>3</v>
      </c>
      <c r="BF202" s="2" t="s">
        <v>3</v>
      </c>
      <c r="BG202" s="2" t="s">
        <v>3</v>
      </c>
      <c r="BH202" s="2">
        <v>3</v>
      </c>
      <c r="BI202" s="2">
        <v>1</v>
      </c>
      <c r="BJ202" s="2" t="s">
        <v>150</v>
      </c>
      <c r="BK202" s="2"/>
      <c r="BL202" s="2"/>
      <c r="BM202" s="2">
        <v>500001</v>
      </c>
      <c r="BN202" s="2">
        <v>0</v>
      </c>
      <c r="BO202" s="2" t="s">
        <v>3</v>
      </c>
      <c r="BP202" s="2">
        <v>0</v>
      </c>
      <c r="BQ202" s="2">
        <v>8</v>
      </c>
      <c r="BR202" s="2">
        <v>0</v>
      </c>
      <c r="BS202" s="2">
        <v>1</v>
      </c>
      <c r="BT202" s="2">
        <v>1</v>
      </c>
      <c r="BU202" s="2">
        <v>1</v>
      </c>
      <c r="BV202" s="2">
        <v>1</v>
      </c>
      <c r="BW202" s="2">
        <v>1</v>
      </c>
      <c r="BX202" s="2">
        <v>1</v>
      </c>
      <c r="BY202" s="2" t="s">
        <v>3</v>
      </c>
      <c r="BZ202" s="2">
        <v>0</v>
      </c>
      <c r="CA202" s="2">
        <v>0</v>
      </c>
      <c r="CB202" s="2" t="s">
        <v>3</v>
      </c>
      <c r="CC202" s="2"/>
      <c r="CD202" s="2"/>
      <c r="CE202" s="2">
        <v>0</v>
      </c>
      <c r="CF202" s="2">
        <v>0</v>
      </c>
      <c r="CG202" s="2">
        <v>0</v>
      </c>
      <c r="CH202" s="2"/>
      <c r="CI202" s="2"/>
      <c r="CJ202" s="2"/>
      <c r="CK202" s="2"/>
      <c r="CL202" s="2"/>
      <c r="CM202" s="2">
        <v>0</v>
      </c>
      <c r="CN202" s="2" t="s">
        <v>3</v>
      </c>
      <c r="CO202" s="2">
        <v>0</v>
      </c>
      <c r="CP202" s="2">
        <f t="shared" si="127"/>
        <v>24.13</v>
      </c>
      <c r="CQ202" s="2">
        <f>ROUND(AL202*BC202,2)</f>
        <v>201.05</v>
      </c>
      <c r="CR202" s="2">
        <f>ROUND(AM202*BB202,2)</f>
        <v>0</v>
      </c>
      <c r="CS202" s="2">
        <f>ROUND(AN202*BS202,2)</f>
        <v>0</v>
      </c>
      <c r="CT202" s="2">
        <f>ROUND(AO202*BA202,2)</f>
        <v>0</v>
      </c>
      <c r="CU202" s="2">
        <f t="shared" si="128"/>
        <v>0</v>
      </c>
      <c r="CV202" s="2">
        <f>AH202</f>
        <v>0</v>
      </c>
      <c r="CW202" s="2">
        <f>AI202</f>
        <v>0</v>
      </c>
      <c r="CX202" s="2">
        <f t="shared" si="129"/>
        <v>0</v>
      </c>
      <c r="CY202" s="2">
        <f>0</f>
        <v>0</v>
      </c>
      <c r="CZ202" s="2">
        <f>0</f>
        <v>0</v>
      </c>
      <c r="DA202" s="2"/>
      <c r="DB202" s="2"/>
      <c r="DC202" s="2" t="s">
        <v>3</v>
      </c>
      <c r="DD202" s="2" t="s">
        <v>3</v>
      </c>
      <c r="DE202" s="2" t="s">
        <v>3</v>
      </c>
      <c r="DF202" s="2" t="s">
        <v>3</v>
      </c>
      <c r="DG202" s="2" t="s">
        <v>3</v>
      </c>
      <c r="DH202" s="2" t="s">
        <v>3</v>
      </c>
      <c r="DI202" s="2" t="s">
        <v>3</v>
      </c>
      <c r="DJ202" s="2" t="s">
        <v>3</v>
      </c>
      <c r="DK202" s="2" t="s">
        <v>3</v>
      </c>
      <c r="DL202" s="2" t="s">
        <v>3</v>
      </c>
      <c r="DM202" s="2" t="s">
        <v>3</v>
      </c>
      <c r="DN202" s="2">
        <v>0</v>
      </c>
      <c r="DO202" s="2">
        <v>0</v>
      </c>
      <c r="DP202" s="2">
        <v>1</v>
      </c>
      <c r="DQ202" s="2">
        <v>1</v>
      </c>
      <c r="DR202" s="2"/>
      <c r="DS202" s="2"/>
      <c r="DT202" s="2"/>
      <c r="DU202" s="2">
        <v>1003</v>
      </c>
      <c r="DV202" s="2" t="s">
        <v>128</v>
      </c>
      <c r="DW202" s="2" t="s">
        <v>128</v>
      </c>
      <c r="DX202" s="2">
        <v>1</v>
      </c>
      <c r="DY202" s="2"/>
      <c r="DZ202" s="2" t="s">
        <v>3</v>
      </c>
      <c r="EA202" s="2" t="s">
        <v>3</v>
      </c>
      <c r="EB202" s="2" t="s">
        <v>3</v>
      </c>
      <c r="EC202" s="2" t="s">
        <v>3</v>
      </c>
      <c r="ED202" s="2"/>
      <c r="EE202" s="2">
        <v>72340530</v>
      </c>
      <c r="EF202" s="2">
        <v>8</v>
      </c>
      <c r="EG202" s="2" t="s">
        <v>53</v>
      </c>
      <c r="EH202" s="2">
        <v>0</v>
      </c>
      <c r="EI202" s="2" t="s">
        <v>3</v>
      </c>
      <c r="EJ202" s="2">
        <v>1</v>
      </c>
      <c r="EK202" s="2">
        <v>500001</v>
      </c>
      <c r="EL202" s="2" t="s">
        <v>54</v>
      </c>
      <c r="EM202" s="2" t="s">
        <v>55</v>
      </c>
      <c r="EN202" s="2"/>
      <c r="EO202" s="2" t="s">
        <v>3</v>
      </c>
      <c r="EP202" s="2"/>
      <c r="EQ202" s="2">
        <v>0</v>
      </c>
      <c r="ER202" s="2">
        <v>201.05</v>
      </c>
      <c r="ES202" s="2">
        <v>201.05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>
        <v>0</v>
      </c>
      <c r="FR202" s="2">
        <v>0</v>
      </c>
      <c r="FS202" s="2">
        <v>0</v>
      </c>
      <c r="FT202" s="2"/>
      <c r="FU202" s="2"/>
      <c r="FV202" s="2"/>
      <c r="FW202" s="2"/>
      <c r="FX202" s="2">
        <v>0</v>
      </c>
      <c r="FY202" s="2">
        <v>0</v>
      </c>
      <c r="FZ202" s="2"/>
      <c r="GA202" s="2" t="s">
        <v>3</v>
      </c>
      <c r="GB202" s="2"/>
      <c r="GC202" s="2"/>
      <c r="GD202" s="2">
        <v>1</v>
      </c>
      <c r="GE202" s="2">
        <v>225.92</v>
      </c>
      <c r="GF202" s="2">
        <v>-1508418312</v>
      </c>
      <c r="GG202" s="2">
        <v>2</v>
      </c>
      <c r="GH202" s="2">
        <v>1</v>
      </c>
      <c r="GI202" s="2">
        <v>-2</v>
      </c>
      <c r="GJ202" s="2">
        <v>0</v>
      </c>
      <c r="GK202" s="2">
        <v>0</v>
      </c>
      <c r="GL202" s="2">
        <f t="shared" si="130"/>
        <v>0</v>
      </c>
      <c r="GM202" s="2">
        <f t="shared" si="131"/>
        <v>24.13</v>
      </c>
      <c r="GN202" s="2">
        <f t="shared" si="132"/>
        <v>24.13</v>
      </c>
      <c r="GO202" s="2">
        <f t="shared" si="133"/>
        <v>0</v>
      </c>
      <c r="GP202" s="2">
        <f t="shared" si="134"/>
        <v>0</v>
      </c>
      <c r="GQ202" s="2"/>
      <c r="GR202" s="2">
        <v>3</v>
      </c>
      <c r="GS202" s="2">
        <v>0</v>
      </c>
      <c r="GT202" s="2">
        <v>0</v>
      </c>
      <c r="GU202" s="2" t="s">
        <v>3</v>
      </c>
      <c r="GV202" s="2">
        <f t="shared" si="135"/>
        <v>0</v>
      </c>
      <c r="GW202" s="2">
        <v>1</v>
      </c>
      <c r="GX202" s="2">
        <f t="shared" si="136"/>
        <v>0</v>
      </c>
      <c r="GY202" s="2"/>
      <c r="GZ202" s="2"/>
      <c r="HA202" s="2">
        <v>0</v>
      </c>
      <c r="HB202" s="2">
        <v>0</v>
      </c>
      <c r="HC202" s="2">
        <f t="shared" si="137"/>
        <v>0</v>
      </c>
      <c r="HD202" s="2"/>
      <c r="HE202" s="2" t="s">
        <v>3</v>
      </c>
      <c r="HF202" s="2" t="s">
        <v>3</v>
      </c>
      <c r="HG202" s="2"/>
      <c r="HH202" s="2"/>
      <c r="HI202" s="2"/>
      <c r="HJ202" s="2"/>
      <c r="HK202" s="2"/>
      <c r="HL202" s="2"/>
      <c r="HM202" s="2" t="s">
        <v>3</v>
      </c>
      <c r="HN202" s="2" t="s">
        <v>3</v>
      </c>
      <c r="HO202" s="2" t="s">
        <v>3</v>
      </c>
      <c r="HP202" s="2" t="s">
        <v>3</v>
      </c>
      <c r="HQ202" s="2" t="s">
        <v>3</v>
      </c>
      <c r="HR202" s="2"/>
      <c r="HS202" s="2">
        <v>0</v>
      </c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>
        <v>0</v>
      </c>
      <c r="IL202" s="2"/>
      <c r="IM202" s="2"/>
      <c r="IN202" s="2"/>
      <c r="IO202" s="2"/>
      <c r="IP202" s="2"/>
      <c r="IQ202" s="2"/>
      <c r="IR202" s="2"/>
      <c r="IS202" s="2"/>
      <c r="IT202" s="2"/>
      <c r="IU202" s="2"/>
    </row>
    <row r="203" spans="1:255" x14ac:dyDescent="0.2">
      <c r="A203" s="2">
        <v>17</v>
      </c>
      <c r="B203" s="2">
        <v>1</v>
      </c>
      <c r="C203" s="2"/>
      <c r="D203" s="2"/>
      <c r="E203" s="2" t="s">
        <v>374</v>
      </c>
      <c r="F203" s="2" t="s">
        <v>375</v>
      </c>
      <c r="G203" s="2" t="s">
        <v>376</v>
      </c>
      <c r="H203" s="2" t="s">
        <v>137</v>
      </c>
      <c r="I203" s="2">
        <v>2</v>
      </c>
      <c r="J203" s="2">
        <v>0</v>
      </c>
      <c r="K203" s="2">
        <v>2</v>
      </c>
      <c r="L203" s="2"/>
      <c r="M203" s="2"/>
      <c r="N203" s="2"/>
      <c r="O203" s="2">
        <f t="shared" si="119"/>
        <v>88.94</v>
      </c>
      <c r="P203" s="2">
        <f>ROUND(CQ203*I203,2)</f>
        <v>88.94</v>
      </c>
      <c r="Q203" s="2">
        <f>ROUND(CR203*I203,2)</f>
        <v>0</v>
      </c>
      <c r="R203" s="2">
        <f>ROUND(CS203*I203,2)</f>
        <v>0</v>
      </c>
      <c r="S203" s="2">
        <f>ROUND(CT203*I203,2)</f>
        <v>0</v>
      </c>
      <c r="T203" s="2">
        <f t="shared" si="120"/>
        <v>0</v>
      </c>
      <c r="U203" s="2">
        <f>ROUND(CV203*I203,7)</f>
        <v>0</v>
      </c>
      <c r="V203" s="2">
        <f>ROUND(CW203*I203,7)</f>
        <v>0</v>
      </c>
      <c r="W203" s="2">
        <f t="shared" si="121"/>
        <v>0</v>
      </c>
      <c r="X203" s="2">
        <f t="shared" si="122"/>
        <v>0</v>
      </c>
      <c r="Y203" s="2">
        <f t="shared" si="123"/>
        <v>0</v>
      </c>
      <c r="Z203" s="2"/>
      <c r="AA203" s="2">
        <v>73938991</v>
      </c>
      <c r="AB203" s="2">
        <f t="shared" si="124"/>
        <v>41.56</v>
      </c>
      <c r="AC203" s="2">
        <f>ROUND((ES203),6)</f>
        <v>41.56</v>
      </c>
      <c r="AD203" s="2">
        <f>ROUND((((ET203)-(EU203))+AE203),6)</f>
        <v>0</v>
      </c>
      <c r="AE203" s="2">
        <f>ROUND((EU203),6)</f>
        <v>0</v>
      </c>
      <c r="AF203" s="2">
        <f>ROUND((EV203),6)</f>
        <v>0</v>
      </c>
      <c r="AG203" s="2">
        <f t="shared" si="125"/>
        <v>0</v>
      </c>
      <c r="AH203" s="2">
        <f>(EW203)</f>
        <v>0</v>
      </c>
      <c r="AI203" s="2">
        <f>(EX203)</f>
        <v>0</v>
      </c>
      <c r="AJ203" s="2">
        <f t="shared" si="126"/>
        <v>0</v>
      </c>
      <c r="AK203" s="2">
        <v>41.56</v>
      </c>
      <c r="AL203" s="2">
        <v>41.56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1</v>
      </c>
      <c r="AW203" s="2">
        <v>1</v>
      </c>
      <c r="AX203" s="2"/>
      <c r="AY203" s="2"/>
      <c r="AZ203" s="2">
        <v>1</v>
      </c>
      <c r="BA203" s="2">
        <v>1</v>
      </c>
      <c r="BB203" s="2">
        <v>1</v>
      </c>
      <c r="BC203" s="2">
        <v>1.07</v>
      </c>
      <c r="BD203" s="2" t="s">
        <v>3</v>
      </c>
      <c r="BE203" s="2" t="s">
        <v>3</v>
      </c>
      <c r="BF203" s="2" t="s">
        <v>3</v>
      </c>
      <c r="BG203" s="2" t="s">
        <v>3</v>
      </c>
      <c r="BH203" s="2">
        <v>3</v>
      </c>
      <c r="BI203" s="2">
        <v>1</v>
      </c>
      <c r="BJ203" s="2" t="s">
        <v>377</v>
      </c>
      <c r="BK203" s="2"/>
      <c r="BL203" s="2"/>
      <c r="BM203" s="2">
        <v>500001</v>
      </c>
      <c r="BN203" s="2">
        <v>0</v>
      </c>
      <c r="BO203" s="2" t="s">
        <v>375</v>
      </c>
      <c r="BP203" s="2">
        <v>1</v>
      </c>
      <c r="BQ203" s="2">
        <v>8</v>
      </c>
      <c r="BR203" s="2">
        <v>0</v>
      </c>
      <c r="BS203" s="2">
        <v>1</v>
      </c>
      <c r="BT203" s="2">
        <v>1</v>
      </c>
      <c r="BU203" s="2">
        <v>1</v>
      </c>
      <c r="BV203" s="2">
        <v>1</v>
      </c>
      <c r="BW203" s="2">
        <v>1</v>
      </c>
      <c r="BX203" s="2">
        <v>1</v>
      </c>
      <c r="BY203" s="2" t="s">
        <v>3</v>
      </c>
      <c r="BZ203" s="2">
        <v>0</v>
      </c>
      <c r="CA203" s="2">
        <v>0</v>
      </c>
      <c r="CB203" s="2" t="s">
        <v>3</v>
      </c>
      <c r="CC203" s="2"/>
      <c r="CD203" s="2"/>
      <c r="CE203" s="2">
        <v>0</v>
      </c>
      <c r="CF203" s="2">
        <v>0</v>
      </c>
      <c r="CG203" s="2">
        <v>0</v>
      </c>
      <c r="CH203" s="2"/>
      <c r="CI203" s="2"/>
      <c r="CJ203" s="2"/>
      <c r="CK203" s="2"/>
      <c r="CL203" s="2"/>
      <c r="CM203" s="2">
        <v>0</v>
      </c>
      <c r="CN203" s="2" t="s">
        <v>3</v>
      </c>
      <c r="CO203" s="2">
        <v>0</v>
      </c>
      <c r="CP203" s="2">
        <f t="shared" si="127"/>
        <v>88.94</v>
      </c>
      <c r="CQ203" s="2">
        <f>ROUND(AL203*BC203,2)</f>
        <v>44.47</v>
      </c>
      <c r="CR203" s="2">
        <f>ROUND(AM203*BB203,2)</f>
        <v>0</v>
      </c>
      <c r="CS203" s="2">
        <f>ROUND(AN203*BS203,2)</f>
        <v>0</v>
      </c>
      <c r="CT203" s="2">
        <f>ROUND(AO203*BA203,2)</f>
        <v>0</v>
      </c>
      <c r="CU203" s="2">
        <f t="shared" si="128"/>
        <v>0</v>
      </c>
      <c r="CV203" s="2">
        <f>AH203</f>
        <v>0</v>
      </c>
      <c r="CW203" s="2">
        <f>AI203</f>
        <v>0</v>
      </c>
      <c r="CX203" s="2">
        <f t="shared" si="129"/>
        <v>0</v>
      </c>
      <c r="CY203" s="2">
        <f>0</f>
        <v>0</v>
      </c>
      <c r="CZ203" s="2">
        <f>0</f>
        <v>0</v>
      </c>
      <c r="DA203" s="2"/>
      <c r="DB203" s="2"/>
      <c r="DC203" s="2" t="s">
        <v>3</v>
      </c>
      <c r="DD203" s="2" t="s">
        <v>3</v>
      </c>
      <c r="DE203" s="2" t="s">
        <v>3</v>
      </c>
      <c r="DF203" s="2" t="s">
        <v>3</v>
      </c>
      <c r="DG203" s="2" t="s">
        <v>3</v>
      </c>
      <c r="DH203" s="2" t="s">
        <v>3</v>
      </c>
      <c r="DI203" s="2" t="s">
        <v>3</v>
      </c>
      <c r="DJ203" s="2" t="s">
        <v>3</v>
      </c>
      <c r="DK203" s="2" t="s">
        <v>3</v>
      </c>
      <c r="DL203" s="2" t="s">
        <v>3</v>
      </c>
      <c r="DM203" s="2" t="s">
        <v>3</v>
      </c>
      <c r="DN203" s="2">
        <v>0</v>
      </c>
      <c r="DO203" s="2">
        <v>0</v>
      </c>
      <c r="DP203" s="2">
        <v>1</v>
      </c>
      <c r="DQ203" s="2">
        <v>1</v>
      </c>
      <c r="DR203" s="2"/>
      <c r="DS203" s="2"/>
      <c r="DT203" s="2"/>
      <c r="DU203" s="2">
        <v>1013</v>
      </c>
      <c r="DV203" s="2" t="s">
        <v>137</v>
      </c>
      <c r="DW203" s="2" t="s">
        <v>137</v>
      </c>
      <c r="DX203" s="2">
        <v>1</v>
      </c>
      <c r="DY203" s="2"/>
      <c r="DZ203" s="2" t="s">
        <v>3</v>
      </c>
      <c r="EA203" s="2" t="s">
        <v>3</v>
      </c>
      <c r="EB203" s="2" t="s">
        <v>3</v>
      </c>
      <c r="EC203" s="2" t="s">
        <v>3</v>
      </c>
      <c r="ED203" s="2"/>
      <c r="EE203" s="2">
        <v>72340530</v>
      </c>
      <c r="EF203" s="2">
        <v>8</v>
      </c>
      <c r="EG203" s="2" t="s">
        <v>53</v>
      </c>
      <c r="EH203" s="2">
        <v>0</v>
      </c>
      <c r="EI203" s="2" t="s">
        <v>3</v>
      </c>
      <c r="EJ203" s="2">
        <v>1</v>
      </c>
      <c r="EK203" s="2">
        <v>500001</v>
      </c>
      <c r="EL203" s="2" t="s">
        <v>54</v>
      </c>
      <c r="EM203" s="2" t="s">
        <v>55</v>
      </c>
      <c r="EN203" s="2"/>
      <c r="EO203" s="2" t="s">
        <v>3</v>
      </c>
      <c r="EP203" s="2"/>
      <c r="EQ203" s="2">
        <v>0</v>
      </c>
      <c r="ER203" s="2">
        <v>41.56</v>
      </c>
      <c r="ES203" s="2">
        <v>41.56</v>
      </c>
      <c r="ET203" s="2">
        <v>0</v>
      </c>
      <c r="EU203" s="2">
        <v>0</v>
      </c>
      <c r="EV203" s="2">
        <v>0</v>
      </c>
      <c r="EW203" s="2">
        <v>0</v>
      </c>
      <c r="EX203" s="2">
        <v>0</v>
      </c>
      <c r="EY203" s="2">
        <v>0</v>
      </c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>
        <v>0</v>
      </c>
      <c r="FR203" s="2">
        <v>0</v>
      </c>
      <c r="FS203" s="2">
        <v>0</v>
      </c>
      <c r="FT203" s="2"/>
      <c r="FU203" s="2"/>
      <c r="FV203" s="2"/>
      <c r="FW203" s="2"/>
      <c r="FX203" s="2">
        <v>0</v>
      </c>
      <c r="FY203" s="2">
        <v>0</v>
      </c>
      <c r="FZ203" s="2"/>
      <c r="GA203" s="2" t="s">
        <v>3</v>
      </c>
      <c r="GB203" s="2"/>
      <c r="GC203" s="2"/>
      <c r="GD203" s="2">
        <v>1</v>
      </c>
      <c r="GE203" s="2"/>
      <c r="GF203" s="2">
        <v>926383608</v>
      </c>
      <c r="GG203" s="2">
        <v>2</v>
      </c>
      <c r="GH203" s="2">
        <v>1</v>
      </c>
      <c r="GI203" s="2">
        <v>2</v>
      </c>
      <c r="GJ203" s="2">
        <v>0</v>
      </c>
      <c r="GK203" s="2">
        <v>0</v>
      </c>
      <c r="GL203" s="2">
        <f t="shared" si="130"/>
        <v>0</v>
      </c>
      <c r="GM203" s="2">
        <f t="shared" si="131"/>
        <v>88.94</v>
      </c>
      <c r="GN203" s="2">
        <f t="shared" si="132"/>
        <v>88.94</v>
      </c>
      <c r="GO203" s="2">
        <f t="shared" si="133"/>
        <v>0</v>
      </c>
      <c r="GP203" s="2">
        <f t="shared" si="134"/>
        <v>0</v>
      </c>
      <c r="GQ203" s="2"/>
      <c r="GR203" s="2">
        <v>0</v>
      </c>
      <c r="GS203" s="2">
        <v>3</v>
      </c>
      <c r="GT203" s="2">
        <v>0</v>
      </c>
      <c r="GU203" s="2" t="s">
        <v>3</v>
      </c>
      <c r="GV203" s="2">
        <f t="shared" si="135"/>
        <v>0</v>
      </c>
      <c r="GW203" s="2">
        <v>1</v>
      </c>
      <c r="GX203" s="2">
        <f t="shared" si="136"/>
        <v>0</v>
      </c>
      <c r="GY203" s="2"/>
      <c r="GZ203" s="2"/>
      <c r="HA203" s="2">
        <v>0</v>
      </c>
      <c r="HB203" s="2">
        <v>0</v>
      </c>
      <c r="HC203" s="2">
        <f t="shared" si="137"/>
        <v>0</v>
      </c>
      <c r="HD203" s="2"/>
      <c r="HE203" s="2" t="s">
        <v>3</v>
      </c>
      <c r="HF203" s="2" t="s">
        <v>3</v>
      </c>
      <c r="HG203" s="2"/>
      <c r="HH203" s="2"/>
      <c r="HI203" s="2"/>
      <c r="HJ203" s="2"/>
      <c r="HK203" s="2"/>
      <c r="HL203" s="2"/>
      <c r="HM203" s="2" t="s">
        <v>3</v>
      </c>
      <c r="HN203" s="2" t="s">
        <v>3</v>
      </c>
      <c r="HO203" s="2" t="s">
        <v>3</v>
      </c>
      <c r="HP203" s="2" t="s">
        <v>3</v>
      </c>
      <c r="HQ203" s="2" t="s">
        <v>3</v>
      </c>
      <c r="HR203" s="2"/>
      <c r="HS203" s="2">
        <v>0</v>
      </c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>
        <v>0</v>
      </c>
      <c r="IL203" s="2"/>
      <c r="IM203" s="2"/>
      <c r="IN203" s="2"/>
      <c r="IO203" s="2"/>
      <c r="IP203" s="2"/>
      <c r="IQ203" s="2"/>
      <c r="IR203" s="2"/>
      <c r="IS203" s="2"/>
      <c r="IT203" s="2"/>
      <c r="IU203" s="2"/>
    </row>
    <row r="204" spans="1:255" x14ac:dyDescent="0.2">
      <c r="A204" s="2">
        <v>17</v>
      </c>
      <c r="B204" s="2">
        <v>1</v>
      </c>
      <c r="C204" s="2">
        <f>ROW(SmtRes!A236)</f>
        <v>236</v>
      </c>
      <c r="D204" s="2">
        <f>ROW(EtalonRes!A259)</f>
        <v>259</v>
      </c>
      <c r="E204" s="2" t="s">
        <v>378</v>
      </c>
      <c r="F204" s="2" t="s">
        <v>379</v>
      </c>
      <c r="G204" s="2" t="s">
        <v>380</v>
      </c>
      <c r="H204" s="2" t="s">
        <v>31</v>
      </c>
      <c r="I204" s="2">
        <f>ROUND(0.032/100,7)</f>
        <v>3.2000000000000003E-4</v>
      </c>
      <c r="J204" s="2">
        <v>0</v>
      </c>
      <c r="K204" s="2">
        <f>ROUND(0.032/100,7)</f>
        <v>3.2000000000000003E-4</v>
      </c>
      <c r="L204" s="2"/>
      <c r="M204" s="2"/>
      <c r="N204" s="2"/>
      <c r="O204" s="2">
        <f t="shared" si="119"/>
        <v>84.35</v>
      </c>
      <c r="P204" s="2">
        <f>SUMIF(SmtRes!AQ219:'SmtRes'!AQ236,"=1",SmtRes!DF219:'SmtRes'!DF236)</f>
        <v>6.08</v>
      </c>
      <c r="Q204" s="2">
        <f>SUMIF(SmtRes!AQ219:'SmtRes'!AQ236,"=1",SmtRes!DG219:'SmtRes'!DG236)</f>
        <v>27.719999999999995</v>
      </c>
      <c r="R204" s="2">
        <f>SUMIF(SmtRes!AQ219:'SmtRes'!AQ236,"=1",SmtRes!DH219:'SmtRes'!DH236)</f>
        <v>6.1099999999999994</v>
      </c>
      <c r="S204" s="2">
        <f>SUMIF(SmtRes!AQ219:'SmtRes'!AQ236,"=1",SmtRes!DI219:'SmtRes'!DI236)</f>
        <v>44.44</v>
      </c>
      <c r="T204" s="2">
        <f t="shared" si="120"/>
        <v>0</v>
      </c>
      <c r="U204" s="2">
        <f>SUMIF(SmtRes!AQ219:'SmtRes'!AQ236,"=1",SmtRes!CV219:'SmtRes'!CV236)</f>
        <v>0.12608</v>
      </c>
      <c r="V204" s="2">
        <f>SUMIF(SmtRes!AQ219:'SmtRes'!AQ236,"=1",SmtRes!CW219:'SmtRes'!CW236)</f>
        <v>1.1478400000000001E-2</v>
      </c>
      <c r="W204" s="2">
        <f t="shared" si="121"/>
        <v>0</v>
      </c>
      <c r="X204" s="2">
        <f t="shared" si="122"/>
        <v>51.56</v>
      </c>
      <c r="Y204" s="2">
        <f t="shared" si="123"/>
        <v>29.32</v>
      </c>
      <c r="Z204" s="2"/>
      <c r="AA204" s="2">
        <v>73938991</v>
      </c>
      <c r="AB204" s="2">
        <f t="shared" si="124"/>
        <v>215165.9566</v>
      </c>
      <c r="AC204" s="2">
        <f>ROUND((SUM(SmtRes!BQ219:'SmtRes'!BQ236)),6)</f>
        <v>16329.63</v>
      </c>
      <c r="AD204" s="2">
        <f>ROUND((((SUM(SmtRes!BR219:'SmtRes'!BR236))-(SUM(SmtRes!BS219:'SmtRes'!BS236)))+AE204),6)</f>
        <v>59971.026599999997</v>
      </c>
      <c r="AE204" s="2">
        <f>ROUND((SUM(SmtRes!BS219:'SmtRes'!BS236)),6)</f>
        <v>19073.371800000001</v>
      </c>
      <c r="AF204" s="2">
        <f>ROUND((SUM(SmtRes!BT219:'SmtRes'!BT236)),6)</f>
        <v>138865.29999999999</v>
      </c>
      <c r="AG204" s="2">
        <f t="shared" si="125"/>
        <v>0</v>
      </c>
      <c r="AH204" s="2">
        <f>(SUM(SmtRes!BU219:'SmtRes'!BU236))</f>
        <v>394</v>
      </c>
      <c r="AI204" s="2">
        <f>(SUM(SmtRes!BV219:'SmtRes'!BV236))</f>
        <v>35.869999999999997</v>
      </c>
      <c r="AJ204" s="2">
        <f t="shared" si="126"/>
        <v>0</v>
      </c>
      <c r="AK204" s="2">
        <v>234239.32839999997</v>
      </c>
      <c r="AL204" s="2">
        <v>16329.63</v>
      </c>
      <c r="AM204" s="2">
        <v>59971.026599999997</v>
      </c>
      <c r="AN204" s="2">
        <v>19073.371799999997</v>
      </c>
      <c r="AO204" s="2">
        <v>138865.29999999999</v>
      </c>
      <c r="AP204" s="2">
        <v>0</v>
      </c>
      <c r="AQ204" s="2">
        <v>394</v>
      </c>
      <c r="AR204" s="2">
        <v>35.869999999999997</v>
      </c>
      <c r="AS204" s="2">
        <v>0</v>
      </c>
      <c r="AT204" s="2">
        <v>102</v>
      </c>
      <c r="AU204" s="2">
        <v>58</v>
      </c>
      <c r="AV204" s="2">
        <v>1</v>
      </c>
      <c r="AW204" s="2">
        <v>1</v>
      </c>
      <c r="AX204" s="2"/>
      <c r="AY204" s="2"/>
      <c r="AZ204" s="2">
        <v>1</v>
      </c>
      <c r="BA204" s="2">
        <v>1</v>
      </c>
      <c r="BB204" s="2">
        <v>1</v>
      </c>
      <c r="BC204" s="2">
        <v>1</v>
      </c>
      <c r="BD204" s="2" t="s">
        <v>3</v>
      </c>
      <c r="BE204" s="2" t="s">
        <v>3</v>
      </c>
      <c r="BF204" s="2" t="s">
        <v>3</v>
      </c>
      <c r="BG204" s="2" t="s">
        <v>3</v>
      </c>
      <c r="BH204" s="2">
        <v>0</v>
      </c>
      <c r="BI204" s="2">
        <v>1</v>
      </c>
      <c r="BJ204" s="2" t="s">
        <v>381</v>
      </c>
      <c r="BK204" s="2"/>
      <c r="BL204" s="2"/>
      <c r="BM204" s="2">
        <v>6001</v>
      </c>
      <c r="BN204" s="2">
        <v>0</v>
      </c>
      <c r="BO204" s="2" t="s">
        <v>3</v>
      </c>
      <c r="BP204" s="2">
        <v>0</v>
      </c>
      <c r="BQ204" s="2">
        <v>2</v>
      </c>
      <c r="BR204" s="2">
        <v>0</v>
      </c>
      <c r="BS204" s="2">
        <v>1</v>
      </c>
      <c r="BT204" s="2">
        <v>1</v>
      </c>
      <c r="BU204" s="2">
        <v>1</v>
      </c>
      <c r="BV204" s="2">
        <v>1</v>
      </c>
      <c r="BW204" s="2">
        <v>1</v>
      </c>
      <c r="BX204" s="2">
        <v>1</v>
      </c>
      <c r="BY204" s="2" t="s">
        <v>3</v>
      </c>
      <c r="BZ204" s="2">
        <v>102</v>
      </c>
      <c r="CA204" s="2">
        <v>58</v>
      </c>
      <c r="CB204" s="2" t="s">
        <v>3</v>
      </c>
      <c r="CC204" s="2"/>
      <c r="CD204" s="2"/>
      <c r="CE204" s="2">
        <v>0</v>
      </c>
      <c r="CF204" s="2">
        <v>0</v>
      </c>
      <c r="CG204" s="2">
        <v>0</v>
      </c>
      <c r="CH204" s="2"/>
      <c r="CI204" s="2"/>
      <c r="CJ204" s="2"/>
      <c r="CK204" s="2"/>
      <c r="CL204" s="2"/>
      <c r="CM204" s="2">
        <v>0</v>
      </c>
      <c r="CN204" s="2" t="s">
        <v>3</v>
      </c>
      <c r="CO204" s="2">
        <v>0</v>
      </c>
      <c r="CP204" s="2">
        <f t="shared" si="127"/>
        <v>84.35</v>
      </c>
      <c r="CQ204" s="2">
        <f>SUMIF(SmtRes!AQ219:'SmtRes'!AQ236,"=1",SmtRes!AA219:'SmtRes'!AA236)</f>
        <v>180796.83000000005</v>
      </c>
      <c r="CR204" s="2">
        <f>SUMIF(SmtRes!AQ219:'SmtRes'!AQ236,"=1",SmtRes!AB219:'SmtRes'!AB236)</f>
        <v>6691.05</v>
      </c>
      <c r="CS204" s="2">
        <f>SUMIF(SmtRes!AQ219:'SmtRes'!AQ236,"=1",SmtRes!AC219:'SmtRes'!AC236)</f>
        <v>1935.5</v>
      </c>
      <c r="CT204" s="2">
        <f>SUMIF(SmtRes!AQ219:'SmtRes'!AQ236,"=1",SmtRes!AD219:'SmtRes'!AD236)</f>
        <v>352.45</v>
      </c>
      <c r="CU204" s="2">
        <f t="shared" si="128"/>
        <v>0</v>
      </c>
      <c r="CV204" s="2">
        <f>SUMIF(SmtRes!AQ219:'SmtRes'!AQ236,"=1",SmtRes!BU219:'SmtRes'!BU236)</f>
        <v>394</v>
      </c>
      <c r="CW204" s="2">
        <f>SUMIF(SmtRes!AQ219:'SmtRes'!AQ236,"=1",SmtRes!BV219:'SmtRes'!BV236)</f>
        <v>35.869999999999997</v>
      </c>
      <c r="CX204" s="2">
        <f t="shared" si="129"/>
        <v>0</v>
      </c>
      <c r="CY204" s="2">
        <f>(((S204+R204)*AT204)/100)</f>
        <v>51.560999999999993</v>
      </c>
      <c r="CZ204" s="2">
        <f>(((S204+R204)*AU204)/100)</f>
        <v>29.318999999999996</v>
      </c>
      <c r="DA204" s="2"/>
      <c r="DB204" s="2"/>
      <c r="DC204" s="2" t="s">
        <v>3</v>
      </c>
      <c r="DD204" s="2" t="s">
        <v>3</v>
      </c>
      <c r="DE204" s="2" t="s">
        <v>3</v>
      </c>
      <c r="DF204" s="2" t="s">
        <v>3</v>
      </c>
      <c r="DG204" s="2" t="s">
        <v>3</v>
      </c>
      <c r="DH204" s="2" t="s">
        <v>3</v>
      </c>
      <c r="DI204" s="2" t="s">
        <v>3</v>
      </c>
      <c r="DJ204" s="2" t="s">
        <v>3</v>
      </c>
      <c r="DK204" s="2" t="s">
        <v>3</v>
      </c>
      <c r="DL204" s="2" t="s">
        <v>3</v>
      </c>
      <c r="DM204" s="2" t="s">
        <v>3</v>
      </c>
      <c r="DN204" s="2">
        <v>0</v>
      </c>
      <c r="DO204" s="2">
        <v>0</v>
      </c>
      <c r="DP204" s="2">
        <v>1</v>
      </c>
      <c r="DQ204" s="2">
        <v>1</v>
      </c>
      <c r="DR204" s="2"/>
      <c r="DS204" s="2"/>
      <c r="DT204" s="2"/>
      <c r="DU204" s="2">
        <v>1007</v>
      </c>
      <c r="DV204" s="2" t="s">
        <v>31</v>
      </c>
      <c r="DW204" s="2" t="s">
        <v>31</v>
      </c>
      <c r="DX204" s="2">
        <v>100</v>
      </c>
      <c r="DY204" s="2"/>
      <c r="DZ204" s="2" t="s">
        <v>3</v>
      </c>
      <c r="EA204" s="2" t="s">
        <v>3</v>
      </c>
      <c r="EB204" s="2" t="s">
        <v>3</v>
      </c>
      <c r="EC204" s="2" t="s">
        <v>3</v>
      </c>
      <c r="ED204" s="2"/>
      <c r="EE204" s="2">
        <v>72340584</v>
      </c>
      <c r="EF204" s="2">
        <v>2</v>
      </c>
      <c r="EG204" s="2" t="s">
        <v>23</v>
      </c>
      <c r="EH204" s="2">
        <v>6</v>
      </c>
      <c r="EI204" s="2" t="s">
        <v>274</v>
      </c>
      <c r="EJ204" s="2">
        <v>1</v>
      </c>
      <c r="EK204" s="2">
        <v>6001</v>
      </c>
      <c r="EL204" s="2" t="s">
        <v>274</v>
      </c>
      <c r="EM204" s="2" t="s">
        <v>275</v>
      </c>
      <c r="EN204" s="2"/>
      <c r="EO204" s="2" t="s">
        <v>3</v>
      </c>
      <c r="EP204" s="2"/>
      <c r="EQ204" s="2">
        <v>0</v>
      </c>
      <c r="ER204" s="2">
        <v>0</v>
      </c>
      <c r="ES204" s="2">
        <v>0</v>
      </c>
      <c r="ET204" s="2">
        <v>0</v>
      </c>
      <c r="EU204" s="2">
        <v>0</v>
      </c>
      <c r="EV204" s="2">
        <v>0</v>
      </c>
      <c r="EW204" s="2">
        <v>394</v>
      </c>
      <c r="EX204" s="2">
        <v>35.869999999999997</v>
      </c>
      <c r="EY204" s="2">
        <v>0</v>
      </c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>
        <v>0</v>
      </c>
      <c r="FR204" s="2">
        <v>0</v>
      </c>
      <c r="FS204" s="2">
        <v>0</v>
      </c>
      <c r="FT204" s="2"/>
      <c r="FU204" s="2"/>
      <c r="FV204" s="2"/>
      <c r="FW204" s="2"/>
      <c r="FX204" s="2">
        <v>102</v>
      </c>
      <c r="FY204" s="2">
        <v>58</v>
      </c>
      <c r="FZ204" s="2"/>
      <c r="GA204" s="2" t="s">
        <v>3</v>
      </c>
      <c r="GB204" s="2"/>
      <c r="GC204" s="2"/>
      <c r="GD204" s="2">
        <v>1</v>
      </c>
      <c r="GE204" s="2"/>
      <c r="GF204" s="2">
        <v>-883244974</v>
      </c>
      <c r="GG204" s="2">
        <v>2</v>
      </c>
      <c r="GH204" s="2">
        <v>1</v>
      </c>
      <c r="GI204" s="2">
        <v>-2</v>
      </c>
      <c r="GJ204" s="2">
        <v>0</v>
      </c>
      <c r="GK204" s="2">
        <v>0</v>
      </c>
      <c r="GL204" s="2">
        <f t="shared" si="130"/>
        <v>0</v>
      </c>
      <c r="GM204" s="2">
        <f t="shared" si="131"/>
        <v>165.23</v>
      </c>
      <c r="GN204" s="2">
        <f t="shared" si="132"/>
        <v>165.23</v>
      </c>
      <c r="GO204" s="2">
        <f t="shared" si="133"/>
        <v>0</v>
      </c>
      <c r="GP204" s="2">
        <f t="shared" si="134"/>
        <v>0</v>
      </c>
      <c r="GQ204" s="2"/>
      <c r="GR204" s="2">
        <v>0</v>
      </c>
      <c r="GS204" s="2">
        <v>3</v>
      </c>
      <c r="GT204" s="2">
        <v>0</v>
      </c>
      <c r="GU204" s="2" t="s">
        <v>3</v>
      </c>
      <c r="GV204" s="2">
        <f t="shared" si="135"/>
        <v>0</v>
      </c>
      <c r="GW204" s="2">
        <v>1</v>
      </c>
      <c r="GX204" s="2">
        <f t="shared" si="136"/>
        <v>0</v>
      </c>
      <c r="GY204" s="2"/>
      <c r="GZ204" s="2"/>
      <c r="HA204" s="2">
        <v>0</v>
      </c>
      <c r="HB204" s="2">
        <v>0</v>
      </c>
      <c r="HC204" s="2">
        <f t="shared" si="137"/>
        <v>0</v>
      </c>
      <c r="HD204" s="2"/>
      <c r="HE204" s="2" t="s">
        <v>3</v>
      </c>
      <c r="HF204" s="2" t="s">
        <v>3</v>
      </c>
      <c r="HG204" s="2"/>
      <c r="HH204" s="2"/>
      <c r="HI204" s="2"/>
      <c r="HJ204" s="2"/>
      <c r="HK204" s="2"/>
      <c r="HL204" s="2"/>
      <c r="HM204" s="2" t="s">
        <v>3</v>
      </c>
      <c r="HN204" s="2" t="s">
        <v>276</v>
      </c>
      <c r="HO204" s="2" t="s">
        <v>277</v>
      </c>
      <c r="HP204" s="2" t="s">
        <v>274</v>
      </c>
      <c r="HQ204" s="2" t="s">
        <v>274</v>
      </c>
      <c r="HR204" s="2"/>
      <c r="HS204" s="2">
        <v>0</v>
      </c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>
        <v>0</v>
      </c>
      <c r="IL204" s="2"/>
      <c r="IM204" s="2"/>
      <c r="IN204" s="2"/>
      <c r="IO204" s="2"/>
      <c r="IP204" s="2"/>
      <c r="IQ204" s="2"/>
      <c r="IR204" s="2"/>
      <c r="IS204" s="2"/>
      <c r="IT204" s="2"/>
      <c r="IU204" s="2"/>
    </row>
    <row r="205" spans="1:255" x14ac:dyDescent="0.2">
      <c r="A205" s="2">
        <v>18</v>
      </c>
      <c r="B205" s="2">
        <v>1</v>
      </c>
      <c r="C205" s="2">
        <v>231</v>
      </c>
      <c r="D205" s="2"/>
      <c r="E205" s="2" t="s">
        <v>382</v>
      </c>
      <c r="F205" s="2" t="s">
        <v>383</v>
      </c>
      <c r="G205" s="2" t="s">
        <v>384</v>
      </c>
      <c r="H205" s="2" t="s">
        <v>48</v>
      </c>
      <c r="I205" s="2">
        <f>I204*J205</f>
        <v>4.0000000000000001E-3</v>
      </c>
      <c r="J205" s="2">
        <v>12.5</v>
      </c>
      <c r="K205" s="2">
        <v>12.5</v>
      </c>
      <c r="L205" s="2"/>
      <c r="M205" s="2"/>
      <c r="N205" s="2"/>
      <c r="O205" s="2">
        <f t="shared" si="119"/>
        <v>27.94</v>
      </c>
      <c r="P205" s="2">
        <f>ROUND(CQ205*I205,2)</f>
        <v>27.94</v>
      </c>
      <c r="Q205" s="2">
        <f>ROUND(CR205*I205,2)</f>
        <v>0</v>
      </c>
      <c r="R205" s="2">
        <f>ROUND(CS205*I205,2)</f>
        <v>0</v>
      </c>
      <c r="S205" s="2">
        <f>ROUND(CT205*I205,2)</f>
        <v>0</v>
      </c>
      <c r="T205" s="2">
        <f t="shared" si="120"/>
        <v>0</v>
      </c>
      <c r="U205" s="2">
        <f>ROUND(CV205*I205,7)</f>
        <v>0</v>
      </c>
      <c r="V205" s="2">
        <f>ROUND(CW205*I205,7)</f>
        <v>0</v>
      </c>
      <c r="W205" s="2">
        <f t="shared" si="121"/>
        <v>0</v>
      </c>
      <c r="X205" s="2">
        <f t="shared" si="122"/>
        <v>0</v>
      </c>
      <c r="Y205" s="2">
        <f t="shared" si="123"/>
        <v>0</v>
      </c>
      <c r="Z205" s="2"/>
      <c r="AA205" s="2">
        <v>73938991</v>
      </c>
      <c r="AB205" s="2">
        <f t="shared" si="124"/>
        <v>4817.8500000000004</v>
      </c>
      <c r="AC205" s="2">
        <f>ROUND((ES205),6)</f>
        <v>4817.8500000000004</v>
      </c>
      <c r="AD205" s="2">
        <f>ROUND((((ET205)-(EU205))+AE205),6)</f>
        <v>0</v>
      </c>
      <c r="AE205" s="2">
        <f>ROUND((EU205),6)</f>
        <v>0</v>
      </c>
      <c r="AF205" s="2">
        <f>ROUND((EV205),6)</f>
        <v>0</v>
      </c>
      <c r="AG205" s="2">
        <f t="shared" si="125"/>
        <v>0</v>
      </c>
      <c r="AH205" s="2">
        <f>(EW205)</f>
        <v>0</v>
      </c>
      <c r="AI205" s="2">
        <f>(EX205)</f>
        <v>0</v>
      </c>
      <c r="AJ205" s="2">
        <f t="shared" si="126"/>
        <v>0</v>
      </c>
      <c r="AK205" s="2">
        <v>4817.8500000000004</v>
      </c>
      <c r="AL205" s="2">
        <v>4817.8500000000004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102</v>
      </c>
      <c r="AU205" s="2">
        <v>58</v>
      </c>
      <c r="AV205" s="2">
        <v>1</v>
      </c>
      <c r="AW205" s="2">
        <v>1</v>
      </c>
      <c r="AX205" s="2"/>
      <c r="AY205" s="2"/>
      <c r="AZ205" s="2">
        <v>1</v>
      </c>
      <c r="BA205" s="2">
        <v>1</v>
      </c>
      <c r="BB205" s="2">
        <v>1</v>
      </c>
      <c r="BC205" s="2">
        <v>1.45</v>
      </c>
      <c r="BD205" s="2" t="s">
        <v>3</v>
      </c>
      <c r="BE205" s="2" t="s">
        <v>3</v>
      </c>
      <c r="BF205" s="2" t="s">
        <v>3</v>
      </c>
      <c r="BG205" s="2" t="s">
        <v>3</v>
      </c>
      <c r="BH205" s="2">
        <v>3</v>
      </c>
      <c r="BI205" s="2">
        <v>1</v>
      </c>
      <c r="BJ205" s="2" t="s">
        <v>385</v>
      </c>
      <c r="BK205" s="2"/>
      <c r="BL205" s="2"/>
      <c r="BM205" s="2">
        <v>6001</v>
      </c>
      <c r="BN205" s="2">
        <v>0</v>
      </c>
      <c r="BO205" s="2" t="s">
        <v>383</v>
      </c>
      <c r="BP205" s="2">
        <v>1</v>
      </c>
      <c r="BQ205" s="2">
        <v>2</v>
      </c>
      <c r="BR205" s="2">
        <v>0</v>
      </c>
      <c r="BS205" s="2">
        <v>1</v>
      </c>
      <c r="BT205" s="2">
        <v>1</v>
      </c>
      <c r="BU205" s="2">
        <v>1</v>
      </c>
      <c r="BV205" s="2">
        <v>1</v>
      </c>
      <c r="BW205" s="2">
        <v>1</v>
      </c>
      <c r="BX205" s="2">
        <v>1</v>
      </c>
      <c r="BY205" s="2" t="s">
        <v>3</v>
      </c>
      <c r="BZ205" s="2">
        <v>102</v>
      </c>
      <c r="CA205" s="2">
        <v>58</v>
      </c>
      <c r="CB205" s="2" t="s">
        <v>3</v>
      </c>
      <c r="CC205" s="2"/>
      <c r="CD205" s="2"/>
      <c r="CE205" s="2">
        <v>0</v>
      </c>
      <c r="CF205" s="2">
        <v>0</v>
      </c>
      <c r="CG205" s="2">
        <v>0</v>
      </c>
      <c r="CH205" s="2"/>
      <c r="CI205" s="2"/>
      <c r="CJ205" s="2"/>
      <c r="CK205" s="2"/>
      <c r="CL205" s="2"/>
      <c r="CM205" s="2">
        <v>0</v>
      </c>
      <c r="CN205" s="2" t="s">
        <v>3</v>
      </c>
      <c r="CO205" s="2">
        <v>0</v>
      </c>
      <c r="CP205" s="2">
        <f t="shared" si="127"/>
        <v>27.94</v>
      </c>
      <c r="CQ205" s="2">
        <f>ROUND(AL205*BC205,2)</f>
        <v>6985.88</v>
      </c>
      <c r="CR205" s="2">
        <f>ROUND(AM205*BB205,2)</f>
        <v>0</v>
      </c>
      <c r="CS205" s="2">
        <f>ROUND(AN205*BS205,2)</f>
        <v>0</v>
      </c>
      <c r="CT205" s="2">
        <f>ROUND(AO205*BA205,2)</f>
        <v>0</v>
      </c>
      <c r="CU205" s="2">
        <f t="shared" si="128"/>
        <v>0</v>
      </c>
      <c r="CV205" s="2">
        <f>AH205</f>
        <v>0</v>
      </c>
      <c r="CW205" s="2">
        <f>AI205</f>
        <v>0</v>
      </c>
      <c r="CX205" s="2">
        <f t="shared" si="129"/>
        <v>0</v>
      </c>
      <c r="CY205" s="2">
        <f>(((S205+R205)*AT205)/100)</f>
        <v>0</v>
      </c>
      <c r="CZ205" s="2">
        <f>(((S205+R205)*AU205)/100)</f>
        <v>0</v>
      </c>
      <c r="DA205" s="2"/>
      <c r="DB205" s="2"/>
      <c r="DC205" s="2" t="s">
        <v>3</v>
      </c>
      <c r="DD205" s="2" t="s">
        <v>3</v>
      </c>
      <c r="DE205" s="2" t="s">
        <v>3</v>
      </c>
      <c r="DF205" s="2" t="s">
        <v>3</v>
      </c>
      <c r="DG205" s="2" t="s">
        <v>3</v>
      </c>
      <c r="DH205" s="2" t="s">
        <v>3</v>
      </c>
      <c r="DI205" s="2" t="s">
        <v>3</v>
      </c>
      <c r="DJ205" s="2" t="s">
        <v>3</v>
      </c>
      <c r="DK205" s="2" t="s">
        <v>3</v>
      </c>
      <c r="DL205" s="2" t="s">
        <v>3</v>
      </c>
      <c r="DM205" s="2" t="s">
        <v>3</v>
      </c>
      <c r="DN205" s="2">
        <v>0</v>
      </c>
      <c r="DO205" s="2">
        <v>0</v>
      </c>
      <c r="DP205" s="2">
        <v>1</v>
      </c>
      <c r="DQ205" s="2">
        <v>1</v>
      </c>
      <c r="DR205" s="2"/>
      <c r="DS205" s="2"/>
      <c r="DT205" s="2"/>
      <c r="DU205" s="2">
        <v>1007</v>
      </c>
      <c r="DV205" s="2" t="s">
        <v>48</v>
      </c>
      <c r="DW205" s="2" t="s">
        <v>48</v>
      </c>
      <c r="DX205" s="2">
        <v>1</v>
      </c>
      <c r="DY205" s="2"/>
      <c r="DZ205" s="2" t="s">
        <v>3</v>
      </c>
      <c r="EA205" s="2" t="s">
        <v>3</v>
      </c>
      <c r="EB205" s="2" t="s">
        <v>3</v>
      </c>
      <c r="EC205" s="2" t="s">
        <v>3</v>
      </c>
      <c r="ED205" s="2"/>
      <c r="EE205" s="2">
        <v>72340584</v>
      </c>
      <c r="EF205" s="2">
        <v>2</v>
      </c>
      <c r="EG205" s="2" t="s">
        <v>23</v>
      </c>
      <c r="EH205" s="2">
        <v>6</v>
      </c>
      <c r="EI205" s="2" t="s">
        <v>274</v>
      </c>
      <c r="EJ205" s="2">
        <v>1</v>
      </c>
      <c r="EK205" s="2">
        <v>6001</v>
      </c>
      <c r="EL205" s="2" t="s">
        <v>274</v>
      </c>
      <c r="EM205" s="2" t="s">
        <v>275</v>
      </c>
      <c r="EN205" s="2"/>
      <c r="EO205" s="2" t="s">
        <v>3</v>
      </c>
      <c r="EP205" s="2"/>
      <c r="EQ205" s="2">
        <v>0</v>
      </c>
      <c r="ER205" s="2">
        <v>4817.8500000000004</v>
      </c>
      <c r="ES205" s="2">
        <v>4817.8500000000004</v>
      </c>
      <c r="ET205" s="2">
        <v>0</v>
      </c>
      <c r="EU205" s="2">
        <v>0</v>
      </c>
      <c r="EV205" s="2">
        <v>0</v>
      </c>
      <c r="EW205" s="2">
        <v>0</v>
      </c>
      <c r="EX205" s="2">
        <v>0</v>
      </c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>
        <v>0</v>
      </c>
      <c r="FR205" s="2">
        <v>0</v>
      </c>
      <c r="FS205" s="2">
        <v>0</v>
      </c>
      <c r="FT205" s="2"/>
      <c r="FU205" s="2"/>
      <c r="FV205" s="2"/>
      <c r="FW205" s="2"/>
      <c r="FX205" s="2">
        <v>102</v>
      </c>
      <c r="FY205" s="2">
        <v>58</v>
      </c>
      <c r="FZ205" s="2"/>
      <c r="GA205" s="2" t="s">
        <v>3</v>
      </c>
      <c r="GB205" s="2"/>
      <c r="GC205" s="2"/>
      <c r="GD205" s="2">
        <v>1</v>
      </c>
      <c r="GE205" s="2"/>
      <c r="GF205" s="2">
        <v>-1939307896</v>
      </c>
      <c r="GG205" s="2">
        <v>2</v>
      </c>
      <c r="GH205" s="2">
        <v>1</v>
      </c>
      <c r="GI205" s="2">
        <v>2</v>
      </c>
      <c r="GJ205" s="2">
        <v>0</v>
      </c>
      <c r="GK205" s="2">
        <v>0</v>
      </c>
      <c r="GL205" s="2">
        <f t="shared" si="130"/>
        <v>0</v>
      </c>
      <c r="GM205" s="2">
        <f t="shared" si="131"/>
        <v>27.94</v>
      </c>
      <c r="GN205" s="2">
        <f t="shared" si="132"/>
        <v>27.94</v>
      </c>
      <c r="GO205" s="2">
        <f t="shared" si="133"/>
        <v>0</v>
      </c>
      <c r="GP205" s="2">
        <f t="shared" si="134"/>
        <v>0</v>
      </c>
      <c r="GQ205" s="2"/>
      <c r="GR205" s="2">
        <v>0</v>
      </c>
      <c r="GS205" s="2">
        <v>3</v>
      </c>
      <c r="GT205" s="2">
        <v>0</v>
      </c>
      <c r="GU205" s="2" t="s">
        <v>3</v>
      </c>
      <c r="GV205" s="2">
        <f t="shared" si="135"/>
        <v>0</v>
      </c>
      <c r="GW205" s="2">
        <v>1</v>
      </c>
      <c r="GX205" s="2">
        <f t="shared" si="136"/>
        <v>0</v>
      </c>
      <c r="GY205" s="2"/>
      <c r="GZ205" s="2"/>
      <c r="HA205" s="2">
        <v>0</v>
      </c>
      <c r="HB205" s="2">
        <v>0</v>
      </c>
      <c r="HC205" s="2">
        <f t="shared" si="137"/>
        <v>0</v>
      </c>
      <c r="HD205" s="2"/>
      <c r="HE205" s="2" t="s">
        <v>3</v>
      </c>
      <c r="HF205" s="2" t="s">
        <v>3</v>
      </c>
      <c r="HG205" s="2"/>
      <c r="HH205" s="2"/>
      <c r="HI205" s="2"/>
      <c r="HJ205" s="2"/>
      <c r="HK205" s="2"/>
      <c r="HL205" s="2"/>
      <c r="HM205" s="2" t="s">
        <v>3</v>
      </c>
      <c r="HN205" s="2" t="s">
        <v>276</v>
      </c>
      <c r="HO205" s="2" t="s">
        <v>277</v>
      </c>
      <c r="HP205" s="2" t="s">
        <v>274</v>
      </c>
      <c r="HQ205" s="2" t="s">
        <v>274</v>
      </c>
      <c r="HR205" s="2"/>
      <c r="HS205" s="2">
        <v>0</v>
      </c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>
        <v>0</v>
      </c>
      <c r="IL205" s="2"/>
      <c r="IM205" s="2"/>
      <c r="IN205" s="2"/>
      <c r="IO205" s="2"/>
      <c r="IP205" s="2"/>
      <c r="IQ205" s="2"/>
      <c r="IR205" s="2"/>
      <c r="IS205" s="2"/>
      <c r="IT205" s="2"/>
      <c r="IU205" s="2"/>
    </row>
    <row r="206" spans="1:255" x14ac:dyDescent="0.2">
      <c r="A206" s="2">
        <v>17</v>
      </c>
      <c r="B206" s="2">
        <v>1</v>
      </c>
      <c r="C206" s="2"/>
      <c r="D206" s="2"/>
      <c r="E206" s="2" t="s">
        <v>386</v>
      </c>
      <c r="F206" s="2" t="s">
        <v>387</v>
      </c>
      <c r="G206" s="2" t="s">
        <v>388</v>
      </c>
      <c r="H206" s="2" t="s">
        <v>48</v>
      </c>
      <c r="I206" s="2">
        <v>2.8000000000000001E-2</v>
      </c>
      <c r="J206" s="2">
        <v>0</v>
      </c>
      <c r="K206" s="2">
        <v>2.8000000000000001E-2</v>
      </c>
      <c r="L206" s="2"/>
      <c r="M206" s="2"/>
      <c r="N206" s="2"/>
      <c r="O206" s="2">
        <f t="shared" si="119"/>
        <v>1396</v>
      </c>
      <c r="P206" s="2">
        <f>ROUND(CQ206*I206,2)</f>
        <v>1396</v>
      </c>
      <c r="Q206" s="2">
        <f>ROUND(CR206*I206,2)</f>
        <v>0</v>
      </c>
      <c r="R206" s="2">
        <f>ROUND(CS206*I206,2)</f>
        <v>0</v>
      </c>
      <c r="S206" s="2">
        <f>ROUND(CT206*I206,2)</f>
        <v>0</v>
      </c>
      <c r="T206" s="2">
        <f t="shared" si="120"/>
        <v>0</v>
      </c>
      <c r="U206" s="2">
        <f>ROUND(CV206*I206,7)</f>
        <v>0</v>
      </c>
      <c r="V206" s="2">
        <f>ROUND(CW206*I206,7)</f>
        <v>0</v>
      </c>
      <c r="W206" s="2">
        <f t="shared" si="121"/>
        <v>0</v>
      </c>
      <c r="X206" s="2">
        <f t="shared" si="122"/>
        <v>0</v>
      </c>
      <c r="Y206" s="2">
        <f t="shared" si="123"/>
        <v>0</v>
      </c>
      <c r="Z206" s="2"/>
      <c r="AA206" s="2">
        <v>73938991</v>
      </c>
      <c r="AB206" s="2">
        <f t="shared" si="124"/>
        <v>34865.08</v>
      </c>
      <c r="AC206" s="2">
        <f>ROUND((ES206),6)</f>
        <v>34865.08</v>
      </c>
      <c r="AD206" s="2">
        <f>ROUND((((ET206)-(EU206))+AE206),6)</f>
        <v>0</v>
      </c>
      <c r="AE206" s="2">
        <f>ROUND((EU206),6)</f>
        <v>0</v>
      </c>
      <c r="AF206" s="2">
        <f>ROUND((EV206),6)</f>
        <v>0</v>
      </c>
      <c r="AG206" s="2">
        <f t="shared" si="125"/>
        <v>0</v>
      </c>
      <c r="AH206" s="2">
        <f>(EW206)</f>
        <v>0</v>
      </c>
      <c r="AI206" s="2">
        <f>(EX206)</f>
        <v>0</v>
      </c>
      <c r="AJ206" s="2">
        <f t="shared" si="126"/>
        <v>0</v>
      </c>
      <c r="AK206" s="2">
        <v>34865.08</v>
      </c>
      <c r="AL206" s="2">
        <v>34865.08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1</v>
      </c>
      <c r="AW206" s="2">
        <v>1</v>
      </c>
      <c r="AX206" s="2"/>
      <c r="AY206" s="2"/>
      <c r="AZ206" s="2">
        <v>1</v>
      </c>
      <c r="BA206" s="2">
        <v>1</v>
      </c>
      <c r="BB206" s="2">
        <v>1</v>
      </c>
      <c r="BC206" s="2">
        <v>1.43</v>
      </c>
      <c r="BD206" s="2" t="s">
        <v>3</v>
      </c>
      <c r="BE206" s="2" t="s">
        <v>3</v>
      </c>
      <c r="BF206" s="2" t="s">
        <v>3</v>
      </c>
      <c r="BG206" s="2" t="s">
        <v>3</v>
      </c>
      <c r="BH206" s="2">
        <v>3</v>
      </c>
      <c r="BI206" s="2">
        <v>1</v>
      </c>
      <c r="BJ206" s="2" t="s">
        <v>389</v>
      </c>
      <c r="BK206" s="2"/>
      <c r="BL206" s="2"/>
      <c r="BM206" s="2">
        <v>500001</v>
      </c>
      <c r="BN206" s="2">
        <v>0</v>
      </c>
      <c r="BO206" s="2" t="s">
        <v>387</v>
      </c>
      <c r="BP206" s="2">
        <v>1</v>
      </c>
      <c r="BQ206" s="2">
        <v>8</v>
      </c>
      <c r="BR206" s="2">
        <v>0</v>
      </c>
      <c r="BS206" s="2">
        <v>1</v>
      </c>
      <c r="BT206" s="2">
        <v>1</v>
      </c>
      <c r="BU206" s="2">
        <v>1</v>
      </c>
      <c r="BV206" s="2">
        <v>1</v>
      </c>
      <c r="BW206" s="2">
        <v>1</v>
      </c>
      <c r="BX206" s="2">
        <v>1</v>
      </c>
      <c r="BY206" s="2" t="s">
        <v>3</v>
      </c>
      <c r="BZ206" s="2">
        <v>0</v>
      </c>
      <c r="CA206" s="2">
        <v>0</v>
      </c>
      <c r="CB206" s="2" t="s">
        <v>3</v>
      </c>
      <c r="CC206" s="2"/>
      <c r="CD206" s="2"/>
      <c r="CE206" s="2">
        <v>0</v>
      </c>
      <c r="CF206" s="2">
        <v>0</v>
      </c>
      <c r="CG206" s="2">
        <v>0</v>
      </c>
      <c r="CH206" s="2"/>
      <c r="CI206" s="2"/>
      <c r="CJ206" s="2"/>
      <c r="CK206" s="2"/>
      <c r="CL206" s="2"/>
      <c r="CM206" s="2">
        <v>0</v>
      </c>
      <c r="CN206" s="2" t="s">
        <v>3</v>
      </c>
      <c r="CO206" s="2">
        <v>0</v>
      </c>
      <c r="CP206" s="2">
        <f t="shared" si="127"/>
        <v>1396</v>
      </c>
      <c r="CQ206" s="2">
        <f>ROUND(AL206*BC206,2)</f>
        <v>49857.06</v>
      </c>
      <c r="CR206" s="2">
        <f>ROUND(AM206*BB206,2)</f>
        <v>0</v>
      </c>
      <c r="CS206" s="2">
        <f>ROUND(AN206*BS206,2)</f>
        <v>0</v>
      </c>
      <c r="CT206" s="2">
        <f>ROUND(AO206*BA206,2)</f>
        <v>0</v>
      </c>
      <c r="CU206" s="2">
        <f t="shared" si="128"/>
        <v>0</v>
      </c>
      <c r="CV206" s="2">
        <f>AH206</f>
        <v>0</v>
      </c>
      <c r="CW206" s="2">
        <f>AI206</f>
        <v>0</v>
      </c>
      <c r="CX206" s="2">
        <f t="shared" si="129"/>
        <v>0</v>
      </c>
      <c r="CY206" s="2">
        <f>0</f>
        <v>0</v>
      </c>
      <c r="CZ206" s="2">
        <f>0</f>
        <v>0</v>
      </c>
      <c r="DA206" s="2"/>
      <c r="DB206" s="2"/>
      <c r="DC206" s="2" t="s">
        <v>3</v>
      </c>
      <c r="DD206" s="2" t="s">
        <v>3</v>
      </c>
      <c r="DE206" s="2" t="s">
        <v>3</v>
      </c>
      <c r="DF206" s="2" t="s">
        <v>3</v>
      </c>
      <c r="DG206" s="2" t="s">
        <v>3</v>
      </c>
      <c r="DH206" s="2" t="s">
        <v>3</v>
      </c>
      <c r="DI206" s="2" t="s">
        <v>3</v>
      </c>
      <c r="DJ206" s="2" t="s">
        <v>3</v>
      </c>
      <c r="DK206" s="2" t="s">
        <v>3</v>
      </c>
      <c r="DL206" s="2" t="s">
        <v>3</v>
      </c>
      <c r="DM206" s="2" t="s">
        <v>3</v>
      </c>
      <c r="DN206" s="2">
        <v>0</v>
      </c>
      <c r="DO206" s="2">
        <v>0</v>
      </c>
      <c r="DP206" s="2">
        <v>1</v>
      </c>
      <c r="DQ206" s="2">
        <v>1</v>
      </c>
      <c r="DR206" s="2"/>
      <c r="DS206" s="2"/>
      <c r="DT206" s="2"/>
      <c r="DU206" s="2">
        <v>1007</v>
      </c>
      <c r="DV206" s="2" t="s">
        <v>48</v>
      </c>
      <c r="DW206" s="2" t="s">
        <v>48</v>
      </c>
      <c r="DX206" s="2">
        <v>1</v>
      </c>
      <c r="DY206" s="2"/>
      <c r="DZ206" s="2" t="s">
        <v>3</v>
      </c>
      <c r="EA206" s="2" t="s">
        <v>3</v>
      </c>
      <c r="EB206" s="2" t="s">
        <v>3</v>
      </c>
      <c r="EC206" s="2" t="s">
        <v>3</v>
      </c>
      <c r="ED206" s="2"/>
      <c r="EE206" s="2">
        <v>72340530</v>
      </c>
      <c r="EF206" s="2">
        <v>8</v>
      </c>
      <c r="EG206" s="2" t="s">
        <v>53</v>
      </c>
      <c r="EH206" s="2">
        <v>0</v>
      </c>
      <c r="EI206" s="2" t="s">
        <v>3</v>
      </c>
      <c r="EJ206" s="2">
        <v>1</v>
      </c>
      <c r="EK206" s="2">
        <v>500001</v>
      </c>
      <c r="EL206" s="2" t="s">
        <v>54</v>
      </c>
      <c r="EM206" s="2" t="s">
        <v>55</v>
      </c>
      <c r="EN206" s="2"/>
      <c r="EO206" s="2" t="s">
        <v>3</v>
      </c>
      <c r="EP206" s="2"/>
      <c r="EQ206" s="2">
        <v>0</v>
      </c>
      <c r="ER206" s="2">
        <v>34865.08</v>
      </c>
      <c r="ES206" s="2">
        <v>34865.08</v>
      </c>
      <c r="ET206" s="2">
        <v>0</v>
      </c>
      <c r="EU206" s="2">
        <v>0</v>
      </c>
      <c r="EV206" s="2">
        <v>0</v>
      </c>
      <c r="EW206" s="2">
        <v>0</v>
      </c>
      <c r="EX206" s="2">
        <v>0</v>
      </c>
      <c r="EY206" s="2">
        <v>0</v>
      </c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>
        <v>0</v>
      </c>
      <c r="FR206" s="2">
        <v>0</v>
      </c>
      <c r="FS206" s="2">
        <v>0</v>
      </c>
      <c r="FT206" s="2"/>
      <c r="FU206" s="2"/>
      <c r="FV206" s="2"/>
      <c r="FW206" s="2"/>
      <c r="FX206" s="2">
        <v>0</v>
      </c>
      <c r="FY206" s="2">
        <v>0</v>
      </c>
      <c r="FZ206" s="2"/>
      <c r="GA206" s="2" t="s">
        <v>3</v>
      </c>
      <c r="GB206" s="2"/>
      <c r="GC206" s="2"/>
      <c r="GD206" s="2">
        <v>1</v>
      </c>
      <c r="GE206" s="2"/>
      <c r="GF206" s="2">
        <v>950403443</v>
      </c>
      <c r="GG206" s="2">
        <v>2</v>
      </c>
      <c r="GH206" s="2">
        <v>1</v>
      </c>
      <c r="GI206" s="2">
        <v>2</v>
      </c>
      <c r="GJ206" s="2">
        <v>0</v>
      </c>
      <c r="GK206" s="2">
        <v>0</v>
      </c>
      <c r="GL206" s="2">
        <f t="shared" si="130"/>
        <v>0</v>
      </c>
      <c r="GM206" s="2">
        <f t="shared" si="131"/>
        <v>1396</v>
      </c>
      <c r="GN206" s="2">
        <f t="shared" si="132"/>
        <v>1396</v>
      </c>
      <c r="GO206" s="2">
        <f t="shared" si="133"/>
        <v>0</v>
      </c>
      <c r="GP206" s="2">
        <f t="shared" si="134"/>
        <v>0</v>
      </c>
      <c r="GQ206" s="2"/>
      <c r="GR206" s="2">
        <v>0</v>
      </c>
      <c r="GS206" s="2">
        <v>3</v>
      </c>
      <c r="GT206" s="2">
        <v>0</v>
      </c>
      <c r="GU206" s="2" t="s">
        <v>3</v>
      </c>
      <c r="GV206" s="2">
        <f t="shared" si="135"/>
        <v>0</v>
      </c>
      <c r="GW206" s="2">
        <v>1</v>
      </c>
      <c r="GX206" s="2">
        <f t="shared" si="136"/>
        <v>0</v>
      </c>
      <c r="GY206" s="2"/>
      <c r="GZ206" s="2"/>
      <c r="HA206" s="2">
        <v>0</v>
      </c>
      <c r="HB206" s="2">
        <v>0</v>
      </c>
      <c r="HC206" s="2">
        <f t="shared" si="137"/>
        <v>0</v>
      </c>
      <c r="HD206" s="2"/>
      <c r="HE206" s="2" t="s">
        <v>3</v>
      </c>
      <c r="HF206" s="2" t="s">
        <v>3</v>
      </c>
      <c r="HG206" s="2"/>
      <c r="HH206" s="2"/>
      <c r="HI206" s="2"/>
      <c r="HJ206" s="2"/>
      <c r="HK206" s="2"/>
      <c r="HL206" s="2"/>
      <c r="HM206" s="2" t="s">
        <v>3</v>
      </c>
      <c r="HN206" s="2" t="s">
        <v>3</v>
      </c>
      <c r="HO206" s="2" t="s">
        <v>3</v>
      </c>
      <c r="HP206" s="2" t="s">
        <v>3</v>
      </c>
      <c r="HQ206" s="2" t="s">
        <v>3</v>
      </c>
      <c r="HR206" s="2"/>
      <c r="HS206" s="2">
        <v>0</v>
      </c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>
        <v>0</v>
      </c>
      <c r="IL206" s="2"/>
      <c r="IM206" s="2"/>
      <c r="IN206" s="2"/>
      <c r="IO206" s="2"/>
      <c r="IP206" s="2"/>
      <c r="IQ206" s="2"/>
      <c r="IR206" s="2"/>
      <c r="IS206" s="2"/>
      <c r="IT206" s="2"/>
      <c r="IU206" s="2"/>
    </row>
    <row r="207" spans="1:255" x14ac:dyDescent="0.2">
      <c r="A207" s="2">
        <v>17</v>
      </c>
      <c r="B207" s="2">
        <v>1</v>
      </c>
      <c r="C207" s="2">
        <f>ROW(SmtRes!A249)</f>
        <v>249</v>
      </c>
      <c r="D207" s="2">
        <f>ROW(EtalonRes!A272)</f>
        <v>272</v>
      </c>
      <c r="E207" s="2" t="s">
        <v>390</v>
      </c>
      <c r="F207" s="2" t="s">
        <v>391</v>
      </c>
      <c r="G207" s="2" t="s">
        <v>392</v>
      </c>
      <c r="H207" s="2" t="s">
        <v>298</v>
      </c>
      <c r="I207" s="2">
        <v>1.2E-4</v>
      </c>
      <c r="J207" s="2">
        <v>0</v>
      </c>
      <c r="K207" s="2">
        <v>1.2E-4</v>
      </c>
      <c r="L207" s="2"/>
      <c r="M207" s="2"/>
      <c r="N207" s="2"/>
      <c r="O207" s="2">
        <f t="shared" si="119"/>
        <v>13.48</v>
      </c>
      <c r="P207" s="2">
        <f>SUMIF(SmtRes!AQ237:'SmtRes'!AQ249,"=1",SmtRes!DF237:'SmtRes'!DF249)</f>
        <v>3.1799999999999997</v>
      </c>
      <c r="Q207" s="2">
        <f>SUMIF(SmtRes!AQ237:'SmtRes'!AQ249,"=1",SmtRes!DG237:'SmtRes'!DG249)</f>
        <v>0.77</v>
      </c>
      <c r="R207" s="2">
        <f>SUMIF(SmtRes!AQ237:'SmtRes'!AQ249,"=1",SmtRes!DH237:'SmtRes'!DH249)</f>
        <v>0</v>
      </c>
      <c r="S207" s="2">
        <f>SUMIF(SmtRes!AQ237:'SmtRes'!AQ249,"=1",SmtRes!DI237:'SmtRes'!DI249)</f>
        <v>9.5299999999999994</v>
      </c>
      <c r="T207" s="2">
        <f t="shared" si="120"/>
        <v>0</v>
      </c>
      <c r="U207" s="2">
        <f>SUMIF(SmtRes!AQ237:'SmtRes'!AQ249,"=1",SmtRes!CV237:'SmtRes'!CV249)</f>
        <v>2.436E-2</v>
      </c>
      <c r="V207" s="2">
        <f>SUMIF(SmtRes!AQ237:'SmtRes'!AQ249,"=1",SmtRes!CW237:'SmtRes'!CW249)</f>
        <v>1.08E-5</v>
      </c>
      <c r="W207" s="2">
        <f t="shared" si="121"/>
        <v>0</v>
      </c>
      <c r="X207" s="2">
        <f t="shared" si="122"/>
        <v>11.15</v>
      </c>
      <c r="Y207" s="2">
        <f t="shared" si="123"/>
        <v>7.05</v>
      </c>
      <c r="Z207" s="2"/>
      <c r="AA207" s="2">
        <v>73938991</v>
      </c>
      <c r="AB207" s="2">
        <f t="shared" si="124"/>
        <v>113004.23965</v>
      </c>
      <c r="AC207" s="2">
        <f>ROUND((SUM(SmtRes!BQ237:'SmtRes'!BQ249)),6)</f>
        <v>29748.778249999999</v>
      </c>
      <c r="AD207" s="2">
        <f>ROUND((((SUM(SmtRes!BR237:'SmtRes'!BR249))-(SUM(SmtRes!BS237:'SmtRes'!BS249)))+AE207),6)</f>
        <v>3825.6214</v>
      </c>
      <c r="AE207" s="2">
        <f>ROUND((SUM(SmtRes!BS237:'SmtRes'!BS249)),6)</f>
        <v>41.398200000000003</v>
      </c>
      <c r="AF207" s="2">
        <f>ROUND((SUM(SmtRes!BT237:'SmtRes'!BT249)),6)</f>
        <v>79429.84</v>
      </c>
      <c r="AG207" s="2">
        <f t="shared" si="125"/>
        <v>0</v>
      </c>
      <c r="AH207" s="2">
        <f>(SUM(SmtRes!BU237:'SmtRes'!BU249))</f>
        <v>203</v>
      </c>
      <c r="AI207" s="2">
        <f>(SUM(SmtRes!BV237:'SmtRes'!BV249))</f>
        <v>0.09</v>
      </c>
      <c r="AJ207" s="2">
        <f t="shared" si="126"/>
        <v>0</v>
      </c>
      <c r="AK207" s="2">
        <v>113045.63785</v>
      </c>
      <c r="AL207" s="2">
        <v>29748.778250000003</v>
      </c>
      <c r="AM207" s="2">
        <v>3825.6214</v>
      </c>
      <c r="AN207" s="2">
        <v>41.398200000000003</v>
      </c>
      <c r="AO207" s="2">
        <v>79429.84</v>
      </c>
      <c r="AP207" s="2">
        <v>0</v>
      </c>
      <c r="AQ207" s="2">
        <v>203</v>
      </c>
      <c r="AR207" s="2">
        <v>0.09</v>
      </c>
      <c r="AS207" s="2">
        <v>0</v>
      </c>
      <c r="AT207" s="2">
        <v>117</v>
      </c>
      <c r="AU207" s="2">
        <v>74</v>
      </c>
      <c r="AV207" s="2">
        <v>1</v>
      </c>
      <c r="AW207" s="2">
        <v>1</v>
      </c>
      <c r="AX207" s="2"/>
      <c r="AY207" s="2"/>
      <c r="AZ207" s="2">
        <v>1</v>
      </c>
      <c r="BA207" s="2">
        <v>1</v>
      </c>
      <c r="BB207" s="2">
        <v>1</v>
      </c>
      <c r="BC207" s="2">
        <v>1</v>
      </c>
      <c r="BD207" s="2" t="s">
        <v>3</v>
      </c>
      <c r="BE207" s="2" t="s">
        <v>3</v>
      </c>
      <c r="BF207" s="2" t="s">
        <v>3</v>
      </c>
      <c r="BG207" s="2" t="s">
        <v>3</v>
      </c>
      <c r="BH207" s="2">
        <v>0</v>
      </c>
      <c r="BI207" s="2">
        <v>1</v>
      </c>
      <c r="BJ207" s="2" t="s">
        <v>393</v>
      </c>
      <c r="BK207" s="2"/>
      <c r="BL207" s="2"/>
      <c r="BM207" s="2">
        <v>22001</v>
      </c>
      <c r="BN207" s="2">
        <v>0</v>
      </c>
      <c r="BO207" s="2" t="s">
        <v>3</v>
      </c>
      <c r="BP207" s="2">
        <v>0</v>
      </c>
      <c r="BQ207" s="2">
        <v>2</v>
      </c>
      <c r="BR207" s="2">
        <v>0</v>
      </c>
      <c r="BS207" s="2">
        <v>1</v>
      </c>
      <c r="BT207" s="2">
        <v>1</v>
      </c>
      <c r="BU207" s="2">
        <v>1</v>
      </c>
      <c r="BV207" s="2">
        <v>1</v>
      </c>
      <c r="BW207" s="2">
        <v>1</v>
      </c>
      <c r="BX207" s="2">
        <v>1</v>
      </c>
      <c r="BY207" s="2" t="s">
        <v>3</v>
      </c>
      <c r="BZ207" s="2">
        <v>117</v>
      </c>
      <c r="CA207" s="2">
        <v>74</v>
      </c>
      <c r="CB207" s="2" t="s">
        <v>3</v>
      </c>
      <c r="CC207" s="2"/>
      <c r="CD207" s="2"/>
      <c r="CE207" s="2">
        <v>0</v>
      </c>
      <c r="CF207" s="2">
        <v>0</v>
      </c>
      <c r="CG207" s="2">
        <v>0</v>
      </c>
      <c r="CH207" s="2"/>
      <c r="CI207" s="2"/>
      <c r="CJ207" s="2"/>
      <c r="CK207" s="2"/>
      <c r="CL207" s="2"/>
      <c r="CM207" s="2">
        <v>0</v>
      </c>
      <c r="CN207" s="2" t="s">
        <v>3</v>
      </c>
      <c r="CO207" s="2">
        <v>0</v>
      </c>
      <c r="CP207" s="2">
        <f t="shared" si="127"/>
        <v>13.479999999999999</v>
      </c>
      <c r="CQ207" s="2">
        <f>SUMIF(SmtRes!AQ237:'SmtRes'!AQ249,"=1",SmtRes!AA237:'SmtRes'!AA249)</f>
        <v>13563.220000000001</v>
      </c>
      <c r="CR207" s="2">
        <f>SUMIF(SmtRes!AQ237:'SmtRes'!AQ249,"=1",SmtRes!AB237:'SmtRes'!AB249)</f>
        <v>1886.71</v>
      </c>
      <c r="CS207" s="2">
        <f>SUMIF(SmtRes!AQ237:'SmtRes'!AQ249,"=1",SmtRes!AC237:'SmtRes'!AC249)</f>
        <v>459.98</v>
      </c>
      <c r="CT207" s="2">
        <f>SUMIF(SmtRes!AQ237:'SmtRes'!AQ249,"=1",SmtRes!AD237:'SmtRes'!AD249)</f>
        <v>391.28</v>
      </c>
      <c r="CU207" s="2">
        <f t="shared" si="128"/>
        <v>0</v>
      </c>
      <c r="CV207" s="2">
        <f>SUMIF(SmtRes!AQ237:'SmtRes'!AQ249,"=1",SmtRes!BU237:'SmtRes'!BU249)</f>
        <v>203</v>
      </c>
      <c r="CW207" s="2">
        <f>SUMIF(SmtRes!AQ237:'SmtRes'!AQ249,"=1",SmtRes!BV237:'SmtRes'!BV249)</f>
        <v>0.09</v>
      </c>
      <c r="CX207" s="2">
        <f t="shared" si="129"/>
        <v>0</v>
      </c>
      <c r="CY207" s="2">
        <f>(((S207+R207)*AT207)/100)</f>
        <v>11.1501</v>
      </c>
      <c r="CZ207" s="2">
        <f>(((S207+R207)*AU207)/100)</f>
        <v>7.0521999999999991</v>
      </c>
      <c r="DA207" s="2"/>
      <c r="DB207" s="2"/>
      <c r="DC207" s="2" t="s">
        <v>3</v>
      </c>
      <c r="DD207" s="2" t="s">
        <v>3</v>
      </c>
      <c r="DE207" s="2" t="s">
        <v>3</v>
      </c>
      <c r="DF207" s="2" t="s">
        <v>3</v>
      </c>
      <c r="DG207" s="2" t="s">
        <v>3</v>
      </c>
      <c r="DH207" s="2" t="s">
        <v>3</v>
      </c>
      <c r="DI207" s="2" t="s">
        <v>3</v>
      </c>
      <c r="DJ207" s="2" t="s">
        <v>3</v>
      </c>
      <c r="DK207" s="2" t="s">
        <v>3</v>
      </c>
      <c r="DL207" s="2" t="s">
        <v>3</v>
      </c>
      <c r="DM207" s="2" t="s">
        <v>3</v>
      </c>
      <c r="DN207" s="2">
        <v>0</v>
      </c>
      <c r="DO207" s="2">
        <v>0</v>
      </c>
      <c r="DP207" s="2">
        <v>1</v>
      </c>
      <c r="DQ207" s="2">
        <v>1</v>
      </c>
      <c r="DR207" s="2"/>
      <c r="DS207" s="2"/>
      <c r="DT207" s="2"/>
      <c r="DU207" s="2">
        <v>1003</v>
      </c>
      <c r="DV207" s="2" t="s">
        <v>298</v>
      </c>
      <c r="DW207" s="2" t="s">
        <v>298</v>
      </c>
      <c r="DX207" s="2">
        <v>1000</v>
      </c>
      <c r="DY207" s="2"/>
      <c r="DZ207" s="2" t="s">
        <v>3</v>
      </c>
      <c r="EA207" s="2" t="s">
        <v>3</v>
      </c>
      <c r="EB207" s="2" t="s">
        <v>3</v>
      </c>
      <c r="EC207" s="2" t="s">
        <v>3</v>
      </c>
      <c r="ED207" s="2"/>
      <c r="EE207" s="2">
        <v>72340630</v>
      </c>
      <c r="EF207" s="2">
        <v>2</v>
      </c>
      <c r="EG207" s="2" t="s">
        <v>23</v>
      </c>
      <c r="EH207" s="2">
        <v>18</v>
      </c>
      <c r="EI207" s="2" t="s">
        <v>41</v>
      </c>
      <c r="EJ207" s="2">
        <v>1</v>
      </c>
      <c r="EK207" s="2">
        <v>22001</v>
      </c>
      <c r="EL207" s="2" t="s">
        <v>41</v>
      </c>
      <c r="EM207" s="2" t="s">
        <v>207</v>
      </c>
      <c r="EN207" s="2"/>
      <c r="EO207" s="2" t="s">
        <v>3</v>
      </c>
      <c r="EP207" s="2"/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203</v>
      </c>
      <c r="EX207" s="2">
        <v>0.09</v>
      </c>
      <c r="EY207" s="2">
        <v>0</v>
      </c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>
        <v>0</v>
      </c>
      <c r="FR207" s="2">
        <v>0</v>
      </c>
      <c r="FS207" s="2">
        <v>0</v>
      </c>
      <c r="FT207" s="2"/>
      <c r="FU207" s="2"/>
      <c r="FV207" s="2"/>
      <c r="FW207" s="2"/>
      <c r="FX207" s="2">
        <v>117</v>
      </c>
      <c r="FY207" s="2">
        <v>74</v>
      </c>
      <c r="FZ207" s="2"/>
      <c r="GA207" s="2" t="s">
        <v>3</v>
      </c>
      <c r="GB207" s="2"/>
      <c r="GC207" s="2"/>
      <c r="GD207" s="2">
        <v>1</v>
      </c>
      <c r="GE207" s="2"/>
      <c r="GF207" s="2">
        <v>1086366995</v>
      </c>
      <c r="GG207" s="2">
        <v>2</v>
      </c>
      <c r="GH207" s="2">
        <v>1</v>
      </c>
      <c r="GI207" s="2">
        <v>-2</v>
      </c>
      <c r="GJ207" s="2">
        <v>0</v>
      </c>
      <c r="GK207" s="2">
        <v>0</v>
      </c>
      <c r="GL207" s="2">
        <f t="shared" si="130"/>
        <v>0</v>
      </c>
      <c r="GM207" s="2">
        <f t="shared" si="131"/>
        <v>31.68</v>
      </c>
      <c r="GN207" s="2">
        <f t="shared" si="132"/>
        <v>31.68</v>
      </c>
      <c r="GO207" s="2">
        <f t="shared" si="133"/>
        <v>0</v>
      </c>
      <c r="GP207" s="2">
        <f t="shared" si="134"/>
        <v>0</v>
      </c>
      <c r="GQ207" s="2"/>
      <c r="GR207" s="2">
        <v>0</v>
      </c>
      <c r="GS207" s="2">
        <v>3</v>
      </c>
      <c r="GT207" s="2">
        <v>0</v>
      </c>
      <c r="GU207" s="2" t="s">
        <v>3</v>
      </c>
      <c r="GV207" s="2">
        <f t="shared" si="135"/>
        <v>0</v>
      </c>
      <c r="GW207" s="2">
        <v>1</v>
      </c>
      <c r="GX207" s="2">
        <f t="shared" si="136"/>
        <v>0</v>
      </c>
      <c r="GY207" s="2"/>
      <c r="GZ207" s="2"/>
      <c r="HA207" s="2">
        <v>0</v>
      </c>
      <c r="HB207" s="2">
        <v>0</v>
      </c>
      <c r="HC207" s="2">
        <f t="shared" si="137"/>
        <v>0</v>
      </c>
      <c r="HD207" s="2"/>
      <c r="HE207" s="2" t="s">
        <v>3</v>
      </c>
      <c r="HF207" s="2" t="s">
        <v>3</v>
      </c>
      <c r="HG207" s="2"/>
      <c r="HH207" s="2"/>
      <c r="HI207" s="2"/>
      <c r="HJ207" s="2"/>
      <c r="HK207" s="2"/>
      <c r="HL207" s="2"/>
      <c r="HM207" s="2" t="s">
        <v>3</v>
      </c>
      <c r="HN207" s="2" t="s">
        <v>43</v>
      </c>
      <c r="HO207" s="2" t="s">
        <v>44</v>
      </c>
      <c r="HP207" s="2" t="s">
        <v>41</v>
      </c>
      <c r="HQ207" s="2" t="s">
        <v>41</v>
      </c>
      <c r="HR207" s="2"/>
      <c r="HS207" s="2">
        <v>0</v>
      </c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>
        <v>0</v>
      </c>
      <c r="IL207" s="2"/>
      <c r="IM207" s="2"/>
      <c r="IN207" s="2"/>
      <c r="IO207" s="2"/>
      <c r="IP207" s="2"/>
      <c r="IQ207" s="2"/>
      <c r="IR207" s="2"/>
      <c r="IS207" s="2"/>
      <c r="IT207" s="2"/>
      <c r="IU207" s="2"/>
    </row>
    <row r="208" spans="1:255" x14ac:dyDescent="0.2">
      <c r="A208" s="2">
        <v>18</v>
      </c>
      <c r="B208" s="2">
        <v>1</v>
      </c>
      <c r="C208" s="2">
        <v>242</v>
      </c>
      <c r="D208" s="2"/>
      <c r="E208" s="2" t="s">
        <v>394</v>
      </c>
      <c r="F208" s="2" t="s">
        <v>395</v>
      </c>
      <c r="G208" s="2" t="s">
        <v>396</v>
      </c>
      <c r="H208" s="2" t="s">
        <v>285</v>
      </c>
      <c r="I208" s="2">
        <f>I207*J208</f>
        <v>1E-3</v>
      </c>
      <c r="J208" s="2">
        <v>8.3333333333333339</v>
      </c>
      <c r="K208" s="2">
        <v>8.3333332999999996</v>
      </c>
      <c r="L208" s="2"/>
      <c r="M208" s="2"/>
      <c r="N208" s="2"/>
      <c r="O208" s="2">
        <f t="shared" si="119"/>
        <v>190.54</v>
      </c>
      <c r="P208" s="2">
        <f>ROUND(CQ208*I208,2)</f>
        <v>190.54</v>
      </c>
      <c r="Q208" s="2">
        <f>ROUND(CR208*I208,2)</f>
        <v>0</v>
      </c>
      <c r="R208" s="2">
        <f>ROUND(CS208*I208,2)</f>
        <v>0</v>
      </c>
      <c r="S208" s="2">
        <f>ROUND(CT208*I208,2)</f>
        <v>0</v>
      </c>
      <c r="T208" s="2">
        <f t="shared" si="120"/>
        <v>0</v>
      </c>
      <c r="U208" s="2">
        <f>ROUND(CV208*I208,7)</f>
        <v>0</v>
      </c>
      <c r="V208" s="2">
        <f>ROUND(CW208*I208,7)</f>
        <v>0</v>
      </c>
      <c r="W208" s="2">
        <f t="shared" si="121"/>
        <v>0</v>
      </c>
      <c r="X208" s="2">
        <f t="shared" si="122"/>
        <v>0</v>
      </c>
      <c r="Y208" s="2">
        <f t="shared" si="123"/>
        <v>0</v>
      </c>
      <c r="Z208" s="2"/>
      <c r="AA208" s="2">
        <v>73938991</v>
      </c>
      <c r="AB208" s="2">
        <f t="shared" si="124"/>
        <v>112746.82</v>
      </c>
      <c r="AC208" s="2">
        <f>ROUND((ES208),6)</f>
        <v>112746.82</v>
      </c>
      <c r="AD208" s="2">
        <f>ROUND((((ET208)-(EU208))+AE208),6)</f>
        <v>0</v>
      </c>
      <c r="AE208" s="2">
        <f>ROUND((EU208),6)</f>
        <v>0</v>
      </c>
      <c r="AF208" s="2">
        <f>ROUND((EV208),6)</f>
        <v>0</v>
      </c>
      <c r="AG208" s="2">
        <f t="shared" si="125"/>
        <v>0</v>
      </c>
      <c r="AH208" s="2">
        <f>(EW208)</f>
        <v>0</v>
      </c>
      <c r="AI208" s="2">
        <f>(EX208)</f>
        <v>0</v>
      </c>
      <c r="AJ208" s="2">
        <f t="shared" si="126"/>
        <v>0</v>
      </c>
      <c r="AK208" s="2">
        <v>112746.82</v>
      </c>
      <c r="AL208" s="2">
        <v>112746.82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117</v>
      </c>
      <c r="AU208" s="2">
        <v>74</v>
      </c>
      <c r="AV208" s="2">
        <v>1</v>
      </c>
      <c r="AW208" s="2">
        <v>1</v>
      </c>
      <c r="AX208" s="2"/>
      <c r="AY208" s="2"/>
      <c r="AZ208" s="2">
        <v>1</v>
      </c>
      <c r="BA208" s="2">
        <v>1</v>
      </c>
      <c r="BB208" s="2">
        <v>1</v>
      </c>
      <c r="BC208" s="2">
        <v>1.69</v>
      </c>
      <c r="BD208" s="2" t="s">
        <v>3</v>
      </c>
      <c r="BE208" s="2" t="s">
        <v>3</v>
      </c>
      <c r="BF208" s="2" t="s">
        <v>3</v>
      </c>
      <c r="BG208" s="2" t="s">
        <v>3</v>
      </c>
      <c r="BH208" s="2">
        <v>3</v>
      </c>
      <c r="BI208" s="2">
        <v>1</v>
      </c>
      <c r="BJ208" s="2" t="s">
        <v>397</v>
      </c>
      <c r="BK208" s="2"/>
      <c r="BL208" s="2"/>
      <c r="BM208" s="2">
        <v>22001</v>
      </c>
      <c r="BN208" s="2">
        <v>0</v>
      </c>
      <c r="BO208" s="2" t="s">
        <v>395</v>
      </c>
      <c r="BP208" s="2">
        <v>1</v>
      </c>
      <c r="BQ208" s="2">
        <v>2</v>
      </c>
      <c r="BR208" s="2">
        <v>0</v>
      </c>
      <c r="BS208" s="2">
        <v>1</v>
      </c>
      <c r="BT208" s="2">
        <v>1</v>
      </c>
      <c r="BU208" s="2">
        <v>1</v>
      </c>
      <c r="BV208" s="2">
        <v>1</v>
      </c>
      <c r="BW208" s="2">
        <v>1</v>
      </c>
      <c r="BX208" s="2">
        <v>1</v>
      </c>
      <c r="BY208" s="2" t="s">
        <v>3</v>
      </c>
      <c r="BZ208" s="2">
        <v>117</v>
      </c>
      <c r="CA208" s="2">
        <v>74</v>
      </c>
      <c r="CB208" s="2" t="s">
        <v>3</v>
      </c>
      <c r="CC208" s="2"/>
      <c r="CD208" s="2"/>
      <c r="CE208" s="2">
        <v>0</v>
      </c>
      <c r="CF208" s="2">
        <v>0</v>
      </c>
      <c r="CG208" s="2">
        <v>0</v>
      </c>
      <c r="CH208" s="2"/>
      <c r="CI208" s="2"/>
      <c r="CJ208" s="2"/>
      <c r="CK208" s="2"/>
      <c r="CL208" s="2"/>
      <c r="CM208" s="2">
        <v>0</v>
      </c>
      <c r="CN208" s="2" t="s">
        <v>3</v>
      </c>
      <c r="CO208" s="2">
        <v>0</v>
      </c>
      <c r="CP208" s="2">
        <f t="shared" si="127"/>
        <v>190.54</v>
      </c>
      <c r="CQ208" s="2">
        <f>ROUND(AL208*BC208,2)</f>
        <v>190542.13</v>
      </c>
      <c r="CR208" s="2">
        <f>ROUND(AM208*BB208,2)</f>
        <v>0</v>
      </c>
      <c r="CS208" s="2">
        <f>ROUND(AN208*BS208,2)</f>
        <v>0</v>
      </c>
      <c r="CT208" s="2">
        <f>ROUND(AO208*BA208,2)</f>
        <v>0</v>
      </c>
      <c r="CU208" s="2">
        <f t="shared" si="128"/>
        <v>0</v>
      </c>
      <c r="CV208" s="2">
        <f>AH208</f>
        <v>0</v>
      </c>
      <c r="CW208" s="2">
        <f>AI208</f>
        <v>0</v>
      </c>
      <c r="CX208" s="2">
        <f t="shared" si="129"/>
        <v>0</v>
      </c>
      <c r="CY208" s="2">
        <f>(((S208+R208)*AT208)/100)</f>
        <v>0</v>
      </c>
      <c r="CZ208" s="2">
        <f>(((S208+R208)*AU208)/100)</f>
        <v>0</v>
      </c>
      <c r="DA208" s="2"/>
      <c r="DB208" s="2"/>
      <c r="DC208" s="2" t="s">
        <v>3</v>
      </c>
      <c r="DD208" s="2" t="s">
        <v>3</v>
      </c>
      <c r="DE208" s="2" t="s">
        <v>3</v>
      </c>
      <c r="DF208" s="2" t="s">
        <v>3</v>
      </c>
      <c r="DG208" s="2" t="s">
        <v>3</v>
      </c>
      <c r="DH208" s="2" t="s">
        <v>3</v>
      </c>
      <c r="DI208" s="2" t="s">
        <v>3</v>
      </c>
      <c r="DJ208" s="2" t="s">
        <v>3</v>
      </c>
      <c r="DK208" s="2" t="s">
        <v>3</v>
      </c>
      <c r="DL208" s="2" t="s">
        <v>3</v>
      </c>
      <c r="DM208" s="2" t="s">
        <v>3</v>
      </c>
      <c r="DN208" s="2">
        <v>0</v>
      </c>
      <c r="DO208" s="2">
        <v>0</v>
      </c>
      <c r="DP208" s="2">
        <v>1</v>
      </c>
      <c r="DQ208" s="2">
        <v>1</v>
      </c>
      <c r="DR208" s="2"/>
      <c r="DS208" s="2"/>
      <c r="DT208" s="2"/>
      <c r="DU208" s="2">
        <v>1009</v>
      </c>
      <c r="DV208" s="2" t="s">
        <v>285</v>
      </c>
      <c r="DW208" s="2" t="s">
        <v>285</v>
      </c>
      <c r="DX208" s="2">
        <v>1000</v>
      </c>
      <c r="DY208" s="2"/>
      <c r="DZ208" s="2" t="s">
        <v>3</v>
      </c>
      <c r="EA208" s="2" t="s">
        <v>3</v>
      </c>
      <c r="EB208" s="2" t="s">
        <v>3</v>
      </c>
      <c r="EC208" s="2" t="s">
        <v>3</v>
      </c>
      <c r="ED208" s="2"/>
      <c r="EE208" s="2">
        <v>72340630</v>
      </c>
      <c r="EF208" s="2">
        <v>2</v>
      </c>
      <c r="EG208" s="2" t="s">
        <v>23</v>
      </c>
      <c r="EH208" s="2">
        <v>18</v>
      </c>
      <c r="EI208" s="2" t="s">
        <v>41</v>
      </c>
      <c r="EJ208" s="2">
        <v>1</v>
      </c>
      <c r="EK208" s="2">
        <v>22001</v>
      </c>
      <c r="EL208" s="2" t="s">
        <v>41</v>
      </c>
      <c r="EM208" s="2" t="s">
        <v>207</v>
      </c>
      <c r="EN208" s="2"/>
      <c r="EO208" s="2" t="s">
        <v>3</v>
      </c>
      <c r="EP208" s="2"/>
      <c r="EQ208" s="2">
        <v>0</v>
      </c>
      <c r="ER208" s="2">
        <v>112746.82</v>
      </c>
      <c r="ES208" s="2">
        <v>112746.82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>
        <v>0</v>
      </c>
      <c r="FR208" s="2">
        <v>0</v>
      </c>
      <c r="FS208" s="2">
        <v>0</v>
      </c>
      <c r="FT208" s="2"/>
      <c r="FU208" s="2"/>
      <c r="FV208" s="2"/>
      <c r="FW208" s="2"/>
      <c r="FX208" s="2">
        <v>117</v>
      </c>
      <c r="FY208" s="2">
        <v>74</v>
      </c>
      <c r="FZ208" s="2"/>
      <c r="GA208" s="2" t="s">
        <v>3</v>
      </c>
      <c r="GB208" s="2"/>
      <c r="GC208" s="2"/>
      <c r="GD208" s="2">
        <v>1</v>
      </c>
      <c r="GE208" s="2"/>
      <c r="GF208" s="2">
        <v>-413789965</v>
      </c>
      <c r="GG208" s="2">
        <v>2</v>
      </c>
      <c r="GH208" s="2">
        <v>1</v>
      </c>
      <c r="GI208" s="2">
        <v>2</v>
      </c>
      <c r="GJ208" s="2">
        <v>0</v>
      </c>
      <c r="GK208" s="2">
        <v>0</v>
      </c>
      <c r="GL208" s="2">
        <f t="shared" si="130"/>
        <v>0</v>
      </c>
      <c r="GM208" s="2">
        <f t="shared" si="131"/>
        <v>190.54</v>
      </c>
      <c r="GN208" s="2">
        <f t="shared" si="132"/>
        <v>190.54</v>
      </c>
      <c r="GO208" s="2">
        <f t="shared" si="133"/>
        <v>0</v>
      </c>
      <c r="GP208" s="2">
        <f t="shared" si="134"/>
        <v>0</v>
      </c>
      <c r="GQ208" s="2"/>
      <c r="GR208" s="2">
        <v>0</v>
      </c>
      <c r="GS208" s="2">
        <v>3</v>
      </c>
      <c r="GT208" s="2">
        <v>0</v>
      </c>
      <c r="GU208" s="2" t="s">
        <v>3</v>
      </c>
      <c r="GV208" s="2">
        <f t="shared" si="135"/>
        <v>0</v>
      </c>
      <c r="GW208" s="2">
        <v>1</v>
      </c>
      <c r="GX208" s="2">
        <f t="shared" si="136"/>
        <v>0</v>
      </c>
      <c r="GY208" s="2"/>
      <c r="GZ208" s="2"/>
      <c r="HA208" s="2">
        <v>0</v>
      </c>
      <c r="HB208" s="2">
        <v>0</v>
      </c>
      <c r="HC208" s="2">
        <f t="shared" si="137"/>
        <v>0</v>
      </c>
      <c r="HD208" s="2"/>
      <c r="HE208" s="2" t="s">
        <v>3</v>
      </c>
      <c r="HF208" s="2" t="s">
        <v>3</v>
      </c>
      <c r="HG208" s="2"/>
      <c r="HH208" s="2"/>
      <c r="HI208" s="2"/>
      <c r="HJ208" s="2"/>
      <c r="HK208" s="2"/>
      <c r="HL208" s="2"/>
      <c r="HM208" s="2" t="s">
        <v>3</v>
      </c>
      <c r="HN208" s="2" t="s">
        <v>43</v>
      </c>
      <c r="HO208" s="2" t="s">
        <v>44</v>
      </c>
      <c r="HP208" s="2" t="s">
        <v>41</v>
      </c>
      <c r="HQ208" s="2" t="s">
        <v>41</v>
      </c>
      <c r="HR208" s="2"/>
      <c r="HS208" s="2">
        <v>0</v>
      </c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>
        <v>0</v>
      </c>
      <c r="IL208" s="2"/>
      <c r="IM208" s="2"/>
      <c r="IN208" s="2"/>
      <c r="IO208" s="2"/>
      <c r="IP208" s="2"/>
      <c r="IQ208" s="2"/>
      <c r="IR208" s="2"/>
      <c r="IS208" s="2"/>
      <c r="IT208" s="2"/>
      <c r="IU208" s="2"/>
    </row>
    <row r="209" spans="1:255" x14ac:dyDescent="0.2">
      <c r="A209" s="2">
        <v>18</v>
      </c>
      <c r="B209" s="2">
        <v>1</v>
      </c>
      <c r="C209" s="2">
        <v>243</v>
      </c>
      <c r="D209" s="2"/>
      <c r="E209" s="2" t="s">
        <v>398</v>
      </c>
      <c r="F209" s="2" t="s">
        <v>399</v>
      </c>
      <c r="G209" s="2" t="s">
        <v>400</v>
      </c>
      <c r="H209" s="2" t="s">
        <v>285</v>
      </c>
      <c r="I209" s="2">
        <f>I207*J209</f>
        <v>2.076E-4</v>
      </c>
      <c r="J209" s="2">
        <v>1.73</v>
      </c>
      <c r="K209" s="2">
        <v>1.73</v>
      </c>
      <c r="L209" s="2"/>
      <c r="M209" s="2"/>
      <c r="N209" s="2"/>
      <c r="O209" s="2">
        <f t="shared" si="119"/>
        <v>6.72</v>
      </c>
      <c r="P209" s="2">
        <f>ROUND(CQ209*I209,2)</f>
        <v>6.72</v>
      </c>
      <c r="Q209" s="2">
        <f>ROUND(CR209*I209,2)</f>
        <v>0</v>
      </c>
      <c r="R209" s="2">
        <f>ROUND(CS209*I209,2)</f>
        <v>0</v>
      </c>
      <c r="S209" s="2">
        <f>ROUND(CT209*I209,2)</f>
        <v>0</v>
      </c>
      <c r="T209" s="2">
        <f t="shared" si="120"/>
        <v>0</v>
      </c>
      <c r="U209" s="2">
        <f>ROUND(CV209*I209,7)</f>
        <v>0</v>
      </c>
      <c r="V209" s="2">
        <f>ROUND(CW209*I209,7)</f>
        <v>0</v>
      </c>
      <c r="W209" s="2">
        <f t="shared" si="121"/>
        <v>0</v>
      </c>
      <c r="X209" s="2">
        <f t="shared" si="122"/>
        <v>0</v>
      </c>
      <c r="Y209" s="2">
        <f t="shared" si="123"/>
        <v>0</v>
      </c>
      <c r="Z209" s="2"/>
      <c r="AA209" s="2">
        <v>73938991</v>
      </c>
      <c r="AB209" s="2">
        <f t="shared" si="124"/>
        <v>19145.349999999999</v>
      </c>
      <c r="AC209" s="2">
        <f>ROUND((ES209),6)</f>
        <v>19145.349999999999</v>
      </c>
      <c r="AD209" s="2">
        <f>ROUND((((ET209)-(EU209))+AE209),6)</f>
        <v>0</v>
      </c>
      <c r="AE209" s="2">
        <f>ROUND((EU209),6)</f>
        <v>0</v>
      </c>
      <c r="AF209" s="2">
        <f>ROUND((EV209),6)</f>
        <v>0</v>
      </c>
      <c r="AG209" s="2">
        <f t="shared" si="125"/>
        <v>0</v>
      </c>
      <c r="AH209" s="2">
        <f>(EW209)</f>
        <v>0</v>
      </c>
      <c r="AI209" s="2">
        <f>(EX209)</f>
        <v>0</v>
      </c>
      <c r="AJ209" s="2">
        <f t="shared" si="126"/>
        <v>0</v>
      </c>
      <c r="AK209" s="2">
        <v>19145.349999999999</v>
      </c>
      <c r="AL209" s="2">
        <v>19145.349999999999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117</v>
      </c>
      <c r="AU209" s="2">
        <v>74</v>
      </c>
      <c r="AV209" s="2">
        <v>1</v>
      </c>
      <c r="AW209" s="2">
        <v>1</v>
      </c>
      <c r="AX209" s="2"/>
      <c r="AY209" s="2"/>
      <c r="AZ209" s="2">
        <v>1</v>
      </c>
      <c r="BA209" s="2">
        <v>1</v>
      </c>
      <c r="BB209" s="2">
        <v>1</v>
      </c>
      <c r="BC209" s="2">
        <v>1.69</v>
      </c>
      <c r="BD209" s="2" t="s">
        <v>3</v>
      </c>
      <c r="BE209" s="2" t="s">
        <v>3</v>
      </c>
      <c r="BF209" s="2" t="s">
        <v>3</v>
      </c>
      <c r="BG209" s="2" t="s">
        <v>3</v>
      </c>
      <c r="BH209" s="2">
        <v>3</v>
      </c>
      <c r="BI209" s="2">
        <v>1</v>
      </c>
      <c r="BJ209" s="2" t="s">
        <v>401</v>
      </c>
      <c r="BK209" s="2"/>
      <c r="BL209" s="2"/>
      <c r="BM209" s="2">
        <v>22001</v>
      </c>
      <c r="BN209" s="2">
        <v>0</v>
      </c>
      <c r="BO209" s="2" t="s">
        <v>399</v>
      </c>
      <c r="BP209" s="2">
        <v>1</v>
      </c>
      <c r="BQ209" s="2">
        <v>2</v>
      </c>
      <c r="BR209" s="2">
        <v>0</v>
      </c>
      <c r="BS209" s="2">
        <v>1</v>
      </c>
      <c r="BT209" s="2">
        <v>1</v>
      </c>
      <c r="BU209" s="2">
        <v>1</v>
      </c>
      <c r="BV209" s="2">
        <v>1</v>
      </c>
      <c r="BW209" s="2">
        <v>1</v>
      </c>
      <c r="BX209" s="2">
        <v>1</v>
      </c>
      <c r="BY209" s="2" t="s">
        <v>3</v>
      </c>
      <c r="BZ209" s="2">
        <v>117</v>
      </c>
      <c r="CA209" s="2">
        <v>74</v>
      </c>
      <c r="CB209" s="2" t="s">
        <v>3</v>
      </c>
      <c r="CC209" s="2"/>
      <c r="CD209" s="2"/>
      <c r="CE209" s="2">
        <v>0</v>
      </c>
      <c r="CF209" s="2">
        <v>0</v>
      </c>
      <c r="CG209" s="2">
        <v>0</v>
      </c>
      <c r="CH209" s="2"/>
      <c r="CI209" s="2"/>
      <c r="CJ209" s="2"/>
      <c r="CK209" s="2"/>
      <c r="CL209" s="2"/>
      <c r="CM209" s="2">
        <v>0</v>
      </c>
      <c r="CN209" s="2" t="s">
        <v>3</v>
      </c>
      <c r="CO209" s="2">
        <v>0</v>
      </c>
      <c r="CP209" s="2">
        <f t="shared" si="127"/>
        <v>6.72</v>
      </c>
      <c r="CQ209" s="2">
        <f>ROUND(AL209*BC209,2)</f>
        <v>32355.64</v>
      </c>
      <c r="CR209" s="2">
        <f>ROUND(AM209*BB209,2)</f>
        <v>0</v>
      </c>
      <c r="CS209" s="2">
        <f>ROUND(AN209*BS209,2)</f>
        <v>0</v>
      </c>
      <c r="CT209" s="2">
        <f>ROUND(AO209*BA209,2)</f>
        <v>0</v>
      </c>
      <c r="CU209" s="2">
        <f t="shared" si="128"/>
        <v>0</v>
      </c>
      <c r="CV209" s="2">
        <f>AH209</f>
        <v>0</v>
      </c>
      <c r="CW209" s="2">
        <f>AI209</f>
        <v>0</v>
      </c>
      <c r="CX209" s="2">
        <f t="shared" si="129"/>
        <v>0</v>
      </c>
      <c r="CY209" s="2">
        <f>(((S209+R209)*AT209)/100)</f>
        <v>0</v>
      </c>
      <c r="CZ209" s="2">
        <f>(((S209+R209)*AU209)/100)</f>
        <v>0</v>
      </c>
      <c r="DA209" s="2"/>
      <c r="DB209" s="2"/>
      <c r="DC209" s="2" t="s">
        <v>3</v>
      </c>
      <c r="DD209" s="2" t="s">
        <v>3</v>
      </c>
      <c r="DE209" s="2" t="s">
        <v>3</v>
      </c>
      <c r="DF209" s="2" t="s">
        <v>3</v>
      </c>
      <c r="DG209" s="2" t="s">
        <v>3</v>
      </c>
      <c r="DH209" s="2" t="s">
        <v>3</v>
      </c>
      <c r="DI209" s="2" t="s">
        <v>3</v>
      </c>
      <c r="DJ209" s="2" t="s">
        <v>3</v>
      </c>
      <c r="DK209" s="2" t="s">
        <v>3</v>
      </c>
      <c r="DL209" s="2" t="s">
        <v>3</v>
      </c>
      <c r="DM209" s="2" t="s">
        <v>3</v>
      </c>
      <c r="DN209" s="2">
        <v>0</v>
      </c>
      <c r="DO209" s="2">
        <v>0</v>
      </c>
      <c r="DP209" s="2">
        <v>1</v>
      </c>
      <c r="DQ209" s="2">
        <v>1</v>
      </c>
      <c r="DR209" s="2"/>
      <c r="DS209" s="2"/>
      <c r="DT209" s="2"/>
      <c r="DU209" s="2">
        <v>1009</v>
      </c>
      <c r="DV209" s="2" t="s">
        <v>285</v>
      </c>
      <c r="DW209" s="2" t="s">
        <v>285</v>
      </c>
      <c r="DX209" s="2">
        <v>1000</v>
      </c>
      <c r="DY209" s="2"/>
      <c r="DZ209" s="2" t="s">
        <v>3</v>
      </c>
      <c r="EA209" s="2" t="s">
        <v>3</v>
      </c>
      <c r="EB209" s="2" t="s">
        <v>3</v>
      </c>
      <c r="EC209" s="2" t="s">
        <v>3</v>
      </c>
      <c r="ED209" s="2"/>
      <c r="EE209" s="2">
        <v>72340630</v>
      </c>
      <c r="EF209" s="2">
        <v>2</v>
      </c>
      <c r="EG209" s="2" t="s">
        <v>23</v>
      </c>
      <c r="EH209" s="2">
        <v>18</v>
      </c>
      <c r="EI209" s="2" t="s">
        <v>41</v>
      </c>
      <c r="EJ209" s="2">
        <v>1</v>
      </c>
      <c r="EK209" s="2">
        <v>22001</v>
      </c>
      <c r="EL209" s="2" t="s">
        <v>41</v>
      </c>
      <c r="EM209" s="2" t="s">
        <v>207</v>
      </c>
      <c r="EN209" s="2"/>
      <c r="EO209" s="2" t="s">
        <v>3</v>
      </c>
      <c r="EP209" s="2"/>
      <c r="EQ209" s="2">
        <v>0</v>
      </c>
      <c r="ER209" s="2">
        <v>19145.349999999999</v>
      </c>
      <c r="ES209" s="2">
        <v>19145.349999999999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>
        <v>0</v>
      </c>
      <c r="FR209" s="2">
        <v>0</v>
      </c>
      <c r="FS209" s="2">
        <v>0</v>
      </c>
      <c r="FT209" s="2"/>
      <c r="FU209" s="2"/>
      <c r="FV209" s="2"/>
      <c r="FW209" s="2"/>
      <c r="FX209" s="2">
        <v>117</v>
      </c>
      <c r="FY209" s="2">
        <v>74</v>
      </c>
      <c r="FZ209" s="2"/>
      <c r="GA209" s="2" t="s">
        <v>3</v>
      </c>
      <c r="GB209" s="2"/>
      <c r="GC209" s="2"/>
      <c r="GD209" s="2">
        <v>1</v>
      </c>
      <c r="GE209" s="2"/>
      <c r="GF209" s="2">
        <v>1957526804</v>
      </c>
      <c r="GG209" s="2">
        <v>2</v>
      </c>
      <c r="GH209" s="2">
        <v>1</v>
      </c>
      <c r="GI209" s="2">
        <v>2</v>
      </c>
      <c r="GJ209" s="2">
        <v>0</v>
      </c>
      <c r="GK209" s="2">
        <v>0</v>
      </c>
      <c r="GL209" s="2">
        <f t="shared" si="130"/>
        <v>0</v>
      </c>
      <c r="GM209" s="2">
        <f t="shared" si="131"/>
        <v>6.72</v>
      </c>
      <c r="GN209" s="2">
        <f t="shared" si="132"/>
        <v>6.72</v>
      </c>
      <c r="GO209" s="2">
        <f t="shared" si="133"/>
        <v>0</v>
      </c>
      <c r="GP209" s="2">
        <f t="shared" si="134"/>
        <v>0</v>
      </c>
      <c r="GQ209" s="2"/>
      <c r="GR209" s="2">
        <v>0</v>
      </c>
      <c r="GS209" s="2">
        <v>3</v>
      </c>
      <c r="GT209" s="2">
        <v>0</v>
      </c>
      <c r="GU209" s="2" t="s">
        <v>3</v>
      </c>
      <c r="GV209" s="2">
        <f t="shared" si="135"/>
        <v>0</v>
      </c>
      <c r="GW209" s="2">
        <v>1</v>
      </c>
      <c r="GX209" s="2">
        <f t="shared" si="136"/>
        <v>0</v>
      </c>
      <c r="GY209" s="2"/>
      <c r="GZ209" s="2"/>
      <c r="HA209" s="2">
        <v>0</v>
      </c>
      <c r="HB209" s="2">
        <v>0</v>
      </c>
      <c r="HC209" s="2">
        <f t="shared" si="137"/>
        <v>0</v>
      </c>
      <c r="HD209" s="2"/>
      <c r="HE209" s="2" t="s">
        <v>3</v>
      </c>
      <c r="HF209" s="2" t="s">
        <v>3</v>
      </c>
      <c r="HG209" s="2"/>
      <c r="HH209" s="2"/>
      <c r="HI209" s="2"/>
      <c r="HJ209" s="2"/>
      <c r="HK209" s="2"/>
      <c r="HL209" s="2"/>
      <c r="HM209" s="2" t="s">
        <v>3</v>
      </c>
      <c r="HN209" s="2" t="s">
        <v>43</v>
      </c>
      <c r="HO209" s="2" t="s">
        <v>44</v>
      </c>
      <c r="HP209" s="2" t="s">
        <v>41</v>
      </c>
      <c r="HQ209" s="2" t="s">
        <v>41</v>
      </c>
      <c r="HR209" s="2"/>
      <c r="HS209" s="2">
        <v>0</v>
      </c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>
        <v>0</v>
      </c>
      <c r="IL209" s="2"/>
      <c r="IM209" s="2"/>
      <c r="IN209" s="2"/>
      <c r="IO209" s="2"/>
      <c r="IP209" s="2"/>
      <c r="IQ209" s="2"/>
      <c r="IR209" s="2"/>
      <c r="IS209" s="2"/>
      <c r="IT209" s="2"/>
      <c r="IU209" s="2"/>
    </row>
    <row r="211" spans="1:255" x14ac:dyDescent="0.2">
      <c r="A211" s="3">
        <v>51</v>
      </c>
      <c r="B211" s="3">
        <f>B193</f>
        <v>1</v>
      </c>
      <c r="C211" s="3">
        <f>A193</f>
        <v>4</v>
      </c>
      <c r="D211" s="3">
        <f>ROW(A193)</f>
        <v>193</v>
      </c>
      <c r="E211" s="3"/>
      <c r="F211" s="3" t="str">
        <f>IF(F193&lt;&gt;"",F193,"")</f>
        <v>Новый раздел</v>
      </c>
      <c r="G211" s="3" t="str">
        <f>IF(G193&lt;&gt;"",G193,"")</f>
        <v>Вывод провода-спутника под КИК-2шт</v>
      </c>
      <c r="H211" s="3">
        <v>0</v>
      </c>
      <c r="I211" s="3"/>
      <c r="J211" s="3"/>
      <c r="K211" s="3"/>
      <c r="L211" s="3"/>
      <c r="M211" s="3"/>
      <c r="N211" s="3"/>
      <c r="O211" s="3">
        <f t="shared" ref="O211:T211" si="138">ROUND(AB211,2)</f>
        <v>4482.8</v>
      </c>
      <c r="P211" s="3">
        <f t="shared" si="138"/>
        <v>2965.66</v>
      </c>
      <c r="Q211" s="3">
        <f t="shared" si="138"/>
        <v>787.13</v>
      </c>
      <c r="R211" s="3">
        <f t="shared" si="138"/>
        <v>257.77999999999997</v>
      </c>
      <c r="S211" s="3">
        <f t="shared" si="138"/>
        <v>472.23</v>
      </c>
      <c r="T211" s="3">
        <f t="shared" si="138"/>
        <v>0</v>
      </c>
      <c r="U211" s="3">
        <f>AH211</f>
        <v>1.1222099999999999</v>
      </c>
      <c r="V211" s="3">
        <f>AI211</f>
        <v>0.55838919999999992</v>
      </c>
      <c r="W211" s="3">
        <f>ROUND(AJ211,2)</f>
        <v>0</v>
      </c>
      <c r="X211" s="3">
        <f>ROUND(AK211,2)</f>
        <v>846.53</v>
      </c>
      <c r="Y211" s="3">
        <f>ROUND(AL211,2)</f>
        <v>532.12</v>
      </c>
      <c r="Z211" s="3"/>
      <c r="AA211" s="3"/>
      <c r="AB211" s="3">
        <f>ROUND(SUMIF(AA197:AA209,"=73938991",O197:O209),2)</f>
        <v>4482.8</v>
      </c>
      <c r="AC211" s="3">
        <f>ROUND(SUMIF(AA197:AA209,"=73938991",P197:P209),2)</f>
        <v>2965.66</v>
      </c>
      <c r="AD211" s="3">
        <f>ROUND(SUMIF(AA197:AA209,"=73938991",Q197:Q209),2)</f>
        <v>787.13</v>
      </c>
      <c r="AE211" s="3">
        <f>ROUND(SUMIF(AA197:AA209,"=73938991",R197:R209),2)</f>
        <v>257.77999999999997</v>
      </c>
      <c r="AF211" s="3">
        <f>ROUND(SUMIF(AA197:AA209,"=73938991",S197:S209),2)</f>
        <v>472.23</v>
      </c>
      <c r="AG211" s="3">
        <f>ROUND(SUMIF(AA197:AA209,"=73938991",T197:T209),2)</f>
        <v>0</v>
      </c>
      <c r="AH211" s="3">
        <f>SUMIF(AA197:AA209,"=73938991",U197:U209)</f>
        <v>1.1222099999999999</v>
      </c>
      <c r="AI211" s="3">
        <f>SUMIF(AA197:AA209,"=73938991",V197:V209)</f>
        <v>0.55838919999999992</v>
      </c>
      <c r="AJ211" s="3">
        <f>ROUND(SUMIF(AA197:AA209,"=73938991",W197:W209),2)</f>
        <v>0</v>
      </c>
      <c r="AK211" s="3">
        <f>ROUND(SUMIF(AA197:AA209,"=73938991",X197:X209),2)</f>
        <v>846.53</v>
      </c>
      <c r="AL211" s="3">
        <f>ROUND(SUMIF(AA197:AA209,"=73938991",Y197:Y209),2)</f>
        <v>532.12</v>
      </c>
      <c r="AM211" s="3"/>
      <c r="AN211" s="3"/>
      <c r="AO211" s="3">
        <f t="shared" ref="AO211:BD211" si="139">ROUND(BX211,2)</f>
        <v>0</v>
      </c>
      <c r="AP211" s="3">
        <f t="shared" si="139"/>
        <v>0</v>
      </c>
      <c r="AQ211" s="3">
        <f t="shared" si="139"/>
        <v>0</v>
      </c>
      <c r="AR211" s="3">
        <f t="shared" si="139"/>
        <v>5861.45</v>
      </c>
      <c r="AS211" s="3">
        <f t="shared" si="139"/>
        <v>5861.45</v>
      </c>
      <c r="AT211" s="3">
        <f t="shared" si="139"/>
        <v>0</v>
      </c>
      <c r="AU211" s="3">
        <f t="shared" si="139"/>
        <v>0</v>
      </c>
      <c r="AV211" s="3">
        <f t="shared" si="139"/>
        <v>2965.66</v>
      </c>
      <c r="AW211" s="3">
        <f t="shared" si="139"/>
        <v>2965.66</v>
      </c>
      <c r="AX211" s="3">
        <f t="shared" si="139"/>
        <v>0</v>
      </c>
      <c r="AY211" s="3">
        <f t="shared" si="139"/>
        <v>2965.66</v>
      </c>
      <c r="AZ211" s="3">
        <f t="shared" si="139"/>
        <v>0</v>
      </c>
      <c r="BA211" s="3">
        <f t="shared" si="139"/>
        <v>0</v>
      </c>
      <c r="BB211" s="3">
        <f t="shared" si="139"/>
        <v>0</v>
      </c>
      <c r="BC211" s="3">
        <f t="shared" si="139"/>
        <v>0</v>
      </c>
      <c r="BD211" s="3">
        <f t="shared" si="139"/>
        <v>0</v>
      </c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>
        <f>ROUND(SUMIF(AA197:AA209,"=73938991",FQ197:FQ209),2)</f>
        <v>0</v>
      </c>
      <c r="BY211" s="3">
        <f>ROUND(SUMIF(AA197:AA209,"=73938991",FR197:FR209),2)</f>
        <v>0</v>
      </c>
      <c r="BZ211" s="3">
        <f>ROUND(SUMIF(AA197:AA209,"=73938991",GL197:GL209),2)</f>
        <v>0</v>
      </c>
      <c r="CA211" s="3">
        <f>ROUND(SUMIF(AA197:AA209,"=73938991",GM197:GM209),2)</f>
        <v>5861.45</v>
      </c>
      <c r="CB211" s="3">
        <f>ROUND(SUMIF(AA197:AA209,"=73938991",GN197:GN209),2)</f>
        <v>5861.45</v>
      </c>
      <c r="CC211" s="3">
        <f>ROUND(SUMIF(AA197:AA209,"=73938991",GO197:GO209),2)</f>
        <v>0</v>
      </c>
      <c r="CD211" s="3">
        <f>ROUND(SUMIF(AA197:AA209,"=73938991",GP197:GP209),2)</f>
        <v>0</v>
      </c>
      <c r="CE211" s="3">
        <f>AC211-BX211</f>
        <v>2965.66</v>
      </c>
      <c r="CF211" s="3">
        <f>AC211-BY211</f>
        <v>2965.66</v>
      </c>
      <c r="CG211" s="3">
        <f>BX211-BZ211</f>
        <v>0</v>
      </c>
      <c r="CH211" s="3">
        <f>AC211-BX211-BY211+BZ211</f>
        <v>2965.66</v>
      </c>
      <c r="CI211" s="3">
        <f>BY211-BZ211</f>
        <v>0</v>
      </c>
      <c r="CJ211" s="3">
        <f>ROUND(SUMIF(AA197:AA209,"=73938991",GX197:GX209),2)</f>
        <v>0</v>
      </c>
      <c r="CK211" s="3">
        <f>ROUND(SUMIF(AA197:AA209,"=73938991",GY197:GY209),2)</f>
        <v>0</v>
      </c>
      <c r="CL211" s="3">
        <f>ROUND(SUMIF(AA197:AA209,"=73938991",GZ197:GZ209),2)</f>
        <v>0</v>
      </c>
      <c r="CM211" s="3">
        <f>ROUND(SUMIF(AA197:AA209,"=73938991",HD197:HD209),2)</f>
        <v>0</v>
      </c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>
        <v>0</v>
      </c>
    </row>
    <row r="213" spans="1:255" x14ac:dyDescent="0.2">
      <c r="A213" s="5">
        <v>50</v>
      </c>
      <c r="B213" s="5">
        <v>0</v>
      </c>
      <c r="C213" s="5">
        <v>0</v>
      </c>
      <c r="D213" s="5">
        <v>1</v>
      </c>
      <c r="E213" s="5">
        <v>201</v>
      </c>
      <c r="F213" s="5">
        <f>ROUND(Source!O211,O213)</f>
        <v>4482.8</v>
      </c>
      <c r="G213" s="5" t="s">
        <v>64</v>
      </c>
      <c r="H213" s="5" t="s">
        <v>65</v>
      </c>
      <c r="I213" s="5"/>
      <c r="J213" s="5"/>
      <c r="K213" s="5">
        <v>201</v>
      </c>
      <c r="L213" s="5">
        <v>1</v>
      </c>
      <c r="M213" s="5">
        <v>3</v>
      </c>
      <c r="N213" s="5" t="s">
        <v>3</v>
      </c>
      <c r="O213" s="5">
        <v>2</v>
      </c>
      <c r="P213" s="5"/>
      <c r="Q213" s="5"/>
      <c r="R213" s="5"/>
      <c r="S213" s="5"/>
      <c r="T213" s="5"/>
      <c r="U213" s="5"/>
      <c r="V213" s="5"/>
      <c r="W213" s="5">
        <v>4482.7999999999993</v>
      </c>
      <c r="X213" s="5">
        <v>1</v>
      </c>
      <c r="Y213" s="5">
        <v>4482.7999999999993</v>
      </c>
      <c r="Z213" s="5"/>
      <c r="AA213" s="5"/>
      <c r="AB213" s="5"/>
    </row>
    <row r="214" spans="1:255" x14ac:dyDescent="0.2">
      <c r="A214" s="5">
        <v>50</v>
      </c>
      <c r="B214" s="5">
        <v>0</v>
      </c>
      <c r="C214" s="5">
        <v>0</v>
      </c>
      <c r="D214" s="5">
        <v>1</v>
      </c>
      <c r="E214" s="5">
        <v>202</v>
      </c>
      <c r="F214" s="5">
        <f>ROUND(Source!P211,O214)</f>
        <v>2965.66</v>
      </c>
      <c r="G214" s="5" t="s">
        <v>66</v>
      </c>
      <c r="H214" s="5" t="s">
        <v>67</v>
      </c>
      <c r="I214" s="5"/>
      <c r="J214" s="5"/>
      <c r="K214" s="5">
        <v>202</v>
      </c>
      <c r="L214" s="5">
        <v>2</v>
      </c>
      <c r="M214" s="5">
        <v>3</v>
      </c>
      <c r="N214" s="5" t="s">
        <v>3</v>
      </c>
      <c r="O214" s="5">
        <v>2</v>
      </c>
      <c r="P214" s="5"/>
      <c r="Q214" s="5"/>
      <c r="R214" s="5"/>
      <c r="S214" s="5"/>
      <c r="T214" s="5"/>
      <c r="U214" s="5"/>
      <c r="V214" s="5"/>
      <c r="W214" s="5">
        <v>2965.66</v>
      </c>
      <c r="X214" s="5">
        <v>1</v>
      </c>
      <c r="Y214" s="5">
        <v>2965.66</v>
      </c>
      <c r="Z214" s="5"/>
      <c r="AA214" s="5"/>
      <c r="AB214" s="5"/>
    </row>
    <row r="215" spans="1:255" x14ac:dyDescent="0.2">
      <c r="A215" s="5">
        <v>50</v>
      </c>
      <c r="B215" s="5">
        <v>0</v>
      </c>
      <c r="C215" s="5">
        <v>0</v>
      </c>
      <c r="D215" s="5">
        <v>1</v>
      </c>
      <c r="E215" s="5">
        <v>222</v>
      </c>
      <c r="F215" s="5">
        <f>ROUND(Source!AO211,O215)</f>
        <v>0</v>
      </c>
      <c r="G215" s="5" t="s">
        <v>68</v>
      </c>
      <c r="H215" s="5" t="s">
        <v>69</v>
      </c>
      <c r="I215" s="5"/>
      <c r="J215" s="5"/>
      <c r="K215" s="5">
        <v>222</v>
      </c>
      <c r="L215" s="5">
        <v>3</v>
      </c>
      <c r="M215" s="5">
        <v>3</v>
      </c>
      <c r="N215" s="5" t="s">
        <v>3</v>
      </c>
      <c r="O215" s="5">
        <v>2</v>
      </c>
      <c r="P215" s="5"/>
      <c r="Q215" s="5"/>
      <c r="R215" s="5"/>
      <c r="S215" s="5"/>
      <c r="T215" s="5"/>
      <c r="U215" s="5"/>
      <c r="V215" s="5"/>
      <c r="W215" s="5">
        <v>0</v>
      </c>
      <c r="X215" s="5">
        <v>1</v>
      </c>
      <c r="Y215" s="5">
        <v>0</v>
      </c>
      <c r="Z215" s="5"/>
      <c r="AA215" s="5"/>
      <c r="AB215" s="5"/>
    </row>
    <row r="216" spans="1:255" x14ac:dyDescent="0.2">
      <c r="A216" s="5">
        <v>50</v>
      </c>
      <c r="B216" s="5">
        <v>0</v>
      </c>
      <c r="C216" s="5">
        <v>0</v>
      </c>
      <c r="D216" s="5">
        <v>1</v>
      </c>
      <c r="E216" s="5">
        <v>225</v>
      </c>
      <c r="F216" s="5">
        <f>ROUND(Source!AV211,O216)</f>
        <v>2965.66</v>
      </c>
      <c r="G216" s="5" t="s">
        <v>70</v>
      </c>
      <c r="H216" s="5" t="s">
        <v>71</v>
      </c>
      <c r="I216" s="5"/>
      <c r="J216" s="5"/>
      <c r="K216" s="5">
        <v>225</v>
      </c>
      <c r="L216" s="5">
        <v>4</v>
      </c>
      <c r="M216" s="5">
        <v>3</v>
      </c>
      <c r="N216" s="5" t="s">
        <v>3</v>
      </c>
      <c r="O216" s="5">
        <v>2</v>
      </c>
      <c r="P216" s="5"/>
      <c r="Q216" s="5"/>
      <c r="R216" s="5"/>
      <c r="S216" s="5"/>
      <c r="T216" s="5"/>
      <c r="U216" s="5"/>
      <c r="V216" s="5"/>
      <c r="W216" s="5">
        <v>2965.66</v>
      </c>
      <c r="X216" s="5">
        <v>1</v>
      </c>
      <c r="Y216" s="5">
        <v>2965.66</v>
      </c>
      <c r="Z216" s="5"/>
      <c r="AA216" s="5"/>
      <c r="AB216" s="5"/>
    </row>
    <row r="217" spans="1:255" x14ac:dyDescent="0.2">
      <c r="A217" s="5">
        <v>50</v>
      </c>
      <c r="B217" s="5">
        <v>0</v>
      </c>
      <c r="C217" s="5">
        <v>0</v>
      </c>
      <c r="D217" s="5">
        <v>1</v>
      </c>
      <c r="E217" s="5">
        <v>226</v>
      </c>
      <c r="F217" s="5">
        <f>ROUND(Source!AW211,O217)</f>
        <v>2965.66</v>
      </c>
      <c r="G217" s="5" t="s">
        <v>72</v>
      </c>
      <c r="H217" s="5" t="s">
        <v>73</v>
      </c>
      <c r="I217" s="5"/>
      <c r="J217" s="5"/>
      <c r="K217" s="5">
        <v>226</v>
      </c>
      <c r="L217" s="5">
        <v>5</v>
      </c>
      <c r="M217" s="5">
        <v>3</v>
      </c>
      <c r="N217" s="5" t="s">
        <v>3</v>
      </c>
      <c r="O217" s="5">
        <v>2</v>
      </c>
      <c r="P217" s="5"/>
      <c r="Q217" s="5"/>
      <c r="R217" s="5"/>
      <c r="S217" s="5"/>
      <c r="T217" s="5"/>
      <c r="U217" s="5"/>
      <c r="V217" s="5"/>
      <c r="W217" s="5">
        <v>2965.66</v>
      </c>
      <c r="X217" s="5">
        <v>1</v>
      </c>
      <c r="Y217" s="5">
        <v>2965.66</v>
      </c>
      <c r="Z217" s="5"/>
      <c r="AA217" s="5"/>
      <c r="AB217" s="5"/>
    </row>
    <row r="218" spans="1:255" x14ac:dyDescent="0.2">
      <c r="A218" s="5">
        <v>50</v>
      </c>
      <c r="B218" s="5">
        <v>0</v>
      </c>
      <c r="C218" s="5">
        <v>0</v>
      </c>
      <c r="D218" s="5">
        <v>1</v>
      </c>
      <c r="E218" s="5">
        <v>227</v>
      </c>
      <c r="F218" s="5">
        <f>ROUND(Source!AX211,O218)</f>
        <v>0</v>
      </c>
      <c r="G218" s="5" t="s">
        <v>74</v>
      </c>
      <c r="H218" s="5" t="s">
        <v>75</v>
      </c>
      <c r="I218" s="5"/>
      <c r="J218" s="5"/>
      <c r="K218" s="5">
        <v>227</v>
      </c>
      <c r="L218" s="5">
        <v>6</v>
      </c>
      <c r="M218" s="5">
        <v>3</v>
      </c>
      <c r="N218" s="5" t="s">
        <v>3</v>
      </c>
      <c r="O218" s="5">
        <v>2</v>
      </c>
      <c r="P218" s="5"/>
      <c r="Q218" s="5"/>
      <c r="R218" s="5"/>
      <c r="S218" s="5"/>
      <c r="T218" s="5"/>
      <c r="U218" s="5"/>
      <c r="V218" s="5"/>
      <c r="W218" s="5">
        <v>0</v>
      </c>
      <c r="X218" s="5">
        <v>1</v>
      </c>
      <c r="Y218" s="5">
        <v>0</v>
      </c>
      <c r="Z218" s="5"/>
      <c r="AA218" s="5"/>
      <c r="AB218" s="5"/>
    </row>
    <row r="219" spans="1:255" x14ac:dyDescent="0.2">
      <c r="A219" s="5">
        <v>50</v>
      </c>
      <c r="B219" s="5">
        <v>0</v>
      </c>
      <c r="C219" s="5">
        <v>0</v>
      </c>
      <c r="D219" s="5">
        <v>1</v>
      </c>
      <c r="E219" s="5">
        <v>228</v>
      </c>
      <c r="F219" s="5">
        <f>ROUND(Source!AY211,O219)</f>
        <v>2965.66</v>
      </c>
      <c r="G219" s="5" t="s">
        <v>76</v>
      </c>
      <c r="H219" s="5" t="s">
        <v>77</v>
      </c>
      <c r="I219" s="5"/>
      <c r="J219" s="5"/>
      <c r="K219" s="5">
        <v>228</v>
      </c>
      <c r="L219" s="5">
        <v>7</v>
      </c>
      <c r="M219" s="5">
        <v>3</v>
      </c>
      <c r="N219" s="5" t="s">
        <v>3</v>
      </c>
      <c r="O219" s="5">
        <v>2</v>
      </c>
      <c r="P219" s="5"/>
      <c r="Q219" s="5"/>
      <c r="R219" s="5"/>
      <c r="S219" s="5"/>
      <c r="T219" s="5"/>
      <c r="U219" s="5"/>
      <c r="V219" s="5"/>
      <c r="W219" s="5">
        <v>2965.66</v>
      </c>
      <c r="X219" s="5">
        <v>1</v>
      </c>
      <c r="Y219" s="5">
        <v>2965.66</v>
      </c>
      <c r="Z219" s="5"/>
      <c r="AA219" s="5"/>
      <c r="AB219" s="5"/>
    </row>
    <row r="220" spans="1:255" x14ac:dyDescent="0.2">
      <c r="A220" s="5">
        <v>50</v>
      </c>
      <c r="B220" s="5">
        <v>0</v>
      </c>
      <c r="C220" s="5">
        <v>0</v>
      </c>
      <c r="D220" s="5">
        <v>1</v>
      </c>
      <c r="E220" s="5">
        <v>216</v>
      </c>
      <c r="F220" s="5">
        <f>ROUND(Source!AP211,O220)</f>
        <v>0</v>
      </c>
      <c r="G220" s="5" t="s">
        <v>78</v>
      </c>
      <c r="H220" s="5" t="s">
        <v>79</v>
      </c>
      <c r="I220" s="5"/>
      <c r="J220" s="5"/>
      <c r="K220" s="5">
        <v>216</v>
      </c>
      <c r="L220" s="5">
        <v>8</v>
      </c>
      <c r="M220" s="5">
        <v>3</v>
      </c>
      <c r="N220" s="5" t="s">
        <v>3</v>
      </c>
      <c r="O220" s="5">
        <v>2</v>
      </c>
      <c r="P220" s="5"/>
      <c r="Q220" s="5"/>
      <c r="R220" s="5"/>
      <c r="S220" s="5"/>
      <c r="T220" s="5"/>
      <c r="U220" s="5"/>
      <c r="V220" s="5"/>
      <c r="W220" s="5">
        <v>0</v>
      </c>
      <c r="X220" s="5">
        <v>1</v>
      </c>
      <c r="Y220" s="5">
        <v>0</v>
      </c>
      <c r="Z220" s="5"/>
      <c r="AA220" s="5"/>
      <c r="AB220" s="5"/>
    </row>
    <row r="221" spans="1:255" x14ac:dyDescent="0.2">
      <c r="A221" s="5">
        <v>50</v>
      </c>
      <c r="B221" s="5">
        <v>0</v>
      </c>
      <c r="C221" s="5">
        <v>0</v>
      </c>
      <c r="D221" s="5">
        <v>1</v>
      </c>
      <c r="E221" s="5">
        <v>223</v>
      </c>
      <c r="F221" s="5">
        <f>ROUND(Source!AQ211,O221)</f>
        <v>0</v>
      </c>
      <c r="G221" s="5" t="s">
        <v>80</v>
      </c>
      <c r="H221" s="5" t="s">
        <v>81</v>
      </c>
      <c r="I221" s="5"/>
      <c r="J221" s="5"/>
      <c r="K221" s="5">
        <v>223</v>
      </c>
      <c r="L221" s="5">
        <v>9</v>
      </c>
      <c r="M221" s="5">
        <v>3</v>
      </c>
      <c r="N221" s="5" t="s">
        <v>3</v>
      </c>
      <c r="O221" s="5">
        <v>2</v>
      </c>
      <c r="P221" s="5"/>
      <c r="Q221" s="5"/>
      <c r="R221" s="5"/>
      <c r="S221" s="5"/>
      <c r="T221" s="5"/>
      <c r="U221" s="5"/>
      <c r="V221" s="5"/>
      <c r="W221" s="5">
        <v>0</v>
      </c>
      <c r="X221" s="5">
        <v>1</v>
      </c>
      <c r="Y221" s="5">
        <v>0</v>
      </c>
      <c r="Z221" s="5"/>
      <c r="AA221" s="5"/>
      <c r="AB221" s="5"/>
    </row>
    <row r="222" spans="1:255" x14ac:dyDescent="0.2">
      <c r="A222" s="5">
        <v>50</v>
      </c>
      <c r="B222" s="5">
        <v>0</v>
      </c>
      <c r="C222" s="5">
        <v>0</v>
      </c>
      <c r="D222" s="5">
        <v>1</v>
      </c>
      <c r="E222" s="5">
        <v>229</v>
      </c>
      <c r="F222" s="5">
        <f>ROUND(Source!AZ211,O222)</f>
        <v>0</v>
      </c>
      <c r="G222" s="5" t="s">
        <v>82</v>
      </c>
      <c r="H222" s="5" t="s">
        <v>83</v>
      </c>
      <c r="I222" s="5"/>
      <c r="J222" s="5"/>
      <c r="K222" s="5">
        <v>229</v>
      </c>
      <c r="L222" s="5">
        <v>10</v>
      </c>
      <c r="M222" s="5">
        <v>3</v>
      </c>
      <c r="N222" s="5" t="s">
        <v>3</v>
      </c>
      <c r="O222" s="5">
        <v>2</v>
      </c>
      <c r="P222" s="5"/>
      <c r="Q222" s="5"/>
      <c r="R222" s="5"/>
      <c r="S222" s="5"/>
      <c r="T222" s="5"/>
      <c r="U222" s="5"/>
      <c r="V222" s="5"/>
      <c r="W222" s="5">
        <v>0</v>
      </c>
      <c r="X222" s="5">
        <v>1</v>
      </c>
      <c r="Y222" s="5">
        <v>0</v>
      </c>
      <c r="Z222" s="5"/>
      <c r="AA222" s="5"/>
      <c r="AB222" s="5"/>
    </row>
    <row r="223" spans="1:255" x14ac:dyDescent="0.2">
      <c r="A223" s="5">
        <v>50</v>
      </c>
      <c r="B223" s="5">
        <v>0</v>
      </c>
      <c r="C223" s="5">
        <v>0</v>
      </c>
      <c r="D223" s="5">
        <v>1</v>
      </c>
      <c r="E223" s="5">
        <v>203</v>
      </c>
      <c r="F223" s="5">
        <f>ROUND(Source!Q211,O223)</f>
        <v>787.13</v>
      </c>
      <c r="G223" s="5" t="s">
        <v>84</v>
      </c>
      <c r="H223" s="5" t="s">
        <v>85</v>
      </c>
      <c r="I223" s="5"/>
      <c r="J223" s="5"/>
      <c r="K223" s="5">
        <v>203</v>
      </c>
      <c r="L223" s="5">
        <v>11</v>
      </c>
      <c r="M223" s="5">
        <v>3</v>
      </c>
      <c r="N223" s="5" t="s">
        <v>3</v>
      </c>
      <c r="O223" s="5">
        <v>2</v>
      </c>
      <c r="P223" s="5"/>
      <c r="Q223" s="5"/>
      <c r="R223" s="5"/>
      <c r="S223" s="5"/>
      <c r="T223" s="5"/>
      <c r="U223" s="5"/>
      <c r="V223" s="5"/>
      <c r="W223" s="5">
        <v>787.13000000000011</v>
      </c>
      <c r="X223" s="5">
        <v>1</v>
      </c>
      <c r="Y223" s="5">
        <v>787.13000000000011</v>
      </c>
      <c r="Z223" s="5"/>
      <c r="AA223" s="5"/>
      <c r="AB223" s="5"/>
    </row>
    <row r="224" spans="1:255" x14ac:dyDescent="0.2">
      <c r="A224" s="5">
        <v>50</v>
      </c>
      <c r="B224" s="5">
        <v>0</v>
      </c>
      <c r="C224" s="5">
        <v>0</v>
      </c>
      <c r="D224" s="5">
        <v>1</v>
      </c>
      <c r="E224" s="5">
        <v>231</v>
      </c>
      <c r="F224" s="5">
        <f>ROUND(Source!BB211,O224)</f>
        <v>0</v>
      </c>
      <c r="G224" s="5" t="s">
        <v>86</v>
      </c>
      <c r="H224" s="5" t="s">
        <v>87</v>
      </c>
      <c r="I224" s="5"/>
      <c r="J224" s="5"/>
      <c r="K224" s="5">
        <v>231</v>
      </c>
      <c r="L224" s="5">
        <v>12</v>
      </c>
      <c r="M224" s="5">
        <v>3</v>
      </c>
      <c r="N224" s="5" t="s">
        <v>3</v>
      </c>
      <c r="O224" s="5">
        <v>2</v>
      </c>
      <c r="P224" s="5"/>
      <c r="Q224" s="5"/>
      <c r="R224" s="5"/>
      <c r="S224" s="5"/>
      <c r="T224" s="5"/>
      <c r="U224" s="5"/>
      <c r="V224" s="5"/>
      <c r="W224" s="5">
        <v>0</v>
      </c>
      <c r="X224" s="5">
        <v>1</v>
      </c>
      <c r="Y224" s="5">
        <v>0</v>
      </c>
      <c r="Z224" s="5"/>
      <c r="AA224" s="5"/>
      <c r="AB224" s="5"/>
    </row>
    <row r="225" spans="1:28" x14ac:dyDescent="0.2">
      <c r="A225" s="5">
        <v>50</v>
      </c>
      <c r="B225" s="5">
        <v>0</v>
      </c>
      <c r="C225" s="5">
        <v>0</v>
      </c>
      <c r="D225" s="5">
        <v>1</v>
      </c>
      <c r="E225" s="5">
        <v>204</v>
      </c>
      <c r="F225" s="5">
        <f>ROUND(Source!R211,O225)</f>
        <v>257.77999999999997</v>
      </c>
      <c r="G225" s="5" t="s">
        <v>88</v>
      </c>
      <c r="H225" s="5" t="s">
        <v>89</v>
      </c>
      <c r="I225" s="5"/>
      <c r="J225" s="5"/>
      <c r="K225" s="5">
        <v>204</v>
      </c>
      <c r="L225" s="5">
        <v>13</v>
      </c>
      <c r="M225" s="5">
        <v>3</v>
      </c>
      <c r="N225" s="5" t="s">
        <v>3</v>
      </c>
      <c r="O225" s="5">
        <v>2</v>
      </c>
      <c r="P225" s="5"/>
      <c r="Q225" s="5"/>
      <c r="R225" s="5"/>
      <c r="S225" s="5"/>
      <c r="T225" s="5"/>
      <c r="U225" s="5"/>
      <c r="V225" s="5"/>
      <c r="W225" s="5">
        <v>257.78000000000003</v>
      </c>
      <c r="X225" s="5">
        <v>1</v>
      </c>
      <c r="Y225" s="5">
        <v>257.78000000000003</v>
      </c>
      <c r="Z225" s="5"/>
      <c r="AA225" s="5"/>
      <c r="AB225" s="5"/>
    </row>
    <row r="226" spans="1:28" x14ac:dyDescent="0.2">
      <c r="A226" s="5">
        <v>50</v>
      </c>
      <c r="B226" s="5">
        <v>0</v>
      </c>
      <c r="C226" s="5">
        <v>0</v>
      </c>
      <c r="D226" s="5">
        <v>1</v>
      </c>
      <c r="E226" s="5">
        <v>205</v>
      </c>
      <c r="F226" s="5">
        <f>ROUND(Source!S211,O226)</f>
        <v>472.23</v>
      </c>
      <c r="G226" s="5" t="s">
        <v>90</v>
      </c>
      <c r="H226" s="5" t="s">
        <v>91</v>
      </c>
      <c r="I226" s="5"/>
      <c r="J226" s="5"/>
      <c r="K226" s="5">
        <v>205</v>
      </c>
      <c r="L226" s="5">
        <v>14</v>
      </c>
      <c r="M226" s="5">
        <v>3</v>
      </c>
      <c r="N226" s="5" t="s">
        <v>3</v>
      </c>
      <c r="O226" s="5">
        <v>2</v>
      </c>
      <c r="P226" s="5"/>
      <c r="Q226" s="5"/>
      <c r="R226" s="5"/>
      <c r="S226" s="5"/>
      <c r="T226" s="5"/>
      <c r="U226" s="5"/>
      <c r="V226" s="5"/>
      <c r="W226" s="5">
        <v>472.22999999999996</v>
      </c>
      <c r="X226" s="5">
        <v>1</v>
      </c>
      <c r="Y226" s="5">
        <v>472.22999999999996</v>
      </c>
      <c r="Z226" s="5"/>
      <c r="AA226" s="5"/>
      <c r="AB226" s="5"/>
    </row>
    <row r="227" spans="1:28" x14ac:dyDescent="0.2">
      <c r="A227" s="5">
        <v>50</v>
      </c>
      <c r="B227" s="5">
        <v>0</v>
      </c>
      <c r="C227" s="5">
        <v>0</v>
      </c>
      <c r="D227" s="5">
        <v>1</v>
      </c>
      <c r="E227" s="5">
        <v>232</v>
      </c>
      <c r="F227" s="5">
        <f>ROUND(Source!BC211,O227)</f>
        <v>0</v>
      </c>
      <c r="G227" s="5" t="s">
        <v>92</v>
      </c>
      <c r="H227" s="5" t="s">
        <v>93</v>
      </c>
      <c r="I227" s="5"/>
      <c r="J227" s="5"/>
      <c r="K227" s="5">
        <v>232</v>
      </c>
      <c r="L227" s="5">
        <v>15</v>
      </c>
      <c r="M227" s="5">
        <v>3</v>
      </c>
      <c r="N227" s="5" t="s">
        <v>3</v>
      </c>
      <c r="O227" s="5">
        <v>2</v>
      </c>
      <c r="P227" s="5"/>
      <c r="Q227" s="5"/>
      <c r="R227" s="5"/>
      <c r="S227" s="5"/>
      <c r="T227" s="5"/>
      <c r="U227" s="5"/>
      <c r="V227" s="5"/>
      <c r="W227" s="5">
        <v>0</v>
      </c>
      <c r="X227" s="5">
        <v>1</v>
      </c>
      <c r="Y227" s="5">
        <v>0</v>
      </c>
      <c r="Z227" s="5"/>
      <c r="AA227" s="5"/>
      <c r="AB227" s="5"/>
    </row>
    <row r="228" spans="1:28" x14ac:dyDescent="0.2">
      <c r="A228" s="5">
        <v>50</v>
      </c>
      <c r="B228" s="5">
        <v>0</v>
      </c>
      <c r="C228" s="5">
        <v>0</v>
      </c>
      <c r="D228" s="5">
        <v>1</v>
      </c>
      <c r="E228" s="5">
        <v>214</v>
      </c>
      <c r="F228" s="5">
        <f>ROUND(Source!AS211,O228)</f>
        <v>5861.45</v>
      </c>
      <c r="G228" s="5" t="s">
        <v>94</v>
      </c>
      <c r="H228" s="5" t="s">
        <v>95</v>
      </c>
      <c r="I228" s="5"/>
      <c r="J228" s="5"/>
      <c r="K228" s="5">
        <v>214</v>
      </c>
      <c r="L228" s="5">
        <v>16</v>
      </c>
      <c r="M228" s="5">
        <v>3</v>
      </c>
      <c r="N228" s="5" t="s">
        <v>3</v>
      </c>
      <c r="O228" s="5">
        <v>2</v>
      </c>
      <c r="P228" s="5"/>
      <c r="Q228" s="5"/>
      <c r="R228" s="5"/>
      <c r="S228" s="5"/>
      <c r="T228" s="5"/>
      <c r="U228" s="5"/>
      <c r="V228" s="5"/>
      <c r="W228" s="5">
        <v>5861.45</v>
      </c>
      <c r="X228" s="5">
        <v>1</v>
      </c>
      <c r="Y228" s="5">
        <v>5861.45</v>
      </c>
      <c r="Z228" s="5"/>
      <c r="AA228" s="5"/>
      <c r="AB228" s="5"/>
    </row>
    <row r="229" spans="1:28" x14ac:dyDescent="0.2">
      <c r="A229" s="5">
        <v>50</v>
      </c>
      <c r="B229" s="5">
        <v>0</v>
      </c>
      <c r="C229" s="5">
        <v>0</v>
      </c>
      <c r="D229" s="5">
        <v>1</v>
      </c>
      <c r="E229" s="5">
        <v>215</v>
      </c>
      <c r="F229" s="5">
        <f>ROUND(Source!AT211,O229)</f>
        <v>0</v>
      </c>
      <c r="G229" s="5" t="s">
        <v>96</v>
      </c>
      <c r="H229" s="5" t="s">
        <v>97</v>
      </c>
      <c r="I229" s="5"/>
      <c r="J229" s="5"/>
      <c r="K229" s="5">
        <v>215</v>
      </c>
      <c r="L229" s="5">
        <v>17</v>
      </c>
      <c r="M229" s="5">
        <v>3</v>
      </c>
      <c r="N229" s="5" t="s">
        <v>3</v>
      </c>
      <c r="O229" s="5">
        <v>2</v>
      </c>
      <c r="P229" s="5"/>
      <c r="Q229" s="5"/>
      <c r="R229" s="5"/>
      <c r="S229" s="5"/>
      <c r="T229" s="5"/>
      <c r="U229" s="5"/>
      <c r="V229" s="5"/>
      <c r="W229" s="5">
        <v>0</v>
      </c>
      <c r="X229" s="5">
        <v>1</v>
      </c>
      <c r="Y229" s="5">
        <v>0</v>
      </c>
      <c r="Z229" s="5"/>
      <c r="AA229" s="5"/>
      <c r="AB229" s="5"/>
    </row>
    <row r="230" spans="1:28" x14ac:dyDescent="0.2">
      <c r="A230" s="5">
        <v>50</v>
      </c>
      <c r="B230" s="5">
        <v>0</v>
      </c>
      <c r="C230" s="5">
        <v>0</v>
      </c>
      <c r="D230" s="5">
        <v>1</v>
      </c>
      <c r="E230" s="5">
        <v>217</v>
      </c>
      <c r="F230" s="5">
        <f>ROUND(Source!AU211,O230)</f>
        <v>0</v>
      </c>
      <c r="G230" s="5" t="s">
        <v>98</v>
      </c>
      <c r="H230" s="5" t="s">
        <v>99</v>
      </c>
      <c r="I230" s="5"/>
      <c r="J230" s="5"/>
      <c r="K230" s="5">
        <v>217</v>
      </c>
      <c r="L230" s="5">
        <v>18</v>
      </c>
      <c r="M230" s="5">
        <v>3</v>
      </c>
      <c r="N230" s="5" t="s">
        <v>3</v>
      </c>
      <c r="O230" s="5">
        <v>2</v>
      </c>
      <c r="P230" s="5"/>
      <c r="Q230" s="5"/>
      <c r="R230" s="5"/>
      <c r="S230" s="5"/>
      <c r="T230" s="5"/>
      <c r="U230" s="5"/>
      <c r="V230" s="5"/>
      <c r="W230" s="5">
        <v>0</v>
      </c>
      <c r="X230" s="5">
        <v>1</v>
      </c>
      <c r="Y230" s="5">
        <v>0</v>
      </c>
      <c r="Z230" s="5"/>
      <c r="AA230" s="5"/>
      <c r="AB230" s="5"/>
    </row>
    <row r="231" spans="1:28" x14ac:dyDescent="0.2">
      <c r="A231" s="5">
        <v>50</v>
      </c>
      <c r="B231" s="5">
        <v>0</v>
      </c>
      <c r="C231" s="5">
        <v>0</v>
      </c>
      <c r="D231" s="5">
        <v>1</v>
      </c>
      <c r="E231" s="5">
        <v>230</v>
      </c>
      <c r="F231" s="5">
        <f>ROUND(Source!BA211,O231)</f>
        <v>0</v>
      </c>
      <c r="G231" s="5" t="s">
        <v>100</v>
      </c>
      <c r="H231" s="5" t="s">
        <v>101</v>
      </c>
      <c r="I231" s="5"/>
      <c r="J231" s="5"/>
      <c r="K231" s="5">
        <v>230</v>
      </c>
      <c r="L231" s="5">
        <v>19</v>
      </c>
      <c r="M231" s="5">
        <v>3</v>
      </c>
      <c r="N231" s="5" t="s">
        <v>3</v>
      </c>
      <c r="O231" s="5">
        <v>2</v>
      </c>
      <c r="P231" s="5"/>
      <c r="Q231" s="5"/>
      <c r="R231" s="5"/>
      <c r="S231" s="5"/>
      <c r="T231" s="5"/>
      <c r="U231" s="5"/>
      <c r="V231" s="5"/>
      <c r="W231" s="5">
        <v>0</v>
      </c>
      <c r="X231" s="5">
        <v>1</v>
      </c>
      <c r="Y231" s="5">
        <v>0</v>
      </c>
      <c r="Z231" s="5"/>
      <c r="AA231" s="5"/>
      <c r="AB231" s="5"/>
    </row>
    <row r="232" spans="1:28" x14ac:dyDescent="0.2">
      <c r="A232" s="5">
        <v>50</v>
      </c>
      <c r="B232" s="5">
        <v>0</v>
      </c>
      <c r="C232" s="5">
        <v>0</v>
      </c>
      <c r="D232" s="5">
        <v>1</v>
      </c>
      <c r="E232" s="5">
        <v>206</v>
      </c>
      <c r="F232" s="5">
        <f>ROUND(Source!T211,O232)</f>
        <v>0</v>
      </c>
      <c r="G232" s="5" t="s">
        <v>102</v>
      </c>
      <c r="H232" s="5" t="s">
        <v>103</v>
      </c>
      <c r="I232" s="5"/>
      <c r="J232" s="5"/>
      <c r="K232" s="5">
        <v>206</v>
      </c>
      <c r="L232" s="5">
        <v>20</v>
      </c>
      <c r="M232" s="5">
        <v>3</v>
      </c>
      <c r="N232" s="5" t="s">
        <v>3</v>
      </c>
      <c r="O232" s="5">
        <v>2</v>
      </c>
      <c r="P232" s="5"/>
      <c r="Q232" s="5"/>
      <c r="R232" s="5"/>
      <c r="S232" s="5"/>
      <c r="T232" s="5"/>
      <c r="U232" s="5"/>
      <c r="V232" s="5"/>
      <c r="W232" s="5">
        <v>0</v>
      </c>
      <c r="X232" s="5">
        <v>1</v>
      </c>
      <c r="Y232" s="5">
        <v>0</v>
      </c>
      <c r="Z232" s="5"/>
      <c r="AA232" s="5"/>
      <c r="AB232" s="5"/>
    </row>
    <row r="233" spans="1:28" x14ac:dyDescent="0.2">
      <c r="A233" s="5">
        <v>50</v>
      </c>
      <c r="B233" s="5">
        <v>0</v>
      </c>
      <c r="C233" s="5">
        <v>0</v>
      </c>
      <c r="D233" s="5">
        <v>1</v>
      </c>
      <c r="E233" s="5">
        <v>207</v>
      </c>
      <c r="F233" s="5">
        <f>ROUND(Source!U211,O233)</f>
        <v>1.1222099999999999</v>
      </c>
      <c r="G233" s="5" t="s">
        <v>104</v>
      </c>
      <c r="H233" s="5" t="s">
        <v>105</v>
      </c>
      <c r="I233" s="5"/>
      <c r="J233" s="5"/>
      <c r="K233" s="5">
        <v>207</v>
      </c>
      <c r="L233" s="5">
        <v>21</v>
      </c>
      <c r="M233" s="5">
        <v>3</v>
      </c>
      <c r="N233" s="5" t="s">
        <v>3</v>
      </c>
      <c r="O233" s="5">
        <v>7</v>
      </c>
      <c r="P233" s="5"/>
      <c r="Q233" s="5"/>
      <c r="R233" s="5"/>
      <c r="S233" s="5"/>
      <c r="T233" s="5"/>
      <c r="U233" s="5"/>
      <c r="V233" s="5"/>
      <c r="W233" s="5">
        <v>1.1222099999999999</v>
      </c>
      <c r="X233" s="5">
        <v>1</v>
      </c>
      <c r="Y233" s="5">
        <v>1.1222099999999999</v>
      </c>
      <c r="Z233" s="5"/>
      <c r="AA233" s="5"/>
      <c r="AB233" s="5"/>
    </row>
    <row r="234" spans="1:28" x14ac:dyDescent="0.2">
      <c r="A234" s="5">
        <v>50</v>
      </c>
      <c r="B234" s="5">
        <v>0</v>
      </c>
      <c r="C234" s="5">
        <v>0</v>
      </c>
      <c r="D234" s="5">
        <v>1</v>
      </c>
      <c r="E234" s="5">
        <v>208</v>
      </c>
      <c r="F234" s="5">
        <f>ROUND(Source!V211,O234)</f>
        <v>0.55838920000000003</v>
      </c>
      <c r="G234" s="5" t="s">
        <v>106</v>
      </c>
      <c r="H234" s="5" t="s">
        <v>107</v>
      </c>
      <c r="I234" s="5"/>
      <c r="J234" s="5"/>
      <c r="K234" s="5">
        <v>208</v>
      </c>
      <c r="L234" s="5">
        <v>22</v>
      </c>
      <c r="M234" s="5">
        <v>3</v>
      </c>
      <c r="N234" s="5" t="s">
        <v>3</v>
      </c>
      <c r="O234" s="5">
        <v>7</v>
      </c>
      <c r="P234" s="5"/>
      <c r="Q234" s="5"/>
      <c r="R234" s="5"/>
      <c r="S234" s="5"/>
      <c r="T234" s="5"/>
      <c r="U234" s="5"/>
      <c r="V234" s="5"/>
      <c r="W234" s="5">
        <v>0.55838920000000003</v>
      </c>
      <c r="X234" s="5">
        <v>1</v>
      </c>
      <c r="Y234" s="5">
        <v>0.55838920000000003</v>
      </c>
      <c r="Z234" s="5"/>
      <c r="AA234" s="5"/>
      <c r="AB234" s="5"/>
    </row>
    <row r="235" spans="1:28" x14ac:dyDescent="0.2">
      <c r="A235" s="5">
        <v>50</v>
      </c>
      <c r="B235" s="5">
        <v>0</v>
      </c>
      <c r="C235" s="5">
        <v>0</v>
      </c>
      <c r="D235" s="5">
        <v>1</v>
      </c>
      <c r="E235" s="5">
        <v>209</v>
      </c>
      <c r="F235" s="5">
        <f>ROUND(Source!W211,O235)</f>
        <v>0</v>
      </c>
      <c r="G235" s="5" t="s">
        <v>108</v>
      </c>
      <c r="H235" s="5" t="s">
        <v>109</v>
      </c>
      <c r="I235" s="5"/>
      <c r="J235" s="5"/>
      <c r="K235" s="5">
        <v>209</v>
      </c>
      <c r="L235" s="5">
        <v>23</v>
      </c>
      <c r="M235" s="5">
        <v>3</v>
      </c>
      <c r="N235" s="5" t="s">
        <v>3</v>
      </c>
      <c r="O235" s="5">
        <v>2</v>
      </c>
      <c r="P235" s="5"/>
      <c r="Q235" s="5"/>
      <c r="R235" s="5"/>
      <c r="S235" s="5"/>
      <c r="T235" s="5"/>
      <c r="U235" s="5"/>
      <c r="V235" s="5"/>
      <c r="W235" s="5">
        <v>0</v>
      </c>
      <c r="X235" s="5">
        <v>1</v>
      </c>
      <c r="Y235" s="5">
        <v>0</v>
      </c>
      <c r="Z235" s="5"/>
      <c r="AA235" s="5"/>
      <c r="AB235" s="5"/>
    </row>
    <row r="236" spans="1:28" x14ac:dyDescent="0.2">
      <c r="A236" s="5">
        <v>50</v>
      </c>
      <c r="B236" s="5">
        <v>0</v>
      </c>
      <c r="C236" s="5">
        <v>0</v>
      </c>
      <c r="D236" s="5">
        <v>1</v>
      </c>
      <c r="E236" s="5">
        <v>233</v>
      </c>
      <c r="F236" s="5">
        <f>ROUND(Source!BD211,O236)</f>
        <v>0</v>
      </c>
      <c r="G236" s="5" t="s">
        <v>110</v>
      </c>
      <c r="H236" s="5" t="s">
        <v>111</v>
      </c>
      <c r="I236" s="5"/>
      <c r="J236" s="5"/>
      <c r="K236" s="5">
        <v>233</v>
      </c>
      <c r="L236" s="5">
        <v>24</v>
      </c>
      <c r="M236" s="5">
        <v>3</v>
      </c>
      <c r="N236" s="5" t="s">
        <v>3</v>
      </c>
      <c r="O236" s="5">
        <v>2</v>
      </c>
      <c r="P236" s="5"/>
      <c r="Q236" s="5"/>
      <c r="R236" s="5"/>
      <c r="S236" s="5"/>
      <c r="T236" s="5"/>
      <c r="U236" s="5"/>
      <c r="V236" s="5"/>
      <c r="W236" s="5">
        <v>0</v>
      </c>
      <c r="X236" s="5">
        <v>1</v>
      </c>
      <c r="Y236" s="5">
        <v>0</v>
      </c>
      <c r="Z236" s="5"/>
      <c r="AA236" s="5"/>
      <c r="AB236" s="5"/>
    </row>
    <row r="237" spans="1:28" x14ac:dyDescent="0.2">
      <c r="A237" s="5">
        <v>50</v>
      </c>
      <c r="B237" s="5">
        <v>0</v>
      </c>
      <c r="C237" s="5">
        <v>0</v>
      </c>
      <c r="D237" s="5">
        <v>1</v>
      </c>
      <c r="E237" s="5">
        <v>210</v>
      </c>
      <c r="F237" s="5">
        <f>ROUND(Source!X211,O237)</f>
        <v>846.53</v>
      </c>
      <c r="G237" s="5" t="s">
        <v>112</v>
      </c>
      <c r="H237" s="5" t="s">
        <v>113</v>
      </c>
      <c r="I237" s="5"/>
      <c r="J237" s="5"/>
      <c r="K237" s="5">
        <v>210</v>
      </c>
      <c r="L237" s="5">
        <v>25</v>
      </c>
      <c r="M237" s="5">
        <v>3</v>
      </c>
      <c r="N237" s="5" t="s">
        <v>3</v>
      </c>
      <c r="O237" s="5">
        <v>2</v>
      </c>
      <c r="P237" s="5"/>
      <c r="Q237" s="5"/>
      <c r="R237" s="5"/>
      <c r="S237" s="5"/>
      <c r="T237" s="5"/>
      <c r="U237" s="5"/>
      <c r="V237" s="5"/>
      <c r="W237" s="5">
        <v>846.53</v>
      </c>
      <c r="X237" s="5">
        <v>1</v>
      </c>
      <c r="Y237" s="5">
        <v>846.53</v>
      </c>
      <c r="Z237" s="5"/>
      <c r="AA237" s="5"/>
      <c r="AB237" s="5"/>
    </row>
    <row r="238" spans="1:28" x14ac:dyDescent="0.2">
      <c r="A238" s="5">
        <v>50</v>
      </c>
      <c r="B238" s="5">
        <v>0</v>
      </c>
      <c r="C238" s="5">
        <v>0</v>
      </c>
      <c r="D238" s="5">
        <v>1</v>
      </c>
      <c r="E238" s="5">
        <v>211</v>
      </c>
      <c r="F238" s="5">
        <f>ROUND(Source!Y211,O238)</f>
        <v>532.12</v>
      </c>
      <c r="G238" s="5" t="s">
        <v>114</v>
      </c>
      <c r="H238" s="5" t="s">
        <v>115</v>
      </c>
      <c r="I238" s="5"/>
      <c r="J238" s="5"/>
      <c r="K238" s="5">
        <v>211</v>
      </c>
      <c r="L238" s="5">
        <v>26</v>
      </c>
      <c r="M238" s="5">
        <v>3</v>
      </c>
      <c r="N238" s="5" t="s">
        <v>3</v>
      </c>
      <c r="O238" s="5">
        <v>2</v>
      </c>
      <c r="P238" s="5"/>
      <c r="Q238" s="5"/>
      <c r="R238" s="5"/>
      <c r="S238" s="5"/>
      <c r="T238" s="5"/>
      <c r="U238" s="5"/>
      <c r="V238" s="5"/>
      <c r="W238" s="5">
        <v>532.12</v>
      </c>
      <c r="X238" s="5">
        <v>1</v>
      </c>
      <c r="Y238" s="5">
        <v>532.12</v>
      </c>
      <c r="Z238" s="5"/>
      <c r="AA238" s="5"/>
      <c r="AB238" s="5"/>
    </row>
    <row r="239" spans="1:28" x14ac:dyDescent="0.2">
      <c r="A239" s="5">
        <v>50</v>
      </c>
      <c r="B239" s="5">
        <v>0</v>
      </c>
      <c r="C239" s="5">
        <v>0</v>
      </c>
      <c r="D239" s="5">
        <v>1</v>
      </c>
      <c r="E239" s="5">
        <v>224</v>
      </c>
      <c r="F239" s="5">
        <f>ROUND(Source!AR211,O239)</f>
        <v>5861.45</v>
      </c>
      <c r="G239" s="5" t="s">
        <v>116</v>
      </c>
      <c r="H239" s="5" t="s">
        <v>117</v>
      </c>
      <c r="I239" s="5"/>
      <c r="J239" s="5"/>
      <c r="K239" s="5">
        <v>224</v>
      </c>
      <c r="L239" s="5">
        <v>27</v>
      </c>
      <c r="M239" s="5">
        <v>3</v>
      </c>
      <c r="N239" s="5" t="s">
        <v>3</v>
      </c>
      <c r="O239" s="5">
        <v>2</v>
      </c>
      <c r="P239" s="5"/>
      <c r="Q239" s="5"/>
      <c r="R239" s="5"/>
      <c r="S239" s="5"/>
      <c r="T239" s="5"/>
      <c r="U239" s="5"/>
      <c r="V239" s="5"/>
      <c r="W239" s="5">
        <v>5861.45</v>
      </c>
      <c r="X239" s="5">
        <v>1</v>
      </c>
      <c r="Y239" s="5">
        <v>5861.45</v>
      </c>
      <c r="Z239" s="5"/>
      <c r="AA239" s="5"/>
      <c r="AB239" s="5"/>
    </row>
    <row r="241" spans="1:206" x14ac:dyDescent="0.2">
      <c r="A241" s="3">
        <v>51</v>
      </c>
      <c r="B241" s="3">
        <f>B20</f>
        <v>1</v>
      </c>
      <c r="C241" s="3">
        <f>A20</f>
        <v>3</v>
      </c>
      <c r="D241" s="3">
        <f>ROW(A20)</f>
        <v>20</v>
      </c>
      <c r="E241" s="3"/>
      <c r="F241" s="3" t="str">
        <f>IF(F20&lt;&gt;"",F20,"")</f>
        <v>Новая локальная смета</v>
      </c>
      <c r="G241" s="3" t="str">
        <f>IF(G20&lt;&gt;"",G20,"")</f>
        <v>Газопровод  низкого давленияя</v>
      </c>
      <c r="H241" s="3">
        <v>0</v>
      </c>
      <c r="I241" s="3"/>
      <c r="J241" s="3"/>
      <c r="K241" s="3"/>
      <c r="L241" s="3"/>
      <c r="M241" s="3"/>
      <c r="N241" s="3"/>
      <c r="O241" s="3">
        <f t="shared" ref="O241:T241" si="140">ROUND(O36+O113+O163+O211+AB241,2)</f>
        <v>185651.92</v>
      </c>
      <c r="P241" s="3">
        <f t="shared" si="140"/>
        <v>129096.4</v>
      </c>
      <c r="Q241" s="3">
        <f t="shared" si="140"/>
        <v>18339.82</v>
      </c>
      <c r="R241" s="3">
        <f t="shared" si="140"/>
        <v>8007.49</v>
      </c>
      <c r="S241" s="3">
        <f t="shared" si="140"/>
        <v>30208.21</v>
      </c>
      <c r="T241" s="3">
        <f t="shared" si="140"/>
        <v>0</v>
      </c>
      <c r="U241" s="3">
        <f>U36+U113+U163+U211+AH241</f>
        <v>79.769509999999997</v>
      </c>
      <c r="V241" s="3">
        <f>V36+V113+V163+V211+AI241</f>
        <v>17.372354000000001</v>
      </c>
      <c r="W241" s="3">
        <f>ROUND(W36+W113+W163+W211+AJ241,2)</f>
        <v>0</v>
      </c>
      <c r="X241" s="3">
        <f>ROUND(X36+X113+X163+X211+AK241,2)</f>
        <v>43338.28</v>
      </c>
      <c r="Y241" s="3">
        <f>ROUND(Y36+Y113+Y163+Y211+AL241,2)</f>
        <v>26312.17</v>
      </c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>
        <f t="shared" ref="AO241:BD241" si="141">ROUND(AO36+AO113+AO163+AO211+BX241,2)</f>
        <v>0</v>
      </c>
      <c r="AP241" s="3">
        <f t="shared" si="141"/>
        <v>0</v>
      </c>
      <c r="AQ241" s="3">
        <f t="shared" si="141"/>
        <v>0</v>
      </c>
      <c r="AR241" s="3">
        <f t="shared" si="141"/>
        <v>255302.37</v>
      </c>
      <c r="AS241" s="3">
        <f t="shared" si="141"/>
        <v>238048.71</v>
      </c>
      <c r="AT241" s="3">
        <f t="shared" si="141"/>
        <v>17253.66</v>
      </c>
      <c r="AU241" s="3">
        <f t="shared" si="141"/>
        <v>0</v>
      </c>
      <c r="AV241" s="3">
        <f t="shared" si="141"/>
        <v>129096.4</v>
      </c>
      <c r="AW241" s="3">
        <f t="shared" si="141"/>
        <v>129096.4</v>
      </c>
      <c r="AX241" s="3">
        <f t="shared" si="141"/>
        <v>0</v>
      </c>
      <c r="AY241" s="3">
        <f t="shared" si="141"/>
        <v>129096.4</v>
      </c>
      <c r="AZ241" s="3">
        <f t="shared" si="141"/>
        <v>0</v>
      </c>
      <c r="BA241" s="3">
        <f t="shared" si="141"/>
        <v>0</v>
      </c>
      <c r="BB241" s="3">
        <f t="shared" si="141"/>
        <v>0</v>
      </c>
      <c r="BC241" s="3">
        <f t="shared" si="141"/>
        <v>0</v>
      </c>
      <c r="BD241" s="3">
        <f t="shared" si="141"/>
        <v>0</v>
      </c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>
        <v>0</v>
      </c>
    </row>
    <row r="243" spans="1:206" x14ac:dyDescent="0.2">
      <c r="A243" s="5">
        <v>50</v>
      </c>
      <c r="B243" s="5">
        <v>0</v>
      </c>
      <c r="C243" s="5">
        <v>0</v>
      </c>
      <c r="D243" s="5">
        <v>1</v>
      </c>
      <c r="E243" s="5">
        <v>201</v>
      </c>
      <c r="F243" s="5">
        <f>ROUND(Source!O241,O243)</f>
        <v>185651.92</v>
      </c>
      <c r="G243" s="5" t="s">
        <v>64</v>
      </c>
      <c r="H243" s="5" t="s">
        <v>65</v>
      </c>
      <c r="I243" s="5"/>
      <c r="J243" s="5"/>
      <c r="K243" s="5">
        <v>201</v>
      </c>
      <c r="L243" s="5">
        <v>1</v>
      </c>
      <c r="M243" s="5">
        <v>3</v>
      </c>
      <c r="N243" s="5" t="s">
        <v>3</v>
      </c>
      <c r="O243" s="5">
        <v>2</v>
      </c>
      <c r="P243" s="5"/>
      <c r="Q243" s="5"/>
      <c r="R243" s="5"/>
      <c r="S243" s="5"/>
      <c r="T243" s="5"/>
      <c r="U243" s="5"/>
      <c r="V243" s="5"/>
      <c r="W243" s="5">
        <v>185651.91999999998</v>
      </c>
      <c r="X243" s="5">
        <v>1</v>
      </c>
      <c r="Y243" s="5">
        <v>185651.91999999998</v>
      </c>
      <c r="Z243" s="5"/>
      <c r="AA243" s="5"/>
      <c r="AB243" s="5"/>
    </row>
    <row r="244" spans="1:206" x14ac:dyDescent="0.2">
      <c r="A244" s="5">
        <v>50</v>
      </c>
      <c r="B244" s="5">
        <v>0</v>
      </c>
      <c r="C244" s="5">
        <v>0</v>
      </c>
      <c r="D244" s="5">
        <v>1</v>
      </c>
      <c r="E244" s="5">
        <v>202</v>
      </c>
      <c r="F244" s="5">
        <f>ROUND(Source!P241,O244)</f>
        <v>129096.4</v>
      </c>
      <c r="G244" s="5" t="s">
        <v>66</v>
      </c>
      <c r="H244" s="5" t="s">
        <v>67</v>
      </c>
      <c r="I244" s="5"/>
      <c r="J244" s="5"/>
      <c r="K244" s="5">
        <v>202</v>
      </c>
      <c r="L244" s="5">
        <v>2</v>
      </c>
      <c r="M244" s="5">
        <v>3</v>
      </c>
      <c r="N244" s="5" t="s">
        <v>3</v>
      </c>
      <c r="O244" s="5">
        <v>2</v>
      </c>
      <c r="P244" s="5"/>
      <c r="Q244" s="5"/>
      <c r="R244" s="5"/>
      <c r="S244" s="5"/>
      <c r="T244" s="5"/>
      <c r="U244" s="5"/>
      <c r="V244" s="5"/>
      <c r="W244" s="5">
        <v>129096.4</v>
      </c>
      <c r="X244" s="5">
        <v>1</v>
      </c>
      <c r="Y244" s="5">
        <v>129096.4</v>
      </c>
      <c r="Z244" s="5"/>
      <c r="AA244" s="5"/>
      <c r="AB244" s="5"/>
    </row>
    <row r="245" spans="1:206" x14ac:dyDescent="0.2">
      <c r="A245" s="5">
        <v>50</v>
      </c>
      <c r="B245" s="5">
        <v>0</v>
      </c>
      <c r="C245" s="5">
        <v>0</v>
      </c>
      <c r="D245" s="5">
        <v>1</v>
      </c>
      <c r="E245" s="5">
        <v>222</v>
      </c>
      <c r="F245" s="5">
        <f>ROUND(Source!AO241,O245)</f>
        <v>0</v>
      </c>
      <c r="G245" s="5" t="s">
        <v>68</v>
      </c>
      <c r="H245" s="5" t="s">
        <v>69</v>
      </c>
      <c r="I245" s="5"/>
      <c r="J245" s="5"/>
      <c r="K245" s="5">
        <v>222</v>
      </c>
      <c r="L245" s="5">
        <v>3</v>
      </c>
      <c r="M245" s="5">
        <v>3</v>
      </c>
      <c r="N245" s="5" t="s">
        <v>3</v>
      </c>
      <c r="O245" s="5">
        <v>2</v>
      </c>
      <c r="P245" s="5"/>
      <c r="Q245" s="5"/>
      <c r="R245" s="5"/>
      <c r="S245" s="5"/>
      <c r="T245" s="5"/>
      <c r="U245" s="5"/>
      <c r="V245" s="5"/>
      <c r="W245" s="5">
        <v>0</v>
      </c>
      <c r="X245" s="5">
        <v>1</v>
      </c>
      <c r="Y245" s="5">
        <v>0</v>
      </c>
      <c r="Z245" s="5"/>
      <c r="AA245" s="5"/>
      <c r="AB245" s="5"/>
    </row>
    <row r="246" spans="1:206" x14ac:dyDescent="0.2">
      <c r="A246" s="5">
        <v>50</v>
      </c>
      <c r="B246" s="5">
        <v>0</v>
      </c>
      <c r="C246" s="5">
        <v>0</v>
      </c>
      <c r="D246" s="5">
        <v>1</v>
      </c>
      <c r="E246" s="5">
        <v>225</v>
      </c>
      <c r="F246" s="5">
        <f>ROUND(Source!AV241,O246)</f>
        <v>129096.4</v>
      </c>
      <c r="G246" s="5" t="s">
        <v>70</v>
      </c>
      <c r="H246" s="5" t="s">
        <v>71</v>
      </c>
      <c r="I246" s="5"/>
      <c r="J246" s="5"/>
      <c r="K246" s="5">
        <v>225</v>
      </c>
      <c r="L246" s="5">
        <v>4</v>
      </c>
      <c r="M246" s="5">
        <v>3</v>
      </c>
      <c r="N246" s="5" t="s">
        <v>3</v>
      </c>
      <c r="O246" s="5">
        <v>2</v>
      </c>
      <c r="P246" s="5"/>
      <c r="Q246" s="5"/>
      <c r="R246" s="5"/>
      <c r="S246" s="5"/>
      <c r="T246" s="5"/>
      <c r="U246" s="5"/>
      <c r="V246" s="5"/>
      <c r="W246" s="5">
        <v>129096.4</v>
      </c>
      <c r="X246" s="5">
        <v>1</v>
      </c>
      <c r="Y246" s="5">
        <v>129096.4</v>
      </c>
      <c r="Z246" s="5"/>
      <c r="AA246" s="5"/>
      <c r="AB246" s="5"/>
    </row>
    <row r="247" spans="1:206" x14ac:dyDescent="0.2">
      <c r="A247" s="5">
        <v>50</v>
      </c>
      <c r="B247" s="5">
        <v>0</v>
      </c>
      <c r="C247" s="5">
        <v>0</v>
      </c>
      <c r="D247" s="5">
        <v>1</v>
      </c>
      <c r="E247" s="5">
        <v>226</v>
      </c>
      <c r="F247" s="5">
        <f>ROUND(Source!AW241,O247)</f>
        <v>129096.4</v>
      </c>
      <c r="G247" s="5" t="s">
        <v>72</v>
      </c>
      <c r="H247" s="5" t="s">
        <v>73</v>
      </c>
      <c r="I247" s="5"/>
      <c r="J247" s="5"/>
      <c r="K247" s="5">
        <v>226</v>
      </c>
      <c r="L247" s="5">
        <v>5</v>
      </c>
      <c r="M247" s="5">
        <v>3</v>
      </c>
      <c r="N247" s="5" t="s">
        <v>3</v>
      </c>
      <c r="O247" s="5">
        <v>2</v>
      </c>
      <c r="P247" s="5"/>
      <c r="Q247" s="5"/>
      <c r="R247" s="5"/>
      <c r="S247" s="5"/>
      <c r="T247" s="5"/>
      <c r="U247" s="5"/>
      <c r="V247" s="5"/>
      <c r="W247" s="5">
        <v>129096.4</v>
      </c>
      <c r="X247" s="5">
        <v>1</v>
      </c>
      <c r="Y247" s="5">
        <v>129096.4</v>
      </c>
      <c r="Z247" s="5"/>
      <c r="AA247" s="5"/>
      <c r="AB247" s="5"/>
    </row>
    <row r="248" spans="1:206" x14ac:dyDescent="0.2">
      <c r="A248" s="5">
        <v>50</v>
      </c>
      <c r="B248" s="5">
        <v>0</v>
      </c>
      <c r="C248" s="5">
        <v>0</v>
      </c>
      <c r="D248" s="5">
        <v>1</v>
      </c>
      <c r="E248" s="5">
        <v>227</v>
      </c>
      <c r="F248" s="5">
        <f>ROUND(Source!AX241,O248)</f>
        <v>0</v>
      </c>
      <c r="G248" s="5" t="s">
        <v>74</v>
      </c>
      <c r="H248" s="5" t="s">
        <v>75</v>
      </c>
      <c r="I248" s="5"/>
      <c r="J248" s="5"/>
      <c r="K248" s="5">
        <v>227</v>
      </c>
      <c r="L248" s="5">
        <v>6</v>
      </c>
      <c r="M248" s="5">
        <v>3</v>
      </c>
      <c r="N248" s="5" t="s">
        <v>3</v>
      </c>
      <c r="O248" s="5">
        <v>2</v>
      </c>
      <c r="P248" s="5"/>
      <c r="Q248" s="5"/>
      <c r="R248" s="5"/>
      <c r="S248" s="5"/>
      <c r="T248" s="5"/>
      <c r="U248" s="5"/>
      <c r="V248" s="5"/>
      <c r="W248" s="5">
        <v>0</v>
      </c>
      <c r="X248" s="5">
        <v>1</v>
      </c>
      <c r="Y248" s="5">
        <v>0</v>
      </c>
      <c r="Z248" s="5"/>
      <c r="AA248" s="5"/>
      <c r="AB248" s="5"/>
    </row>
    <row r="249" spans="1:206" x14ac:dyDescent="0.2">
      <c r="A249" s="5">
        <v>50</v>
      </c>
      <c r="B249" s="5">
        <v>0</v>
      </c>
      <c r="C249" s="5">
        <v>0</v>
      </c>
      <c r="D249" s="5">
        <v>1</v>
      </c>
      <c r="E249" s="5">
        <v>228</v>
      </c>
      <c r="F249" s="5">
        <f>ROUND(Source!AY241,O249)</f>
        <v>129096.4</v>
      </c>
      <c r="G249" s="5" t="s">
        <v>76</v>
      </c>
      <c r="H249" s="5" t="s">
        <v>77</v>
      </c>
      <c r="I249" s="5"/>
      <c r="J249" s="5"/>
      <c r="K249" s="5">
        <v>228</v>
      </c>
      <c r="L249" s="5">
        <v>7</v>
      </c>
      <c r="M249" s="5">
        <v>3</v>
      </c>
      <c r="N249" s="5" t="s">
        <v>3</v>
      </c>
      <c r="O249" s="5">
        <v>2</v>
      </c>
      <c r="P249" s="5"/>
      <c r="Q249" s="5"/>
      <c r="R249" s="5"/>
      <c r="S249" s="5"/>
      <c r="T249" s="5"/>
      <c r="U249" s="5"/>
      <c r="V249" s="5"/>
      <c r="W249" s="5">
        <v>129096.4</v>
      </c>
      <c r="X249" s="5">
        <v>1</v>
      </c>
      <c r="Y249" s="5">
        <v>129096.4</v>
      </c>
      <c r="Z249" s="5"/>
      <c r="AA249" s="5"/>
      <c r="AB249" s="5"/>
    </row>
    <row r="250" spans="1:206" x14ac:dyDescent="0.2">
      <c r="A250" s="5">
        <v>50</v>
      </c>
      <c r="B250" s="5">
        <v>0</v>
      </c>
      <c r="C250" s="5">
        <v>0</v>
      </c>
      <c r="D250" s="5">
        <v>1</v>
      </c>
      <c r="E250" s="5">
        <v>216</v>
      </c>
      <c r="F250" s="5">
        <f>ROUND(Source!AP241,O250)</f>
        <v>0</v>
      </c>
      <c r="G250" s="5" t="s">
        <v>78</v>
      </c>
      <c r="H250" s="5" t="s">
        <v>79</v>
      </c>
      <c r="I250" s="5"/>
      <c r="J250" s="5"/>
      <c r="K250" s="5">
        <v>216</v>
      </c>
      <c r="L250" s="5">
        <v>8</v>
      </c>
      <c r="M250" s="5">
        <v>3</v>
      </c>
      <c r="N250" s="5" t="s">
        <v>3</v>
      </c>
      <c r="O250" s="5">
        <v>2</v>
      </c>
      <c r="P250" s="5"/>
      <c r="Q250" s="5"/>
      <c r="R250" s="5"/>
      <c r="S250" s="5"/>
      <c r="T250" s="5"/>
      <c r="U250" s="5"/>
      <c r="V250" s="5"/>
      <c r="W250" s="5">
        <v>0</v>
      </c>
      <c r="X250" s="5">
        <v>1</v>
      </c>
      <c r="Y250" s="5">
        <v>0</v>
      </c>
      <c r="Z250" s="5"/>
      <c r="AA250" s="5"/>
      <c r="AB250" s="5"/>
    </row>
    <row r="251" spans="1:206" x14ac:dyDescent="0.2">
      <c r="A251" s="5">
        <v>50</v>
      </c>
      <c r="B251" s="5">
        <v>0</v>
      </c>
      <c r="C251" s="5">
        <v>0</v>
      </c>
      <c r="D251" s="5">
        <v>1</v>
      </c>
      <c r="E251" s="5">
        <v>223</v>
      </c>
      <c r="F251" s="5">
        <f>ROUND(Source!AQ241,O251)</f>
        <v>0</v>
      </c>
      <c r="G251" s="5" t="s">
        <v>80</v>
      </c>
      <c r="H251" s="5" t="s">
        <v>81</v>
      </c>
      <c r="I251" s="5"/>
      <c r="J251" s="5"/>
      <c r="K251" s="5">
        <v>223</v>
      </c>
      <c r="L251" s="5">
        <v>9</v>
      </c>
      <c r="M251" s="5">
        <v>3</v>
      </c>
      <c r="N251" s="5" t="s">
        <v>3</v>
      </c>
      <c r="O251" s="5">
        <v>2</v>
      </c>
      <c r="P251" s="5"/>
      <c r="Q251" s="5"/>
      <c r="R251" s="5"/>
      <c r="S251" s="5"/>
      <c r="T251" s="5"/>
      <c r="U251" s="5"/>
      <c r="V251" s="5"/>
      <c r="W251" s="5">
        <v>0</v>
      </c>
      <c r="X251" s="5">
        <v>1</v>
      </c>
      <c r="Y251" s="5">
        <v>0</v>
      </c>
      <c r="Z251" s="5"/>
      <c r="AA251" s="5"/>
      <c r="AB251" s="5"/>
    </row>
    <row r="252" spans="1:206" x14ac:dyDescent="0.2">
      <c r="A252" s="5">
        <v>50</v>
      </c>
      <c r="B252" s="5">
        <v>0</v>
      </c>
      <c r="C252" s="5">
        <v>0</v>
      </c>
      <c r="D252" s="5">
        <v>1</v>
      </c>
      <c r="E252" s="5">
        <v>229</v>
      </c>
      <c r="F252" s="5">
        <f>ROUND(Source!AZ241,O252)</f>
        <v>0</v>
      </c>
      <c r="G252" s="5" t="s">
        <v>82</v>
      </c>
      <c r="H252" s="5" t="s">
        <v>83</v>
      </c>
      <c r="I252" s="5"/>
      <c r="J252" s="5"/>
      <c r="K252" s="5">
        <v>229</v>
      </c>
      <c r="L252" s="5">
        <v>10</v>
      </c>
      <c r="M252" s="5">
        <v>3</v>
      </c>
      <c r="N252" s="5" t="s">
        <v>3</v>
      </c>
      <c r="O252" s="5">
        <v>2</v>
      </c>
      <c r="P252" s="5"/>
      <c r="Q252" s="5"/>
      <c r="R252" s="5"/>
      <c r="S252" s="5"/>
      <c r="T252" s="5"/>
      <c r="U252" s="5"/>
      <c r="V252" s="5"/>
      <c r="W252" s="5">
        <v>0</v>
      </c>
      <c r="X252" s="5">
        <v>1</v>
      </c>
      <c r="Y252" s="5">
        <v>0</v>
      </c>
      <c r="Z252" s="5"/>
      <c r="AA252" s="5"/>
      <c r="AB252" s="5"/>
    </row>
    <row r="253" spans="1:206" x14ac:dyDescent="0.2">
      <c r="A253" s="5">
        <v>50</v>
      </c>
      <c r="B253" s="5">
        <v>0</v>
      </c>
      <c r="C253" s="5">
        <v>0</v>
      </c>
      <c r="D253" s="5">
        <v>1</v>
      </c>
      <c r="E253" s="5">
        <v>203</v>
      </c>
      <c r="F253" s="5">
        <f>ROUND(Source!Q241,O253)</f>
        <v>18339.82</v>
      </c>
      <c r="G253" s="5" t="s">
        <v>84</v>
      </c>
      <c r="H253" s="5" t="s">
        <v>85</v>
      </c>
      <c r="I253" s="5"/>
      <c r="J253" s="5"/>
      <c r="K253" s="5">
        <v>203</v>
      </c>
      <c r="L253" s="5">
        <v>11</v>
      </c>
      <c r="M253" s="5">
        <v>3</v>
      </c>
      <c r="N253" s="5" t="s">
        <v>3</v>
      </c>
      <c r="O253" s="5">
        <v>2</v>
      </c>
      <c r="P253" s="5"/>
      <c r="Q253" s="5"/>
      <c r="R253" s="5"/>
      <c r="S253" s="5"/>
      <c r="T253" s="5"/>
      <c r="U253" s="5"/>
      <c r="V253" s="5"/>
      <c r="W253" s="5">
        <v>18339.820000000003</v>
      </c>
      <c r="X253" s="5">
        <v>1</v>
      </c>
      <c r="Y253" s="5">
        <v>18339.820000000003</v>
      </c>
      <c r="Z253" s="5"/>
      <c r="AA253" s="5"/>
      <c r="AB253" s="5"/>
    </row>
    <row r="254" spans="1:206" x14ac:dyDescent="0.2">
      <c r="A254" s="5">
        <v>50</v>
      </c>
      <c r="B254" s="5">
        <v>0</v>
      </c>
      <c r="C254" s="5">
        <v>0</v>
      </c>
      <c r="D254" s="5">
        <v>1</v>
      </c>
      <c r="E254" s="5">
        <v>231</v>
      </c>
      <c r="F254" s="5">
        <f>ROUND(Source!BB241,O254)</f>
        <v>0</v>
      </c>
      <c r="G254" s="5" t="s">
        <v>86</v>
      </c>
      <c r="H254" s="5" t="s">
        <v>87</v>
      </c>
      <c r="I254" s="5"/>
      <c r="J254" s="5"/>
      <c r="K254" s="5">
        <v>231</v>
      </c>
      <c r="L254" s="5">
        <v>12</v>
      </c>
      <c r="M254" s="5">
        <v>3</v>
      </c>
      <c r="N254" s="5" t="s">
        <v>3</v>
      </c>
      <c r="O254" s="5">
        <v>2</v>
      </c>
      <c r="P254" s="5"/>
      <c r="Q254" s="5"/>
      <c r="R254" s="5"/>
      <c r="S254" s="5"/>
      <c r="T254" s="5"/>
      <c r="U254" s="5"/>
      <c r="V254" s="5"/>
      <c r="W254" s="5">
        <v>0</v>
      </c>
      <c r="X254" s="5">
        <v>1</v>
      </c>
      <c r="Y254" s="5">
        <v>0</v>
      </c>
      <c r="Z254" s="5"/>
      <c r="AA254" s="5"/>
      <c r="AB254" s="5"/>
    </row>
    <row r="255" spans="1:206" x14ac:dyDescent="0.2">
      <c r="A255" s="5">
        <v>50</v>
      </c>
      <c r="B255" s="5">
        <v>0</v>
      </c>
      <c r="C255" s="5">
        <v>0</v>
      </c>
      <c r="D255" s="5">
        <v>1</v>
      </c>
      <c r="E255" s="5">
        <v>204</v>
      </c>
      <c r="F255" s="5">
        <f>ROUND(Source!R241,O255)</f>
        <v>8007.49</v>
      </c>
      <c r="G255" s="5" t="s">
        <v>88</v>
      </c>
      <c r="H255" s="5" t="s">
        <v>89</v>
      </c>
      <c r="I255" s="5"/>
      <c r="J255" s="5"/>
      <c r="K255" s="5">
        <v>204</v>
      </c>
      <c r="L255" s="5">
        <v>13</v>
      </c>
      <c r="M255" s="5">
        <v>3</v>
      </c>
      <c r="N255" s="5" t="s">
        <v>3</v>
      </c>
      <c r="O255" s="5">
        <v>2</v>
      </c>
      <c r="P255" s="5"/>
      <c r="Q255" s="5"/>
      <c r="R255" s="5"/>
      <c r="S255" s="5"/>
      <c r="T255" s="5"/>
      <c r="U255" s="5"/>
      <c r="V255" s="5"/>
      <c r="W255" s="5">
        <v>8007.4899999999989</v>
      </c>
      <c r="X255" s="5">
        <v>1</v>
      </c>
      <c r="Y255" s="5">
        <v>8007.4899999999989</v>
      </c>
      <c r="Z255" s="5"/>
      <c r="AA255" s="5"/>
      <c r="AB255" s="5"/>
    </row>
    <row r="256" spans="1:206" x14ac:dyDescent="0.2">
      <c r="A256" s="5">
        <v>50</v>
      </c>
      <c r="B256" s="5">
        <v>0</v>
      </c>
      <c r="C256" s="5">
        <v>0</v>
      </c>
      <c r="D256" s="5">
        <v>1</v>
      </c>
      <c r="E256" s="5">
        <v>205</v>
      </c>
      <c r="F256" s="5">
        <f>ROUND(Source!S241,O256)</f>
        <v>30208.21</v>
      </c>
      <c r="G256" s="5" t="s">
        <v>90</v>
      </c>
      <c r="H256" s="5" t="s">
        <v>91</v>
      </c>
      <c r="I256" s="5"/>
      <c r="J256" s="5"/>
      <c r="K256" s="5">
        <v>205</v>
      </c>
      <c r="L256" s="5">
        <v>14</v>
      </c>
      <c r="M256" s="5">
        <v>3</v>
      </c>
      <c r="N256" s="5" t="s">
        <v>3</v>
      </c>
      <c r="O256" s="5">
        <v>2</v>
      </c>
      <c r="P256" s="5"/>
      <c r="Q256" s="5"/>
      <c r="R256" s="5"/>
      <c r="S256" s="5"/>
      <c r="T256" s="5"/>
      <c r="U256" s="5"/>
      <c r="V256" s="5"/>
      <c r="W256" s="5">
        <v>30208.210000000003</v>
      </c>
      <c r="X256" s="5">
        <v>1</v>
      </c>
      <c r="Y256" s="5">
        <v>30208.210000000003</v>
      </c>
      <c r="Z256" s="5"/>
      <c r="AA256" s="5"/>
      <c r="AB256" s="5"/>
    </row>
    <row r="257" spans="1:206" x14ac:dyDescent="0.2">
      <c r="A257" s="5">
        <v>50</v>
      </c>
      <c r="B257" s="5">
        <v>0</v>
      </c>
      <c r="C257" s="5">
        <v>0</v>
      </c>
      <c r="D257" s="5">
        <v>1</v>
      </c>
      <c r="E257" s="5">
        <v>232</v>
      </c>
      <c r="F257" s="5">
        <f>ROUND(Source!BC241,O257)</f>
        <v>0</v>
      </c>
      <c r="G257" s="5" t="s">
        <v>92</v>
      </c>
      <c r="H257" s="5" t="s">
        <v>93</v>
      </c>
      <c r="I257" s="5"/>
      <c r="J257" s="5"/>
      <c r="K257" s="5">
        <v>232</v>
      </c>
      <c r="L257" s="5">
        <v>15</v>
      </c>
      <c r="M257" s="5">
        <v>3</v>
      </c>
      <c r="N257" s="5" t="s">
        <v>3</v>
      </c>
      <c r="O257" s="5">
        <v>2</v>
      </c>
      <c r="P257" s="5"/>
      <c r="Q257" s="5"/>
      <c r="R257" s="5"/>
      <c r="S257" s="5"/>
      <c r="T257" s="5"/>
      <c r="U257" s="5"/>
      <c r="V257" s="5"/>
      <c r="W257" s="5">
        <v>0</v>
      </c>
      <c r="X257" s="5">
        <v>1</v>
      </c>
      <c r="Y257" s="5">
        <v>0</v>
      </c>
      <c r="Z257" s="5"/>
      <c r="AA257" s="5"/>
      <c r="AB257" s="5"/>
    </row>
    <row r="258" spans="1:206" x14ac:dyDescent="0.2">
      <c r="A258" s="5">
        <v>50</v>
      </c>
      <c r="B258" s="5">
        <v>0</v>
      </c>
      <c r="C258" s="5">
        <v>0</v>
      </c>
      <c r="D258" s="5">
        <v>1</v>
      </c>
      <c r="E258" s="5">
        <v>214</v>
      </c>
      <c r="F258" s="5">
        <f>ROUND(Source!AS241,O258)</f>
        <v>238048.71</v>
      </c>
      <c r="G258" s="5" t="s">
        <v>94</v>
      </c>
      <c r="H258" s="5" t="s">
        <v>95</v>
      </c>
      <c r="I258" s="5"/>
      <c r="J258" s="5"/>
      <c r="K258" s="5">
        <v>214</v>
      </c>
      <c r="L258" s="5">
        <v>16</v>
      </c>
      <c r="M258" s="5">
        <v>3</v>
      </c>
      <c r="N258" s="5" t="s">
        <v>3</v>
      </c>
      <c r="O258" s="5">
        <v>2</v>
      </c>
      <c r="P258" s="5"/>
      <c r="Q258" s="5"/>
      <c r="R258" s="5"/>
      <c r="S258" s="5"/>
      <c r="T258" s="5"/>
      <c r="U258" s="5"/>
      <c r="V258" s="5"/>
      <c r="W258" s="5">
        <v>238048.71</v>
      </c>
      <c r="X258" s="5">
        <v>1</v>
      </c>
      <c r="Y258" s="5">
        <v>238048.71</v>
      </c>
      <c r="Z258" s="5"/>
      <c r="AA258" s="5"/>
      <c r="AB258" s="5"/>
    </row>
    <row r="259" spans="1:206" x14ac:dyDescent="0.2">
      <c r="A259" s="5">
        <v>50</v>
      </c>
      <c r="B259" s="5">
        <v>0</v>
      </c>
      <c r="C259" s="5">
        <v>0</v>
      </c>
      <c r="D259" s="5">
        <v>1</v>
      </c>
      <c r="E259" s="5">
        <v>215</v>
      </c>
      <c r="F259" s="5">
        <f>ROUND(Source!AT241,O259)</f>
        <v>17253.66</v>
      </c>
      <c r="G259" s="5" t="s">
        <v>96</v>
      </c>
      <c r="H259" s="5" t="s">
        <v>97</v>
      </c>
      <c r="I259" s="5"/>
      <c r="J259" s="5"/>
      <c r="K259" s="5">
        <v>215</v>
      </c>
      <c r="L259" s="5">
        <v>17</v>
      </c>
      <c r="M259" s="5">
        <v>3</v>
      </c>
      <c r="N259" s="5" t="s">
        <v>3</v>
      </c>
      <c r="O259" s="5">
        <v>2</v>
      </c>
      <c r="P259" s="5"/>
      <c r="Q259" s="5"/>
      <c r="R259" s="5"/>
      <c r="S259" s="5"/>
      <c r="T259" s="5"/>
      <c r="U259" s="5"/>
      <c r="V259" s="5"/>
      <c r="W259" s="5">
        <v>17253.66</v>
      </c>
      <c r="X259" s="5">
        <v>1</v>
      </c>
      <c r="Y259" s="5">
        <v>17253.66</v>
      </c>
      <c r="Z259" s="5"/>
      <c r="AA259" s="5"/>
      <c r="AB259" s="5"/>
    </row>
    <row r="260" spans="1:206" x14ac:dyDescent="0.2">
      <c r="A260" s="5">
        <v>50</v>
      </c>
      <c r="B260" s="5">
        <v>0</v>
      </c>
      <c r="C260" s="5">
        <v>0</v>
      </c>
      <c r="D260" s="5">
        <v>1</v>
      </c>
      <c r="E260" s="5">
        <v>217</v>
      </c>
      <c r="F260" s="5">
        <f>ROUND(Source!AU241,O260)</f>
        <v>0</v>
      </c>
      <c r="G260" s="5" t="s">
        <v>98</v>
      </c>
      <c r="H260" s="5" t="s">
        <v>99</v>
      </c>
      <c r="I260" s="5"/>
      <c r="J260" s="5"/>
      <c r="K260" s="5">
        <v>217</v>
      </c>
      <c r="L260" s="5">
        <v>18</v>
      </c>
      <c r="M260" s="5">
        <v>3</v>
      </c>
      <c r="N260" s="5" t="s">
        <v>3</v>
      </c>
      <c r="O260" s="5">
        <v>2</v>
      </c>
      <c r="P260" s="5"/>
      <c r="Q260" s="5"/>
      <c r="R260" s="5"/>
      <c r="S260" s="5"/>
      <c r="T260" s="5"/>
      <c r="U260" s="5"/>
      <c r="V260" s="5"/>
      <c r="W260" s="5">
        <v>0</v>
      </c>
      <c r="X260" s="5">
        <v>1</v>
      </c>
      <c r="Y260" s="5">
        <v>0</v>
      </c>
      <c r="Z260" s="5"/>
      <c r="AA260" s="5"/>
      <c r="AB260" s="5"/>
    </row>
    <row r="261" spans="1:206" x14ac:dyDescent="0.2">
      <c r="A261" s="5">
        <v>50</v>
      </c>
      <c r="B261" s="5">
        <v>0</v>
      </c>
      <c r="C261" s="5">
        <v>0</v>
      </c>
      <c r="D261" s="5">
        <v>1</v>
      </c>
      <c r="E261" s="5">
        <v>230</v>
      </c>
      <c r="F261" s="5">
        <f>ROUND(Source!BA241,O261)</f>
        <v>0</v>
      </c>
      <c r="G261" s="5" t="s">
        <v>100</v>
      </c>
      <c r="H261" s="5" t="s">
        <v>101</v>
      </c>
      <c r="I261" s="5"/>
      <c r="J261" s="5"/>
      <c r="K261" s="5">
        <v>230</v>
      </c>
      <c r="L261" s="5">
        <v>19</v>
      </c>
      <c r="M261" s="5">
        <v>3</v>
      </c>
      <c r="N261" s="5" t="s">
        <v>3</v>
      </c>
      <c r="O261" s="5">
        <v>2</v>
      </c>
      <c r="P261" s="5"/>
      <c r="Q261" s="5"/>
      <c r="R261" s="5"/>
      <c r="S261" s="5"/>
      <c r="T261" s="5"/>
      <c r="U261" s="5"/>
      <c r="V261" s="5"/>
      <c r="W261" s="5">
        <v>0</v>
      </c>
      <c r="X261" s="5">
        <v>1</v>
      </c>
      <c r="Y261" s="5">
        <v>0</v>
      </c>
      <c r="Z261" s="5"/>
      <c r="AA261" s="5"/>
      <c r="AB261" s="5"/>
    </row>
    <row r="262" spans="1:206" x14ac:dyDescent="0.2">
      <c r="A262" s="5">
        <v>50</v>
      </c>
      <c r="B262" s="5">
        <v>0</v>
      </c>
      <c r="C262" s="5">
        <v>0</v>
      </c>
      <c r="D262" s="5">
        <v>1</v>
      </c>
      <c r="E262" s="5">
        <v>206</v>
      </c>
      <c r="F262" s="5">
        <f>ROUND(Source!T241,O262)</f>
        <v>0</v>
      </c>
      <c r="G262" s="5" t="s">
        <v>102</v>
      </c>
      <c r="H262" s="5" t="s">
        <v>103</v>
      </c>
      <c r="I262" s="5"/>
      <c r="J262" s="5"/>
      <c r="K262" s="5">
        <v>206</v>
      </c>
      <c r="L262" s="5">
        <v>20</v>
      </c>
      <c r="M262" s="5">
        <v>3</v>
      </c>
      <c r="N262" s="5" t="s">
        <v>3</v>
      </c>
      <c r="O262" s="5">
        <v>2</v>
      </c>
      <c r="P262" s="5"/>
      <c r="Q262" s="5"/>
      <c r="R262" s="5"/>
      <c r="S262" s="5"/>
      <c r="T262" s="5"/>
      <c r="U262" s="5"/>
      <c r="V262" s="5"/>
      <c r="W262" s="5">
        <v>0</v>
      </c>
      <c r="X262" s="5">
        <v>1</v>
      </c>
      <c r="Y262" s="5">
        <v>0</v>
      </c>
      <c r="Z262" s="5"/>
      <c r="AA262" s="5"/>
      <c r="AB262" s="5"/>
    </row>
    <row r="263" spans="1:206" x14ac:dyDescent="0.2">
      <c r="A263" s="5">
        <v>50</v>
      </c>
      <c r="B263" s="5">
        <v>0</v>
      </c>
      <c r="C263" s="5">
        <v>0</v>
      </c>
      <c r="D263" s="5">
        <v>1</v>
      </c>
      <c r="E263" s="5">
        <v>207</v>
      </c>
      <c r="F263" s="5">
        <f>ROUND(Source!U241,O263)</f>
        <v>79.769509999999997</v>
      </c>
      <c r="G263" s="5" t="s">
        <v>104</v>
      </c>
      <c r="H263" s="5" t="s">
        <v>105</v>
      </c>
      <c r="I263" s="5"/>
      <c r="J263" s="5"/>
      <c r="K263" s="5">
        <v>207</v>
      </c>
      <c r="L263" s="5">
        <v>21</v>
      </c>
      <c r="M263" s="5">
        <v>3</v>
      </c>
      <c r="N263" s="5" t="s">
        <v>3</v>
      </c>
      <c r="O263" s="5">
        <v>7</v>
      </c>
      <c r="P263" s="5"/>
      <c r="Q263" s="5"/>
      <c r="R263" s="5"/>
      <c r="S263" s="5"/>
      <c r="T263" s="5"/>
      <c r="U263" s="5"/>
      <c r="V263" s="5"/>
      <c r="W263" s="5">
        <v>79.769509999999997</v>
      </c>
      <c r="X263" s="5">
        <v>1</v>
      </c>
      <c r="Y263" s="5">
        <v>79.769509999999997</v>
      </c>
      <c r="Z263" s="5"/>
      <c r="AA263" s="5"/>
      <c r="AB263" s="5"/>
    </row>
    <row r="264" spans="1:206" x14ac:dyDescent="0.2">
      <c r="A264" s="5">
        <v>50</v>
      </c>
      <c r="B264" s="5">
        <v>0</v>
      </c>
      <c r="C264" s="5">
        <v>0</v>
      </c>
      <c r="D264" s="5">
        <v>1</v>
      </c>
      <c r="E264" s="5">
        <v>208</v>
      </c>
      <c r="F264" s="5">
        <f>ROUND(Source!V241,O264)</f>
        <v>17.372354000000001</v>
      </c>
      <c r="G264" s="5" t="s">
        <v>106</v>
      </c>
      <c r="H264" s="5" t="s">
        <v>107</v>
      </c>
      <c r="I264" s="5"/>
      <c r="J264" s="5"/>
      <c r="K264" s="5">
        <v>208</v>
      </c>
      <c r="L264" s="5">
        <v>22</v>
      </c>
      <c r="M264" s="5">
        <v>3</v>
      </c>
      <c r="N264" s="5" t="s">
        <v>3</v>
      </c>
      <c r="O264" s="5">
        <v>7</v>
      </c>
      <c r="P264" s="5"/>
      <c r="Q264" s="5"/>
      <c r="R264" s="5"/>
      <c r="S264" s="5"/>
      <c r="T264" s="5"/>
      <c r="U264" s="5"/>
      <c r="V264" s="5"/>
      <c r="W264" s="5">
        <v>17.372354000000001</v>
      </c>
      <c r="X264" s="5">
        <v>1</v>
      </c>
      <c r="Y264" s="5">
        <v>17.372354000000001</v>
      </c>
      <c r="Z264" s="5"/>
      <c r="AA264" s="5"/>
      <c r="AB264" s="5"/>
    </row>
    <row r="265" spans="1:206" x14ac:dyDescent="0.2">
      <c r="A265" s="5">
        <v>50</v>
      </c>
      <c r="B265" s="5">
        <v>0</v>
      </c>
      <c r="C265" s="5">
        <v>0</v>
      </c>
      <c r="D265" s="5">
        <v>1</v>
      </c>
      <c r="E265" s="5">
        <v>209</v>
      </c>
      <c r="F265" s="5">
        <f>ROUND(Source!W241,O265)</f>
        <v>0</v>
      </c>
      <c r="G265" s="5" t="s">
        <v>108</v>
      </c>
      <c r="H265" s="5" t="s">
        <v>109</v>
      </c>
      <c r="I265" s="5"/>
      <c r="J265" s="5"/>
      <c r="K265" s="5">
        <v>209</v>
      </c>
      <c r="L265" s="5">
        <v>23</v>
      </c>
      <c r="M265" s="5">
        <v>3</v>
      </c>
      <c r="N265" s="5" t="s">
        <v>3</v>
      </c>
      <c r="O265" s="5">
        <v>2</v>
      </c>
      <c r="P265" s="5"/>
      <c r="Q265" s="5"/>
      <c r="R265" s="5"/>
      <c r="S265" s="5"/>
      <c r="T265" s="5"/>
      <c r="U265" s="5"/>
      <c r="V265" s="5"/>
      <c r="W265" s="5">
        <v>0</v>
      </c>
      <c r="X265" s="5">
        <v>1</v>
      </c>
      <c r="Y265" s="5">
        <v>0</v>
      </c>
      <c r="Z265" s="5"/>
      <c r="AA265" s="5"/>
      <c r="AB265" s="5"/>
    </row>
    <row r="266" spans="1:206" x14ac:dyDescent="0.2">
      <c r="A266" s="5">
        <v>50</v>
      </c>
      <c r="B266" s="5">
        <v>0</v>
      </c>
      <c r="C266" s="5">
        <v>0</v>
      </c>
      <c r="D266" s="5">
        <v>1</v>
      </c>
      <c r="E266" s="5">
        <v>233</v>
      </c>
      <c r="F266" s="5">
        <f>ROUND(Source!BD241,O266)</f>
        <v>0</v>
      </c>
      <c r="G266" s="5" t="s">
        <v>110</v>
      </c>
      <c r="H266" s="5" t="s">
        <v>111</v>
      </c>
      <c r="I266" s="5"/>
      <c r="J266" s="5"/>
      <c r="K266" s="5">
        <v>233</v>
      </c>
      <c r="L266" s="5">
        <v>24</v>
      </c>
      <c r="M266" s="5">
        <v>3</v>
      </c>
      <c r="N266" s="5" t="s">
        <v>3</v>
      </c>
      <c r="O266" s="5">
        <v>2</v>
      </c>
      <c r="P266" s="5"/>
      <c r="Q266" s="5"/>
      <c r="R266" s="5"/>
      <c r="S266" s="5"/>
      <c r="T266" s="5"/>
      <c r="U266" s="5"/>
      <c r="V266" s="5"/>
      <c r="W266" s="5">
        <v>0</v>
      </c>
      <c r="X266" s="5">
        <v>1</v>
      </c>
      <c r="Y266" s="5">
        <v>0</v>
      </c>
      <c r="Z266" s="5"/>
      <c r="AA266" s="5"/>
      <c r="AB266" s="5"/>
    </row>
    <row r="267" spans="1:206" x14ac:dyDescent="0.2">
      <c r="A267" s="5">
        <v>50</v>
      </c>
      <c r="B267" s="5">
        <v>0</v>
      </c>
      <c r="C267" s="5">
        <v>0</v>
      </c>
      <c r="D267" s="5">
        <v>1</v>
      </c>
      <c r="E267" s="5">
        <v>210</v>
      </c>
      <c r="F267" s="5">
        <f>ROUND(Source!X241,O267)</f>
        <v>43338.28</v>
      </c>
      <c r="G267" s="5" t="s">
        <v>112</v>
      </c>
      <c r="H267" s="5" t="s">
        <v>113</v>
      </c>
      <c r="I267" s="5"/>
      <c r="J267" s="5"/>
      <c r="K267" s="5">
        <v>210</v>
      </c>
      <c r="L267" s="5">
        <v>25</v>
      </c>
      <c r="M267" s="5">
        <v>3</v>
      </c>
      <c r="N267" s="5" t="s">
        <v>3</v>
      </c>
      <c r="O267" s="5">
        <v>2</v>
      </c>
      <c r="P267" s="5"/>
      <c r="Q267" s="5"/>
      <c r="R267" s="5"/>
      <c r="S267" s="5"/>
      <c r="T267" s="5"/>
      <c r="U267" s="5"/>
      <c r="V267" s="5"/>
      <c r="W267" s="5">
        <v>43338.28</v>
      </c>
      <c r="X267" s="5">
        <v>1</v>
      </c>
      <c r="Y267" s="5">
        <v>43338.28</v>
      </c>
      <c r="Z267" s="5"/>
      <c r="AA267" s="5"/>
      <c r="AB267" s="5"/>
    </row>
    <row r="268" spans="1:206" x14ac:dyDescent="0.2">
      <c r="A268" s="5">
        <v>50</v>
      </c>
      <c r="B268" s="5">
        <v>0</v>
      </c>
      <c r="C268" s="5">
        <v>0</v>
      </c>
      <c r="D268" s="5">
        <v>1</v>
      </c>
      <c r="E268" s="5">
        <v>211</v>
      </c>
      <c r="F268" s="5">
        <f>ROUND(Source!Y241,O268)</f>
        <v>26312.17</v>
      </c>
      <c r="G268" s="5" t="s">
        <v>114</v>
      </c>
      <c r="H268" s="5" t="s">
        <v>115</v>
      </c>
      <c r="I268" s="5"/>
      <c r="J268" s="5"/>
      <c r="K268" s="5">
        <v>211</v>
      </c>
      <c r="L268" s="5">
        <v>26</v>
      </c>
      <c r="M268" s="5">
        <v>3</v>
      </c>
      <c r="N268" s="5" t="s">
        <v>3</v>
      </c>
      <c r="O268" s="5">
        <v>2</v>
      </c>
      <c r="P268" s="5"/>
      <c r="Q268" s="5"/>
      <c r="R268" s="5"/>
      <c r="S268" s="5"/>
      <c r="T268" s="5"/>
      <c r="U268" s="5"/>
      <c r="V268" s="5"/>
      <c r="W268" s="5">
        <v>26312.17</v>
      </c>
      <c r="X268" s="5">
        <v>1</v>
      </c>
      <c r="Y268" s="5">
        <v>26312.17</v>
      </c>
      <c r="Z268" s="5"/>
      <c r="AA268" s="5"/>
      <c r="AB268" s="5"/>
    </row>
    <row r="269" spans="1:206" x14ac:dyDescent="0.2">
      <c r="A269" s="5">
        <v>50</v>
      </c>
      <c r="B269" s="5">
        <v>0</v>
      </c>
      <c r="C269" s="5">
        <v>0</v>
      </c>
      <c r="D269" s="5">
        <v>1</v>
      </c>
      <c r="E269" s="5">
        <v>224</v>
      </c>
      <c r="F269" s="5">
        <f>ROUND(Source!AR241,O269)</f>
        <v>255302.37</v>
      </c>
      <c r="G269" s="5" t="s">
        <v>116</v>
      </c>
      <c r="H269" s="5" t="s">
        <v>117</v>
      </c>
      <c r="I269" s="5"/>
      <c r="J269" s="5"/>
      <c r="K269" s="5">
        <v>224</v>
      </c>
      <c r="L269" s="5">
        <v>27</v>
      </c>
      <c r="M269" s="5">
        <v>3</v>
      </c>
      <c r="N269" s="5" t="s">
        <v>3</v>
      </c>
      <c r="O269" s="5">
        <v>2</v>
      </c>
      <c r="P269" s="5"/>
      <c r="Q269" s="5"/>
      <c r="R269" s="5"/>
      <c r="S269" s="5"/>
      <c r="T269" s="5"/>
      <c r="U269" s="5"/>
      <c r="V269" s="5"/>
      <c r="W269" s="5">
        <v>255302.37</v>
      </c>
      <c r="X269" s="5">
        <v>1</v>
      </c>
      <c r="Y269" s="5">
        <v>255302.37</v>
      </c>
      <c r="Z269" s="5"/>
      <c r="AA269" s="5"/>
      <c r="AB269" s="5"/>
    </row>
    <row r="271" spans="1:206" x14ac:dyDescent="0.2">
      <c r="A271" s="3">
        <v>51</v>
      </c>
      <c r="B271" s="3">
        <f>B12</f>
        <v>336</v>
      </c>
      <c r="C271" s="3">
        <f>A12</f>
        <v>1</v>
      </c>
      <c r="D271" s="3">
        <f>ROW(A12)</f>
        <v>12</v>
      </c>
      <c r="E271" s="3"/>
      <c r="F271" s="3" t="str">
        <f>IF(F12&lt;&gt;"",F12,"")</f>
        <v>Новый объект_(Копия)_(Копия)_(Копия)_(Копия)_(Копия)_(Копия)</v>
      </c>
      <c r="G271" s="3" t="str">
        <f>IF(G12&lt;&gt;"",G12,"")</f>
        <v>Газопровод низкого давления к жилому дому,расположенному по адресу: Пензенская область,Кузнецкий район,с.Радищево,ул.Кузнецкая,3</v>
      </c>
      <c r="H271" s="3">
        <v>0</v>
      </c>
      <c r="I271" s="3"/>
      <c r="J271" s="3"/>
      <c r="K271" s="3"/>
      <c r="L271" s="3"/>
      <c r="M271" s="3"/>
      <c r="N271" s="3"/>
      <c r="O271" s="3">
        <f t="shared" ref="O271:T271" si="142">ROUND(O241,2)</f>
        <v>185651.92</v>
      </c>
      <c r="P271" s="3">
        <f t="shared" si="142"/>
        <v>129096.4</v>
      </c>
      <c r="Q271" s="3">
        <f t="shared" si="142"/>
        <v>18339.82</v>
      </c>
      <c r="R271" s="3">
        <f t="shared" si="142"/>
        <v>8007.49</v>
      </c>
      <c r="S271" s="3">
        <f t="shared" si="142"/>
        <v>30208.21</v>
      </c>
      <c r="T271" s="3">
        <f t="shared" si="142"/>
        <v>0</v>
      </c>
      <c r="U271" s="3">
        <f>U241</f>
        <v>79.769509999999997</v>
      </c>
      <c r="V271" s="3">
        <f>V241</f>
        <v>17.372354000000001</v>
      </c>
      <c r="W271" s="3">
        <f>ROUND(W241,2)</f>
        <v>0</v>
      </c>
      <c r="X271" s="3">
        <f>ROUND(X241,2)</f>
        <v>43338.28</v>
      </c>
      <c r="Y271" s="3">
        <f>ROUND(Y241,2)</f>
        <v>26312.17</v>
      </c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>
        <f t="shared" ref="AO271:BD271" si="143">ROUND(AO241,2)</f>
        <v>0</v>
      </c>
      <c r="AP271" s="3">
        <f t="shared" si="143"/>
        <v>0</v>
      </c>
      <c r="AQ271" s="3">
        <f t="shared" si="143"/>
        <v>0</v>
      </c>
      <c r="AR271" s="3">
        <f t="shared" si="143"/>
        <v>255302.37</v>
      </c>
      <c r="AS271" s="3">
        <f t="shared" si="143"/>
        <v>238048.71</v>
      </c>
      <c r="AT271" s="3">
        <f t="shared" si="143"/>
        <v>17253.66</v>
      </c>
      <c r="AU271" s="3">
        <f t="shared" si="143"/>
        <v>0</v>
      </c>
      <c r="AV271" s="3">
        <f t="shared" si="143"/>
        <v>129096.4</v>
      </c>
      <c r="AW271" s="3">
        <f t="shared" si="143"/>
        <v>129096.4</v>
      </c>
      <c r="AX271" s="3">
        <f t="shared" si="143"/>
        <v>0</v>
      </c>
      <c r="AY271" s="3">
        <f t="shared" si="143"/>
        <v>129096.4</v>
      </c>
      <c r="AZ271" s="3">
        <f t="shared" si="143"/>
        <v>0</v>
      </c>
      <c r="BA271" s="3">
        <f t="shared" si="143"/>
        <v>0</v>
      </c>
      <c r="BB271" s="3">
        <f t="shared" si="143"/>
        <v>0</v>
      </c>
      <c r="BC271" s="3">
        <f t="shared" si="143"/>
        <v>0</v>
      </c>
      <c r="BD271" s="3">
        <f t="shared" si="143"/>
        <v>0</v>
      </c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>
        <v>0</v>
      </c>
    </row>
    <row r="273" spans="1:28" x14ac:dyDescent="0.2">
      <c r="A273" s="5">
        <v>50</v>
      </c>
      <c r="B273" s="5">
        <v>0</v>
      </c>
      <c r="C273" s="5">
        <v>0</v>
      </c>
      <c r="D273" s="5">
        <v>1</v>
      </c>
      <c r="E273" s="5">
        <v>0</v>
      </c>
      <c r="F273" s="5">
        <f>ROUND(Source!O271,O273)</f>
        <v>185651.92</v>
      </c>
      <c r="G273" s="5" t="s">
        <v>64</v>
      </c>
      <c r="H273" s="5" t="s">
        <v>65</v>
      </c>
      <c r="I273" s="5"/>
      <c r="J273" s="5"/>
      <c r="K273" s="5">
        <v>201</v>
      </c>
      <c r="L273" s="5">
        <v>1</v>
      </c>
      <c r="M273" s="5">
        <v>3</v>
      </c>
      <c r="N273" s="5" t="s">
        <v>3</v>
      </c>
      <c r="O273" s="5">
        <v>2</v>
      </c>
      <c r="P273" s="5"/>
      <c r="Q273" s="5"/>
      <c r="R273" s="5"/>
      <c r="S273" s="5"/>
      <c r="T273" s="5"/>
      <c r="U273" s="5"/>
      <c r="V273" s="5"/>
      <c r="W273" s="5">
        <v>185651.91999999998</v>
      </c>
      <c r="X273" s="5">
        <v>1</v>
      </c>
      <c r="Y273" s="5">
        <v>185651.91999999998</v>
      </c>
      <c r="Z273" s="5"/>
      <c r="AA273" s="5"/>
      <c r="AB273" s="5"/>
    </row>
    <row r="274" spans="1:28" x14ac:dyDescent="0.2">
      <c r="A274" s="5">
        <v>50</v>
      </c>
      <c r="B274" s="5">
        <v>0</v>
      </c>
      <c r="C274" s="5">
        <v>0</v>
      </c>
      <c r="D274" s="5">
        <v>1</v>
      </c>
      <c r="E274" s="5">
        <v>202</v>
      </c>
      <c r="F274" s="5">
        <f>ROUND(Source!P271,O274)</f>
        <v>129096.4</v>
      </c>
      <c r="G274" s="5" t="s">
        <v>66</v>
      </c>
      <c r="H274" s="5" t="s">
        <v>67</v>
      </c>
      <c r="I274" s="5"/>
      <c r="J274" s="5"/>
      <c r="K274" s="5">
        <v>202</v>
      </c>
      <c r="L274" s="5">
        <v>2</v>
      </c>
      <c r="M274" s="5">
        <v>3</v>
      </c>
      <c r="N274" s="5" t="s">
        <v>3</v>
      </c>
      <c r="O274" s="5">
        <v>2</v>
      </c>
      <c r="P274" s="5"/>
      <c r="Q274" s="5"/>
      <c r="R274" s="5"/>
      <c r="S274" s="5"/>
      <c r="T274" s="5"/>
      <c r="U274" s="5"/>
      <c r="V274" s="5"/>
      <c r="W274" s="5">
        <v>129096.4</v>
      </c>
      <c r="X274" s="5">
        <v>1</v>
      </c>
      <c r="Y274" s="5">
        <v>129096.4</v>
      </c>
      <c r="Z274" s="5"/>
      <c r="AA274" s="5"/>
      <c r="AB274" s="5"/>
    </row>
    <row r="275" spans="1:28" x14ac:dyDescent="0.2">
      <c r="A275" s="5">
        <v>50</v>
      </c>
      <c r="B275" s="5">
        <v>0</v>
      </c>
      <c r="C275" s="5">
        <v>0</v>
      </c>
      <c r="D275" s="5">
        <v>1</v>
      </c>
      <c r="E275" s="5">
        <v>222</v>
      </c>
      <c r="F275" s="5">
        <f>ROUND(Source!AO271,O275)</f>
        <v>0</v>
      </c>
      <c r="G275" s="5" t="s">
        <v>68</v>
      </c>
      <c r="H275" s="5" t="s">
        <v>69</v>
      </c>
      <c r="I275" s="5"/>
      <c r="J275" s="5"/>
      <c r="K275" s="5">
        <v>222</v>
      </c>
      <c r="L275" s="5">
        <v>3</v>
      </c>
      <c r="M275" s="5">
        <v>3</v>
      </c>
      <c r="N275" s="5" t="s">
        <v>3</v>
      </c>
      <c r="O275" s="5">
        <v>2</v>
      </c>
      <c r="P275" s="5"/>
      <c r="Q275" s="5"/>
      <c r="R275" s="5"/>
      <c r="S275" s="5"/>
      <c r="T275" s="5"/>
      <c r="U275" s="5"/>
      <c r="V275" s="5"/>
      <c r="W275" s="5">
        <v>0</v>
      </c>
      <c r="X275" s="5">
        <v>1</v>
      </c>
      <c r="Y275" s="5">
        <v>0</v>
      </c>
      <c r="Z275" s="5"/>
      <c r="AA275" s="5"/>
      <c r="AB275" s="5"/>
    </row>
    <row r="276" spans="1:28" x14ac:dyDescent="0.2">
      <c r="A276" s="5">
        <v>50</v>
      </c>
      <c r="B276" s="5">
        <v>0</v>
      </c>
      <c r="C276" s="5">
        <v>0</v>
      </c>
      <c r="D276" s="5">
        <v>1</v>
      </c>
      <c r="E276" s="5">
        <v>225</v>
      </c>
      <c r="F276" s="5">
        <f>ROUND(Source!AV271,O276)</f>
        <v>129096.4</v>
      </c>
      <c r="G276" s="5" t="s">
        <v>70</v>
      </c>
      <c r="H276" s="5" t="s">
        <v>71</v>
      </c>
      <c r="I276" s="5"/>
      <c r="J276" s="5"/>
      <c r="K276" s="5">
        <v>225</v>
      </c>
      <c r="L276" s="5">
        <v>4</v>
      </c>
      <c r="M276" s="5">
        <v>3</v>
      </c>
      <c r="N276" s="5" t="s">
        <v>3</v>
      </c>
      <c r="O276" s="5">
        <v>2</v>
      </c>
      <c r="P276" s="5"/>
      <c r="Q276" s="5"/>
      <c r="R276" s="5"/>
      <c r="S276" s="5"/>
      <c r="T276" s="5"/>
      <c r="U276" s="5"/>
      <c r="V276" s="5"/>
      <c r="W276" s="5">
        <v>129096.4</v>
      </c>
      <c r="X276" s="5">
        <v>1</v>
      </c>
      <c r="Y276" s="5">
        <v>129096.4</v>
      </c>
      <c r="Z276" s="5"/>
      <c r="AA276" s="5"/>
      <c r="AB276" s="5"/>
    </row>
    <row r="277" spans="1:28" x14ac:dyDescent="0.2">
      <c r="A277" s="5">
        <v>50</v>
      </c>
      <c r="B277" s="5">
        <v>0</v>
      </c>
      <c r="C277" s="5">
        <v>0</v>
      </c>
      <c r="D277" s="5">
        <v>1</v>
      </c>
      <c r="E277" s="5">
        <v>226</v>
      </c>
      <c r="F277" s="5">
        <f>ROUND(Source!AW271,O277)</f>
        <v>129096.4</v>
      </c>
      <c r="G277" s="5" t="s">
        <v>72</v>
      </c>
      <c r="H277" s="5" t="s">
        <v>73</v>
      </c>
      <c r="I277" s="5"/>
      <c r="J277" s="5"/>
      <c r="K277" s="5">
        <v>226</v>
      </c>
      <c r="L277" s="5">
        <v>5</v>
      </c>
      <c r="M277" s="5">
        <v>3</v>
      </c>
      <c r="N277" s="5" t="s">
        <v>3</v>
      </c>
      <c r="O277" s="5">
        <v>2</v>
      </c>
      <c r="P277" s="5"/>
      <c r="Q277" s="5"/>
      <c r="R277" s="5"/>
      <c r="S277" s="5"/>
      <c r="T277" s="5"/>
      <c r="U277" s="5"/>
      <c r="V277" s="5"/>
      <c r="W277" s="5">
        <v>129096.4</v>
      </c>
      <c r="X277" s="5">
        <v>1</v>
      </c>
      <c r="Y277" s="5">
        <v>129096.4</v>
      </c>
      <c r="Z277" s="5"/>
      <c r="AA277" s="5"/>
      <c r="AB277" s="5"/>
    </row>
    <row r="278" spans="1:28" x14ac:dyDescent="0.2">
      <c r="A278" s="5">
        <v>50</v>
      </c>
      <c r="B278" s="5">
        <v>0</v>
      </c>
      <c r="C278" s="5">
        <v>0</v>
      </c>
      <c r="D278" s="5">
        <v>1</v>
      </c>
      <c r="E278" s="5">
        <v>227</v>
      </c>
      <c r="F278" s="5">
        <f>ROUND(Source!AX271,O278)</f>
        <v>0</v>
      </c>
      <c r="G278" s="5" t="s">
        <v>74</v>
      </c>
      <c r="H278" s="5" t="s">
        <v>75</v>
      </c>
      <c r="I278" s="5"/>
      <c r="J278" s="5"/>
      <c r="K278" s="5">
        <v>227</v>
      </c>
      <c r="L278" s="5">
        <v>6</v>
      </c>
      <c r="M278" s="5">
        <v>3</v>
      </c>
      <c r="N278" s="5" t="s">
        <v>3</v>
      </c>
      <c r="O278" s="5">
        <v>2</v>
      </c>
      <c r="P278" s="5"/>
      <c r="Q278" s="5"/>
      <c r="R278" s="5"/>
      <c r="S278" s="5"/>
      <c r="T278" s="5"/>
      <c r="U278" s="5"/>
      <c r="V278" s="5"/>
      <c r="W278" s="5">
        <v>0</v>
      </c>
      <c r="X278" s="5">
        <v>1</v>
      </c>
      <c r="Y278" s="5">
        <v>0</v>
      </c>
      <c r="Z278" s="5"/>
      <c r="AA278" s="5"/>
      <c r="AB278" s="5"/>
    </row>
    <row r="279" spans="1:28" x14ac:dyDescent="0.2">
      <c r="A279" s="5">
        <v>50</v>
      </c>
      <c r="B279" s="5">
        <v>0</v>
      </c>
      <c r="C279" s="5">
        <v>0</v>
      </c>
      <c r="D279" s="5">
        <v>1</v>
      </c>
      <c r="E279" s="5">
        <v>228</v>
      </c>
      <c r="F279" s="5">
        <f>ROUND(Source!AY271,O279)</f>
        <v>129096.4</v>
      </c>
      <c r="G279" s="5" t="s">
        <v>76</v>
      </c>
      <c r="H279" s="5" t="s">
        <v>77</v>
      </c>
      <c r="I279" s="5"/>
      <c r="J279" s="5"/>
      <c r="K279" s="5">
        <v>228</v>
      </c>
      <c r="L279" s="5">
        <v>7</v>
      </c>
      <c r="M279" s="5">
        <v>3</v>
      </c>
      <c r="N279" s="5" t="s">
        <v>3</v>
      </c>
      <c r="O279" s="5">
        <v>2</v>
      </c>
      <c r="P279" s="5"/>
      <c r="Q279" s="5"/>
      <c r="R279" s="5"/>
      <c r="S279" s="5"/>
      <c r="T279" s="5"/>
      <c r="U279" s="5"/>
      <c r="V279" s="5"/>
      <c r="W279" s="5">
        <v>129096.4</v>
      </c>
      <c r="X279" s="5">
        <v>1</v>
      </c>
      <c r="Y279" s="5">
        <v>129096.4</v>
      </c>
      <c r="Z279" s="5"/>
      <c r="AA279" s="5"/>
      <c r="AB279" s="5"/>
    </row>
    <row r="280" spans="1:28" x14ac:dyDescent="0.2">
      <c r="A280" s="5">
        <v>50</v>
      </c>
      <c r="B280" s="5">
        <v>0</v>
      </c>
      <c r="C280" s="5">
        <v>0</v>
      </c>
      <c r="D280" s="5">
        <v>1</v>
      </c>
      <c r="E280" s="5">
        <v>216</v>
      </c>
      <c r="F280" s="5">
        <f>ROUND(Source!AP271,O280)</f>
        <v>0</v>
      </c>
      <c r="G280" s="5" t="s">
        <v>78</v>
      </c>
      <c r="H280" s="5" t="s">
        <v>79</v>
      </c>
      <c r="I280" s="5"/>
      <c r="J280" s="5"/>
      <c r="K280" s="5">
        <v>216</v>
      </c>
      <c r="L280" s="5">
        <v>8</v>
      </c>
      <c r="M280" s="5">
        <v>3</v>
      </c>
      <c r="N280" s="5" t="s">
        <v>3</v>
      </c>
      <c r="O280" s="5">
        <v>2</v>
      </c>
      <c r="P280" s="5"/>
      <c r="Q280" s="5"/>
      <c r="R280" s="5"/>
      <c r="S280" s="5"/>
      <c r="T280" s="5"/>
      <c r="U280" s="5"/>
      <c r="V280" s="5"/>
      <c r="W280" s="5">
        <v>0</v>
      </c>
      <c r="X280" s="5">
        <v>1</v>
      </c>
      <c r="Y280" s="5">
        <v>0</v>
      </c>
      <c r="Z280" s="5"/>
      <c r="AA280" s="5"/>
      <c r="AB280" s="5"/>
    </row>
    <row r="281" spans="1:28" x14ac:dyDescent="0.2">
      <c r="A281" s="5">
        <v>50</v>
      </c>
      <c r="B281" s="5">
        <v>0</v>
      </c>
      <c r="C281" s="5">
        <v>0</v>
      </c>
      <c r="D281" s="5">
        <v>1</v>
      </c>
      <c r="E281" s="5">
        <v>223</v>
      </c>
      <c r="F281" s="5">
        <f>ROUND(Source!AQ271,O281)</f>
        <v>0</v>
      </c>
      <c r="G281" s="5" t="s">
        <v>80</v>
      </c>
      <c r="H281" s="5" t="s">
        <v>81</v>
      </c>
      <c r="I281" s="5"/>
      <c r="J281" s="5"/>
      <c r="K281" s="5">
        <v>223</v>
      </c>
      <c r="L281" s="5">
        <v>9</v>
      </c>
      <c r="M281" s="5">
        <v>3</v>
      </c>
      <c r="N281" s="5" t="s">
        <v>3</v>
      </c>
      <c r="O281" s="5">
        <v>2</v>
      </c>
      <c r="P281" s="5"/>
      <c r="Q281" s="5"/>
      <c r="R281" s="5"/>
      <c r="S281" s="5"/>
      <c r="T281" s="5"/>
      <c r="U281" s="5"/>
      <c r="V281" s="5"/>
      <c r="W281" s="5">
        <v>0</v>
      </c>
      <c r="X281" s="5">
        <v>1</v>
      </c>
      <c r="Y281" s="5">
        <v>0</v>
      </c>
      <c r="Z281" s="5"/>
      <c r="AA281" s="5"/>
      <c r="AB281" s="5"/>
    </row>
    <row r="282" spans="1:28" x14ac:dyDescent="0.2">
      <c r="A282" s="5">
        <v>50</v>
      </c>
      <c r="B282" s="5">
        <v>0</v>
      </c>
      <c r="C282" s="5">
        <v>0</v>
      </c>
      <c r="D282" s="5">
        <v>1</v>
      </c>
      <c r="E282" s="5">
        <v>229</v>
      </c>
      <c r="F282" s="5">
        <f>ROUND(Source!AZ271,O282)</f>
        <v>0</v>
      </c>
      <c r="G282" s="5" t="s">
        <v>82</v>
      </c>
      <c r="H282" s="5" t="s">
        <v>83</v>
      </c>
      <c r="I282" s="5"/>
      <c r="J282" s="5"/>
      <c r="K282" s="5">
        <v>229</v>
      </c>
      <c r="L282" s="5">
        <v>10</v>
      </c>
      <c r="M282" s="5">
        <v>3</v>
      </c>
      <c r="N282" s="5" t="s">
        <v>3</v>
      </c>
      <c r="O282" s="5">
        <v>2</v>
      </c>
      <c r="P282" s="5"/>
      <c r="Q282" s="5"/>
      <c r="R282" s="5"/>
      <c r="S282" s="5"/>
      <c r="T282" s="5"/>
      <c r="U282" s="5"/>
      <c r="V282" s="5"/>
      <c r="W282" s="5">
        <v>0</v>
      </c>
      <c r="X282" s="5">
        <v>1</v>
      </c>
      <c r="Y282" s="5">
        <v>0</v>
      </c>
      <c r="Z282" s="5"/>
      <c r="AA282" s="5"/>
      <c r="AB282" s="5"/>
    </row>
    <row r="283" spans="1:28" x14ac:dyDescent="0.2">
      <c r="A283" s="5">
        <v>50</v>
      </c>
      <c r="B283" s="5">
        <v>0</v>
      </c>
      <c r="C283" s="5">
        <v>0</v>
      </c>
      <c r="D283" s="5">
        <v>1</v>
      </c>
      <c r="E283" s="5">
        <v>203</v>
      </c>
      <c r="F283" s="5">
        <f>ROUND(Source!Q271,O283)</f>
        <v>18339.82</v>
      </c>
      <c r="G283" s="5" t="s">
        <v>84</v>
      </c>
      <c r="H283" s="5" t="s">
        <v>85</v>
      </c>
      <c r="I283" s="5"/>
      <c r="J283" s="5"/>
      <c r="K283" s="5">
        <v>203</v>
      </c>
      <c r="L283" s="5">
        <v>11</v>
      </c>
      <c r="M283" s="5">
        <v>3</v>
      </c>
      <c r="N283" s="5" t="s">
        <v>3</v>
      </c>
      <c r="O283" s="5">
        <v>2</v>
      </c>
      <c r="P283" s="5"/>
      <c r="Q283" s="5"/>
      <c r="R283" s="5"/>
      <c r="S283" s="5"/>
      <c r="T283" s="5"/>
      <c r="U283" s="5"/>
      <c r="V283" s="5"/>
      <c r="W283" s="5">
        <v>18339.82</v>
      </c>
      <c r="X283" s="5">
        <v>1</v>
      </c>
      <c r="Y283" s="5">
        <v>18339.82</v>
      </c>
      <c r="Z283" s="5"/>
      <c r="AA283" s="5"/>
      <c r="AB283" s="5"/>
    </row>
    <row r="284" spans="1:28" x14ac:dyDescent="0.2">
      <c r="A284" s="5">
        <v>50</v>
      </c>
      <c r="B284" s="5">
        <v>0</v>
      </c>
      <c r="C284" s="5">
        <v>0</v>
      </c>
      <c r="D284" s="5">
        <v>1</v>
      </c>
      <c r="E284" s="5">
        <v>231</v>
      </c>
      <c r="F284" s="5">
        <f>ROUND(Source!BB271,O284)</f>
        <v>0</v>
      </c>
      <c r="G284" s="5" t="s">
        <v>86</v>
      </c>
      <c r="H284" s="5" t="s">
        <v>87</v>
      </c>
      <c r="I284" s="5"/>
      <c r="J284" s="5"/>
      <c r="K284" s="5">
        <v>231</v>
      </c>
      <c r="L284" s="5">
        <v>12</v>
      </c>
      <c r="M284" s="5">
        <v>3</v>
      </c>
      <c r="N284" s="5" t="s">
        <v>3</v>
      </c>
      <c r="O284" s="5">
        <v>2</v>
      </c>
      <c r="P284" s="5"/>
      <c r="Q284" s="5"/>
      <c r="R284" s="5"/>
      <c r="S284" s="5"/>
      <c r="T284" s="5"/>
      <c r="U284" s="5"/>
      <c r="V284" s="5"/>
      <c r="W284" s="5">
        <v>0</v>
      </c>
      <c r="X284" s="5">
        <v>1</v>
      </c>
      <c r="Y284" s="5">
        <v>0</v>
      </c>
      <c r="Z284" s="5"/>
      <c r="AA284" s="5"/>
      <c r="AB284" s="5"/>
    </row>
    <row r="285" spans="1:28" x14ac:dyDescent="0.2">
      <c r="A285" s="5">
        <v>50</v>
      </c>
      <c r="B285" s="5">
        <v>0</v>
      </c>
      <c r="C285" s="5">
        <v>0</v>
      </c>
      <c r="D285" s="5">
        <v>1</v>
      </c>
      <c r="E285" s="5">
        <v>204</v>
      </c>
      <c r="F285" s="5">
        <f>ROUND(Source!R271,O285)</f>
        <v>8007.49</v>
      </c>
      <c r="G285" s="5" t="s">
        <v>88</v>
      </c>
      <c r="H285" s="5" t="s">
        <v>89</v>
      </c>
      <c r="I285" s="5"/>
      <c r="J285" s="5"/>
      <c r="K285" s="5">
        <v>204</v>
      </c>
      <c r="L285" s="5">
        <v>13</v>
      </c>
      <c r="M285" s="5">
        <v>3</v>
      </c>
      <c r="N285" s="5" t="s">
        <v>3</v>
      </c>
      <c r="O285" s="5">
        <v>2</v>
      </c>
      <c r="P285" s="5"/>
      <c r="Q285" s="5"/>
      <c r="R285" s="5"/>
      <c r="S285" s="5"/>
      <c r="T285" s="5"/>
      <c r="U285" s="5"/>
      <c r="V285" s="5"/>
      <c r="W285" s="5">
        <v>8007.4900000000007</v>
      </c>
      <c r="X285" s="5">
        <v>1</v>
      </c>
      <c r="Y285" s="5">
        <v>8007.4900000000007</v>
      </c>
      <c r="Z285" s="5"/>
      <c r="AA285" s="5"/>
      <c r="AB285" s="5"/>
    </row>
    <row r="286" spans="1:28" x14ac:dyDescent="0.2">
      <c r="A286" s="5">
        <v>50</v>
      </c>
      <c r="B286" s="5">
        <v>0</v>
      </c>
      <c r="C286" s="5">
        <v>0</v>
      </c>
      <c r="D286" s="5">
        <v>1</v>
      </c>
      <c r="E286" s="5">
        <v>205</v>
      </c>
      <c r="F286" s="5">
        <f>ROUND(Source!S271,O286)</f>
        <v>30208.21</v>
      </c>
      <c r="G286" s="5" t="s">
        <v>90</v>
      </c>
      <c r="H286" s="5" t="s">
        <v>91</v>
      </c>
      <c r="I286" s="5"/>
      <c r="J286" s="5"/>
      <c r="K286" s="5">
        <v>205</v>
      </c>
      <c r="L286" s="5">
        <v>14</v>
      </c>
      <c r="M286" s="5">
        <v>3</v>
      </c>
      <c r="N286" s="5" t="s">
        <v>3</v>
      </c>
      <c r="O286" s="5">
        <v>2</v>
      </c>
      <c r="P286" s="5"/>
      <c r="Q286" s="5"/>
      <c r="R286" s="5"/>
      <c r="S286" s="5"/>
      <c r="T286" s="5"/>
      <c r="U286" s="5"/>
      <c r="V286" s="5"/>
      <c r="W286" s="5">
        <v>30208.21</v>
      </c>
      <c r="X286" s="5">
        <v>1</v>
      </c>
      <c r="Y286" s="5">
        <v>30208.21</v>
      </c>
      <c r="Z286" s="5"/>
      <c r="AA286" s="5"/>
      <c r="AB286" s="5"/>
    </row>
    <row r="287" spans="1:28" x14ac:dyDescent="0.2">
      <c r="A287" s="5">
        <v>50</v>
      </c>
      <c r="B287" s="5">
        <v>0</v>
      </c>
      <c r="C287" s="5">
        <v>0</v>
      </c>
      <c r="D287" s="5">
        <v>1</v>
      </c>
      <c r="E287" s="5">
        <v>232</v>
      </c>
      <c r="F287" s="5">
        <f>ROUND(Source!BC271,O287)</f>
        <v>0</v>
      </c>
      <c r="G287" s="5" t="s">
        <v>92</v>
      </c>
      <c r="H287" s="5" t="s">
        <v>93</v>
      </c>
      <c r="I287" s="5"/>
      <c r="J287" s="5"/>
      <c r="K287" s="5">
        <v>232</v>
      </c>
      <c r="L287" s="5">
        <v>15</v>
      </c>
      <c r="M287" s="5">
        <v>3</v>
      </c>
      <c r="N287" s="5" t="s">
        <v>3</v>
      </c>
      <c r="O287" s="5">
        <v>2</v>
      </c>
      <c r="P287" s="5"/>
      <c r="Q287" s="5"/>
      <c r="R287" s="5"/>
      <c r="S287" s="5"/>
      <c r="T287" s="5"/>
      <c r="U287" s="5"/>
      <c r="V287" s="5"/>
      <c r="W287" s="5">
        <v>0</v>
      </c>
      <c r="X287" s="5">
        <v>1</v>
      </c>
      <c r="Y287" s="5">
        <v>0</v>
      </c>
      <c r="Z287" s="5"/>
      <c r="AA287" s="5"/>
      <c r="AB287" s="5"/>
    </row>
    <row r="288" spans="1:28" x14ac:dyDescent="0.2">
      <c r="A288" s="5">
        <v>50</v>
      </c>
      <c r="B288" s="5">
        <v>0</v>
      </c>
      <c r="C288" s="5">
        <v>0</v>
      </c>
      <c r="D288" s="5">
        <v>1</v>
      </c>
      <c r="E288" s="5">
        <v>214</v>
      </c>
      <c r="F288" s="5">
        <f>ROUND(Source!AS271,O288)</f>
        <v>238048.71</v>
      </c>
      <c r="G288" s="5" t="s">
        <v>94</v>
      </c>
      <c r="H288" s="5" t="s">
        <v>95</v>
      </c>
      <c r="I288" s="5"/>
      <c r="J288" s="5"/>
      <c r="K288" s="5">
        <v>214</v>
      </c>
      <c r="L288" s="5">
        <v>16</v>
      </c>
      <c r="M288" s="5">
        <v>3</v>
      </c>
      <c r="N288" s="5" t="s">
        <v>3</v>
      </c>
      <c r="O288" s="5">
        <v>2</v>
      </c>
      <c r="P288" s="5"/>
      <c r="Q288" s="5"/>
      <c r="R288" s="5"/>
      <c r="S288" s="5"/>
      <c r="T288" s="5"/>
      <c r="U288" s="5"/>
      <c r="V288" s="5"/>
      <c r="W288" s="5">
        <v>238048.71</v>
      </c>
      <c r="X288" s="5">
        <v>1</v>
      </c>
      <c r="Y288" s="5">
        <v>238048.71</v>
      </c>
      <c r="Z288" s="5"/>
      <c r="AA288" s="5"/>
      <c r="AB288" s="5"/>
    </row>
    <row r="289" spans="1:28" x14ac:dyDescent="0.2">
      <c r="A289" s="5">
        <v>50</v>
      </c>
      <c r="B289" s="5">
        <v>0</v>
      </c>
      <c r="C289" s="5">
        <v>0</v>
      </c>
      <c r="D289" s="5">
        <v>1</v>
      </c>
      <c r="E289" s="5">
        <v>215</v>
      </c>
      <c r="F289" s="5">
        <f>ROUND(Source!AT271,O289)</f>
        <v>17253.66</v>
      </c>
      <c r="G289" s="5" t="s">
        <v>96</v>
      </c>
      <c r="H289" s="5" t="s">
        <v>97</v>
      </c>
      <c r="I289" s="5"/>
      <c r="J289" s="5"/>
      <c r="K289" s="5">
        <v>215</v>
      </c>
      <c r="L289" s="5">
        <v>17</v>
      </c>
      <c r="M289" s="5">
        <v>3</v>
      </c>
      <c r="N289" s="5" t="s">
        <v>3</v>
      </c>
      <c r="O289" s="5">
        <v>2</v>
      </c>
      <c r="P289" s="5"/>
      <c r="Q289" s="5"/>
      <c r="R289" s="5"/>
      <c r="S289" s="5"/>
      <c r="T289" s="5"/>
      <c r="U289" s="5"/>
      <c r="V289" s="5"/>
      <c r="W289" s="5">
        <v>17253.66</v>
      </c>
      <c r="X289" s="5">
        <v>1</v>
      </c>
      <c r="Y289" s="5">
        <v>17253.66</v>
      </c>
      <c r="Z289" s="5"/>
      <c r="AA289" s="5"/>
      <c r="AB289" s="5"/>
    </row>
    <row r="290" spans="1:28" x14ac:dyDescent="0.2">
      <c r="A290" s="5">
        <v>50</v>
      </c>
      <c r="B290" s="5">
        <v>0</v>
      </c>
      <c r="C290" s="5">
        <v>0</v>
      </c>
      <c r="D290" s="5">
        <v>1</v>
      </c>
      <c r="E290" s="5">
        <v>217</v>
      </c>
      <c r="F290" s="5">
        <f>ROUND(Source!AU271,O290)</f>
        <v>0</v>
      </c>
      <c r="G290" s="5" t="s">
        <v>98</v>
      </c>
      <c r="H290" s="5" t="s">
        <v>99</v>
      </c>
      <c r="I290" s="5"/>
      <c r="J290" s="5"/>
      <c r="K290" s="5">
        <v>217</v>
      </c>
      <c r="L290" s="5">
        <v>18</v>
      </c>
      <c r="M290" s="5">
        <v>3</v>
      </c>
      <c r="N290" s="5" t="s">
        <v>3</v>
      </c>
      <c r="O290" s="5">
        <v>2</v>
      </c>
      <c r="P290" s="5"/>
      <c r="Q290" s="5"/>
      <c r="R290" s="5"/>
      <c r="S290" s="5"/>
      <c r="T290" s="5"/>
      <c r="U290" s="5"/>
      <c r="V290" s="5"/>
      <c r="W290" s="5">
        <v>0</v>
      </c>
      <c r="X290" s="5">
        <v>1</v>
      </c>
      <c r="Y290" s="5">
        <v>0</v>
      </c>
      <c r="Z290" s="5"/>
      <c r="AA290" s="5"/>
      <c r="AB290" s="5"/>
    </row>
    <row r="291" spans="1:28" x14ac:dyDescent="0.2">
      <c r="A291" s="5">
        <v>50</v>
      </c>
      <c r="B291" s="5">
        <v>0</v>
      </c>
      <c r="C291" s="5">
        <v>0</v>
      </c>
      <c r="D291" s="5">
        <v>1</v>
      </c>
      <c r="E291" s="5">
        <v>230</v>
      </c>
      <c r="F291" s="5">
        <f>ROUND(Source!BA271,O291)</f>
        <v>0</v>
      </c>
      <c r="G291" s="5" t="s">
        <v>100</v>
      </c>
      <c r="H291" s="5" t="s">
        <v>101</v>
      </c>
      <c r="I291" s="5"/>
      <c r="J291" s="5"/>
      <c r="K291" s="5">
        <v>230</v>
      </c>
      <c r="L291" s="5">
        <v>19</v>
      </c>
      <c r="M291" s="5">
        <v>3</v>
      </c>
      <c r="N291" s="5" t="s">
        <v>3</v>
      </c>
      <c r="O291" s="5">
        <v>2</v>
      </c>
      <c r="P291" s="5"/>
      <c r="Q291" s="5"/>
      <c r="R291" s="5"/>
      <c r="S291" s="5"/>
      <c r="T291" s="5"/>
      <c r="U291" s="5"/>
      <c r="V291" s="5"/>
      <c r="W291" s="5">
        <v>0</v>
      </c>
      <c r="X291" s="5">
        <v>1</v>
      </c>
      <c r="Y291" s="5">
        <v>0</v>
      </c>
      <c r="Z291" s="5"/>
      <c r="AA291" s="5"/>
      <c r="AB291" s="5"/>
    </row>
    <row r="292" spans="1:28" x14ac:dyDescent="0.2">
      <c r="A292" s="5">
        <v>50</v>
      </c>
      <c r="B292" s="5">
        <v>0</v>
      </c>
      <c r="C292" s="5">
        <v>0</v>
      </c>
      <c r="D292" s="5">
        <v>1</v>
      </c>
      <c r="E292" s="5">
        <v>206</v>
      </c>
      <c r="F292" s="5">
        <f>ROUND(Source!T271,O292)</f>
        <v>0</v>
      </c>
      <c r="G292" s="5" t="s">
        <v>102</v>
      </c>
      <c r="H292" s="5" t="s">
        <v>103</v>
      </c>
      <c r="I292" s="5"/>
      <c r="J292" s="5"/>
      <c r="K292" s="5">
        <v>206</v>
      </c>
      <c r="L292" s="5">
        <v>20</v>
      </c>
      <c r="M292" s="5">
        <v>3</v>
      </c>
      <c r="N292" s="5" t="s">
        <v>3</v>
      </c>
      <c r="O292" s="5">
        <v>2</v>
      </c>
      <c r="P292" s="5"/>
      <c r="Q292" s="5"/>
      <c r="R292" s="5"/>
      <c r="S292" s="5"/>
      <c r="T292" s="5"/>
      <c r="U292" s="5"/>
      <c r="V292" s="5"/>
      <c r="W292" s="5">
        <v>0</v>
      </c>
      <c r="X292" s="5">
        <v>1</v>
      </c>
      <c r="Y292" s="5">
        <v>0</v>
      </c>
      <c r="Z292" s="5"/>
      <c r="AA292" s="5"/>
      <c r="AB292" s="5"/>
    </row>
    <row r="293" spans="1:28" x14ac:dyDescent="0.2">
      <c r="A293" s="5">
        <v>50</v>
      </c>
      <c r="B293" s="5">
        <v>0</v>
      </c>
      <c r="C293" s="5">
        <v>0</v>
      </c>
      <c r="D293" s="5">
        <v>1</v>
      </c>
      <c r="E293" s="5">
        <v>207</v>
      </c>
      <c r="F293" s="5">
        <f>ROUND(Source!U271,O293)</f>
        <v>79.769509999999997</v>
      </c>
      <c r="G293" s="5" t="s">
        <v>104</v>
      </c>
      <c r="H293" s="5" t="s">
        <v>105</v>
      </c>
      <c r="I293" s="5"/>
      <c r="J293" s="5"/>
      <c r="K293" s="5">
        <v>207</v>
      </c>
      <c r="L293" s="5">
        <v>21</v>
      </c>
      <c r="M293" s="5">
        <v>3</v>
      </c>
      <c r="N293" s="5" t="s">
        <v>3</v>
      </c>
      <c r="O293" s="5">
        <v>7</v>
      </c>
      <c r="P293" s="5"/>
      <c r="Q293" s="5"/>
      <c r="R293" s="5"/>
      <c r="S293" s="5"/>
      <c r="T293" s="5"/>
      <c r="U293" s="5"/>
      <c r="V293" s="5"/>
      <c r="W293" s="5">
        <v>79.769509999999997</v>
      </c>
      <c r="X293" s="5">
        <v>1</v>
      </c>
      <c r="Y293" s="5">
        <v>79.769509999999997</v>
      </c>
      <c r="Z293" s="5"/>
      <c r="AA293" s="5"/>
      <c r="AB293" s="5"/>
    </row>
    <row r="294" spans="1:28" x14ac:dyDescent="0.2">
      <c r="A294" s="5">
        <v>50</v>
      </c>
      <c r="B294" s="5">
        <v>0</v>
      </c>
      <c r="C294" s="5">
        <v>0</v>
      </c>
      <c r="D294" s="5">
        <v>1</v>
      </c>
      <c r="E294" s="5">
        <v>208</v>
      </c>
      <c r="F294" s="5">
        <f>ROUND(Source!V271,O294)</f>
        <v>17.372354000000001</v>
      </c>
      <c r="G294" s="5" t="s">
        <v>106</v>
      </c>
      <c r="H294" s="5" t="s">
        <v>107</v>
      </c>
      <c r="I294" s="5"/>
      <c r="J294" s="5"/>
      <c r="K294" s="5">
        <v>208</v>
      </c>
      <c r="L294" s="5">
        <v>22</v>
      </c>
      <c r="M294" s="5">
        <v>3</v>
      </c>
      <c r="N294" s="5" t="s">
        <v>3</v>
      </c>
      <c r="O294" s="5">
        <v>7</v>
      </c>
      <c r="P294" s="5"/>
      <c r="Q294" s="5"/>
      <c r="R294" s="5"/>
      <c r="S294" s="5"/>
      <c r="T294" s="5"/>
      <c r="U294" s="5"/>
      <c r="V294" s="5"/>
      <c r="W294" s="5">
        <v>17.372354000000001</v>
      </c>
      <c r="X294" s="5">
        <v>1</v>
      </c>
      <c r="Y294" s="5">
        <v>17.372354000000001</v>
      </c>
      <c r="Z294" s="5"/>
      <c r="AA294" s="5"/>
      <c r="AB294" s="5"/>
    </row>
    <row r="295" spans="1:28" x14ac:dyDescent="0.2">
      <c r="A295" s="5">
        <v>50</v>
      </c>
      <c r="B295" s="5">
        <v>0</v>
      </c>
      <c r="C295" s="5">
        <v>0</v>
      </c>
      <c r="D295" s="5">
        <v>1</v>
      </c>
      <c r="E295" s="5">
        <v>209</v>
      </c>
      <c r="F295" s="5">
        <f>ROUND(Source!W271,O295)</f>
        <v>0</v>
      </c>
      <c r="G295" s="5" t="s">
        <v>108</v>
      </c>
      <c r="H295" s="5" t="s">
        <v>109</v>
      </c>
      <c r="I295" s="5"/>
      <c r="J295" s="5"/>
      <c r="K295" s="5">
        <v>209</v>
      </c>
      <c r="L295" s="5">
        <v>23</v>
      </c>
      <c r="M295" s="5">
        <v>3</v>
      </c>
      <c r="N295" s="5" t="s">
        <v>3</v>
      </c>
      <c r="O295" s="5">
        <v>2</v>
      </c>
      <c r="P295" s="5"/>
      <c r="Q295" s="5"/>
      <c r="R295" s="5"/>
      <c r="S295" s="5"/>
      <c r="T295" s="5"/>
      <c r="U295" s="5"/>
      <c r="V295" s="5"/>
      <c r="W295" s="5">
        <v>0</v>
      </c>
      <c r="X295" s="5">
        <v>1</v>
      </c>
      <c r="Y295" s="5">
        <v>0</v>
      </c>
      <c r="Z295" s="5"/>
      <c r="AA295" s="5"/>
      <c r="AB295" s="5"/>
    </row>
    <row r="296" spans="1:28" x14ac:dyDescent="0.2">
      <c r="A296" s="5">
        <v>50</v>
      </c>
      <c r="B296" s="5">
        <v>0</v>
      </c>
      <c r="C296" s="5">
        <v>0</v>
      </c>
      <c r="D296" s="5">
        <v>1</v>
      </c>
      <c r="E296" s="5">
        <v>233</v>
      </c>
      <c r="F296" s="5">
        <f>ROUND(Source!BD271,O296)</f>
        <v>0</v>
      </c>
      <c r="G296" s="5" t="s">
        <v>110</v>
      </c>
      <c r="H296" s="5" t="s">
        <v>111</v>
      </c>
      <c r="I296" s="5"/>
      <c r="J296" s="5"/>
      <c r="K296" s="5">
        <v>233</v>
      </c>
      <c r="L296" s="5">
        <v>24</v>
      </c>
      <c r="M296" s="5">
        <v>3</v>
      </c>
      <c r="N296" s="5" t="s">
        <v>3</v>
      </c>
      <c r="O296" s="5">
        <v>2</v>
      </c>
      <c r="P296" s="5"/>
      <c r="Q296" s="5"/>
      <c r="R296" s="5"/>
      <c r="S296" s="5"/>
      <c r="T296" s="5"/>
      <c r="U296" s="5"/>
      <c r="V296" s="5"/>
      <c r="W296" s="5">
        <v>0</v>
      </c>
      <c r="X296" s="5">
        <v>1</v>
      </c>
      <c r="Y296" s="5">
        <v>0</v>
      </c>
      <c r="Z296" s="5"/>
      <c r="AA296" s="5"/>
      <c r="AB296" s="5"/>
    </row>
    <row r="297" spans="1:28" x14ac:dyDescent="0.2">
      <c r="A297" s="5">
        <v>50</v>
      </c>
      <c r="B297" s="5">
        <v>0</v>
      </c>
      <c r="C297" s="5">
        <v>0</v>
      </c>
      <c r="D297" s="5">
        <v>1</v>
      </c>
      <c r="E297" s="5">
        <v>0</v>
      </c>
      <c r="F297" s="5">
        <f>ROUND(Source!X271,O297)</f>
        <v>43338.28</v>
      </c>
      <c r="G297" s="5" t="s">
        <v>112</v>
      </c>
      <c r="H297" s="5" t="s">
        <v>113</v>
      </c>
      <c r="I297" s="5"/>
      <c r="J297" s="5"/>
      <c r="K297" s="5">
        <v>210</v>
      </c>
      <c r="L297" s="5">
        <v>25</v>
      </c>
      <c r="M297" s="5">
        <v>3</v>
      </c>
      <c r="N297" s="5" t="s">
        <v>3</v>
      </c>
      <c r="O297" s="5">
        <v>2</v>
      </c>
      <c r="P297" s="5"/>
      <c r="Q297" s="5"/>
      <c r="R297" s="5"/>
      <c r="S297" s="5"/>
      <c r="T297" s="5"/>
      <c r="U297" s="5"/>
      <c r="V297" s="5"/>
      <c r="W297" s="5">
        <v>43338.28</v>
      </c>
      <c r="X297" s="5">
        <v>1</v>
      </c>
      <c r="Y297" s="5">
        <v>43338.28</v>
      </c>
      <c r="Z297" s="5"/>
      <c r="AA297" s="5"/>
      <c r="AB297" s="5"/>
    </row>
    <row r="298" spans="1:28" x14ac:dyDescent="0.2">
      <c r="A298" s="5">
        <v>50</v>
      </c>
      <c r="B298" s="5">
        <v>0</v>
      </c>
      <c r="C298" s="5">
        <v>0</v>
      </c>
      <c r="D298" s="5">
        <v>1</v>
      </c>
      <c r="E298" s="5">
        <v>0</v>
      </c>
      <c r="F298" s="5">
        <f>ROUND(Source!Y271,O298)</f>
        <v>26312.17</v>
      </c>
      <c r="G298" s="5" t="s">
        <v>114</v>
      </c>
      <c r="H298" s="5" t="s">
        <v>115</v>
      </c>
      <c r="I298" s="5"/>
      <c r="J298" s="5"/>
      <c r="K298" s="5">
        <v>211</v>
      </c>
      <c r="L298" s="5">
        <v>26</v>
      </c>
      <c r="M298" s="5">
        <v>3</v>
      </c>
      <c r="N298" s="5" t="s">
        <v>3</v>
      </c>
      <c r="O298" s="5">
        <v>2</v>
      </c>
      <c r="P298" s="5"/>
      <c r="Q298" s="5"/>
      <c r="R298" s="5"/>
      <c r="S298" s="5"/>
      <c r="T298" s="5"/>
      <c r="U298" s="5"/>
      <c r="V298" s="5"/>
      <c r="W298" s="5">
        <v>26312.17</v>
      </c>
      <c r="X298" s="5">
        <v>1</v>
      </c>
      <c r="Y298" s="5">
        <v>26312.17</v>
      </c>
      <c r="Z298" s="5"/>
      <c r="AA298" s="5"/>
      <c r="AB298" s="5"/>
    </row>
    <row r="299" spans="1:28" x14ac:dyDescent="0.2">
      <c r="A299" s="5">
        <v>50</v>
      </c>
      <c r="B299" s="5">
        <v>0</v>
      </c>
      <c r="C299" s="5">
        <v>0</v>
      </c>
      <c r="D299" s="5">
        <v>1</v>
      </c>
      <c r="E299" s="5">
        <v>224</v>
      </c>
      <c r="F299" s="5">
        <f>ROUND(Source!AR271,O299)</f>
        <v>255302.37</v>
      </c>
      <c r="G299" s="5" t="s">
        <v>116</v>
      </c>
      <c r="H299" s="5" t="s">
        <v>117</v>
      </c>
      <c r="I299" s="5"/>
      <c r="J299" s="5"/>
      <c r="K299" s="5">
        <v>224</v>
      </c>
      <c r="L299" s="5">
        <v>27</v>
      </c>
      <c r="M299" s="5">
        <v>3</v>
      </c>
      <c r="N299" s="5" t="s">
        <v>3</v>
      </c>
      <c r="O299" s="5">
        <v>2</v>
      </c>
      <c r="P299" s="5"/>
      <c r="Q299" s="5"/>
      <c r="R299" s="5"/>
      <c r="S299" s="5"/>
      <c r="T299" s="5"/>
      <c r="U299" s="5"/>
      <c r="V299" s="5"/>
      <c r="W299" s="5">
        <v>255302.37</v>
      </c>
      <c r="X299" s="5">
        <v>1</v>
      </c>
      <c r="Y299" s="5">
        <v>255302.37</v>
      </c>
      <c r="Z299" s="5"/>
      <c r="AA299" s="5"/>
      <c r="AB299" s="5"/>
    </row>
    <row r="300" spans="1:28" x14ac:dyDescent="0.2">
      <c r="A300" s="5">
        <v>50</v>
      </c>
      <c r="B300" s="5">
        <v>1</v>
      </c>
      <c r="C300" s="5">
        <v>0</v>
      </c>
      <c r="D300" s="5">
        <v>2</v>
      </c>
      <c r="E300" s="5">
        <v>201</v>
      </c>
      <c r="F300" s="5">
        <f>ROUND(ROUND(F273,0),O300)</f>
        <v>185652</v>
      </c>
      <c r="G300" s="5" t="s">
        <v>402</v>
      </c>
      <c r="H300" s="5" t="s">
        <v>403</v>
      </c>
      <c r="I300" s="5"/>
      <c r="J300" s="5"/>
      <c r="K300" s="5">
        <v>212</v>
      </c>
      <c r="L300" s="5">
        <v>28</v>
      </c>
      <c r="M300" s="5">
        <v>0</v>
      </c>
      <c r="N300" s="5" t="s">
        <v>3</v>
      </c>
      <c r="O300" s="5">
        <v>0</v>
      </c>
      <c r="P300" s="5"/>
      <c r="Q300" s="5"/>
      <c r="R300" s="5"/>
      <c r="S300" s="5"/>
      <c r="T300" s="5"/>
      <c r="U300" s="5"/>
      <c r="V300" s="5"/>
      <c r="W300" s="5">
        <v>185652</v>
      </c>
      <c r="X300" s="5">
        <v>1</v>
      </c>
      <c r="Y300" s="5">
        <v>185652</v>
      </c>
      <c r="Z300" s="5"/>
      <c r="AA300" s="5"/>
      <c r="AB300" s="5"/>
    </row>
    <row r="301" spans="1:28" x14ac:dyDescent="0.2">
      <c r="A301" s="5">
        <v>50</v>
      </c>
      <c r="B301" s="5">
        <v>1</v>
      </c>
      <c r="C301" s="5">
        <v>0</v>
      </c>
      <c r="D301" s="5">
        <v>2</v>
      </c>
      <c r="E301" s="5">
        <v>210</v>
      </c>
      <c r="F301" s="5">
        <f>ROUND(ROUND(F297,0),O301)</f>
        <v>43338</v>
      </c>
      <c r="G301" s="5" t="s">
        <v>404</v>
      </c>
      <c r="H301" s="5" t="s">
        <v>113</v>
      </c>
      <c r="I301" s="5"/>
      <c r="J301" s="5"/>
      <c r="K301" s="5">
        <v>212</v>
      </c>
      <c r="L301" s="5">
        <v>29</v>
      </c>
      <c r="M301" s="5">
        <v>0</v>
      </c>
      <c r="N301" s="5" t="s">
        <v>3</v>
      </c>
      <c r="O301" s="5">
        <v>0</v>
      </c>
      <c r="P301" s="5"/>
      <c r="Q301" s="5"/>
      <c r="R301" s="5"/>
      <c r="S301" s="5"/>
      <c r="T301" s="5"/>
      <c r="U301" s="5"/>
      <c r="V301" s="5"/>
      <c r="W301" s="5">
        <v>43338</v>
      </c>
      <c r="X301" s="5">
        <v>1</v>
      </c>
      <c r="Y301" s="5">
        <v>43338</v>
      </c>
      <c r="Z301" s="5"/>
      <c r="AA301" s="5"/>
      <c r="AB301" s="5"/>
    </row>
    <row r="302" spans="1:28" x14ac:dyDescent="0.2">
      <c r="A302" s="5">
        <v>50</v>
      </c>
      <c r="B302" s="5">
        <v>1</v>
      </c>
      <c r="C302" s="5">
        <v>0</v>
      </c>
      <c r="D302" s="5">
        <v>2</v>
      </c>
      <c r="E302" s="5">
        <v>211</v>
      </c>
      <c r="F302" s="5">
        <f>ROUND(ROUND(F298,0),O302)</f>
        <v>26312</v>
      </c>
      <c r="G302" s="5" t="s">
        <v>405</v>
      </c>
      <c r="H302" s="5" t="s">
        <v>115</v>
      </c>
      <c r="I302" s="5"/>
      <c r="J302" s="5"/>
      <c r="K302" s="5">
        <v>212</v>
      </c>
      <c r="L302" s="5">
        <v>30</v>
      </c>
      <c r="M302" s="5">
        <v>0</v>
      </c>
      <c r="N302" s="5" t="s">
        <v>3</v>
      </c>
      <c r="O302" s="5">
        <v>0</v>
      </c>
      <c r="P302" s="5"/>
      <c r="Q302" s="5"/>
      <c r="R302" s="5"/>
      <c r="S302" s="5"/>
      <c r="T302" s="5"/>
      <c r="U302" s="5"/>
      <c r="V302" s="5"/>
      <c r="W302" s="5">
        <v>26312</v>
      </c>
      <c r="X302" s="5">
        <v>1</v>
      </c>
      <c r="Y302" s="5">
        <v>26312</v>
      </c>
      <c r="Z302" s="5"/>
      <c r="AA302" s="5"/>
      <c r="AB302" s="5"/>
    </row>
    <row r="303" spans="1:28" x14ac:dyDescent="0.2">
      <c r="A303" s="5">
        <v>50</v>
      </c>
      <c r="B303" s="5">
        <v>1</v>
      </c>
      <c r="C303" s="5">
        <v>0</v>
      </c>
      <c r="D303" s="5">
        <v>2</v>
      </c>
      <c r="E303" s="5">
        <v>0</v>
      </c>
      <c r="F303" s="5">
        <f>ROUND(F300+F301+F302,O303)</f>
        <v>255302</v>
      </c>
      <c r="G303" s="5" t="s">
        <v>406</v>
      </c>
      <c r="H303" s="5" t="s">
        <v>407</v>
      </c>
      <c r="I303" s="5"/>
      <c r="J303" s="5"/>
      <c r="K303" s="5">
        <v>212</v>
      </c>
      <c r="L303" s="5">
        <v>31</v>
      </c>
      <c r="M303" s="5">
        <v>0</v>
      </c>
      <c r="N303" s="5" t="s">
        <v>3</v>
      </c>
      <c r="O303" s="5">
        <v>2</v>
      </c>
      <c r="P303" s="5"/>
      <c r="Q303" s="5"/>
      <c r="R303" s="5"/>
      <c r="S303" s="5"/>
      <c r="T303" s="5"/>
      <c r="U303" s="5"/>
      <c r="V303" s="5"/>
      <c r="W303" s="5">
        <v>255302</v>
      </c>
      <c r="X303" s="5">
        <v>1</v>
      </c>
      <c r="Y303" s="5">
        <v>255302</v>
      </c>
      <c r="Z303" s="5"/>
      <c r="AA303" s="5"/>
      <c r="AB303" s="5"/>
    </row>
    <row r="304" spans="1:28" x14ac:dyDescent="0.2">
      <c r="A304" s="5">
        <v>50</v>
      </c>
      <c r="B304" s="5">
        <v>1</v>
      </c>
      <c r="C304" s="5">
        <v>0</v>
      </c>
      <c r="D304" s="5">
        <v>2</v>
      </c>
      <c r="E304" s="5">
        <v>0</v>
      </c>
      <c r="F304" s="5">
        <f>ROUND(ROUND(F303*0.015,0),O304)</f>
        <v>3830</v>
      </c>
      <c r="G304" s="5" t="s">
        <v>408</v>
      </c>
      <c r="H304" s="5" t="s">
        <v>409</v>
      </c>
      <c r="I304" s="5"/>
      <c r="J304" s="5"/>
      <c r="K304" s="5">
        <v>212</v>
      </c>
      <c r="L304" s="5">
        <v>32</v>
      </c>
      <c r="M304" s="5">
        <v>0</v>
      </c>
      <c r="N304" s="5" t="s">
        <v>3</v>
      </c>
      <c r="O304" s="5">
        <v>0</v>
      </c>
      <c r="P304" s="5"/>
      <c r="Q304" s="5"/>
      <c r="R304" s="5"/>
      <c r="S304" s="5"/>
      <c r="T304" s="5"/>
      <c r="U304" s="5"/>
      <c r="V304" s="5"/>
      <c r="W304" s="5">
        <v>3830</v>
      </c>
      <c r="X304" s="5">
        <v>1</v>
      </c>
      <c r="Y304" s="5">
        <v>3830</v>
      </c>
      <c r="Z304" s="5"/>
      <c r="AA304" s="5"/>
      <c r="AB304" s="5"/>
    </row>
    <row r="305" spans="1:28" x14ac:dyDescent="0.2">
      <c r="A305" s="5">
        <v>50</v>
      </c>
      <c r="B305" s="5">
        <v>1</v>
      </c>
      <c r="C305" s="5">
        <v>0</v>
      </c>
      <c r="D305" s="5">
        <v>2</v>
      </c>
      <c r="E305" s="5">
        <v>0</v>
      </c>
      <c r="F305" s="5">
        <f>ROUND(F303+F304,O305)</f>
        <v>259132</v>
      </c>
      <c r="G305" s="5" t="s">
        <v>410</v>
      </c>
      <c r="H305" s="5" t="s">
        <v>407</v>
      </c>
      <c r="I305" s="5"/>
      <c r="J305" s="5"/>
      <c r="K305" s="5">
        <v>212</v>
      </c>
      <c r="L305" s="5">
        <v>33</v>
      </c>
      <c r="M305" s="5">
        <v>0</v>
      </c>
      <c r="N305" s="5" t="s">
        <v>3</v>
      </c>
      <c r="O305" s="5">
        <v>2</v>
      </c>
      <c r="P305" s="5"/>
      <c r="Q305" s="5"/>
      <c r="R305" s="5"/>
      <c r="S305" s="5"/>
      <c r="T305" s="5"/>
      <c r="U305" s="5"/>
      <c r="V305" s="5"/>
      <c r="W305" s="5">
        <v>259132</v>
      </c>
      <c r="X305" s="5">
        <v>1</v>
      </c>
      <c r="Y305" s="5">
        <v>259132</v>
      </c>
      <c r="Z305" s="5"/>
      <c r="AA305" s="5"/>
      <c r="AB305" s="5"/>
    </row>
    <row r="306" spans="1:28" x14ac:dyDescent="0.2">
      <c r="A306" s="5">
        <v>50</v>
      </c>
      <c r="B306" s="5">
        <v>1</v>
      </c>
      <c r="C306" s="5">
        <v>0</v>
      </c>
      <c r="D306" s="5">
        <v>2</v>
      </c>
      <c r="E306" s="5">
        <v>0</v>
      </c>
      <c r="F306" s="5">
        <f>ROUND(ROUND(F305*0.2,0),O306)</f>
        <v>51826</v>
      </c>
      <c r="G306" s="5" t="s">
        <v>411</v>
      </c>
      <c r="H306" s="5" t="s">
        <v>412</v>
      </c>
      <c r="I306" s="5"/>
      <c r="J306" s="5"/>
      <c r="K306" s="5">
        <v>212</v>
      </c>
      <c r="L306" s="5">
        <v>34</v>
      </c>
      <c r="M306" s="5">
        <v>0</v>
      </c>
      <c r="N306" s="5" t="s">
        <v>3</v>
      </c>
      <c r="O306" s="5">
        <v>0</v>
      </c>
      <c r="P306" s="5"/>
      <c r="Q306" s="5"/>
      <c r="R306" s="5"/>
      <c r="S306" s="5"/>
      <c r="T306" s="5"/>
      <c r="U306" s="5"/>
      <c r="V306" s="5"/>
      <c r="W306" s="5">
        <v>51826</v>
      </c>
      <c r="X306" s="5">
        <v>1</v>
      </c>
      <c r="Y306" s="5">
        <v>51826</v>
      </c>
      <c r="Z306" s="5"/>
      <c r="AA306" s="5"/>
      <c r="AB306" s="5"/>
    </row>
    <row r="307" spans="1:28" x14ac:dyDescent="0.2">
      <c r="A307" s="5">
        <v>50</v>
      </c>
      <c r="B307" s="5">
        <v>1</v>
      </c>
      <c r="C307" s="5">
        <v>0</v>
      </c>
      <c r="D307" s="5">
        <v>2</v>
      </c>
      <c r="E307" s="5">
        <v>213</v>
      </c>
      <c r="F307" s="5">
        <f>ROUND(F305+F306,O307)</f>
        <v>310958</v>
      </c>
      <c r="G307" s="5" t="s">
        <v>413</v>
      </c>
      <c r="H307" s="5" t="s">
        <v>116</v>
      </c>
      <c r="I307" s="5"/>
      <c r="J307" s="5"/>
      <c r="K307" s="5">
        <v>212</v>
      </c>
      <c r="L307" s="5">
        <v>35</v>
      </c>
      <c r="M307" s="5">
        <v>0</v>
      </c>
      <c r="N307" s="5" t="s">
        <v>3</v>
      </c>
      <c r="O307" s="5">
        <v>2</v>
      </c>
      <c r="P307" s="5"/>
      <c r="Q307" s="5"/>
      <c r="R307" s="5"/>
      <c r="S307" s="5"/>
      <c r="T307" s="5"/>
      <c r="U307" s="5"/>
      <c r="V307" s="5"/>
      <c r="W307" s="5">
        <v>310958</v>
      </c>
      <c r="X307" s="5">
        <v>1</v>
      </c>
      <c r="Y307" s="5">
        <v>310958</v>
      </c>
      <c r="Z307" s="5"/>
      <c r="AA307" s="5"/>
      <c r="AB307" s="5"/>
    </row>
    <row r="310" spans="1:28" x14ac:dyDescent="0.2">
      <c r="A310">
        <v>70</v>
      </c>
      <c r="B310">
        <v>1</v>
      </c>
      <c r="D310">
        <v>1</v>
      </c>
      <c r="E310" t="s">
        <v>414</v>
      </c>
      <c r="F310" t="s">
        <v>415</v>
      </c>
      <c r="G310">
        <v>1</v>
      </c>
      <c r="H310">
        <v>0</v>
      </c>
      <c r="I310" t="s">
        <v>3</v>
      </c>
      <c r="J310">
        <v>1</v>
      </c>
      <c r="K310">
        <v>0</v>
      </c>
      <c r="L310" t="s">
        <v>3</v>
      </c>
      <c r="M310" t="s">
        <v>3</v>
      </c>
      <c r="N310">
        <v>0</v>
      </c>
      <c r="P310" t="s">
        <v>416</v>
      </c>
    </row>
    <row r="311" spans="1:28" x14ac:dyDescent="0.2">
      <c r="A311">
        <v>70</v>
      </c>
      <c r="B311">
        <v>1</v>
      </c>
      <c r="D311">
        <v>2</v>
      </c>
      <c r="E311" t="s">
        <v>417</v>
      </c>
      <c r="F311" t="s">
        <v>418</v>
      </c>
      <c r="G311">
        <v>0</v>
      </c>
      <c r="H311">
        <v>0</v>
      </c>
      <c r="I311" t="s">
        <v>3</v>
      </c>
      <c r="J311">
        <v>1</v>
      </c>
      <c r="K311">
        <v>0</v>
      </c>
      <c r="L311" t="s">
        <v>3</v>
      </c>
      <c r="M311" t="s">
        <v>3</v>
      </c>
      <c r="N311">
        <v>0</v>
      </c>
      <c r="P311" t="s">
        <v>419</v>
      </c>
    </row>
    <row r="312" spans="1:28" x14ac:dyDescent="0.2">
      <c r="A312">
        <v>70</v>
      </c>
      <c r="B312">
        <v>1</v>
      </c>
      <c r="D312">
        <v>3</v>
      </c>
      <c r="E312" t="s">
        <v>420</v>
      </c>
      <c r="F312" t="s">
        <v>421</v>
      </c>
      <c r="G312">
        <v>0</v>
      </c>
      <c r="H312">
        <v>0</v>
      </c>
      <c r="I312" t="s">
        <v>3</v>
      </c>
      <c r="J312">
        <v>1</v>
      </c>
      <c r="K312">
        <v>0</v>
      </c>
      <c r="L312" t="s">
        <v>3</v>
      </c>
      <c r="M312" t="s">
        <v>3</v>
      </c>
      <c r="N312">
        <v>0</v>
      </c>
      <c r="P312" t="s">
        <v>422</v>
      </c>
    </row>
    <row r="313" spans="1:28" x14ac:dyDescent="0.2">
      <c r="A313">
        <v>70</v>
      </c>
      <c r="B313">
        <v>1</v>
      </c>
      <c r="D313">
        <v>4</v>
      </c>
      <c r="E313" t="s">
        <v>423</v>
      </c>
      <c r="F313" t="s">
        <v>424</v>
      </c>
      <c r="G313">
        <v>1</v>
      </c>
      <c r="H313">
        <v>0</v>
      </c>
      <c r="I313" t="s">
        <v>3</v>
      </c>
      <c r="J313">
        <v>2</v>
      </c>
      <c r="K313">
        <v>0</v>
      </c>
      <c r="L313" t="s">
        <v>3</v>
      </c>
      <c r="M313" t="s">
        <v>3</v>
      </c>
      <c r="N313">
        <v>0</v>
      </c>
      <c r="P313" t="s">
        <v>3</v>
      </c>
    </row>
    <row r="314" spans="1:28" x14ac:dyDescent="0.2">
      <c r="A314">
        <v>70</v>
      </c>
      <c r="B314">
        <v>1</v>
      </c>
      <c r="D314">
        <v>5</v>
      </c>
      <c r="E314" t="s">
        <v>425</v>
      </c>
      <c r="F314" t="s">
        <v>426</v>
      </c>
      <c r="G314">
        <v>0</v>
      </c>
      <c r="H314">
        <v>0</v>
      </c>
      <c r="I314" t="s">
        <v>3</v>
      </c>
      <c r="J314">
        <v>2</v>
      </c>
      <c r="K314">
        <v>0</v>
      </c>
      <c r="L314" t="s">
        <v>3</v>
      </c>
      <c r="M314" t="s">
        <v>3</v>
      </c>
      <c r="N314">
        <v>0</v>
      </c>
      <c r="P314" t="s">
        <v>3</v>
      </c>
    </row>
    <row r="315" spans="1:28" x14ac:dyDescent="0.2">
      <c r="A315">
        <v>70</v>
      </c>
      <c r="B315">
        <v>1</v>
      </c>
      <c r="D315">
        <v>6</v>
      </c>
      <c r="E315" t="s">
        <v>427</v>
      </c>
      <c r="F315" t="s">
        <v>428</v>
      </c>
      <c r="G315">
        <v>0</v>
      </c>
      <c r="H315">
        <v>0</v>
      </c>
      <c r="I315" t="s">
        <v>3</v>
      </c>
      <c r="J315">
        <v>2</v>
      </c>
      <c r="K315">
        <v>0</v>
      </c>
      <c r="L315" t="s">
        <v>3</v>
      </c>
      <c r="M315" t="s">
        <v>3</v>
      </c>
      <c r="N315">
        <v>0</v>
      </c>
      <c r="P315" t="s">
        <v>3</v>
      </c>
    </row>
    <row r="316" spans="1:28" x14ac:dyDescent="0.2">
      <c r="A316">
        <v>70</v>
      </c>
      <c r="B316">
        <v>1</v>
      </c>
      <c r="D316">
        <v>7</v>
      </c>
      <c r="E316" t="s">
        <v>429</v>
      </c>
      <c r="F316" t="s">
        <v>430</v>
      </c>
      <c r="G316">
        <v>0</v>
      </c>
      <c r="H316">
        <v>0</v>
      </c>
      <c r="I316" t="s">
        <v>431</v>
      </c>
      <c r="J316">
        <v>0</v>
      </c>
      <c r="K316">
        <v>0</v>
      </c>
      <c r="L316" t="s">
        <v>3</v>
      </c>
      <c r="M316" t="s">
        <v>3</v>
      </c>
      <c r="N316">
        <v>0</v>
      </c>
      <c r="P316" t="s">
        <v>432</v>
      </c>
    </row>
    <row r="317" spans="1:28" x14ac:dyDescent="0.2">
      <c r="A317">
        <v>70</v>
      </c>
      <c r="B317">
        <v>1</v>
      </c>
      <c r="D317">
        <v>8</v>
      </c>
      <c r="E317" t="s">
        <v>433</v>
      </c>
      <c r="F317" t="s">
        <v>434</v>
      </c>
      <c r="G317">
        <v>1</v>
      </c>
      <c r="H317">
        <v>0</v>
      </c>
      <c r="I317" t="s">
        <v>3</v>
      </c>
      <c r="J317">
        <v>5</v>
      </c>
      <c r="K317">
        <v>0</v>
      </c>
      <c r="L317" t="s">
        <v>3</v>
      </c>
      <c r="M317" t="s">
        <v>3</v>
      </c>
      <c r="N317">
        <v>0</v>
      </c>
      <c r="P317" t="s">
        <v>3</v>
      </c>
    </row>
    <row r="318" spans="1:28" x14ac:dyDescent="0.2">
      <c r="A318">
        <v>70</v>
      </c>
      <c r="B318">
        <v>1</v>
      </c>
      <c r="D318">
        <v>9</v>
      </c>
      <c r="E318" t="s">
        <v>435</v>
      </c>
      <c r="F318" t="s">
        <v>436</v>
      </c>
      <c r="G318">
        <v>0</v>
      </c>
      <c r="H318">
        <v>0</v>
      </c>
      <c r="I318" t="s">
        <v>3</v>
      </c>
      <c r="J318">
        <v>5</v>
      </c>
      <c r="K318">
        <v>0</v>
      </c>
      <c r="L318" t="s">
        <v>3</v>
      </c>
      <c r="M318" t="s">
        <v>3</v>
      </c>
      <c r="N318">
        <v>0</v>
      </c>
      <c r="P318" t="s">
        <v>437</v>
      </c>
    </row>
    <row r="319" spans="1:28" x14ac:dyDescent="0.2">
      <c r="A319">
        <v>70</v>
      </c>
      <c r="B319">
        <v>1</v>
      </c>
      <c r="D319">
        <v>10</v>
      </c>
      <c r="E319" t="s">
        <v>438</v>
      </c>
      <c r="F319" t="s">
        <v>439</v>
      </c>
      <c r="G319">
        <v>0</v>
      </c>
      <c r="H319">
        <v>0</v>
      </c>
      <c r="I319" t="s">
        <v>440</v>
      </c>
      <c r="J319">
        <v>5</v>
      </c>
      <c r="K319">
        <v>0</v>
      </c>
      <c r="L319" t="s">
        <v>3</v>
      </c>
      <c r="M319" t="s">
        <v>3</v>
      </c>
      <c r="N319">
        <v>0</v>
      </c>
      <c r="P319" t="s">
        <v>441</v>
      </c>
    </row>
    <row r="320" spans="1:28" x14ac:dyDescent="0.2">
      <c r="A320">
        <v>70</v>
      </c>
      <c r="B320">
        <v>1</v>
      </c>
      <c r="D320">
        <v>11</v>
      </c>
      <c r="E320" t="s">
        <v>442</v>
      </c>
      <c r="F320" t="s">
        <v>443</v>
      </c>
      <c r="G320">
        <v>0</v>
      </c>
      <c r="H320">
        <v>0</v>
      </c>
      <c r="I320" t="s">
        <v>444</v>
      </c>
      <c r="J320">
        <v>0</v>
      </c>
      <c r="K320">
        <v>0</v>
      </c>
      <c r="L320" t="s">
        <v>3</v>
      </c>
      <c r="M320" t="s">
        <v>3</v>
      </c>
      <c r="N320">
        <v>0</v>
      </c>
      <c r="P320" t="s">
        <v>445</v>
      </c>
    </row>
    <row r="321" spans="1:16" x14ac:dyDescent="0.2">
      <c r="A321">
        <v>70</v>
      </c>
      <c r="B321">
        <v>1</v>
      </c>
      <c r="D321">
        <v>12</v>
      </c>
      <c r="E321" t="s">
        <v>446</v>
      </c>
      <c r="F321" t="s">
        <v>447</v>
      </c>
      <c r="G321">
        <v>0</v>
      </c>
      <c r="H321">
        <v>0</v>
      </c>
      <c r="I321" t="s">
        <v>448</v>
      </c>
      <c r="J321">
        <v>0</v>
      </c>
      <c r="K321">
        <v>0</v>
      </c>
      <c r="L321" t="s">
        <v>3</v>
      </c>
      <c r="M321" t="s">
        <v>3</v>
      </c>
      <c r="N321">
        <v>0</v>
      </c>
      <c r="P321" t="s">
        <v>449</v>
      </c>
    </row>
    <row r="322" spans="1:16" x14ac:dyDescent="0.2">
      <c r="A322">
        <v>70</v>
      </c>
      <c r="B322">
        <v>1</v>
      </c>
      <c r="D322">
        <v>13</v>
      </c>
      <c r="E322" t="s">
        <v>450</v>
      </c>
      <c r="F322" t="s">
        <v>451</v>
      </c>
      <c r="G322">
        <v>0</v>
      </c>
      <c r="H322">
        <v>0</v>
      </c>
      <c r="I322" t="s">
        <v>452</v>
      </c>
      <c r="J322">
        <v>0</v>
      </c>
      <c r="K322">
        <v>0</v>
      </c>
      <c r="L322" t="s">
        <v>3</v>
      </c>
      <c r="M322" t="s">
        <v>3</v>
      </c>
      <c r="N322">
        <v>0</v>
      </c>
      <c r="P322" t="s">
        <v>453</v>
      </c>
    </row>
    <row r="323" spans="1:16" x14ac:dyDescent="0.2">
      <c r="A323">
        <v>70</v>
      </c>
      <c r="B323">
        <v>1</v>
      </c>
      <c r="D323">
        <v>14</v>
      </c>
      <c r="E323" t="s">
        <v>454</v>
      </c>
      <c r="F323" t="s">
        <v>455</v>
      </c>
      <c r="G323">
        <v>0</v>
      </c>
      <c r="H323">
        <v>0</v>
      </c>
      <c r="I323" t="s">
        <v>3</v>
      </c>
      <c r="J323">
        <v>0</v>
      </c>
      <c r="K323">
        <v>0</v>
      </c>
      <c r="L323" t="s">
        <v>3</v>
      </c>
      <c r="M323" t="s">
        <v>3</v>
      </c>
      <c r="N323">
        <v>0</v>
      </c>
      <c r="P323" t="s">
        <v>3</v>
      </c>
    </row>
    <row r="324" spans="1:16" x14ac:dyDescent="0.2">
      <c r="A324">
        <v>70</v>
      </c>
      <c r="B324">
        <v>1</v>
      </c>
      <c r="D324">
        <v>15</v>
      </c>
      <c r="E324" t="s">
        <v>456</v>
      </c>
      <c r="F324" t="s">
        <v>457</v>
      </c>
      <c r="G324">
        <v>0</v>
      </c>
      <c r="H324">
        <v>0</v>
      </c>
      <c r="I324" t="s">
        <v>3</v>
      </c>
      <c r="J324">
        <v>0</v>
      </c>
      <c r="K324">
        <v>0</v>
      </c>
      <c r="L324" t="s">
        <v>3</v>
      </c>
      <c r="M324" t="s">
        <v>3</v>
      </c>
      <c r="N324">
        <v>0</v>
      </c>
      <c r="P324" t="s">
        <v>458</v>
      </c>
    </row>
    <row r="325" spans="1:16" x14ac:dyDescent="0.2">
      <c r="A325">
        <v>70</v>
      </c>
      <c r="B325">
        <v>1</v>
      </c>
      <c r="D325">
        <v>16</v>
      </c>
      <c r="E325" t="s">
        <v>459</v>
      </c>
      <c r="F325" t="s">
        <v>460</v>
      </c>
      <c r="G325">
        <v>0</v>
      </c>
      <c r="H325">
        <v>0</v>
      </c>
      <c r="I325" t="s">
        <v>3</v>
      </c>
      <c r="J325">
        <v>3</v>
      </c>
      <c r="K325">
        <v>0</v>
      </c>
      <c r="L325" t="s">
        <v>3</v>
      </c>
      <c r="M325" t="s">
        <v>3</v>
      </c>
      <c r="N325">
        <v>0</v>
      </c>
      <c r="P325" t="s">
        <v>3</v>
      </c>
    </row>
    <row r="326" spans="1:16" x14ac:dyDescent="0.2">
      <c r="A326">
        <v>70</v>
      </c>
      <c r="B326">
        <v>1</v>
      </c>
      <c r="D326">
        <v>17</v>
      </c>
      <c r="E326" t="s">
        <v>461</v>
      </c>
      <c r="F326" t="s">
        <v>462</v>
      </c>
      <c r="G326">
        <v>1</v>
      </c>
      <c r="H326">
        <v>0</v>
      </c>
      <c r="I326" t="s">
        <v>3</v>
      </c>
      <c r="J326">
        <v>3</v>
      </c>
      <c r="K326">
        <v>0</v>
      </c>
      <c r="L326" t="s">
        <v>3</v>
      </c>
      <c r="M326" t="s">
        <v>3</v>
      </c>
      <c r="N326">
        <v>0</v>
      </c>
      <c r="P326" t="s">
        <v>3</v>
      </c>
    </row>
    <row r="327" spans="1:16" x14ac:dyDescent="0.2">
      <c r="A327">
        <v>70</v>
      </c>
      <c r="B327">
        <v>1</v>
      </c>
      <c r="D327">
        <v>1</v>
      </c>
      <c r="E327" t="s">
        <v>463</v>
      </c>
      <c r="F327" t="s">
        <v>464</v>
      </c>
      <c r="G327">
        <v>0.9</v>
      </c>
      <c r="H327">
        <v>1</v>
      </c>
      <c r="I327" t="s">
        <v>465</v>
      </c>
      <c r="J327">
        <v>0</v>
      </c>
      <c r="K327">
        <v>0</v>
      </c>
      <c r="L327" t="s">
        <v>3</v>
      </c>
      <c r="M327" t="s">
        <v>3</v>
      </c>
      <c r="N327">
        <v>0</v>
      </c>
      <c r="P327" t="s">
        <v>466</v>
      </c>
    </row>
    <row r="328" spans="1:16" x14ac:dyDescent="0.2">
      <c r="A328">
        <v>70</v>
      </c>
      <c r="B328">
        <v>1</v>
      </c>
      <c r="D328">
        <v>2</v>
      </c>
      <c r="E328" t="s">
        <v>467</v>
      </c>
      <c r="F328" t="s">
        <v>468</v>
      </c>
      <c r="G328">
        <v>0.85</v>
      </c>
      <c r="H328">
        <v>1</v>
      </c>
      <c r="I328" t="s">
        <v>469</v>
      </c>
      <c r="J328">
        <v>0</v>
      </c>
      <c r="K328">
        <v>0</v>
      </c>
      <c r="L328" t="s">
        <v>3</v>
      </c>
      <c r="M328" t="s">
        <v>3</v>
      </c>
      <c r="N328">
        <v>0</v>
      </c>
      <c r="P328" t="s">
        <v>470</v>
      </c>
    </row>
    <row r="329" spans="1:16" x14ac:dyDescent="0.2">
      <c r="A329">
        <v>70</v>
      </c>
      <c r="B329">
        <v>1</v>
      </c>
      <c r="D329">
        <v>3</v>
      </c>
      <c r="E329" t="s">
        <v>471</v>
      </c>
      <c r="F329" t="s">
        <v>472</v>
      </c>
      <c r="G329">
        <v>1.03</v>
      </c>
      <c r="H329">
        <v>0</v>
      </c>
      <c r="I329" t="s">
        <v>3</v>
      </c>
      <c r="J329">
        <v>0</v>
      </c>
      <c r="K329">
        <v>0</v>
      </c>
      <c r="L329" t="s">
        <v>3</v>
      </c>
      <c r="M329" t="s">
        <v>3</v>
      </c>
      <c r="N329">
        <v>0</v>
      </c>
      <c r="P329" t="s">
        <v>473</v>
      </c>
    </row>
    <row r="330" spans="1:16" x14ac:dyDescent="0.2">
      <c r="A330">
        <v>70</v>
      </c>
      <c r="B330">
        <v>1</v>
      </c>
      <c r="D330">
        <v>4</v>
      </c>
      <c r="E330" t="s">
        <v>474</v>
      </c>
      <c r="F330" t="s">
        <v>475</v>
      </c>
      <c r="G330">
        <v>1.1499999999999999</v>
      </c>
      <c r="H330">
        <v>0</v>
      </c>
      <c r="I330" t="s">
        <v>3</v>
      </c>
      <c r="J330">
        <v>0</v>
      </c>
      <c r="K330">
        <v>0</v>
      </c>
      <c r="L330" t="s">
        <v>3</v>
      </c>
      <c r="M330" t="s">
        <v>3</v>
      </c>
      <c r="N330">
        <v>0</v>
      </c>
      <c r="P330" t="s">
        <v>476</v>
      </c>
    </row>
    <row r="331" spans="1:16" x14ac:dyDescent="0.2">
      <c r="A331">
        <v>70</v>
      </c>
      <c r="B331">
        <v>1</v>
      </c>
      <c r="D331">
        <v>5</v>
      </c>
      <c r="E331" t="s">
        <v>477</v>
      </c>
      <c r="F331" t="s">
        <v>478</v>
      </c>
      <c r="G331">
        <v>7</v>
      </c>
      <c r="H331">
        <v>0</v>
      </c>
      <c r="I331" t="s">
        <v>3</v>
      </c>
      <c r="J331">
        <v>0</v>
      </c>
      <c r="K331">
        <v>0</v>
      </c>
      <c r="L331" t="s">
        <v>3</v>
      </c>
      <c r="M331" t="s">
        <v>3</v>
      </c>
      <c r="N331">
        <v>0</v>
      </c>
      <c r="P331" t="s">
        <v>3</v>
      </c>
    </row>
    <row r="332" spans="1:16" x14ac:dyDescent="0.2">
      <c r="A332">
        <v>70</v>
      </c>
      <c r="B332">
        <v>1</v>
      </c>
      <c r="D332">
        <v>6</v>
      </c>
      <c r="E332" t="s">
        <v>479</v>
      </c>
      <c r="F332" t="s">
        <v>3</v>
      </c>
      <c r="G332">
        <v>2</v>
      </c>
      <c r="H332">
        <v>0</v>
      </c>
      <c r="I332" t="s">
        <v>3</v>
      </c>
      <c r="J332">
        <v>0</v>
      </c>
      <c r="K332">
        <v>0</v>
      </c>
      <c r="L332" t="s">
        <v>3</v>
      </c>
      <c r="M332" t="s">
        <v>3</v>
      </c>
      <c r="N332">
        <v>0</v>
      </c>
      <c r="P332" t="s">
        <v>3</v>
      </c>
    </row>
    <row r="334" spans="1:16" x14ac:dyDescent="0.2">
      <c r="A334">
        <v>-1</v>
      </c>
    </row>
    <row r="336" spans="1:16" x14ac:dyDescent="0.2">
      <c r="A336" s="4">
        <v>75</v>
      </c>
      <c r="B336" s="4" t="s">
        <v>480</v>
      </c>
      <c r="C336" s="4">
        <v>2026</v>
      </c>
      <c r="D336" s="4">
        <v>0</v>
      </c>
      <c r="E336" s="4">
        <v>9</v>
      </c>
      <c r="F336" s="4">
        <v>1</v>
      </c>
      <c r="G336" s="4">
        <v>0</v>
      </c>
      <c r="H336" s="4">
        <v>1</v>
      </c>
      <c r="I336" s="4">
        <v>0</v>
      </c>
      <c r="J336" s="4">
        <v>3</v>
      </c>
      <c r="K336" s="4">
        <v>0</v>
      </c>
      <c r="L336" s="4">
        <v>0</v>
      </c>
      <c r="M336" s="4">
        <v>0</v>
      </c>
      <c r="N336" s="4">
        <v>73938991</v>
      </c>
      <c r="O336" s="4">
        <v>1</v>
      </c>
    </row>
    <row r="337" spans="1:50" x14ac:dyDescent="0.2">
      <c r="A337" s="6">
        <v>2</v>
      </c>
      <c r="B337" s="6" t="s">
        <v>481</v>
      </c>
      <c r="C337" s="6" t="s">
        <v>482</v>
      </c>
      <c r="D337" s="6">
        <v>0</v>
      </c>
      <c r="E337" s="6">
        <v>0</v>
      </c>
      <c r="F337" s="6">
        <v>0</v>
      </c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>
        <v>73938992</v>
      </c>
    </row>
    <row r="338" spans="1:50" x14ac:dyDescent="0.2">
      <c r="A338" s="6">
        <v>1</v>
      </c>
      <c r="B338" s="6" t="s">
        <v>483</v>
      </c>
      <c r="C338" s="6" t="s">
        <v>484</v>
      </c>
      <c r="D338" s="6">
        <v>2026</v>
      </c>
      <c r="E338" s="6">
        <v>9</v>
      </c>
      <c r="F338" s="6">
        <v>1</v>
      </c>
      <c r="G338" s="6">
        <v>1</v>
      </c>
      <c r="H338" s="6">
        <v>0</v>
      </c>
      <c r="I338" s="6">
        <v>2</v>
      </c>
      <c r="J338" s="6">
        <v>1</v>
      </c>
      <c r="K338" s="6">
        <v>1</v>
      </c>
      <c r="L338" s="6">
        <v>1</v>
      </c>
      <c r="M338" s="6">
        <v>1</v>
      </c>
      <c r="N338" s="6">
        <v>1</v>
      </c>
      <c r="O338" s="6">
        <v>1</v>
      </c>
      <c r="P338" s="6">
        <v>1</v>
      </c>
      <c r="Q338" s="6">
        <v>1</v>
      </c>
      <c r="R338" s="6" t="s">
        <v>3</v>
      </c>
      <c r="S338" s="6" t="s">
        <v>3</v>
      </c>
      <c r="T338" s="6" t="s">
        <v>3</v>
      </c>
      <c r="U338" s="6" t="s">
        <v>3</v>
      </c>
      <c r="V338" s="6" t="s">
        <v>3</v>
      </c>
      <c r="W338" s="6" t="s">
        <v>3</v>
      </c>
      <c r="X338" s="6" t="s">
        <v>3</v>
      </c>
      <c r="Y338" s="6" t="s">
        <v>3</v>
      </c>
      <c r="Z338" s="6" t="s">
        <v>3</v>
      </c>
      <c r="AA338" s="6" t="s">
        <v>3</v>
      </c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>
        <v>73938993</v>
      </c>
      <c r="AO338" s="6" t="s">
        <v>485</v>
      </c>
      <c r="AP338" s="6" t="s">
        <v>486</v>
      </c>
      <c r="AQ338" s="6">
        <v>46258</v>
      </c>
      <c r="AR338" s="6">
        <v>423</v>
      </c>
      <c r="AS338" s="6" t="s">
        <v>487</v>
      </c>
      <c r="AT338" s="6" t="s">
        <v>488</v>
      </c>
      <c r="AU338" s="6" t="s">
        <v>486</v>
      </c>
      <c r="AV338" s="6">
        <v>46087</v>
      </c>
      <c r="AW338" s="6">
        <v>250</v>
      </c>
      <c r="AX338" s="6" t="s">
        <v>489</v>
      </c>
    </row>
    <row r="342" spans="1:50" x14ac:dyDescent="0.2">
      <c r="A342">
        <v>65</v>
      </c>
      <c r="C342">
        <v>1</v>
      </c>
      <c r="D342">
        <v>0</v>
      </c>
      <c r="E342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1"/>
  <sheetViews>
    <sheetView workbookViewId="0"/>
  </sheetViews>
  <sheetFormatPr defaultColWidth="9.140625" defaultRowHeight="12.75" x14ac:dyDescent="0.2"/>
  <cols>
    <col min="1" max="256" width="9.140625" style="2" customWidth="1"/>
    <col min="257" max="16384" width="9.140625" style="2"/>
  </cols>
  <sheetData>
    <row r="1" spans="1:133" x14ac:dyDescent="0.2">
      <c r="A1" s="2">
        <v>0</v>
      </c>
      <c r="B1" s="2" t="s">
        <v>0</v>
      </c>
      <c r="D1" s="2" t="s">
        <v>490</v>
      </c>
      <c r="F1" s="2">
        <v>0</v>
      </c>
      <c r="G1" s="2">
        <v>0</v>
      </c>
      <c r="H1" s="2">
        <v>0</v>
      </c>
      <c r="I1" s="2" t="s">
        <v>2</v>
      </c>
      <c r="J1" s="2" t="s">
        <v>3</v>
      </c>
      <c r="K1" s="2">
        <v>1</v>
      </c>
      <c r="L1" s="2">
        <v>28180</v>
      </c>
      <c r="M1" s="2">
        <v>10</v>
      </c>
      <c r="N1" s="2">
        <v>12</v>
      </c>
      <c r="O1" s="2">
        <v>1</v>
      </c>
      <c r="P1" s="2">
        <v>0</v>
      </c>
      <c r="Q1" s="2">
        <v>5</v>
      </c>
    </row>
    <row r="12" spans="1:133" x14ac:dyDescent="0.2">
      <c r="A12" s="7">
        <v>1</v>
      </c>
      <c r="B12" s="7">
        <v>59</v>
      </c>
      <c r="C12" s="7">
        <v>0</v>
      </c>
      <c r="D12" s="7"/>
      <c r="E12" s="7">
        <v>0</v>
      </c>
      <c r="F12" s="7" t="s">
        <v>4</v>
      </c>
      <c r="G12" s="7" t="s">
        <v>5</v>
      </c>
      <c r="H12" s="7" t="s">
        <v>3</v>
      </c>
      <c r="I12" s="7">
        <v>0</v>
      </c>
      <c r="J12" s="7" t="s">
        <v>3</v>
      </c>
      <c r="K12" s="7">
        <v>0</v>
      </c>
      <c r="L12" s="7">
        <v>0</v>
      </c>
      <c r="M12" s="7">
        <v>523</v>
      </c>
      <c r="N12" s="7"/>
      <c r="O12" s="7">
        <v>0</v>
      </c>
      <c r="P12" s="7">
        <v>0</v>
      </c>
      <c r="Q12" s="7">
        <v>7</v>
      </c>
      <c r="R12" s="7">
        <v>0</v>
      </c>
      <c r="S12" s="7"/>
      <c r="T12" s="7">
        <v>4</v>
      </c>
      <c r="U12" s="7" t="s">
        <v>3</v>
      </c>
      <c r="V12" s="7">
        <v>0</v>
      </c>
      <c r="W12" s="7" t="s">
        <v>3</v>
      </c>
      <c r="X12" s="7" t="s">
        <v>3</v>
      </c>
      <c r="Y12" s="7" t="s">
        <v>3</v>
      </c>
      <c r="Z12" s="7" t="s">
        <v>3</v>
      </c>
      <c r="AA12" s="7" t="s">
        <v>3</v>
      </c>
      <c r="AB12" s="7" t="s">
        <v>3</v>
      </c>
      <c r="AC12" s="7" t="s">
        <v>3</v>
      </c>
      <c r="AD12" s="7" t="s">
        <v>3</v>
      </c>
      <c r="AE12" s="7" t="s">
        <v>3</v>
      </c>
      <c r="AF12" s="7" t="s">
        <v>3</v>
      </c>
      <c r="AG12" s="7" t="s">
        <v>3</v>
      </c>
      <c r="AH12" s="7" t="s">
        <v>3</v>
      </c>
      <c r="AI12" s="7" t="s">
        <v>3</v>
      </c>
      <c r="AJ12" s="7" t="s">
        <v>3</v>
      </c>
      <c r="AK12" s="7"/>
      <c r="AL12" s="7" t="s">
        <v>3</v>
      </c>
      <c r="AM12" s="7" t="s">
        <v>3</v>
      </c>
      <c r="AN12" s="7" t="s">
        <v>3</v>
      </c>
      <c r="AO12" s="7"/>
      <c r="AP12" s="7" t="s">
        <v>3</v>
      </c>
      <c r="AQ12" s="7" t="s">
        <v>3</v>
      </c>
      <c r="AR12" s="7" t="s">
        <v>3</v>
      </c>
      <c r="AS12" s="7"/>
      <c r="AT12" s="7"/>
      <c r="AU12" s="7"/>
      <c r="AV12" s="7"/>
      <c r="AW12" s="7"/>
      <c r="AX12" s="7" t="s">
        <v>3</v>
      </c>
      <c r="AY12" s="7" t="s">
        <v>3</v>
      </c>
      <c r="AZ12" s="7" t="s">
        <v>3</v>
      </c>
      <c r="BA12" s="7"/>
      <c r="BB12" s="7">
        <v>0</v>
      </c>
      <c r="BC12" s="7"/>
      <c r="BD12" s="7"/>
      <c r="BE12" s="7"/>
      <c r="BF12" s="7"/>
      <c r="BG12" s="7"/>
      <c r="BH12" s="7" t="s">
        <v>6</v>
      </c>
      <c r="BI12" s="7" t="s">
        <v>7</v>
      </c>
      <c r="BJ12" s="7">
        <v>1</v>
      </c>
      <c r="BK12" s="7">
        <v>1</v>
      </c>
      <c r="BL12" s="7">
        <v>0</v>
      </c>
      <c r="BM12" s="7">
        <v>0</v>
      </c>
      <c r="BN12" s="7">
        <v>1</v>
      </c>
      <c r="BO12" s="7">
        <v>0</v>
      </c>
      <c r="BP12" s="7">
        <v>6</v>
      </c>
      <c r="BQ12" s="7">
        <v>2</v>
      </c>
      <c r="BR12" s="7">
        <v>1</v>
      </c>
      <c r="BS12" s="7">
        <v>1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 t="s">
        <v>8</v>
      </c>
      <c r="BZ12" s="7" t="s">
        <v>9</v>
      </c>
      <c r="CA12" s="7" t="s">
        <v>10</v>
      </c>
      <c r="CB12" s="7" t="s">
        <v>10</v>
      </c>
      <c r="CC12" s="7" t="s">
        <v>10</v>
      </c>
      <c r="CD12" s="7" t="s">
        <v>10</v>
      </c>
      <c r="CE12" s="7" t="s">
        <v>11</v>
      </c>
      <c r="CF12" s="7">
        <v>0</v>
      </c>
      <c r="CG12" s="7">
        <v>0</v>
      </c>
      <c r="CH12" s="7">
        <v>487096328</v>
      </c>
      <c r="CI12" s="7" t="s">
        <v>3</v>
      </c>
      <c r="CJ12" s="7" t="s">
        <v>3</v>
      </c>
      <c r="CK12" s="7">
        <v>19</v>
      </c>
      <c r="CL12" s="7"/>
      <c r="CM12" s="7"/>
      <c r="CN12" s="7"/>
      <c r="CO12" s="7"/>
      <c r="CP12" s="7"/>
      <c r="CQ12" s="7" t="s">
        <v>12</v>
      </c>
      <c r="CR12" s="7" t="s">
        <v>13</v>
      </c>
      <c r="CS12" s="7">
        <v>46248</v>
      </c>
      <c r="CT12" s="7">
        <v>570</v>
      </c>
      <c r="CU12" s="7">
        <v>19</v>
      </c>
      <c r="CV12" s="7" t="s">
        <v>804</v>
      </c>
      <c r="CW12" s="7"/>
      <c r="CX12" s="7"/>
      <c r="CY12" s="7">
        <v>0</v>
      </c>
      <c r="CZ12" s="7" t="s">
        <v>3</v>
      </c>
      <c r="DA12" s="7" t="s">
        <v>3</v>
      </c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>
        <v>0</v>
      </c>
    </row>
    <row r="14" spans="1:133" x14ac:dyDescent="0.2">
      <c r="A14" s="7">
        <v>22</v>
      </c>
      <c r="B14" s="7">
        <v>1</v>
      </c>
      <c r="C14" s="7">
        <v>0</v>
      </c>
      <c r="D14" s="7">
        <v>73938991</v>
      </c>
      <c r="E14" s="7">
        <v>0</v>
      </c>
      <c r="F14" s="7">
        <v>2</v>
      </c>
      <c r="G14" s="7">
        <v>1</v>
      </c>
      <c r="H14" s="7"/>
      <c r="I14" s="7"/>
      <c r="J14" s="7"/>
      <c r="K14" s="7"/>
      <c r="L14" s="7"/>
      <c r="M14" s="7"/>
      <c r="N14" s="7"/>
      <c r="O14" s="7"/>
    </row>
    <row r="16" spans="1:133" x14ac:dyDescent="0.2">
      <c r="A16" s="8">
        <v>3</v>
      </c>
      <c r="B16" s="8">
        <v>1</v>
      </c>
      <c r="C16" s="8" t="s">
        <v>14</v>
      </c>
      <c r="D16" s="8" t="s">
        <v>15</v>
      </c>
      <c r="E16" s="9">
        <f>ROUND((Source!F258)/1000,2)</f>
        <v>238.05</v>
      </c>
      <c r="F16" s="9">
        <f>ROUND((Source!F259)/1000,2)</f>
        <v>17.25</v>
      </c>
      <c r="G16" s="9">
        <f>ROUND((Source!F250)/1000,2)</f>
        <v>0</v>
      </c>
      <c r="H16" s="9">
        <f>ROUND((Source!F260)/1000+(Source!F261)/1000,2)</f>
        <v>0</v>
      </c>
      <c r="I16" s="9">
        <f>E16+F16+G16+H16</f>
        <v>255.3</v>
      </c>
      <c r="J16" s="9">
        <f>ROUND((Source!F256+Source!F255)/1000,2)</f>
        <v>38.22</v>
      </c>
      <c r="K16" s="9">
        <v>314.75</v>
      </c>
      <c r="L16" s="9">
        <v>0</v>
      </c>
      <c r="M16" s="9">
        <v>0</v>
      </c>
      <c r="N16" s="9">
        <f>I16+L16+M16</f>
        <v>255.3</v>
      </c>
      <c r="AI16" s="8">
        <v>0</v>
      </c>
      <c r="AJ16" s="8">
        <v>-1</v>
      </c>
      <c r="AK16" s="8" t="s">
        <v>3</v>
      </c>
      <c r="AL16" s="8" t="s">
        <v>3</v>
      </c>
      <c r="AM16" s="8" t="s">
        <v>3</v>
      </c>
      <c r="AN16" s="8">
        <v>0</v>
      </c>
      <c r="AO16" s="8" t="s">
        <v>3</v>
      </c>
      <c r="AP16" s="8" t="s">
        <v>3</v>
      </c>
      <c r="AT16" s="9">
        <v>185651.91999999998</v>
      </c>
      <c r="AU16" s="9">
        <v>129096.4</v>
      </c>
      <c r="AV16" s="9">
        <v>0</v>
      </c>
      <c r="AW16" s="9">
        <v>0</v>
      </c>
      <c r="AX16" s="9">
        <v>0</v>
      </c>
      <c r="AY16" s="9">
        <v>18339.820000000003</v>
      </c>
      <c r="AZ16" s="9">
        <v>8007.4899999999989</v>
      </c>
      <c r="BA16" s="9">
        <v>30208.210000000003</v>
      </c>
      <c r="BB16" s="9">
        <v>238048.71</v>
      </c>
      <c r="BC16" s="9">
        <v>17253.66</v>
      </c>
      <c r="BD16" s="9">
        <v>0</v>
      </c>
      <c r="BE16" s="9">
        <v>0</v>
      </c>
      <c r="BF16" s="9">
        <v>79.769509999999997</v>
      </c>
      <c r="BG16" s="9">
        <v>17.372354000000001</v>
      </c>
      <c r="BH16" s="9">
        <v>0</v>
      </c>
      <c r="BI16" s="9">
        <v>43338.28</v>
      </c>
      <c r="BJ16" s="9">
        <v>26312.17</v>
      </c>
      <c r="BK16" s="9">
        <v>255302.37</v>
      </c>
    </row>
    <row r="18" spans="1:16" x14ac:dyDescent="0.2">
      <c r="A18" s="2">
        <v>51</v>
      </c>
      <c r="E18" s="2">
        <v>238.05</v>
      </c>
      <c r="F18" s="2">
        <v>17.25</v>
      </c>
      <c r="G18" s="2">
        <v>0</v>
      </c>
      <c r="H18" s="2">
        <v>0</v>
      </c>
      <c r="I18" s="2">
        <v>255.3</v>
      </c>
      <c r="J18" s="2">
        <v>38.22</v>
      </c>
      <c r="K18" s="2">
        <v>314.75</v>
      </c>
      <c r="L18" s="2">
        <v>0</v>
      </c>
      <c r="M18" s="2">
        <v>0</v>
      </c>
      <c r="N18" s="2">
        <v>255.3</v>
      </c>
    </row>
    <row r="20" spans="1:16" x14ac:dyDescent="0.2">
      <c r="A20" s="10">
        <v>50</v>
      </c>
      <c r="B20" s="10">
        <v>0</v>
      </c>
      <c r="C20" s="10">
        <v>0</v>
      </c>
      <c r="D20" s="10">
        <v>1</v>
      </c>
      <c r="E20" s="10">
        <v>0</v>
      </c>
      <c r="F20" s="10">
        <v>185651.91999999998</v>
      </c>
      <c r="G20" s="10" t="s">
        <v>64</v>
      </c>
      <c r="H20" s="10" t="s">
        <v>65</v>
      </c>
      <c r="I20" s="10"/>
      <c r="J20" s="10"/>
      <c r="K20" s="10">
        <v>201</v>
      </c>
      <c r="L20" s="10">
        <v>1</v>
      </c>
      <c r="M20" s="10">
        <v>3</v>
      </c>
      <c r="N20" s="10" t="s">
        <v>3</v>
      </c>
      <c r="O20" s="10">
        <v>2</v>
      </c>
      <c r="P20" s="10"/>
    </row>
    <row r="21" spans="1:16" x14ac:dyDescent="0.2">
      <c r="A21" s="10">
        <v>50</v>
      </c>
      <c r="B21" s="10">
        <v>0</v>
      </c>
      <c r="C21" s="10">
        <v>0</v>
      </c>
      <c r="D21" s="10">
        <v>1</v>
      </c>
      <c r="E21" s="10">
        <v>202</v>
      </c>
      <c r="F21" s="10">
        <v>129096.4</v>
      </c>
      <c r="G21" s="10" t="s">
        <v>66</v>
      </c>
      <c r="H21" s="10" t="s">
        <v>67</v>
      </c>
      <c r="I21" s="10"/>
      <c r="J21" s="10"/>
      <c r="K21" s="10">
        <v>202</v>
      </c>
      <c r="L21" s="10">
        <v>2</v>
      </c>
      <c r="M21" s="10">
        <v>3</v>
      </c>
      <c r="N21" s="10" t="s">
        <v>3</v>
      </c>
      <c r="O21" s="10">
        <v>2</v>
      </c>
      <c r="P21" s="10"/>
    </row>
    <row r="22" spans="1:16" x14ac:dyDescent="0.2">
      <c r="A22" s="10">
        <v>50</v>
      </c>
      <c r="B22" s="10">
        <v>0</v>
      </c>
      <c r="C22" s="10">
        <v>0</v>
      </c>
      <c r="D22" s="10">
        <v>1</v>
      </c>
      <c r="E22" s="10">
        <v>222</v>
      </c>
      <c r="F22" s="10">
        <v>0</v>
      </c>
      <c r="G22" s="10" t="s">
        <v>68</v>
      </c>
      <c r="H22" s="10" t="s">
        <v>69</v>
      </c>
      <c r="I22" s="10"/>
      <c r="J22" s="10"/>
      <c r="K22" s="10">
        <v>222</v>
      </c>
      <c r="L22" s="10">
        <v>3</v>
      </c>
      <c r="M22" s="10">
        <v>3</v>
      </c>
      <c r="N22" s="10" t="s">
        <v>3</v>
      </c>
      <c r="O22" s="10">
        <v>2</v>
      </c>
      <c r="P22" s="10"/>
    </row>
    <row r="23" spans="1:16" x14ac:dyDescent="0.2">
      <c r="A23" s="10">
        <v>50</v>
      </c>
      <c r="B23" s="10">
        <v>0</v>
      </c>
      <c r="C23" s="10">
        <v>0</v>
      </c>
      <c r="D23" s="10">
        <v>1</v>
      </c>
      <c r="E23" s="10">
        <v>225</v>
      </c>
      <c r="F23" s="10">
        <v>129096.4</v>
      </c>
      <c r="G23" s="10" t="s">
        <v>70</v>
      </c>
      <c r="H23" s="10" t="s">
        <v>71</v>
      </c>
      <c r="I23" s="10"/>
      <c r="J23" s="10"/>
      <c r="K23" s="10">
        <v>225</v>
      </c>
      <c r="L23" s="10">
        <v>4</v>
      </c>
      <c r="M23" s="10">
        <v>3</v>
      </c>
      <c r="N23" s="10" t="s">
        <v>3</v>
      </c>
      <c r="O23" s="10">
        <v>2</v>
      </c>
      <c r="P23" s="10"/>
    </row>
    <row r="24" spans="1:16" x14ac:dyDescent="0.2">
      <c r="A24" s="10">
        <v>50</v>
      </c>
      <c r="B24" s="10">
        <v>0</v>
      </c>
      <c r="C24" s="10">
        <v>0</v>
      </c>
      <c r="D24" s="10">
        <v>1</v>
      </c>
      <c r="E24" s="10">
        <v>226</v>
      </c>
      <c r="F24" s="10">
        <v>129096.4</v>
      </c>
      <c r="G24" s="10" t="s">
        <v>72</v>
      </c>
      <c r="H24" s="10" t="s">
        <v>73</v>
      </c>
      <c r="I24" s="10"/>
      <c r="J24" s="10"/>
      <c r="K24" s="10">
        <v>226</v>
      </c>
      <c r="L24" s="10">
        <v>5</v>
      </c>
      <c r="M24" s="10">
        <v>3</v>
      </c>
      <c r="N24" s="10" t="s">
        <v>3</v>
      </c>
      <c r="O24" s="10">
        <v>2</v>
      </c>
      <c r="P24" s="10"/>
    </row>
    <row r="25" spans="1:16" x14ac:dyDescent="0.2">
      <c r="A25" s="10">
        <v>50</v>
      </c>
      <c r="B25" s="10">
        <v>0</v>
      </c>
      <c r="C25" s="10">
        <v>0</v>
      </c>
      <c r="D25" s="10">
        <v>1</v>
      </c>
      <c r="E25" s="10">
        <v>227</v>
      </c>
      <c r="F25" s="10">
        <v>0</v>
      </c>
      <c r="G25" s="10" t="s">
        <v>74</v>
      </c>
      <c r="H25" s="10" t="s">
        <v>75</v>
      </c>
      <c r="I25" s="10"/>
      <c r="J25" s="10"/>
      <c r="K25" s="10">
        <v>227</v>
      </c>
      <c r="L25" s="10">
        <v>6</v>
      </c>
      <c r="M25" s="10">
        <v>3</v>
      </c>
      <c r="N25" s="10" t="s">
        <v>3</v>
      </c>
      <c r="O25" s="10">
        <v>2</v>
      </c>
      <c r="P25" s="10"/>
    </row>
    <row r="26" spans="1:16" x14ac:dyDescent="0.2">
      <c r="A26" s="10">
        <v>50</v>
      </c>
      <c r="B26" s="10">
        <v>0</v>
      </c>
      <c r="C26" s="10">
        <v>0</v>
      </c>
      <c r="D26" s="10">
        <v>1</v>
      </c>
      <c r="E26" s="10">
        <v>228</v>
      </c>
      <c r="F26" s="10">
        <v>129096.4</v>
      </c>
      <c r="G26" s="10" t="s">
        <v>76</v>
      </c>
      <c r="H26" s="10" t="s">
        <v>77</v>
      </c>
      <c r="I26" s="10"/>
      <c r="J26" s="10"/>
      <c r="K26" s="10">
        <v>228</v>
      </c>
      <c r="L26" s="10">
        <v>7</v>
      </c>
      <c r="M26" s="10">
        <v>3</v>
      </c>
      <c r="N26" s="10" t="s">
        <v>3</v>
      </c>
      <c r="O26" s="10">
        <v>2</v>
      </c>
      <c r="P26" s="10"/>
    </row>
    <row r="27" spans="1:16" x14ac:dyDescent="0.2">
      <c r="A27" s="10">
        <v>50</v>
      </c>
      <c r="B27" s="10">
        <v>0</v>
      </c>
      <c r="C27" s="10">
        <v>0</v>
      </c>
      <c r="D27" s="10">
        <v>1</v>
      </c>
      <c r="E27" s="10">
        <v>216</v>
      </c>
      <c r="F27" s="10">
        <v>0</v>
      </c>
      <c r="G27" s="10" t="s">
        <v>78</v>
      </c>
      <c r="H27" s="10" t="s">
        <v>79</v>
      </c>
      <c r="I27" s="10"/>
      <c r="J27" s="10"/>
      <c r="K27" s="10">
        <v>216</v>
      </c>
      <c r="L27" s="10">
        <v>8</v>
      </c>
      <c r="M27" s="10">
        <v>3</v>
      </c>
      <c r="N27" s="10" t="s">
        <v>3</v>
      </c>
      <c r="O27" s="10">
        <v>2</v>
      </c>
      <c r="P27" s="10"/>
    </row>
    <row r="28" spans="1:16" x14ac:dyDescent="0.2">
      <c r="A28" s="10">
        <v>50</v>
      </c>
      <c r="B28" s="10">
        <v>0</v>
      </c>
      <c r="C28" s="10">
        <v>0</v>
      </c>
      <c r="D28" s="10">
        <v>1</v>
      </c>
      <c r="E28" s="10">
        <v>223</v>
      </c>
      <c r="F28" s="10">
        <v>0</v>
      </c>
      <c r="G28" s="10" t="s">
        <v>80</v>
      </c>
      <c r="H28" s="10" t="s">
        <v>81</v>
      </c>
      <c r="I28" s="10"/>
      <c r="J28" s="10"/>
      <c r="K28" s="10">
        <v>223</v>
      </c>
      <c r="L28" s="10">
        <v>9</v>
      </c>
      <c r="M28" s="10">
        <v>3</v>
      </c>
      <c r="N28" s="10" t="s">
        <v>3</v>
      </c>
      <c r="O28" s="10">
        <v>2</v>
      </c>
      <c r="P28" s="10"/>
    </row>
    <row r="29" spans="1:16" x14ac:dyDescent="0.2">
      <c r="A29" s="10">
        <v>50</v>
      </c>
      <c r="B29" s="10">
        <v>0</v>
      </c>
      <c r="C29" s="10">
        <v>0</v>
      </c>
      <c r="D29" s="10">
        <v>1</v>
      </c>
      <c r="E29" s="10">
        <v>229</v>
      </c>
      <c r="F29" s="10">
        <v>0</v>
      </c>
      <c r="G29" s="10" t="s">
        <v>82</v>
      </c>
      <c r="H29" s="10" t="s">
        <v>83</v>
      </c>
      <c r="I29" s="10"/>
      <c r="J29" s="10"/>
      <c r="K29" s="10">
        <v>229</v>
      </c>
      <c r="L29" s="10">
        <v>10</v>
      </c>
      <c r="M29" s="10">
        <v>3</v>
      </c>
      <c r="N29" s="10" t="s">
        <v>3</v>
      </c>
      <c r="O29" s="10">
        <v>2</v>
      </c>
      <c r="P29" s="10"/>
    </row>
    <row r="30" spans="1:16" x14ac:dyDescent="0.2">
      <c r="A30" s="10">
        <v>50</v>
      </c>
      <c r="B30" s="10">
        <v>0</v>
      </c>
      <c r="C30" s="10">
        <v>0</v>
      </c>
      <c r="D30" s="10">
        <v>1</v>
      </c>
      <c r="E30" s="10">
        <v>203</v>
      </c>
      <c r="F30" s="10">
        <v>18339.82</v>
      </c>
      <c r="G30" s="10" t="s">
        <v>84</v>
      </c>
      <c r="H30" s="10" t="s">
        <v>85</v>
      </c>
      <c r="I30" s="10"/>
      <c r="J30" s="10"/>
      <c r="K30" s="10">
        <v>203</v>
      </c>
      <c r="L30" s="10">
        <v>11</v>
      </c>
      <c r="M30" s="10">
        <v>3</v>
      </c>
      <c r="N30" s="10" t="s">
        <v>3</v>
      </c>
      <c r="O30" s="10">
        <v>2</v>
      </c>
      <c r="P30" s="10"/>
    </row>
    <row r="31" spans="1:16" x14ac:dyDescent="0.2">
      <c r="A31" s="10">
        <v>50</v>
      </c>
      <c r="B31" s="10">
        <v>0</v>
      </c>
      <c r="C31" s="10">
        <v>0</v>
      </c>
      <c r="D31" s="10">
        <v>1</v>
      </c>
      <c r="E31" s="10">
        <v>231</v>
      </c>
      <c r="F31" s="10">
        <v>0</v>
      </c>
      <c r="G31" s="10" t="s">
        <v>86</v>
      </c>
      <c r="H31" s="10" t="s">
        <v>87</v>
      </c>
      <c r="I31" s="10"/>
      <c r="J31" s="10"/>
      <c r="K31" s="10">
        <v>231</v>
      </c>
      <c r="L31" s="10">
        <v>12</v>
      </c>
      <c r="M31" s="10">
        <v>3</v>
      </c>
      <c r="N31" s="10" t="s">
        <v>3</v>
      </c>
      <c r="O31" s="10">
        <v>2</v>
      </c>
      <c r="P31" s="10"/>
    </row>
    <row r="32" spans="1:16" x14ac:dyDescent="0.2">
      <c r="A32" s="10">
        <v>50</v>
      </c>
      <c r="B32" s="10">
        <v>0</v>
      </c>
      <c r="C32" s="10">
        <v>0</v>
      </c>
      <c r="D32" s="10">
        <v>1</v>
      </c>
      <c r="E32" s="10">
        <v>204</v>
      </c>
      <c r="F32" s="10">
        <v>8007.4900000000007</v>
      </c>
      <c r="G32" s="10" t="s">
        <v>88</v>
      </c>
      <c r="H32" s="10" t="s">
        <v>89</v>
      </c>
      <c r="I32" s="10"/>
      <c r="J32" s="10"/>
      <c r="K32" s="10">
        <v>204</v>
      </c>
      <c r="L32" s="10">
        <v>13</v>
      </c>
      <c r="M32" s="10">
        <v>3</v>
      </c>
      <c r="N32" s="10" t="s">
        <v>3</v>
      </c>
      <c r="O32" s="10">
        <v>2</v>
      </c>
      <c r="P32" s="10"/>
    </row>
    <row r="33" spans="1:16" x14ac:dyDescent="0.2">
      <c r="A33" s="10">
        <v>50</v>
      </c>
      <c r="B33" s="10">
        <v>0</v>
      </c>
      <c r="C33" s="10">
        <v>0</v>
      </c>
      <c r="D33" s="10">
        <v>1</v>
      </c>
      <c r="E33" s="10">
        <v>205</v>
      </c>
      <c r="F33" s="10">
        <v>30208.21</v>
      </c>
      <c r="G33" s="10" t="s">
        <v>90</v>
      </c>
      <c r="H33" s="10" t="s">
        <v>91</v>
      </c>
      <c r="I33" s="10"/>
      <c r="J33" s="10"/>
      <c r="K33" s="10">
        <v>205</v>
      </c>
      <c r="L33" s="10">
        <v>14</v>
      </c>
      <c r="M33" s="10">
        <v>3</v>
      </c>
      <c r="N33" s="10" t="s">
        <v>3</v>
      </c>
      <c r="O33" s="10">
        <v>2</v>
      </c>
      <c r="P33" s="10"/>
    </row>
    <row r="34" spans="1:16" x14ac:dyDescent="0.2">
      <c r="A34" s="10">
        <v>50</v>
      </c>
      <c r="B34" s="10">
        <v>0</v>
      </c>
      <c r="C34" s="10">
        <v>0</v>
      </c>
      <c r="D34" s="10">
        <v>1</v>
      </c>
      <c r="E34" s="10">
        <v>232</v>
      </c>
      <c r="F34" s="10">
        <v>0</v>
      </c>
      <c r="G34" s="10" t="s">
        <v>92</v>
      </c>
      <c r="H34" s="10" t="s">
        <v>93</v>
      </c>
      <c r="I34" s="10"/>
      <c r="J34" s="10"/>
      <c r="K34" s="10">
        <v>232</v>
      </c>
      <c r="L34" s="10">
        <v>15</v>
      </c>
      <c r="M34" s="10">
        <v>3</v>
      </c>
      <c r="N34" s="10" t="s">
        <v>3</v>
      </c>
      <c r="O34" s="10">
        <v>2</v>
      </c>
      <c r="P34" s="10"/>
    </row>
    <row r="35" spans="1:16" x14ac:dyDescent="0.2">
      <c r="A35" s="10">
        <v>50</v>
      </c>
      <c r="B35" s="10">
        <v>0</v>
      </c>
      <c r="C35" s="10">
        <v>0</v>
      </c>
      <c r="D35" s="10">
        <v>1</v>
      </c>
      <c r="E35" s="10">
        <v>214</v>
      </c>
      <c r="F35" s="10">
        <v>238048.71</v>
      </c>
      <c r="G35" s="10" t="s">
        <v>94</v>
      </c>
      <c r="H35" s="10" t="s">
        <v>95</v>
      </c>
      <c r="I35" s="10"/>
      <c r="J35" s="10"/>
      <c r="K35" s="10">
        <v>214</v>
      </c>
      <c r="L35" s="10">
        <v>16</v>
      </c>
      <c r="M35" s="10">
        <v>3</v>
      </c>
      <c r="N35" s="10" t="s">
        <v>3</v>
      </c>
      <c r="O35" s="10">
        <v>2</v>
      </c>
      <c r="P35" s="10"/>
    </row>
    <row r="36" spans="1:16" x14ac:dyDescent="0.2">
      <c r="A36" s="10">
        <v>50</v>
      </c>
      <c r="B36" s="10">
        <v>0</v>
      </c>
      <c r="C36" s="10">
        <v>0</v>
      </c>
      <c r="D36" s="10">
        <v>1</v>
      </c>
      <c r="E36" s="10">
        <v>215</v>
      </c>
      <c r="F36" s="10">
        <v>17253.66</v>
      </c>
      <c r="G36" s="10" t="s">
        <v>96</v>
      </c>
      <c r="H36" s="10" t="s">
        <v>97</v>
      </c>
      <c r="I36" s="10"/>
      <c r="J36" s="10"/>
      <c r="K36" s="10">
        <v>215</v>
      </c>
      <c r="L36" s="10">
        <v>17</v>
      </c>
      <c r="M36" s="10">
        <v>3</v>
      </c>
      <c r="N36" s="10" t="s">
        <v>3</v>
      </c>
      <c r="O36" s="10">
        <v>2</v>
      </c>
      <c r="P36" s="10"/>
    </row>
    <row r="37" spans="1:16" x14ac:dyDescent="0.2">
      <c r="A37" s="10">
        <v>50</v>
      </c>
      <c r="B37" s="10">
        <v>0</v>
      </c>
      <c r="C37" s="10">
        <v>0</v>
      </c>
      <c r="D37" s="10">
        <v>1</v>
      </c>
      <c r="E37" s="10">
        <v>217</v>
      </c>
      <c r="F37" s="10">
        <v>0</v>
      </c>
      <c r="G37" s="10" t="s">
        <v>98</v>
      </c>
      <c r="H37" s="10" t="s">
        <v>99</v>
      </c>
      <c r="I37" s="10"/>
      <c r="J37" s="10"/>
      <c r="K37" s="10">
        <v>217</v>
      </c>
      <c r="L37" s="10">
        <v>18</v>
      </c>
      <c r="M37" s="10">
        <v>3</v>
      </c>
      <c r="N37" s="10" t="s">
        <v>3</v>
      </c>
      <c r="O37" s="10">
        <v>2</v>
      </c>
      <c r="P37" s="10"/>
    </row>
    <row r="38" spans="1:16" x14ac:dyDescent="0.2">
      <c r="A38" s="10">
        <v>50</v>
      </c>
      <c r="B38" s="10">
        <v>0</v>
      </c>
      <c r="C38" s="10">
        <v>0</v>
      </c>
      <c r="D38" s="10">
        <v>1</v>
      </c>
      <c r="E38" s="10">
        <v>230</v>
      </c>
      <c r="F38" s="10">
        <v>0</v>
      </c>
      <c r="G38" s="10" t="s">
        <v>100</v>
      </c>
      <c r="H38" s="10" t="s">
        <v>101</v>
      </c>
      <c r="I38" s="10"/>
      <c r="J38" s="10"/>
      <c r="K38" s="10">
        <v>230</v>
      </c>
      <c r="L38" s="10">
        <v>19</v>
      </c>
      <c r="M38" s="10">
        <v>3</v>
      </c>
      <c r="N38" s="10" t="s">
        <v>3</v>
      </c>
      <c r="O38" s="10">
        <v>2</v>
      </c>
      <c r="P38" s="10"/>
    </row>
    <row r="39" spans="1:16" x14ac:dyDescent="0.2">
      <c r="A39" s="10">
        <v>50</v>
      </c>
      <c r="B39" s="10">
        <v>0</v>
      </c>
      <c r="C39" s="10">
        <v>0</v>
      </c>
      <c r="D39" s="10">
        <v>1</v>
      </c>
      <c r="E39" s="10">
        <v>206</v>
      </c>
      <c r="F39" s="10">
        <v>0</v>
      </c>
      <c r="G39" s="10" t="s">
        <v>102</v>
      </c>
      <c r="H39" s="10" t="s">
        <v>103</v>
      </c>
      <c r="I39" s="10"/>
      <c r="J39" s="10"/>
      <c r="K39" s="10">
        <v>206</v>
      </c>
      <c r="L39" s="10">
        <v>20</v>
      </c>
      <c r="M39" s="10">
        <v>3</v>
      </c>
      <c r="N39" s="10" t="s">
        <v>3</v>
      </c>
      <c r="O39" s="10">
        <v>2</v>
      </c>
      <c r="P39" s="10"/>
    </row>
    <row r="40" spans="1:16" x14ac:dyDescent="0.2">
      <c r="A40" s="10">
        <v>50</v>
      </c>
      <c r="B40" s="10">
        <v>0</v>
      </c>
      <c r="C40" s="10">
        <v>0</v>
      </c>
      <c r="D40" s="10">
        <v>1</v>
      </c>
      <c r="E40" s="10">
        <v>207</v>
      </c>
      <c r="F40" s="10">
        <v>79.769509999999997</v>
      </c>
      <c r="G40" s="10" t="s">
        <v>104</v>
      </c>
      <c r="H40" s="10" t="s">
        <v>105</v>
      </c>
      <c r="I40" s="10"/>
      <c r="J40" s="10"/>
      <c r="K40" s="10">
        <v>207</v>
      </c>
      <c r="L40" s="10">
        <v>21</v>
      </c>
      <c r="M40" s="10">
        <v>3</v>
      </c>
      <c r="N40" s="10" t="s">
        <v>3</v>
      </c>
      <c r="O40" s="10">
        <v>-1</v>
      </c>
      <c r="P40" s="10"/>
    </row>
    <row r="41" spans="1:16" x14ac:dyDescent="0.2">
      <c r="A41" s="10">
        <v>50</v>
      </c>
      <c r="B41" s="10">
        <v>0</v>
      </c>
      <c r="C41" s="10">
        <v>0</v>
      </c>
      <c r="D41" s="10">
        <v>1</v>
      </c>
      <c r="E41" s="10">
        <v>208</v>
      </c>
      <c r="F41" s="10">
        <v>17.372354000000001</v>
      </c>
      <c r="G41" s="10" t="s">
        <v>106</v>
      </c>
      <c r="H41" s="10" t="s">
        <v>107</v>
      </c>
      <c r="I41" s="10"/>
      <c r="J41" s="10"/>
      <c r="K41" s="10">
        <v>208</v>
      </c>
      <c r="L41" s="10">
        <v>22</v>
      </c>
      <c r="M41" s="10">
        <v>3</v>
      </c>
      <c r="N41" s="10" t="s">
        <v>3</v>
      </c>
      <c r="O41" s="10">
        <v>-1</v>
      </c>
      <c r="P41" s="10"/>
    </row>
    <row r="42" spans="1:16" x14ac:dyDescent="0.2">
      <c r="A42" s="10">
        <v>50</v>
      </c>
      <c r="B42" s="10">
        <v>0</v>
      </c>
      <c r="C42" s="10">
        <v>0</v>
      </c>
      <c r="D42" s="10">
        <v>1</v>
      </c>
      <c r="E42" s="10">
        <v>209</v>
      </c>
      <c r="F42" s="10">
        <v>0</v>
      </c>
      <c r="G42" s="10" t="s">
        <v>108</v>
      </c>
      <c r="H42" s="10" t="s">
        <v>109</v>
      </c>
      <c r="I42" s="10"/>
      <c r="J42" s="10"/>
      <c r="K42" s="10">
        <v>209</v>
      </c>
      <c r="L42" s="10">
        <v>23</v>
      </c>
      <c r="M42" s="10">
        <v>3</v>
      </c>
      <c r="N42" s="10" t="s">
        <v>3</v>
      </c>
      <c r="O42" s="10">
        <v>2</v>
      </c>
      <c r="P42" s="10"/>
    </row>
    <row r="43" spans="1:16" x14ac:dyDescent="0.2">
      <c r="A43" s="10">
        <v>50</v>
      </c>
      <c r="B43" s="10">
        <v>0</v>
      </c>
      <c r="C43" s="10">
        <v>0</v>
      </c>
      <c r="D43" s="10">
        <v>1</v>
      </c>
      <c r="E43" s="10">
        <v>233</v>
      </c>
      <c r="F43" s="10">
        <v>0</v>
      </c>
      <c r="G43" s="10" t="s">
        <v>110</v>
      </c>
      <c r="H43" s="10" t="s">
        <v>111</v>
      </c>
      <c r="I43" s="10"/>
      <c r="J43" s="10"/>
      <c r="K43" s="10">
        <v>233</v>
      </c>
      <c r="L43" s="10">
        <v>24</v>
      </c>
      <c r="M43" s="10">
        <v>3</v>
      </c>
      <c r="N43" s="10" t="s">
        <v>3</v>
      </c>
      <c r="O43" s="10">
        <v>2</v>
      </c>
      <c r="P43" s="10"/>
    </row>
    <row r="44" spans="1:16" x14ac:dyDescent="0.2">
      <c r="A44" s="10">
        <v>50</v>
      </c>
      <c r="B44" s="10">
        <v>0</v>
      </c>
      <c r="C44" s="10">
        <v>0</v>
      </c>
      <c r="D44" s="10">
        <v>1</v>
      </c>
      <c r="E44" s="10">
        <v>0</v>
      </c>
      <c r="F44" s="10">
        <v>43338.28</v>
      </c>
      <c r="G44" s="10" t="s">
        <v>112</v>
      </c>
      <c r="H44" s="10" t="s">
        <v>113</v>
      </c>
      <c r="I44" s="10"/>
      <c r="J44" s="10"/>
      <c r="K44" s="10">
        <v>210</v>
      </c>
      <c r="L44" s="10">
        <v>25</v>
      </c>
      <c r="M44" s="10">
        <v>3</v>
      </c>
      <c r="N44" s="10" t="s">
        <v>3</v>
      </c>
      <c r="O44" s="10">
        <v>2</v>
      </c>
      <c r="P44" s="10"/>
    </row>
    <row r="45" spans="1:16" x14ac:dyDescent="0.2">
      <c r="A45" s="10">
        <v>50</v>
      </c>
      <c r="B45" s="10">
        <v>0</v>
      </c>
      <c r="C45" s="10">
        <v>0</v>
      </c>
      <c r="D45" s="10">
        <v>1</v>
      </c>
      <c r="E45" s="10">
        <v>0</v>
      </c>
      <c r="F45" s="10">
        <v>26312.17</v>
      </c>
      <c r="G45" s="10" t="s">
        <v>114</v>
      </c>
      <c r="H45" s="10" t="s">
        <v>115</v>
      </c>
      <c r="I45" s="10"/>
      <c r="J45" s="10"/>
      <c r="K45" s="10">
        <v>211</v>
      </c>
      <c r="L45" s="10">
        <v>26</v>
      </c>
      <c r="M45" s="10">
        <v>3</v>
      </c>
      <c r="N45" s="10" t="s">
        <v>3</v>
      </c>
      <c r="O45" s="10">
        <v>2</v>
      </c>
      <c r="P45" s="10"/>
    </row>
    <row r="46" spans="1:16" x14ac:dyDescent="0.2">
      <c r="A46" s="10">
        <v>50</v>
      </c>
      <c r="B46" s="10">
        <v>0</v>
      </c>
      <c r="C46" s="10">
        <v>0</v>
      </c>
      <c r="D46" s="10">
        <v>1</v>
      </c>
      <c r="E46" s="10">
        <v>224</v>
      </c>
      <c r="F46" s="10">
        <v>255302.37</v>
      </c>
      <c r="G46" s="10" t="s">
        <v>116</v>
      </c>
      <c r="H46" s="10" t="s">
        <v>117</v>
      </c>
      <c r="I46" s="10"/>
      <c r="J46" s="10"/>
      <c r="K46" s="10">
        <v>224</v>
      </c>
      <c r="L46" s="10">
        <v>27</v>
      </c>
      <c r="M46" s="10">
        <v>3</v>
      </c>
      <c r="N46" s="10" t="s">
        <v>3</v>
      </c>
      <c r="O46" s="10">
        <v>2</v>
      </c>
      <c r="P46" s="10"/>
    </row>
    <row r="47" spans="1:16" x14ac:dyDescent="0.2">
      <c r="A47" s="10">
        <v>50</v>
      </c>
      <c r="B47" s="10">
        <v>1</v>
      </c>
      <c r="C47" s="10">
        <v>0</v>
      </c>
      <c r="D47" s="10">
        <v>2</v>
      </c>
      <c r="E47" s="10">
        <v>201</v>
      </c>
      <c r="F47" s="10">
        <v>185652</v>
      </c>
      <c r="G47" s="10" t="s">
        <v>402</v>
      </c>
      <c r="H47" s="10" t="s">
        <v>403</v>
      </c>
      <c r="I47" s="10"/>
      <c r="J47" s="10"/>
      <c r="K47" s="10">
        <v>212</v>
      </c>
      <c r="L47" s="10">
        <v>28</v>
      </c>
      <c r="M47" s="10">
        <v>0</v>
      </c>
      <c r="N47" s="10" t="s">
        <v>3</v>
      </c>
      <c r="O47" s="10">
        <v>0</v>
      </c>
      <c r="P47" s="10"/>
    </row>
    <row r="48" spans="1:16" x14ac:dyDescent="0.2">
      <c r="A48" s="10">
        <v>50</v>
      </c>
      <c r="B48" s="10">
        <v>1</v>
      </c>
      <c r="C48" s="10">
        <v>0</v>
      </c>
      <c r="D48" s="10">
        <v>2</v>
      </c>
      <c r="E48" s="10">
        <v>210</v>
      </c>
      <c r="F48" s="10">
        <v>43338</v>
      </c>
      <c r="G48" s="10" t="s">
        <v>404</v>
      </c>
      <c r="H48" s="10" t="s">
        <v>113</v>
      </c>
      <c r="I48" s="10"/>
      <c r="J48" s="10"/>
      <c r="K48" s="10">
        <v>212</v>
      </c>
      <c r="L48" s="10">
        <v>29</v>
      </c>
      <c r="M48" s="10">
        <v>0</v>
      </c>
      <c r="N48" s="10" t="s">
        <v>3</v>
      </c>
      <c r="O48" s="10">
        <v>0</v>
      </c>
      <c r="P48" s="10"/>
    </row>
    <row r="49" spans="1:50" x14ac:dyDescent="0.2">
      <c r="A49" s="10">
        <v>50</v>
      </c>
      <c r="B49" s="10">
        <v>1</v>
      </c>
      <c r="C49" s="10">
        <v>0</v>
      </c>
      <c r="D49" s="10">
        <v>2</v>
      </c>
      <c r="E49" s="10">
        <v>211</v>
      </c>
      <c r="F49" s="10">
        <v>26312</v>
      </c>
      <c r="G49" s="10" t="s">
        <v>405</v>
      </c>
      <c r="H49" s="10" t="s">
        <v>115</v>
      </c>
      <c r="I49" s="10"/>
      <c r="J49" s="10"/>
      <c r="K49" s="10">
        <v>212</v>
      </c>
      <c r="L49" s="10">
        <v>30</v>
      </c>
      <c r="M49" s="10">
        <v>0</v>
      </c>
      <c r="N49" s="10" t="s">
        <v>3</v>
      </c>
      <c r="O49" s="10">
        <v>0</v>
      </c>
      <c r="P49" s="10"/>
    </row>
    <row r="50" spans="1:50" x14ac:dyDescent="0.2">
      <c r="A50" s="10">
        <v>50</v>
      </c>
      <c r="B50" s="10">
        <v>1</v>
      </c>
      <c r="C50" s="10">
        <v>0</v>
      </c>
      <c r="D50" s="10">
        <v>2</v>
      </c>
      <c r="E50" s="10">
        <v>0</v>
      </c>
      <c r="F50" s="10">
        <v>255302</v>
      </c>
      <c r="G50" s="10" t="s">
        <v>406</v>
      </c>
      <c r="H50" s="10" t="s">
        <v>407</v>
      </c>
      <c r="I50" s="10"/>
      <c r="J50" s="10"/>
      <c r="K50" s="10">
        <v>212</v>
      </c>
      <c r="L50" s="10">
        <v>31</v>
      </c>
      <c r="M50" s="10">
        <v>0</v>
      </c>
      <c r="N50" s="10" t="s">
        <v>3</v>
      </c>
      <c r="O50" s="10">
        <v>2</v>
      </c>
      <c r="P50" s="10"/>
    </row>
    <row r="51" spans="1:50" x14ac:dyDescent="0.2">
      <c r="A51" s="10">
        <v>50</v>
      </c>
      <c r="B51" s="10">
        <v>1</v>
      </c>
      <c r="C51" s="10">
        <v>0</v>
      </c>
      <c r="D51" s="10">
        <v>2</v>
      </c>
      <c r="E51" s="10">
        <v>0</v>
      </c>
      <c r="F51" s="10">
        <v>3830</v>
      </c>
      <c r="G51" s="10" t="s">
        <v>408</v>
      </c>
      <c r="H51" s="10" t="s">
        <v>409</v>
      </c>
      <c r="I51" s="10"/>
      <c r="J51" s="10"/>
      <c r="K51" s="10">
        <v>212</v>
      </c>
      <c r="L51" s="10">
        <v>32</v>
      </c>
      <c r="M51" s="10">
        <v>0</v>
      </c>
      <c r="N51" s="10" t="s">
        <v>3</v>
      </c>
      <c r="O51" s="10">
        <v>0</v>
      </c>
      <c r="P51" s="10"/>
    </row>
    <row r="52" spans="1:50" x14ac:dyDescent="0.2">
      <c r="A52" s="10">
        <v>50</v>
      </c>
      <c r="B52" s="10">
        <v>1</v>
      </c>
      <c r="C52" s="10">
        <v>0</v>
      </c>
      <c r="D52" s="10">
        <v>2</v>
      </c>
      <c r="E52" s="10">
        <v>0</v>
      </c>
      <c r="F52" s="10">
        <v>259132</v>
      </c>
      <c r="G52" s="10" t="s">
        <v>410</v>
      </c>
      <c r="H52" s="10" t="s">
        <v>407</v>
      </c>
      <c r="I52" s="10"/>
      <c r="J52" s="10"/>
      <c r="K52" s="10">
        <v>212</v>
      </c>
      <c r="L52" s="10">
        <v>33</v>
      </c>
      <c r="M52" s="10">
        <v>0</v>
      </c>
      <c r="N52" s="10" t="s">
        <v>3</v>
      </c>
      <c r="O52" s="10">
        <v>2</v>
      </c>
      <c r="P52" s="10"/>
    </row>
    <row r="53" spans="1:50" x14ac:dyDescent="0.2">
      <c r="A53" s="10">
        <v>50</v>
      </c>
      <c r="B53" s="10">
        <v>1</v>
      </c>
      <c r="C53" s="10">
        <v>0</v>
      </c>
      <c r="D53" s="10">
        <v>2</v>
      </c>
      <c r="E53" s="10">
        <v>0</v>
      </c>
      <c r="F53" s="10">
        <v>51826</v>
      </c>
      <c r="G53" s="10" t="s">
        <v>411</v>
      </c>
      <c r="H53" s="10" t="s">
        <v>412</v>
      </c>
      <c r="I53" s="10"/>
      <c r="J53" s="10"/>
      <c r="K53" s="10">
        <v>212</v>
      </c>
      <c r="L53" s="10">
        <v>34</v>
      </c>
      <c r="M53" s="10">
        <v>0</v>
      </c>
      <c r="N53" s="10" t="s">
        <v>3</v>
      </c>
      <c r="O53" s="10">
        <v>0</v>
      </c>
      <c r="P53" s="10"/>
    </row>
    <row r="54" spans="1:50" x14ac:dyDescent="0.2">
      <c r="A54" s="10">
        <v>50</v>
      </c>
      <c r="B54" s="10">
        <v>1</v>
      </c>
      <c r="C54" s="10">
        <v>0</v>
      </c>
      <c r="D54" s="10">
        <v>2</v>
      </c>
      <c r="E54" s="10">
        <v>213</v>
      </c>
      <c r="F54" s="10">
        <v>310958</v>
      </c>
      <c r="G54" s="10" t="s">
        <v>413</v>
      </c>
      <c r="H54" s="10" t="s">
        <v>116</v>
      </c>
      <c r="I54" s="10"/>
      <c r="J54" s="10"/>
      <c r="K54" s="10">
        <v>212</v>
      </c>
      <c r="L54" s="10">
        <v>35</v>
      </c>
      <c r="M54" s="10">
        <v>0</v>
      </c>
      <c r="N54" s="10" t="s">
        <v>3</v>
      </c>
      <c r="O54" s="10">
        <v>2</v>
      </c>
      <c r="P54" s="10"/>
    </row>
    <row r="56" spans="1:50" x14ac:dyDescent="0.2">
      <c r="A56" s="2">
        <v>-1</v>
      </c>
    </row>
    <row r="59" spans="1:50" x14ac:dyDescent="0.2">
      <c r="A59" s="11">
        <v>75</v>
      </c>
      <c r="B59" s="11" t="s">
        <v>480</v>
      </c>
      <c r="C59" s="11">
        <v>2026</v>
      </c>
      <c r="D59" s="11">
        <v>0</v>
      </c>
      <c r="E59" s="11">
        <v>9</v>
      </c>
      <c r="F59" s="11">
        <v>1</v>
      </c>
      <c r="G59" s="11">
        <v>0</v>
      </c>
      <c r="H59" s="11">
        <v>1</v>
      </c>
      <c r="I59" s="11">
        <v>0</v>
      </c>
      <c r="J59" s="11">
        <v>3</v>
      </c>
      <c r="K59" s="11">
        <v>0</v>
      </c>
      <c r="L59" s="11">
        <v>0</v>
      </c>
      <c r="M59" s="11">
        <v>0</v>
      </c>
      <c r="N59" s="11">
        <v>73938991</v>
      </c>
      <c r="O59" s="11">
        <v>1</v>
      </c>
    </row>
    <row r="60" spans="1:50" x14ac:dyDescent="0.2">
      <c r="A60" s="12">
        <v>2</v>
      </c>
      <c r="B60" s="12" t="s">
        <v>481</v>
      </c>
      <c r="C60" s="12" t="s">
        <v>482</v>
      </c>
      <c r="D60" s="12">
        <v>0</v>
      </c>
      <c r="E60" s="12">
        <v>0</v>
      </c>
      <c r="F60" s="12"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>
        <v>73938992</v>
      </c>
    </row>
    <row r="61" spans="1:50" x14ac:dyDescent="0.2">
      <c r="A61" s="12">
        <v>1</v>
      </c>
      <c r="B61" s="12" t="s">
        <v>483</v>
      </c>
      <c r="C61" s="12" t="s">
        <v>484</v>
      </c>
      <c r="D61" s="12">
        <v>2026</v>
      </c>
      <c r="E61" s="12">
        <v>9</v>
      </c>
      <c r="F61" s="12">
        <v>1</v>
      </c>
      <c r="G61" s="12">
        <v>1</v>
      </c>
      <c r="H61" s="12">
        <v>0</v>
      </c>
      <c r="I61" s="12">
        <v>2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 t="s">
        <v>3</v>
      </c>
      <c r="S61" s="12" t="s">
        <v>3</v>
      </c>
      <c r="T61" s="12" t="s">
        <v>3</v>
      </c>
      <c r="U61" s="12" t="s">
        <v>3</v>
      </c>
      <c r="V61" s="12" t="s">
        <v>3</v>
      </c>
      <c r="W61" s="12" t="s">
        <v>3</v>
      </c>
      <c r="X61" s="12" t="s">
        <v>3</v>
      </c>
      <c r="Y61" s="12" t="s">
        <v>3</v>
      </c>
      <c r="Z61" s="12" t="s">
        <v>3</v>
      </c>
      <c r="AA61" s="12" t="s">
        <v>3</v>
      </c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>
        <v>73938993</v>
      </c>
      <c r="AO61" s="12" t="s">
        <v>485</v>
      </c>
      <c r="AP61" s="12" t="s">
        <v>486</v>
      </c>
      <c r="AQ61" s="12">
        <v>46258</v>
      </c>
      <c r="AR61" s="12">
        <v>423</v>
      </c>
      <c r="AS61" s="12" t="s">
        <v>487</v>
      </c>
      <c r="AT61" s="12" t="s">
        <v>488</v>
      </c>
      <c r="AU61" s="12" t="s">
        <v>486</v>
      </c>
      <c r="AV61" s="12">
        <v>46087</v>
      </c>
      <c r="AW61" s="12">
        <v>250</v>
      </c>
      <c r="AX61" s="12" t="s">
        <v>489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49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19" x14ac:dyDescent="0.2">
      <c r="A1">
        <f>ROW(Source!A28)</f>
        <v>28</v>
      </c>
      <c r="B1">
        <v>73938991</v>
      </c>
      <c r="C1">
        <v>73939288</v>
      </c>
      <c r="D1">
        <v>72518826</v>
      </c>
      <c r="E1">
        <v>119</v>
      </c>
      <c r="F1">
        <v>1</v>
      </c>
      <c r="G1">
        <v>1</v>
      </c>
      <c r="H1">
        <v>1</v>
      </c>
      <c r="I1" t="s">
        <v>491</v>
      </c>
      <c r="J1" t="s">
        <v>3</v>
      </c>
      <c r="K1" t="s">
        <v>492</v>
      </c>
      <c r="L1">
        <v>1191</v>
      </c>
      <c r="N1">
        <v>1013</v>
      </c>
      <c r="O1" t="s">
        <v>493</v>
      </c>
      <c r="P1" t="s">
        <v>493</v>
      </c>
      <c r="Q1">
        <v>1</v>
      </c>
      <c r="W1">
        <v>0</v>
      </c>
      <c r="X1">
        <v>-1417349443</v>
      </c>
      <c r="Y1">
        <f t="shared" ref="Y1:Y64" si="0">AT1</f>
        <v>25.5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1</v>
      </c>
      <c r="AJ1">
        <v>1</v>
      </c>
      <c r="AK1">
        <v>1</v>
      </c>
      <c r="AL1">
        <v>1</v>
      </c>
      <c r="AM1">
        <v>-2</v>
      </c>
      <c r="AN1">
        <v>0</v>
      </c>
      <c r="AO1">
        <v>0</v>
      </c>
      <c r="AP1">
        <v>1</v>
      </c>
      <c r="AQ1">
        <v>1</v>
      </c>
      <c r="AR1">
        <v>0</v>
      </c>
      <c r="AS1" t="s">
        <v>3</v>
      </c>
      <c r="AT1">
        <v>25.5</v>
      </c>
      <c r="AU1" t="s">
        <v>3</v>
      </c>
      <c r="AV1">
        <v>2</v>
      </c>
      <c r="AW1">
        <v>2</v>
      </c>
      <c r="AX1">
        <v>73939291</v>
      </c>
      <c r="AY1">
        <v>1</v>
      </c>
      <c r="AZ1">
        <v>0</v>
      </c>
      <c r="BA1">
        <v>1</v>
      </c>
      <c r="BB1">
        <v>1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CV1">
        <v>0</v>
      </c>
      <c r="CW1">
        <v>0</v>
      </c>
      <c r="CX1">
        <f>ROUND(Y1*Source!I28,7)</f>
        <v>3.0855000000000001</v>
      </c>
      <c r="CY1">
        <f>AD1</f>
        <v>0</v>
      </c>
      <c r="CZ1">
        <f>AH1</f>
        <v>0</v>
      </c>
      <c r="DA1">
        <f>AL1</f>
        <v>1</v>
      </c>
      <c r="DB1">
        <f t="shared" ref="DB1:DB64" si="1">ROUND(ROUND(AT1*CZ1,2),6)</f>
        <v>0</v>
      </c>
      <c r="DC1">
        <f t="shared" ref="DC1:DC64" si="2">ROUND(ROUND(AT1*AG1,2),6)</f>
        <v>0</v>
      </c>
      <c r="DD1" t="s">
        <v>3</v>
      </c>
      <c r="DE1" t="s">
        <v>3</v>
      </c>
      <c r="DF1">
        <f t="shared" ref="DF1:DF22" si="3">ROUND(ROUND(AE1,2)*CX1,2)</f>
        <v>0</v>
      </c>
      <c r="DG1">
        <f>ROUND(ROUND(AF1,2)*CX1,2)</f>
        <v>0</v>
      </c>
      <c r="DH1">
        <f t="shared" ref="DH1:DH64" si="4">ROUND(ROUND(AG1,2)*CX1,2)</f>
        <v>0</v>
      </c>
      <c r="DI1">
        <f t="shared" ref="DI1:DI64" si="5">ROUND(ROUND(AH1,2)*CX1,2)</f>
        <v>0</v>
      </c>
      <c r="DJ1">
        <f>DI1</f>
        <v>0</v>
      </c>
      <c r="DK1">
        <v>0</v>
      </c>
      <c r="DL1" t="s">
        <v>3</v>
      </c>
      <c r="DM1">
        <v>0</v>
      </c>
      <c r="DN1" t="s">
        <v>3</v>
      </c>
      <c r="DO1">
        <v>0</v>
      </c>
    </row>
    <row r="2" spans="1:119" x14ac:dyDescent="0.2">
      <c r="A2">
        <f>ROW(Source!A28)</f>
        <v>28</v>
      </c>
      <c r="B2">
        <v>73938991</v>
      </c>
      <c r="C2">
        <v>73939288</v>
      </c>
      <c r="D2">
        <v>72645652</v>
      </c>
      <c r="E2">
        <v>1</v>
      </c>
      <c r="F2">
        <v>1</v>
      </c>
      <c r="G2">
        <v>1</v>
      </c>
      <c r="H2">
        <v>2</v>
      </c>
      <c r="I2" t="s">
        <v>494</v>
      </c>
      <c r="J2" t="s">
        <v>495</v>
      </c>
      <c r="K2" t="s">
        <v>496</v>
      </c>
      <c r="L2">
        <v>1368</v>
      </c>
      <c r="N2">
        <v>1011</v>
      </c>
      <c r="O2" t="s">
        <v>497</v>
      </c>
      <c r="P2" t="s">
        <v>497</v>
      </c>
      <c r="Q2">
        <v>1</v>
      </c>
      <c r="W2">
        <v>0</v>
      </c>
      <c r="X2">
        <v>-1780628978</v>
      </c>
      <c r="Y2">
        <f t="shared" si="0"/>
        <v>25.5</v>
      </c>
      <c r="AA2">
        <v>0</v>
      </c>
      <c r="AB2">
        <v>1433.48</v>
      </c>
      <c r="AC2">
        <v>537.64</v>
      </c>
      <c r="AD2">
        <v>0</v>
      </c>
      <c r="AE2">
        <v>0</v>
      </c>
      <c r="AF2">
        <v>1054.03</v>
      </c>
      <c r="AG2">
        <v>537.64</v>
      </c>
      <c r="AH2">
        <v>0</v>
      </c>
      <c r="AI2">
        <v>1</v>
      </c>
      <c r="AJ2">
        <v>1.36</v>
      </c>
      <c r="AK2">
        <v>1</v>
      </c>
      <c r="AL2">
        <v>1</v>
      </c>
      <c r="AM2">
        <v>2</v>
      </c>
      <c r="AN2">
        <v>0</v>
      </c>
      <c r="AO2">
        <v>0</v>
      </c>
      <c r="AP2">
        <v>1</v>
      </c>
      <c r="AQ2">
        <v>1</v>
      </c>
      <c r="AR2">
        <v>0</v>
      </c>
      <c r="AS2" t="s">
        <v>3</v>
      </c>
      <c r="AT2">
        <v>25.5</v>
      </c>
      <c r="AU2" t="s">
        <v>3</v>
      </c>
      <c r="AV2">
        <v>1</v>
      </c>
      <c r="AW2">
        <v>2</v>
      </c>
      <c r="AX2">
        <v>73939292</v>
      </c>
      <c r="AY2">
        <v>1</v>
      </c>
      <c r="AZ2">
        <v>0</v>
      </c>
      <c r="BA2">
        <v>2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26877.764999999999</v>
      </c>
      <c r="BL2">
        <v>13709.82</v>
      </c>
      <c r="BM2">
        <v>0</v>
      </c>
      <c r="BN2">
        <v>0</v>
      </c>
      <c r="BO2">
        <v>25.5</v>
      </c>
      <c r="BP2">
        <v>1</v>
      </c>
      <c r="BQ2">
        <v>0</v>
      </c>
      <c r="BR2">
        <v>26877.764999999999</v>
      </c>
      <c r="BS2">
        <v>13709.82</v>
      </c>
      <c r="BT2">
        <v>0</v>
      </c>
      <c r="BU2">
        <v>0</v>
      </c>
      <c r="BV2">
        <v>25.5</v>
      </c>
      <c r="BW2">
        <v>1</v>
      </c>
      <c r="CV2">
        <v>0</v>
      </c>
      <c r="CW2">
        <f>ROUND(Y2*Source!I28*DO2,7)</f>
        <v>3.0855000000000001</v>
      </c>
      <c r="CX2">
        <f>ROUND(Y2*Source!I28,7)</f>
        <v>3.0855000000000001</v>
      </c>
      <c r="CY2">
        <f>AB2</f>
        <v>1433.48</v>
      </c>
      <c r="CZ2">
        <f>AF2</f>
        <v>1054.03</v>
      </c>
      <c r="DA2">
        <f>AJ2</f>
        <v>1.36</v>
      </c>
      <c r="DB2">
        <f t="shared" si="1"/>
        <v>26877.77</v>
      </c>
      <c r="DC2">
        <f t="shared" si="2"/>
        <v>13709.82</v>
      </c>
      <c r="DD2" t="s">
        <v>3</v>
      </c>
      <c r="DE2" t="s">
        <v>3</v>
      </c>
      <c r="DF2">
        <f t="shared" si="3"/>
        <v>0</v>
      </c>
      <c r="DG2">
        <f>ROUND(ROUND(AF2*AJ2,2)*CX2,2)</f>
        <v>4423</v>
      </c>
      <c r="DH2">
        <f t="shared" si="4"/>
        <v>1658.89</v>
      </c>
      <c r="DI2">
        <f t="shared" si="5"/>
        <v>0</v>
      </c>
      <c r="DJ2">
        <f>DG2+DH2</f>
        <v>6081.89</v>
      </c>
      <c r="DK2">
        <v>0</v>
      </c>
      <c r="DL2" t="s">
        <v>498</v>
      </c>
      <c r="DM2">
        <v>6</v>
      </c>
      <c r="DN2" t="s">
        <v>493</v>
      </c>
      <c r="DO2">
        <v>1</v>
      </c>
    </row>
    <row r="3" spans="1:119" x14ac:dyDescent="0.2">
      <c r="A3">
        <f>ROW(Source!A29)</f>
        <v>29</v>
      </c>
      <c r="B3">
        <v>73938991</v>
      </c>
      <c r="C3">
        <v>73939293</v>
      </c>
      <c r="D3">
        <v>72518592</v>
      </c>
      <c r="E3">
        <v>119</v>
      </c>
      <c r="F3">
        <v>1</v>
      </c>
      <c r="G3">
        <v>1</v>
      </c>
      <c r="H3">
        <v>1</v>
      </c>
      <c r="I3" t="s">
        <v>499</v>
      </c>
      <c r="J3" t="s">
        <v>3</v>
      </c>
      <c r="K3" t="s">
        <v>500</v>
      </c>
      <c r="L3">
        <v>1191</v>
      </c>
      <c r="N3">
        <v>1013</v>
      </c>
      <c r="O3" t="s">
        <v>493</v>
      </c>
      <c r="P3" t="s">
        <v>493</v>
      </c>
      <c r="Q3">
        <v>1</v>
      </c>
      <c r="W3">
        <v>0</v>
      </c>
      <c r="X3">
        <v>370475345</v>
      </c>
      <c r="Y3">
        <f t="shared" si="0"/>
        <v>154</v>
      </c>
      <c r="AA3">
        <v>0</v>
      </c>
      <c r="AB3">
        <v>0</v>
      </c>
      <c r="AC3">
        <v>0</v>
      </c>
      <c r="AD3">
        <v>325.57</v>
      </c>
      <c r="AE3">
        <v>0</v>
      </c>
      <c r="AF3">
        <v>0</v>
      </c>
      <c r="AG3">
        <v>0</v>
      </c>
      <c r="AH3">
        <v>325.57</v>
      </c>
      <c r="AI3">
        <v>1</v>
      </c>
      <c r="AJ3">
        <v>1</v>
      </c>
      <c r="AK3">
        <v>1</v>
      </c>
      <c r="AL3">
        <v>1</v>
      </c>
      <c r="AM3">
        <v>-2</v>
      </c>
      <c r="AN3">
        <v>0</v>
      </c>
      <c r="AO3">
        <v>0</v>
      </c>
      <c r="AP3">
        <v>1</v>
      </c>
      <c r="AQ3">
        <v>1</v>
      </c>
      <c r="AR3">
        <v>0</v>
      </c>
      <c r="AS3" t="s">
        <v>3</v>
      </c>
      <c r="AT3">
        <v>154</v>
      </c>
      <c r="AU3" t="s">
        <v>3</v>
      </c>
      <c r="AV3">
        <v>1</v>
      </c>
      <c r="AW3">
        <v>2</v>
      </c>
      <c r="AX3">
        <v>73939295</v>
      </c>
      <c r="AY3">
        <v>1</v>
      </c>
      <c r="AZ3">
        <v>0</v>
      </c>
      <c r="BA3">
        <v>3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50137.78</v>
      </c>
      <c r="BN3">
        <v>154</v>
      </c>
      <c r="BO3">
        <v>0</v>
      </c>
      <c r="BP3">
        <v>1</v>
      </c>
      <c r="BQ3">
        <v>0</v>
      </c>
      <c r="BR3">
        <v>0</v>
      </c>
      <c r="BS3">
        <v>0</v>
      </c>
      <c r="BT3">
        <v>50137.78</v>
      </c>
      <c r="BU3">
        <v>154</v>
      </c>
      <c r="BV3">
        <v>0</v>
      </c>
      <c r="BW3">
        <v>1</v>
      </c>
      <c r="CU3">
        <f>ROUND(AT3*Source!I29*AH3*AL3,2)</f>
        <v>2005.51</v>
      </c>
      <c r="CV3">
        <f>ROUND(Y3*Source!I29,7)</f>
        <v>6.16</v>
      </c>
      <c r="CW3">
        <v>0</v>
      </c>
      <c r="CX3">
        <f>ROUND(Y3*Source!I29,7)</f>
        <v>6.16</v>
      </c>
      <c r="CY3">
        <f>AD3</f>
        <v>325.57</v>
      </c>
      <c r="CZ3">
        <f>AH3</f>
        <v>325.57</v>
      </c>
      <c r="DA3">
        <f>AL3</f>
        <v>1</v>
      </c>
      <c r="DB3">
        <f t="shared" si="1"/>
        <v>50137.78</v>
      </c>
      <c r="DC3">
        <f t="shared" si="2"/>
        <v>0</v>
      </c>
      <c r="DD3" t="s">
        <v>3</v>
      </c>
      <c r="DE3" t="s">
        <v>3</v>
      </c>
      <c r="DF3">
        <f t="shared" si="3"/>
        <v>0</v>
      </c>
      <c r="DG3">
        <f t="shared" ref="DG3:DG8" si="6">ROUND(ROUND(AF3,2)*CX3,2)</f>
        <v>0</v>
      </c>
      <c r="DH3">
        <f t="shared" si="4"/>
        <v>0</v>
      </c>
      <c r="DI3">
        <f t="shared" si="5"/>
        <v>2005.51</v>
      </c>
      <c r="DJ3">
        <f>DI3</f>
        <v>2005.51</v>
      </c>
      <c r="DK3">
        <v>1</v>
      </c>
      <c r="DL3" t="s">
        <v>3</v>
      </c>
      <c r="DM3">
        <v>0</v>
      </c>
      <c r="DN3" t="s">
        <v>3</v>
      </c>
      <c r="DO3">
        <v>0</v>
      </c>
    </row>
    <row r="4" spans="1:119" x14ac:dyDescent="0.2">
      <c r="A4">
        <f>ROW(Source!A30)</f>
        <v>30</v>
      </c>
      <c r="B4">
        <v>73938991</v>
      </c>
      <c r="C4">
        <v>73939296</v>
      </c>
      <c r="D4">
        <v>72518612</v>
      </c>
      <c r="E4">
        <v>119</v>
      </c>
      <c r="F4">
        <v>1</v>
      </c>
      <c r="G4">
        <v>1</v>
      </c>
      <c r="H4">
        <v>1</v>
      </c>
      <c r="I4" t="s">
        <v>501</v>
      </c>
      <c r="J4" t="s">
        <v>3</v>
      </c>
      <c r="K4" t="s">
        <v>502</v>
      </c>
      <c r="L4">
        <v>1191</v>
      </c>
      <c r="N4">
        <v>1013</v>
      </c>
      <c r="O4" t="s">
        <v>493</v>
      </c>
      <c r="P4" t="s">
        <v>493</v>
      </c>
      <c r="Q4">
        <v>1</v>
      </c>
      <c r="W4">
        <v>0</v>
      </c>
      <c r="X4">
        <v>-1991603921</v>
      </c>
      <c r="Y4">
        <f t="shared" si="0"/>
        <v>10.199999999999999</v>
      </c>
      <c r="AA4">
        <v>0</v>
      </c>
      <c r="AB4">
        <v>0</v>
      </c>
      <c r="AC4">
        <v>0</v>
      </c>
      <c r="AD4">
        <v>340.51</v>
      </c>
      <c r="AE4">
        <v>0</v>
      </c>
      <c r="AF4">
        <v>0</v>
      </c>
      <c r="AG4">
        <v>0</v>
      </c>
      <c r="AH4">
        <v>340.51</v>
      </c>
      <c r="AI4">
        <v>1</v>
      </c>
      <c r="AJ4">
        <v>1</v>
      </c>
      <c r="AK4">
        <v>1</v>
      </c>
      <c r="AL4">
        <v>1</v>
      </c>
      <c r="AM4">
        <v>-2</v>
      </c>
      <c r="AN4">
        <v>0</v>
      </c>
      <c r="AO4">
        <v>0</v>
      </c>
      <c r="AP4">
        <v>1</v>
      </c>
      <c r="AQ4">
        <v>1</v>
      </c>
      <c r="AR4">
        <v>0</v>
      </c>
      <c r="AS4" t="s">
        <v>3</v>
      </c>
      <c r="AT4">
        <v>10.199999999999999</v>
      </c>
      <c r="AU4" t="s">
        <v>3</v>
      </c>
      <c r="AV4">
        <v>1</v>
      </c>
      <c r="AW4">
        <v>2</v>
      </c>
      <c r="AX4">
        <v>73939301</v>
      </c>
      <c r="AY4">
        <v>1</v>
      </c>
      <c r="AZ4">
        <v>0</v>
      </c>
      <c r="BA4">
        <v>4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3473.2019999999998</v>
      </c>
      <c r="BN4">
        <v>10.199999999999999</v>
      </c>
      <c r="BO4">
        <v>0</v>
      </c>
      <c r="BP4">
        <v>1</v>
      </c>
      <c r="BQ4">
        <v>0</v>
      </c>
      <c r="BR4">
        <v>0</v>
      </c>
      <c r="BS4">
        <v>0</v>
      </c>
      <c r="BT4">
        <v>3473.2019999999998</v>
      </c>
      <c r="BU4">
        <v>10.199999999999999</v>
      </c>
      <c r="BV4">
        <v>0</v>
      </c>
      <c r="BW4">
        <v>1</v>
      </c>
      <c r="CU4">
        <f>ROUND(AT4*Source!I30*AH4*AL4,2)</f>
        <v>8335.68</v>
      </c>
      <c r="CV4">
        <f>ROUND(Y4*Source!I30,7)</f>
        <v>24.48</v>
      </c>
      <c r="CW4">
        <v>0</v>
      </c>
      <c r="CX4">
        <f>ROUND(Y4*Source!I30,7)</f>
        <v>24.48</v>
      </c>
      <c r="CY4">
        <f>AD4</f>
        <v>340.51</v>
      </c>
      <c r="CZ4">
        <f>AH4</f>
        <v>340.51</v>
      </c>
      <c r="DA4">
        <f>AL4</f>
        <v>1</v>
      </c>
      <c r="DB4">
        <f t="shared" si="1"/>
        <v>3473.2</v>
      </c>
      <c r="DC4">
        <f t="shared" si="2"/>
        <v>0</v>
      </c>
      <c r="DD4" t="s">
        <v>3</v>
      </c>
      <c r="DE4" t="s">
        <v>3</v>
      </c>
      <c r="DF4">
        <f t="shared" si="3"/>
        <v>0</v>
      </c>
      <c r="DG4">
        <f t="shared" si="6"/>
        <v>0</v>
      </c>
      <c r="DH4">
        <f t="shared" si="4"/>
        <v>0</v>
      </c>
      <c r="DI4">
        <f t="shared" si="5"/>
        <v>8335.68</v>
      </c>
      <c r="DJ4">
        <f>DI4</f>
        <v>8335.68</v>
      </c>
      <c r="DK4">
        <v>1</v>
      </c>
      <c r="DL4" t="s">
        <v>3</v>
      </c>
      <c r="DM4">
        <v>0</v>
      </c>
      <c r="DN4" t="s">
        <v>3</v>
      </c>
      <c r="DO4">
        <v>0</v>
      </c>
    </row>
    <row r="5" spans="1:119" x14ac:dyDescent="0.2">
      <c r="A5">
        <f>ROW(Source!A30)</f>
        <v>30</v>
      </c>
      <c r="B5">
        <v>73938991</v>
      </c>
      <c r="C5">
        <v>73939296</v>
      </c>
      <c r="D5">
        <v>72518826</v>
      </c>
      <c r="E5">
        <v>119</v>
      </c>
      <c r="F5">
        <v>1</v>
      </c>
      <c r="G5">
        <v>1</v>
      </c>
      <c r="H5">
        <v>1</v>
      </c>
      <c r="I5" t="s">
        <v>491</v>
      </c>
      <c r="J5" t="s">
        <v>3</v>
      </c>
      <c r="K5" t="s">
        <v>492</v>
      </c>
      <c r="L5">
        <v>1191</v>
      </c>
      <c r="N5">
        <v>1013</v>
      </c>
      <c r="O5" t="s">
        <v>493</v>
      </c>
      <c r="P5" t="s">
        <v>493</v>
      </c>
      <c r="Q5">
        <v>1</v>
      </c>
      <c r="W5">
        <v>0</v>
      </c>
      <c r="X5">
        <v>-1417349443</v>
      </c>
      <c r="Y5">
        <f t="shared" si="0"/>
        <v>0.32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>
        <v>1</v>
      </c>
      <c r="AK5">
        <v>1</v>
      </c>
      <c r="AL5">
        <v>1</v>
      </c>
      <c r="AM5">
        <v>-2</v>
      </c>
      <c r="AN5">
        <v>0</v>
      </c>
      <c r="AO5">
        <v>0</v>
      </c>
      <c r="AP5">
        <v>1</v>
      </c>
      <c r="AQ5">
        <v>1</v>
      </c>
      <c r="AR5">
        <v>0</v>
      </c>
      <c r="AS5" t="s">
        <v>3</v>
      </c>
      <c r="AT5">
        <v>0.32</v>
      </c>
      <c r="AU5" t="s">
        <v>3</v>
      </c>
      <c r="AV5">
        <v>2</v>
      </c>
      <c r="AW5">
        <v>2</v>
      </c>
      <c r="AX5">
        <v>73939302</v>
      </c>
      <c r="AY5">
        <v>1</v>
      </c>
      <c r="AZ5">
        <v>0</v>
      </c>
      <c r="BA5">
        <v>5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CV5">
        <v>0</v>
      </c>
      <c r="CW5">
        <v>0</v>
      </c>
      <c r="CX5">
        <f>ROUND(Y5*Source!I30,7)</f>
        <v>0.76800000000000002</v>
      </c>
      <c r="CY5">
        <f>AD5</f>
        <v>0</v>
      </c>
      <c r="CZ5">
        <f>AH5</f>
        <v>0</v>
      </c>
      <c r="DA5">
        <f>AL5</f>
        <v>1</v>
      </c>
      <c r="DB5">
        <f t="shared" si="1"/>
        <v>0</v>
      </c>
      <c r="DC5">
        <f t="shared" si="2"/>
        <v>0</v>
      </c>
      <c r="DD5" t="s">
        <v>3</v>
      </c>
      <c r="DE5" t="s">
        <v>3</v>
      </c>
      <c r="DF5">
        <f t="shared" si="3"/>
        <v>0</v>
      </c>
      <c r="DG5">
        <f t="shared" si="6"/>
        <v>0</v>
      </c>
      <c r="DH5">
        <f t="shared" si="4"/>
        <v>0</v>
      </c>
      <c r="DI5">
        <f t="shared" si="5"/>
        <v>0</v>
      </c>
      <c r="DJ5">
        <f>DI5</f>
        <v>0</v>
      </c>
      <c r="DK5">
        <v>0</v>
      </c>
      <c r="DL5" t="s">
        <v>3</v>
      </c>
      <c r="DM5">
        <v>0</v>
      </c>
      <c r="DN5" t="s">
        <v>3</v>
      </c>
      <c r="DO5">
        <v>0</v>
      </c>
    </row>
    <row r="6" spans="1:119" x14ac:dyDescent="0.2">
      <c r="A6">
        <f>ROW(Source!A30)</f>
        <v>30</v>
      </c>
      <c r="B6">
        <v>73938991</v>
      </c>
      <c r="C6">
        <v>73939296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503</v>
      </c>
      <c r="J6" t="s">
        <v>504</v>
      </c>
      <c r="K6" t="s">
        <v>505</v>
      </c>
      <c r="L6">
        <v>1368</v>
      </c>
      <c r="N6">
        <v>1011</v>
      </c>
      <c r="O6" t="s">
        <v>497</v>
      </c>
      <c r="P6" t="s">
        <v>497</v>
      </c>
      <c r="Q6">
        <v>1</v>
      </c>
      <c r="W6">
        <v>0</v>
      </c>
      <c r="X6">
        <v>-1368259184</v>
      </c>
      <c r="Y6">
        <f t="shared" si="0"/>
        <v>0.32</v>
      </c>
      <c r="AA6">
        <v>0</v>
      </c>
      <c r="AB6">
        <v>1681.82</v>
      </c>
      <c r="AC6">
        <v>459.98</v>
      </c>
      <c r="AD6">
        <v>0</v>
      </c>
      <c r="AE6">
        <v>0</v>
      </c>
      <c r="AF6">
        <v>1681.82</v>
      </c>
      <c r="AG6">
        <v>459.98</v>
      </c>
      <c r="AH6">
        <v>0</v>
      </c>
      <c r="AI6">
        <v>1</v>
      </c>
      <c r="AJ6">
        <v>1</v>
      </c>
      <c r="AK6">
        <v>1</v>
      </c>
      <c r="AL6">
        <v>1</v>
      </c>
      <c r="AM6">
        <v>-2</v>
      </c>
      <c r="AN6">
        <v>0</v>
      </c>
      <c r="AO6">
        <v>0</v>
      </c>
      <c r="AP6">
        <v>1</v>
      </c>
      <c r="AQ6">
        <v>1</v>
      </c>
      <c r="AR6">
        <v>0</v>
      </c>
      <c r="AS6" t="s">
        <v>3</v>
      </c>
      <c r="AT6">
        <v>0.32</v>
      </c>
      <c r="AU6" t="s">
        <v>3</v>
      </c>
      <c r="AV6">
        <v>1</v>
      </c>
      <c r="AW6">
        <v>2</v>
      </c>
      <c r="AX6">
        <v>73939303</v>
      </c>
      <c r="AY6">
        <v>1</v>
      </c>
      <c r="AZ6">
        <v>0</v>
      </c>
      <c r="BA6">
        <v>6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538.18240000000003</v>
      </c>
      <c r="BL6">
        <v>147.1936</v>
      </c>
      <c r="BM6">
        <v>0</v>
      </c>
      <c r="BN6">
        <v>0</v>
      </c>
      <c r="BO6">
        <v>0.32</v>
      </c>
      <c r="BP6">
        <v>1</v>
      </c>
      <c r="BQ6">
        <v>0</v>
      </c>
      <c r="BR6">
        <v>538.18240000000003</v>
      </c>
      <c r="BS6">
        <v>147.1936</v>
      </c>
      <c r="BT6">
        <v>0</v>
      </c>
      <c r="BU6">
        <v>0</v>
      </c>
      <c r="BV6">
        <v>0.32</v>
      </c>
      <c r="BW6">
        <v>1</v>
      </c>
      <c r="CV6">
        <v>0</v>
      </c>
      <c r="CW6">
        <f>ROUND(Y6*Source!I30*DO6,7)</f>
        <v>0.76800000000000002</v>
      </c>
      <c r="CX6">
        <f>ROUND(Y6*Source!I30,7)</f>
        <v>0.76800000000000002</v>
      </c>
      <c r="CY6">
        <f>AB6</f>
        <v>1681.82</v>
      </c>
      <c r="CZ6">
        <f>AF6</f>
        <v>1681.82</v>
      </c>
      <c r="DA6">
        <f>AJ6</f>
        <v>1</v>
      </c>
      <c r="DB6">
        <f t="shared" si="1"/>
        <v>538.17999999999995</v>
      </c>
      <c r="DC6">
        <f t="shared" si="2"/>
        <v>147.19</v>
      </c>
      <c r="DD6" t="s">
        <v>3</v>
      </c>
      <c r="DE6" t="s">
        <v>3</v>
      </c>
      <c r="DF6">
        <f t="shared" si="3"/>
        <v>0</v>
      </c>
      <c r="DG6">
        <f t="shared" si="6"/>
        <v>1291.6400000000001</v>
      </c>
      <c r="DH6">
        <f t="shared" si="4"/>
        <v>353.26</v>
      </c>
      <c r="DI6">
        <f t="shared" si="5"/>
        <v>0</v>
      </c>
      <c r="DJ6">
        <f>DG6+DH6</f>
        <v>1644.9</v>
      </c>
      <c r="DK6">
        <v>1</v>
      </c>
      <c r="DL6" t="s">
        <v>506</v>
      </c>
      <c r="DM6">
        <v>5</v>
      </c>
      <c r="DN6" t="s">
        <v>493</v>
      </c>
      <c r="DO6">
        <v>1</v>
      </c>
    </row>
    <row r="7" spans="1:119" x14ac:dyDescent="0.2">
      <c r="A7">
        <f>ROW(Source!A30)</f>
        <v>30</v>
      </c>
      <c r="B7">
        <v>73938991</v>
      </c>
      <c r="C7">
        <v>73939296</v>
      </c>
      <c r="D7">
        <v>72519891</v>
      </c>
      <c r="E7">
        <v>119</v>
      </c>
      <c r="F7">
        <v>1</v>
      </c>
      <c r="G7">
        <v>1</v>
      </c>
      <c r="H7">
        <v>3</v>
      </c>
      <c r="I7" t="s">
        <v>46</v>
      </c>
      <c r="J7" t="s">
        <v>3</v>
      </c>
      <c r="K7" t="s">
        <v>47</v>
      </c>
      <c r="L7">
        <v>1339</v>
      </c>
      <c r="N7">
        <v>1007</v>
      </c>
      <c r="O7" t="s">
        <v>48</v>
      </c>
      <c r="P7" t="s">
        <v>48</v>
      </c>
      <c r="Q7">
        <v>1</v>
      </c>
      <c r="W7">
        <v>0</v>
      </c>
      <c r="X7">
        <v>220090467</v>
      </c>
      <c r="Y7">
        <f t="shared" si="0"/>
        <v>11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1</v>
      </c>
      <c r="AK7">
        <v>1</v>
      </c>
      <c r="AL7">
        <v>1</v>
      </c>
      <c r="AM7">
        <v>0</v>
      </c>
      <c r="AN7">
        <v>0</v>
      </c>
      <c r="AO7">
        <v>0</v>
      </c>
      <c r="AP7">
        <v>1</v>
      </c>
      <c r="AQ7">
        <v>0</v>
      </c>
      <c r="AR7">
        <v>0</v>
      </c>
      <c r="AS7" t="s">
        <v>3</v>
      </c>
      <c r="AT7">
        <v>11</v>
      </c>
      <c r="AU7" t="s">
        <v>3</v>
      </c>
      <c r="AV7">
        <v>0</v>
      </c>
      <c r="AW7">
        <v>2</v>
      </c>
      <c r="AX7">
        <v>73939304</v>
      </c>
      <c r="AY7">
        <v>1</v>
      </c>
      <c r="AZ7">
        <v>0</v>
      </c>
      <c r="BA7">
        <v>7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CV7">
        <v>0</v>
      </c>
      <c r="CW7">
        <v>0</v>
      </c>
      <c r="CX7">
        <f>ROUND(Y7*Source!I30,7)</f>
        <v>26.4</v>
      </c>
      <c r="CY7">
        <f>AA7</f>
        <v>0</v>
      </c>
      <c r="CZ7">
        <f>AE7</f>
        <v>0</v>
      </c>
      <c r="DA7">
        <f>AI7</f>
        <v>1</v>
      </c>
      <c r="DB7">
        <f t="shared" si="1"/>
        <v>0</v>
      </c>
      <c r="DC7">
        <f t="shared" si="2"/>
        <v>0</v>
      </c>
      <c r="DD7" t="s">
        <v>3</v>
      </c>
      <c r="DE7" t="s">
        <v>3</v>
      </c>
      <c r="DF7">
        <f t="shared" si="3"/>
        <v>0</v>
      </c>
      <c r="DG7">
        <f t="shared" si="6"/>
        <v>0</v>
      </c>
      <c r="DH7">
        <f t="shared" si="4"/>
        <v>0</v>
      </c>
      <c r="DI7">
        <f t="shared" si="5"/>
        <v>0</v>
      </c>
      <c r="DJ7">
        <f>DF7</f>
        <v>0</v>
      </c>
      <c r="DK7">
        <v>0</v>
      </c>
      <c r="DL7" t="s">
        <v>3</v>
      </c>
      <c r="DM7">
        <v>0</v>
      </c>
      <c r="DN7" t="s">
        <v>3</v>
      </c>
      <c r="DO7">
        <v>0</v>
      </c>
    </row>
    <row r="8" spans="1:119" x14ac:dyDescent="0.2">
      <c r="A8">
        <f>ROW(Source!A33)</f>
        <v>33</v>
      </c>
      <c r="B8">
        <v>73938991</v>
      </c>
      <c r="C8">
        <v>73939308</v>
      </c>
      <c r="D8">
        <v>72518826</v>
      </c>
      <c r="E8">
        <v>119</v>
      </c>
      <c r="F8">
        <v>1</v>
      </c>
      <c r="G8">
        <v>1</v>
      </c>
      <c r="H8">
        <v>1</v>
      </c>
      <c r="I8" t="s">
        <v>491</v>
      </c>
      <c r="J8" t="s">
        <v>3</v>
      </c>
      <c r="K8" t="s">
        <v>492</v>
      </c>
      <c r="L8">
        <v>1191</v>
      </c>
      <c r="N8">
        <v>1013</v>
      </c>
      <c r="O8" t="s">
        <v>493</v>
      </c>
      <c r="P8" t="s">
        <v>493</v>
      </c>
      <c r="Q8">
        <v>1</v>
      </c>
      <c r="W8">
        <v>0</v>
      </c>
      <c r="X8">
        <v>-1417349443</v>
      </c>
      <c r="Y8">
        <f t="shared" si="0"/>
        <v>8.06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1</v>
      </c>
      <c r="AK8">
        <v>1</v>
      </c>
      <c r="AL8">
        <v>1</v>
      </c>
      <c r="AM8">
        <v>-2</v>
      </c>
      <c r="AN8">
        <v>0</v>
      </c>
      <c r="AO8">
        <v>0</v>
      </c>
      <c r="AP8">
        <v>1</v>
      </c>
      <c r="AQ8">
        <v>1</v>
      </c>
      <c r="AR8">
        <v>0</v>
      </c>
      <c r="AS8" t="s">
        <v>3</v>
      </c>
      <c r="AT8">
        <v>8.06</v>
      </c>
      <c r="AU8" t="s">
        <v>3</v>
      </c>
      <c r="AV8">
        <v>2</v>
      </c>
      <c r="AW8">
        <v>2</v>
      </c>
      <c r="AX8">
        <v>73939311</v>
      </c>
      <c r="AY8">
        <v>1</v>
      </c>
      <c r="AZ8">
        <v>0</v>
      </c>
      <c r="BA8">
        <v>8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CV8">
        <v>0</v>
      </c>
      <c r="CW8">
        <v>0</v>
      </c>
      <c r="CX8">
        <f>ROUND(Y8*Source!I33,7)</f>
        <v>0.75763999999999998</v>
      </c>
      <c r="CY8">
        <f>AD8</f>
        <v>0</v>
      </c>
      <c r="CZ8">
        <f>AH8</f>
        <v>0</v>
      </c>
      <c r="DA8">
        <f>AL8</f>
        <v>1</v>
      </c>
      <c r="DB8">
        <f t="shared" si="1"/>
        <v>0</v>
      </c>
      <c r="DC8">
        <f t="shared" si="2"/>
        <v>0</v>
      </c>
      <c r="DD8" t="s">
        <v>3</v>
      </c>
      <c r="DE8" t="s">
        <v>3</v>
      </c>
      <c r="DF8">
        <f t="shared" si="3"/>
        <v>0</v>
      </c>
      <c r="DG8">
        <f t="shared" si="6"/>
        <v>0</v>
      </c>
      <c r="DH8">
        <f t="shared" si="4"/>
        <v>0</v>
      </c>
      <c r="DI8">
        <f t="shared" si="5"/>
        <v>0</v>
      </c>
      <c r="DJ8">
        <f>DI8</f>
        <v>0</v>
      </c>
      <c r="DK8">
        <v>0</v>
      </c>
      <c r="DL8" t="s">
        <v>3</v>
      </c>
      <c r="DM8">
        <v>0</v>
      </c>
      <c r="DN8" t="s">
        <v>3</v>
      </c>
      <c r="DO8">
        <v>0</v>
      </c>
    </row>
    <row r="9" spans="1:119" x14ac:dyDescent="0.2">
      <c r="A9">
        <f>ROW(Source!A33)</f>
        <v>33</v>
      </c>
      <c r="B9">
        <v>73938991</v>
      </c>
      <c r="C9">
        <v>73939308</v>
      </c>
      <c r="D9">
        <v>72645603</v>
      </c>
      <c r="E9">
        <v>1</v>
      </c>
      <c r="F9">
        <v>1</v>
      </c>
      <c r="G9">
        <v>1</v>
      </c>
      <c r="H9">
        <v>2</v>
      </c>
      <c r="I9" t="s">
        <v>507</v>
      </c>
      <c r="J9" t="s">
        <v>508</v>
      </c>
      <c r="K9" t="s">
        <v>509</v>
      </c>
      <c r="L9">
        <v>1368</v>
      </c>
      <c r="N9">
        <v>1011</v>
      </c>
      <c r="O9" t="s">
        <v>497</v>
      </c>
      <c r="P9" t="s">
        <v>497</v>
      </c>
      <c r="Q9">
        <v>1</v>
      </c>
      <c r="W9">
        <v>0</v>
      </c>
      <c r="X9">
        <v>540934821</v>
      </c>
      <c r="Y9">
        <f t="shared" si="0"/>
        <v>8.06</v>
      </c>
      <c r="AA9">
        <v>0</v>
      </c>
      <c r="AB9">
        <v>1167.71</v>
      </c>
      <c r="AC9">
        <v>459.98</v>
      </c>
      <c r="AD9">
        <v>0</v>
      </c>
      <c r="AE9">
        <v>0</v>
      </c>
      <c r="AF9">
        <v>828.16</v>
      </c>
      <c r="AG9">
        <v>459.98</v>
      </c>
      <c r="AH9">
        <v>0</v>
      </c>
      <c r="AI9">
        <v>1</v>
      </c>
      <c r="AJ9">
        <v>1.41</v>
      </c>
      <c r="AK9">
        <v>1</v>
      </c>
      <c r="AL9">
        <v>1</v>
      </c>
      <c r="AM9">
        <v>2</v>
      </c>
      <c r="AN9">
        <v>0</v>
      </c>
      <c r="AO9">
        <v>0</v>
      </c>
      <c r="AP9">
        <v>1</v>
      </c>
      <c r="AQ9">
        <v>1</v>
      </c>
      <c r="AR9">
        <v>0</v>
      </c>
      <c r="AS9" t="s">
        <v>3</v>
      </c>
      <c r="AT9">
        <v>8.06</v>
      </c>
      <c r="AU9" t="s">
        <v>3</v>
      </c>
      <c r="AV9">
        <v>1</v>
      </c>
      <c r="AW9">
        <v>2</v>
      </c>
      <c r="AX9">
        <v>73939312</v>
      </c>
      <c r="AY9">
        <v>1</v>
      </c>
      <c r="AZ9">
        <v>0</v>
      </c>
      <c r="BA9">
        <v>9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6674.9696000000004</v>
      </c>
      <c r="BL9">
        <v>3707.4388000000004</v>
      </c>
      <c r="BM9">
        <v>0</v>
      </c>
      <c r="BN9">
        <v>0</v>
      </c>
      <c r="BO9">
        <v>8.06</v>
      </c>
      <c r="BP9">
        <v>1</v>
      </c>
      <c r="BQ9">
        <v>0</v>
      </c>
      <c r="BR9">
        <v>6674.9696000000004</v>
      </c>
      <c r="BS9">
        <v>3707.4388000000004</v>
      </c>
      <c r="BT9">
        <v>0</v>
      </c>
      <c r="BU9">
        <v>0</v>
      </c>
      <c r="BV9">
        <v>8.06</v>
      </c>
      <c r="BW9">
        <v>1</v>
      </c>
      <c r="CV9">
        <v>0</v>
      </c>
      <c r="CW9">
        <f>ROUND(Y9*Source!I33*DO9,7)</f>
        <v>0.75763999999999998</v>
      </c>
      <c r="CX9">
        <f>ROUND(Y9*Source!I33,7)</f>
        <v>0.75763999999999998</v>
      </c>
      <c r="CY9">
        <f>AB9</f>
        <v>1167.71</v>
      </c>
      <c r="CZ9">
        <f>AF9</f>
        <v>828.16</v>
      </c>
      <c r="DA9">
        <f>AJ9</f>
        <v>1.41</v>
      </c>
      <c r="DB9">
        <f t="shared" si="1"/>
        <v>6674.97</v>
      </c>
      <c r="DC9">
        <f t="shared" si="2"/>
        <v>3707.44</v>
      </c>
      <c r="DD9" t="s">
        <v>3</v>
      </c>
      <c r="DE9" t="s">
        <v>3</v>
      </c>
      <c r="DF9">
        <f t="shared" si="3"/>
        <v>0</v>
      </c>
      <c r="DG9">
        <f>ROUND(ROUND(AF9*AJ9,2)*CX9,2)</f>
        <v>884.7</v>
      </c>
      <c r="DH9">
        <f t="shared" si="4"/>
        <v>348.5</v>
      </c>
      <c r="DI9">
        <f t="shared" si="5"/>
        <v>0</v>
      </c>
      <c r="DJ9">
        <f>DG9+DH9</f>
        <v>1233.2</v>
      </c>
      <c r="DK9">
        <v>0</v>
      </c>
      <c r="DL9" t="s">
        <v>506</v>
      </c>
      <c r="DM9">
        <v>5</v>
      </c>
      <c r="DN9" t="s">
        <v>493</v>
      </c>
      <c r="DO9">
        <v>1</v>
      </c>
    </row>
    <row r="10" spans="1:119" x14ac:dyDescent="0.2">
      <c r="A10">
        <f>ROW(Source!A34)</f>
        <v>34</v>
      </c>
      <c r="B10">
        <v>73938991</v>
      </c>
      <c r="C10">
        <v>73939313</v>
      </c>
      <c r="D10">
        <v>72518582</v>
      </c>
      <c r="E10">
        <v>119</v>
      </c>
      <c r="F10">
        <v>1</v>
      </c>
      <c r="G10">
        <v>1</v>
      </c>
      <c r="H10">
        <v>1</v>
      </c>
      <c r="I10" t="s">
        <v>510</v>
      </c>
      <c r="J10" t="s">
        <v>3</v>
      </c>
      <c r="K10" t="s">
        <v>511</v>
      </c>
      <c r="L10">
        <v>1191</v>
      </c>
      <c r="N10">
        <v>1013</v>
      </c>
      <c r="O10" t="s">
        <v>493</v>
      </c>
      <c r="P10" t="s">
        <v>493</v>
      </c>
      <c r="Q10">
        <v>1</v>
      </c>
      <c r="W10">
        <v>0</v>
      </c>
      <c r="X10">
        <v>-267883188</v>
      </c>
      <c r="Y10">
        <f t="shared" si="0"/>
        <v>97.2</v>
      </c>
      <c r="AA10">
        <v>0</v>
      </c>
      <c r="AB10">
        <v>0</v>
      </c>
      <c r="AC10">
        <v>0</v>
      </c>
      <c r="AD10">
        <v>312.13</v>
      </c>
      <c r="AE10">
        <v>0</v>
      </c>
      <c r="AF10">
        <v>0</v>
      </c>
      <c r="AG10">
        <v>0</v>
      </c>
      <c r="AH10">
        <v>312.13</v>
      </c>
      <c r="AI10">
        <v>1</v>
      </c>
      <c r="AJ10">
        <v>1</v>
      </c>
      <c r="AK10">
        <v>1</v>
      </c>
      <c r="AL10">
        <v>1</v>
      </c>
      <c r="AM10">
        <v>-2</v>
      </c>
      <c r="AN10">
        <v>0</v>
      </c>
      <c r="AO10">
        <v>0</v>
      </c>
      <c r="AP10">
        <v>1</v>
      </c>
      <c r="AQ10">
        <v>1</v>
      </c>
      <c r="AR10">
        <v>0</v>
      </c>
      <c r="AS10" t="s">
        <v>3</v>
      </c>
      <c r="AT10">
        <v>97.2</v>
      </c>
      <c r="AU10" t="s">
        <v>3</v>
      </c>
      <c r="AV10">
        <v>1</v>
      </c>
      <c r="AW10">
        <v>2</v>
      </c>
      <c r="AX10">
        <v>73939315</v>
      </c>
      <c r="AY10">
        <v>1</v>
      </c>
      <c r="AZ10">
        <v>0</v>
      </c>
      <c r="BA10">
        <v>10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30339.036</v>
      </c>
      <c r="BN10">
        <v>97.2</v>
      </c>
      <c r="BO10">
        <v>0</v>
      </c>
      <c r="BP10">
        <v>1</v>
      </c>
      <c r="BQ10">
        <v>0</v>
      </c>
      <c r="BR10">
        <v>0</v>
      </c>
      <c r="BS10">
        <v>0</v>
      </c>
      <c r="BT10">
        <v>30339.036</v>
      </c>
      <c r="BU10">
        <v>97.2</v>
      </c>
      <c r="BV10">
        <v>0</v>
      </c>
      <c r="BW10">
        <v>1</v>
      </c>
      <c r="CU10">
        <f>ROUND(AT10*Source!I34*AH10*AL10,2)</f>
        <v>606.78</v>
      </c>
      <c r="CV10">
        <f>ROUND(Y10*Source!I34,7)</f>
        <v>1.944</v>
      </c>
      <c r="CW10">
        <v>0</v>
      </c>
      <c r="CX10">
        <f>ROUND(Y10*Source!I34,7)</f>
        <v>1.944</v>
      </c>
      <c r="CY10">
        <f>AD10</f>
        <v>312.13</v>
      </c>
      <c r="CZ10">
        <f>AH10</f>
        <v>312.13</v>
      </c>
      <c r="DA10">
        <f>AL10</f>
        <v>1</v>
      </c>
      <c r="DB10">
        <f t="shared" si="1"/>
        <v>30339.040000000001</v>
      </c>
      <c r="DC10">
        <f t="shared" si="2"/>
        <v>0</v>
      </c>
      <c r="DD10" t="s">
        <v>3</v>
      </c>
      <c r="DE10" t="s">
        <v>3</v>
      </c>
      <c r="DF10">
        <f t="shared" si="3"/>
        <v>0</v>
      </c>
      <c r="DG10">
        <f>ROUND(ROUND(AF10,2)*CX10,2)</f>
        <v>0</v>
      </c>
      <c r="DH10">
        <f t="shared" si="4"/>
        <v>0</v>
      </c>
      <c r="DI10">
        <f t="shared" si="5"/>
        <v>606.78</v>
      </c>
      <c r="DJ10">
        <f>DI10</f>
        <v>606.78</v>
      </c>
      <c r="DK10">
        <v>1</v>
      </c>
      <c r="DL10" t="s">
        <v>3</v>
      </c>
      <c r="DM10">
        <v>0</v>
      </c>
      <c r="DN10" t="s">
        <v>3</v>
      </c>
      <c r="DO10">
        <v>0</v>
      </c>
    </row>
    <row r="11" spans="1:119" x14ac:dyDescent="0.2">
      <c r="A11">
        <f>ROW(Source!A70)</f>
        <v>70</v>
      </c>
      <c r="B11">
        <v>73938991</v>
      </c>
      <c r="C11">
        <v>73939316</v>
      </c>
      <c r="D11">
        <v>72518673</v>
      </c>
      <c r="E11">
        <v>119</v>
      </c>
      <c r="F11">
        <v>1</v>
      </c>
      <c r="G11">
        <v>1</v>
      </c>
      <c r="H11">
        <v>1</v>
      </c>
      <c r="I11" t="s">
        <v>512</v>
      </c>
      <c r="J11" t="s">
        <v>3</v>
      </c>
      <c r="K11" t="s">
        <v>513</v>
      </c>
      <c r="L11">
        <v>1191</v>
      </c>
      <c r="N11">
        <v>1013</v>
      </c>
      <c r="O11" t="s">
        <v>493</v>
      </c>
      <c r="P11" t="s">
        <v>493</v>
      </c>
      <c r="Q11">
        <v>1</v>
      </c>
      <c r="W11">
        <v>0</v>
      </c>
      <c r="X11">
        <v>1521243167</v>
      </c>
      <c r="Y11">
        <f t="shared" si="0"/>
        <v>5.7</v>
      </c>
      <c r="AA11">
        <v>0</v>
      </c>
      <c r="AB11">
        <v>0</v>
      </c>
      <c r="AC11">
        <v>0</v>
      </c>
      <c r="AD11">
        <v>442.06</v>
      </c>
      <c r="AE11">
        <v>0</v>
      </c>
      <c r="AF11">
        <v>0</v>
      </c>
      <c r="AG11">
        <v>0</v>
      </c>
      <c r="AH11">
        <v>442.06</v>
      </c>
      <c r="AI11">
        <v>1</v>
      </c>
      <c r="AJ11">
        <v>1</v>
      </c>
      <c r="AK11">
        <v>1</v>
      </c>
      <c r="AL11">
        <v>1</v>
      </c>
      <c r="AM11">
        <v>-2</v>
      </c>
      <c r="AN11">
        <v>0</v>
      </c>
      <c r="AO11">
        <v>0</v>
      </c>
      <c r="AP11">
        <v>1</v>
      </c>
      <c r="AQ11">
        <v>1</v>
      </c>
      <c r="AR11">
        <v>0</v>
      </c>
      <c r="AS11" t="s">
        <v>3</v>
      </c>
      <c r="AT11">
        <v>5.7</v>
      </c>
      <c r="AU11" t="s">
        <v>3</v>
      </c>
      <c r="AV11">
        <v>1</v>
      </c>
      <c r="AW11">
        <v>2</v>
      </c>
      <c r="AX11">
        <v>73939321</v>
      </c>
      <c r="AY11">
        <v>1</v>
      </c>
      <c r="AZ11">
        <v>0</v>
      </c>
      <c r="BA11">
        <v>11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2519.7420000000002</v>
      </c>
      <c r="BN11">
        <v>5.7</v>
      </c>
      <c r="BO11">
        <v>0</v>
      </c>
      <c r="BP11">
        <v>1</v>
      </c>
      <c r="BQ11">
        <v>0</v>
      </c>
      <c r="BR11">
        <v>0</v>
      </c>
      <c r="BS11">
        <v>0</v>
      </c>
      <c r="BT11">
        <v>2519.7420000000002</v>
      </c>
      <c r="BU11">
        <v>5.7</v>
      </c>
      <c r="BV11">
        <v>0</v>
      </c>
      <c r="BW11">
        <v>1</v>
      </c>
      <c r="CU11">
        <f>ROUND(AT11*Source!I70*AH11*AL11,2)</f>
        <v>2494.54</v>
      </c>
      <c r="CV11">
        <f>ROUND(Y11*Source!I70,7)</f>
        <v>5.6429999999999998</v>
      </c>
      <c r="CW11">
        <v>0</v>
      </c>
      <c r="CX11">
        <f>ROUND(Y11*Source!I70,7)</f>
        <v>5.6429999999999998</v>
      </c>
      <c r="CY11">
        <f>AD11</f>
        <v>442.06</v>
      </c>
      <c r="CZ11">
        <f>AH11</f>
        <v>442.06</v>
      </c>
      <c r="DA11">
        <f>AL11</f>
        <v>1</v>
      </c>
      <c r="DB11">
        <f t="shared" si="1"/>
        <v>2519.7399999999998</v>
      </c>
      <c r="DC11">
        <f t="shared" si="2"/>
        <v>0</v>
      </c>
      <c r="DD11" t="s">
        <v>3</v>
      </c>
      <c r="DE11" t="s">
        <v>3</v>
      </c>
      <c r="DF11">
        <f t="shared" si="3"/>
        <v>0</v>
      </c>
      <c r="DG11">
        <f>ROUND(ROUND(AF11,2)*CX11,2)</f>
        <v>0</v>
      </c>
      <c r="DH11">
        <f t="shared" si="4"/>
        <v>0</v>
      </c>
      <c r="DI11">
        <f t="shared" si="5"/>
        <v>2494.54</v>
      </c>
      <c r="DJ11">
        <f>DI11</f>
        <v>2494.54</v>
      </c>
      <c r="DK11">
        <v>1</v>
      </c>
      <c r="DL11" t="s">
        <v>3</v>
      </c>
      <c r="DM11">
        <v>0</v>
      </c>
      <c r="DN11" t="s">
        <v>3</v>
      </c>
      <c r="DO11">
        <v>0</v>
      </c>
    </row>
    <row r="12" spans="1:119" x14ac:dyDescent="0.2">
      <c r="A12">
        <f>ROW(Source!A70)</f>
        <v>70</v>
      </c>
      <c r="B12">
        <v>73938991</v>
      </c>
      <c r="C12">
        <v>73939316</v>
      </c>
      <c r="D12">
        <v>72646149</v>
      </c>
      <c r="E12">
        <v>1</v>
      </c>
      <c r="F12">
        <v>1</v>
      </c>
      <c r="G12">
        <v>1</v>
      </c>
      <c r="H12">
        <v>2</v>
      </c>
      <c r="I12" t="s">
        <v>514</v>
      </c>
      <c r="J12" t="s">
        <v>515</v>
      </c>
      <c r="K12" t="s">
        <v>516</v>
      </c>
      <c r="L12">
        <v>1368</v>
      </c>
      <c r="N12">
        <v>1011</v>
      </c>
      <c r="O12" t="s">
        <v>497</v>
      </c>
      <c r="P12" t="s">
        <v>497</v>
      </c>
      <c r="Q12">
        <v>1</v>
      </c>
      <c r="W12">
        <v>0</v>
      </c>
      <c r="X12">
        <v>-322869027</v>
      </c>
      <c r="Y12">
        <f t="shared" si="0"/>
        <v>0.9</v>
      </c>
      <c r="AA12">
        <v>0</v>
      </c>
      <c r="AB12">
        <v>470.42</v>
      </c>
      <c r="AC12">
        <v>0</v>
      </c>
      <c r="AD12">
        <v>0</v>
      </c>
      <c r="AE12">
        <v>0</v>
      </c>
      <c r="AF12">
        <v>345.9</v>
      </c>
      <c r="AG12">
        <v>0</v>
      </c>
      <c r="AH12">
        <v>0</v>
      </c>
      <c r="AI12">
        <v>1</v>
      </c>
      <c r="AJ12">
        <v>1.36</v>
      </c>
      <c r="AK12">
        <v>1</v>
      </c>
      <c r="AL12">
        <v>1</v>
      </c>
      <c r="AM12">
        <v>2</v>
      </c>
      <c r="AN12">
        <v>0</v>
      </c>
      <c r="AO12">
        <v>0</v>
      </c>
      <c r="AP12">
        <v>1</v>
      </c>
      <c r="AQ12">
        <v>1</v>
      </c>
      <c r="AR12">
        <v>0</v>
      </c>
      <c r="AS12" t="s">
        <v>3</v>
      </c>
      <c r="AT12">
        <v>0.9</v>
      </c>
      <c r="AU12" t="s">
        <v>3</v>
      </c>
      <c r="AV12">
        <v>1</v>
      </c>
      <c r="AW12">
        <v>2</v>
      </c>
      <c r="AX12">
        <v>73939322</v>
      </c>
      <c r="AY12">
        <v>1</v>
      </c>
      <c r="AZ12">
        <v>0</v>
      </c>
      <c r="BA12">
        <v>12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311.31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0</v>
      </c>
      <c r="BR12">
        <v>311.31</v>
      </c>
      <c r="BS12">
        <v>0</v>
      </c>
      <c r="BT12">
        <v>0</v>
      </c>
      <c r="BU12">
        <v>0</v>
      </c>
      <c r="BV12">
        <v>0</v>
      </c>
      <c r="BW12">
        <v>1</v>
      </c>
      <c r="CV12">
        <v>0</v>
      </c>
      <c r="CW12">
        <f>ROUND(Y12*Source!I70*DO12,7)</f>
        <v>0</v>
      </c>
      <c r="CX12">
        <f>ROUND(Y12*Source!I70,7)</f>
        <v>0.89100000000000001</v>
      </c>
      <c r="CY12">
        <f>AB12</f>
        <v>470.42</v>
      </c>
      <c r="CZ12">
        <f>AF12</f>
        <v>345.9</v>
      </c>
      <c r="DA12">
        <f>AJ12</f>
        <v>1.36</v>
      </c>
      <c r="DB12">
        <f t="shared" si="1"/>
        <v>311.31</v>
      </c>
      <c r="DC12">
        <f t="shared" si="2"/>
        <v>0</v>
      </c>
      <c r="DD12" t="s">
        <v>3</v>
      </c>
      <c r="DE12" t="s">
        <v>3</v>
      </c>
      <c r="DF12">
        <f t="shared" si="3"/>
        <v>0</v>
      </c>
      <c r="DG12">
        <f>ROUND(ROUND(AF12*AJ12,2)*CX12,2)</f>
        <v>419.14</v>
      </c>
      <c r="DH12">
        <f t="shared" si="4"/>
        <v>0</v>
      </c>
      <c r="DI12">
        <f t="shared" si="5"/>
        <v>0</v>
      </c>
      <c r="DJ12">
        <f>DG12+DH12</f>
        <v>419.14</v>
      </c>
      <c r="DK12">
        <v>0</v>
      </c>
      <c r="DL12" t="s">
        <v>3</v>
      </c>
      <c r="DM12">
        <v>0</v>
      </c>
      <c r="DN12" t="s">
        <v>3</v>
      </c>
      <c r="DO12">
        <v>0</v>
      </c>
    </row>
    <row r="13" spans="1:119" x14ac:dyDescent="0.2">
      <c r="A13">
        <f>ROW(Source!A70)</f>
        <v>70</v>
      </c>
      <c r="B13">
        <v>73938991</v>
      </c>
      <c r="C13">
        <v>73939316</v>
      </c>
      <c r="D13">
        <v>72646970</v>
      </c>
      <c r="E13">
        <v>1</v>
      </c>
      <c r="F13">
        <v>1</v>
      </c>
      <c r="G13">
        <v>1</v>
      </c>
      <c r="H13">
        <v>2</v>
      </c>
      <c r="I13" t="s">
        <v>517</v>
      </c>
      <c r="J13" t="s">
        <v>518</v>
      </c>
      <c r="K13" t="s">
        <v>519</v>
      </c>
      <c r="L13">
        <v>1368</v>
      </c>
      <c r="N13">
        <v>1011</v>
      </c>
      <c r="O13" t="s">
        <v>497</v>
      </c>
      <c r="P13" t="s">
        <v>497</v>
      </c>
      <c r="Q13">
        <v>1</v>
      </c>
      <c r="W13">
        <v>0</v>
      </c>
      <c r="X13">
        <v>-550484749</v>
      </c>
      <c r="Y13">
        <f t="shared" si="0"/>
        <v>0.48</v>
      </c>
      <c r="AA13">
        <v>0</v>
      </c>
      <c r="AB13">
        <v>48.02</v>
      </c>
      <c r="AC13">
        <v>0</v>
      </c>
      <c r="AD13">
        <v>0</v>
      </c>
      <c r="AE13">
        <v>0</v>
      </c>
      <c r="AF13">
        <v>27.13</v>
      </c>
      <c r="AG13">
        <v>0</v>
      </c>
      <c r="AH13">
        <v>0</v>
      </c>
      <c r="AI13">
        <v>1</v>
      </c>
      <c r="AJ13">
        <v>1.77</v>
      </c>
      <c r="AK13">
        <v>1</v>
      </c>
      <c r="AL13">
        <v>1</v>
      </c>
      <c r="AM13">
        <v>2</v>
      </c>
      <c r="AN13">
        <v>0</v>
      </c>
      <c r="AO13">
        <v>0</v>
      </c>
      <c r="AP13">
        <v>1</v>
      </c>
      <c r="AQ13">
        <v>1</v>
      </c>
      <c r="AR13">
        <v>0</v>
      </c>
      <c r="AS13" t="s">
        <v>3</v>
      </c>
      <c r="AT13">
        <v>0.48</v>
      </c>
      <c r="AU13" t="s">
        <v>3</v>
      </c>
      <c r="AV13">
        <v>1</v>
      </c>
      <c r="AW13">
        <v>2</v>
      </c>
      <c r="AX13">
        <v>73939323</v>
      </c>
      <c r="AY13">
        <v>1</v>
      </c>
      <c r="AZ13">
        <v>0</v>
      </c>
      <c r="BA13">
        <v>13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13.022399999999999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13.022399999999999</v>
      </c>
      <c r="BS13">
        <v>0</v>
      </c>
      <c r="BT13">
        <v>0</v>
      </c>
      <c r="BU13">
        <v>0</v>
      </c>
      <c r="BV13">
        <v>0</v>
      </c>
      <c r="BW13">
        <v>1</v>
      </c>
      <c r="CV13">
        <v>0</v>
      </c>
      <c r="CW13">
        <f>ROUND(Y13*Source!I70*DO13,7)</f>
        <v>0</v>
      </c>
      <c r="CX13">
        <f>ROUND(Y13*Source!I70,7)</f>
        <v>0.47520000000000001</v>
      </c>
      <c r="CY13">
        <f>AB13</f>
        <v>48.02</v>
      </c>
      <c r="CZ13">
        <f>AF13</f>
        <v>27.13</v>
      </c>
      <c r="DA13">
        <f>AJ13</f>
        <v>1.77</v>
      </c>
      <c r="DB13">
        <f t="shared" si="1"/>
        <v>13.02</v>
      </c>
      <c r="DC13">
        <f t="shared" si="2"/>
        <v>0</v>
      </c>
      <c r="DD13" t="s">
        <v>3</v>
      </c>
      <c r="DE13" t="s">
        <v>3</v>
      </c>
      <c r="DF13">
        <f t="shared" si="3"/>
        <v>0</v>
      </c>
      <c r="DG13">
        <f>ROUND(ROUND(AF13*AJ13,2)*CX13,2)</f>
        <v>22.82</v>
      </c>
      <c r="DH13">
        <f t="shared" si="4"/>
        <v>0</v>
      </c>
      <c r="DI13">
        <f t="shared" si="5"/>
        <v>0</v>
      </c>
      <c r="DJ13">
        <f>DG13+DH13</f>
        <v>22.82</v>
      </c>
      <c r="DK13">
        <v>0</v>
      </c>
      <c r="DL13" t="s">
        <v>3</v>
      </c>
      <c r="DM13">
        <v>0</v>
      </c>
      <c r="DN13" t="s">
        <v>3</v>
      </c>
      <c r="DO13">
        <v>0</v>
      </c>
    </row>
    <row r="14" spans="1:119" x14ac:dyDescent="0.2">
      <c r="A14">
        <f>ROW(Source!A70)</f>
        <v>70</v>
      </c>
      <c r="B14">
        <v>73938991</v>
      </c>
      <c r="C14">
        <v>73939316</v>
      </c>
      <c r="D14">
        <v>72635017</v>
      </c>
      <c r="E14">
        <v>1</v>
      </c>
      <c r="F14">
        <v>1</v>
      </c>
      <c r="G14">
        <v>1</v>
      </c>
      <c r="H14">
        <v>3</v>
      </c>
      <c r="I14" t="s">
        <v>520</v>
      </c>
      <c r="J14" t="s">
        <v>521</v>
      </c>
      <c r="K14" t="s">
        <v>522</v>
      </c>
      <c r="L14">
        <v>1371</v>
      </c>
      <c r="N14">
        <v>1013</v>
      </c>
      <c r="O14" t="s">
        <v>137</v>
      </c>
      <c r="P14" t="s">
        <v>137</v>
      </c>
      <c r="Q14">
        <v>1</v>
      </c>
      <c r="W14">
        <v>0</v>
      </c>
      <c r="X14">
        <v>-1342207248</v>
      </c>
      <c r="Y14">
        <f t="shared" si="0"/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1</v>
      </c>
      <c r="AK14">
        <v>1</v>
      </c>
      <c r="AL14">
        <v>1</v>
      </c>
      <c r="AM14">
        <v>3</v>
      </c>
      <c r="AN14">
        <v>0</v>
      </c>
      <c r="AO14">
        <v>0</v>
      </c>
      <c r="AP14">
        <v>1</v>
      </c>
      <c r="AQ14">
        <v>1</v>
      </c>
      <c r="AR14">
        <v>0</v>
      </c>
      <c r="AS14" t="s">
        <v>3</v>
      </c>
      <c r="AT14">
        <v>0</v>
      </c>
      <c r="AU14" t="s">
        <v>3</v>
      </c>
      <c r="AV14">
        <v>0</v>
      </c>
      <c r="AW14">
        <v>2</v>
      </c>
      <c r="AX14">
        <v>73939325</v>
      </c>
      <c r="AY14">
        <v>2</v>
      </c>
      <c r="AZ14">
        <v>22528</v>
      </c>
      <c r="BA14">
        <v>15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CV14">
        <v>0</v>
      </c>
      <c r="CW14">
        <v>0</v>
      </c>
      <c r="CX14">
        <f>ROUND(Y14*Source!I70,7)</f>
        <v>0</v>
      </c>
      <c r="CY14">
        <f>AA14</f>
        <v>0</v>
      </c>
      <c r="CZ14">
        <f>AE14</f>
        <v>0</v>
      </c>
      <c r="DA14">
        <f>AI14</f>
        <v>1</v>
      </c>
      <c r="DB14">
        <f t="shared" si="1"/>
        <v>0</v>
      </c>
      <c r="DC14">
        <f t="shared" si="2"/>
        <v>0</v>
      </c>
      <c r="DD14" t="s">
        <v>3</v>
      </c>
      <c r="DE14" t="s">
        <v>3</v>
      </c>
      <c r="DF14">
        <f t="shared" si="3"/>
        <v>0</v>
      </c>
      <c r="DG14">
        <f>ROUND(ROUND(AF14,2)*CX14,2)</f>
        <v>0</v>
      </c>
      <c r="DH14">
        <f t="shared" si="4"/>
        <v>0</v>
      </c>
      <c r="DI14">
        <f t="shared" si="5"/>
        <v>0</v>
      </c>
      <c r="DJ14">
        <f>DF14</f>
        <v>0</v>
      </c>
      <c r="DK14">
        <v>2</v>
      </c>
      <c r="DL14" t="s">
        <v>3</v>
      </c>
      <c r="DM14">
        <v>0</v>
      </c>
      <c r="DN14" t="s">
        <v>3</v>
      </c>
      <c r="DO14">
        <v>0</v>
      </c>
    </row>
    <row r="15" spans="1:119" x14ac:dyDescent="0.2">
      <c r="A15">
        <f>ROW(Source!A75)</f>
        <v>75</v>
      </c>
      <c r="B15">
        <v>73938991</v>
      </c>
      <c r="C15">
        <v>73939330</v>
      </c>
      <c r="D15">
        <v>72518640</v>
      </c>
      <c r="E15">
        <v>119</v>
      </c>
      <c r="F15">
        <v>1</v>
      </c>
      <c r="G15">
        <v>1</v>
      </c>
      <c r="H15">
        <v>1</v>
      </c>
      <c r="I15" t="s">
        <v>523</v>
      </c>
      <c r="J15" t="s">
        <v>3</v>
      </c>
      <c r="K15" t="s">
        <v>524</v>
      </c>
      <c r="L15">
        <v>1191</v>
      </c>
      <c r="N15">
        <v>1013</v>
      </c>
      <c r="O15" t="s">
        <v>493</v>
      </c>
      <c r="P15" t="s">
        <v>493</v>
      </c>
      <c r="Q15">
        <v>1</v>
      </c>
      <c r="W15">
        <v>0</v>
      </c>
      <c r="X15">
        <v>-1461236815</v>
      </c>
      <c r="Y15">
        <f t="shared" si="0"/>
        <v>20.51</v>
      </c>
      <c r="AA15">
        <v>0</v>
      </c>
      <c r="AB15">
        <v>0</v>
      </c>
      <c r="AC15">
        <v>0</v>
      </c>
      <c r="AD15">
        <v>373.36</v>
      </c>
      <c r="AE15">
        <v>0</v>
      </c>
      <c r="AF15">
        <v>0</v>
      </c>
      <c r="AG15">
        <v>0</v>
      </c>
      <c r="AH15">
        <v>373.36</v>
      </c>
      <c r="AI15">
        <v>1</v>
      </c>
      <c r="AJ15">
        <v>1</v>
      </c>
      <c r="AK15">
        <v>1</v>
      </c>
      <c r="AL15">
        <v>1</v>
      </c>
      <c r="AM15">
        <v>-2</v>
      </c>
      <c r="AN15">
        <v>0</v>
      </c>
      <c r="AO15">
        <v>0</v>
      </c>
      <c r="AP15">
        <v>0</v>
      </c>
      <c r="AQ15">
        <v>1</v>
      </c>
      <c r="AR15">
        <v>0</v>
      </c>
      <c r="AS15" t="s">
        <v>3</v>
      </c>
      <c r="AT15">
        <v>20.51</v>
      </c>
      <c r="AU15" t="s">
        <v>3</v>
      </c>
      <c r="AV15">
        <v>1</v>
      </c>
      <c r="AW15">
        <v>2</v>
      </c>
      <c r="AX15">
        <v>73939346</v>
      </c>
      <c r="AY15">
        <v>1</v>
      </c>
      <c r="AZ15">
        <v>0</v>
      </c>
      <c r="BA15">
        <v>16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7657.6136000000006</v>
      </c>
      <c r="BN15">
        <v>20.51</v>
      </c>
      <c r="BO15">
        <v>0</v>
      </c>
      <c r="BP15">
        <v>1</v>
      </c>
      <c r="BQ15">
        <v>0</v>
      </c>
      <c r="BR15">
        <v>0</v>
      </c>
      <c r="BS15">
        <v>0</v>
      </c>
      <c r="BT15">
        <v>7657.6136000000006</v>
      </c>
      <c r="BU15">
        <v>20.51</v>
      </c>
      <c r="BV15">
        <v>0</v>
      </c>
      <c r="BW15">
        <v>1</v>
      </c>
      <c r="CU15">
        <f>ROUND(AT15*Source!I75*AH15*AL15,2)</f>
        <v>229.73</v>
      </c>
      <c r="CV15">
        <f>ROUND(Y15*Source!I75,7)</f>
        <v>0.61529999999999996</v>
      </c>
      <c r="CW15">
        <v>0</v>
      </c>
      <c r="CX15">
        <f>ROUND(Y15*Source!I75,7)</f>
        <v>0.61529999999999996</v>
      </c>
      <c r="CY15">
        <f>AD15</f>
        <v>373.36</v>
      </c>
      <c r="CZ15">
        <f>AH15</f>
        <v>373.36</v>
      </c>
      <c r="DA15">
        <f>AL15</f>
        <v>1</v>
      </c>
      <c r="DB15">
        <f t="shared" si="1"/>
        <v>7657.61</v>
      </c>
      <c r="DC15">
        <f t="shared" si="2"/>
        <v>0</v>
      </c>
      <c r="DD15" t="s">
        <v>3</v>
      </c>
      <c r="DE15" t="s">
        <v>3</v>
      </c>
      <c r="DF15">
        <f t="shared" si="3"/>
        <v>0</v>
      </c>
      <c r="DG15">
        <f>ROUND(ROUND(AF15,2)*CX15,2)</f>
        <v>0</v>
      </c>
      <c r="DH15">
        <f t="shared" si="4"/>
        <v>0</v>
      </c>
      <c r="DI15">
        <f t="shared" si="5"/>
        <v>229.73</v>
      </c>
      <c r="DJ15">
        <f>DI15</f>
        <v>229.73</v>
      </c>
      <c r="DK15">
        <v>1</v>
      </c>
      <c r="DL15" t="s">
        <v>3</v>
      </c>
      <c r="DM15">
        <v>0</v>
      </c>
      <c r="DN15" t="s">
        <v>3</v>
      </c>
      <c r="DO15">
        <v>0</v>
      </c>
    </row>
    <row r="16" spans="1:119" x14ac:dyDescent="0.2">
      <c r="A16">
        <f>ROW(Source!A75)</f>
        <v>75</v>
      </c>
      <c r="B16">
        <v>73938991</v>
      </c>
      <c r="C16">
        <v>73939330</v>
      </c>
      <c r="D16">
        <v>72518826</v>
      </c>
      <c r="E16">
        <v>119</v>
      </c>
      <c r="F16">
        <v>1</v>
      </c>
      <c r="G16">
        <v>1</v>
      </c>
      <c r="H16">
        <v>1</v>
      </c>
      <c r="I16" t="s">
        <v>491</v>
      </c>
      <c r="J16" t="s">
        <v>3</v>
      </c>
      <c r="K16" t="s">
        <v>492</v>
      </c>
      <c r="L16">
        <v>1191</v>
      </c>
      <c r="N16">
        <v>1013</v>
      </c>
      <c r="O16" t="s">
        <v>493</v>
      </c>
      <c r="P16" t="s">
        <v>493</v>
      </c>
      <c r="Q16">
        <v>1</v>
      </c>
      <c r="W16">
        <v>0</v>
      </c>
      <c r="X16">
        <v>-1417349443</v>
      </c>
      <c r="Y16">
        <f t="shared" si="0"/>
        <v>11.96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1</v>
      </c>
      <c r="AM16">
        <v>-2</v>
      </c>
      <c r="AN16">
        <v>0</v>
      </c>
      <c r="AO16">
        <v>0</v>
      </c>
      <c r="AP16">
        <v>0</v>
      </c>
      <c r="AQ16">
        <v>1</v>
      </c>
      <c r="AR16">
        <v>0</v>
      </c>
      <c r="AS16" t="s">
        <v>3</v>
      </c>
      <c r="AT16">
        <v>11.96</v>
      </c>
      <c r="AU16" t="s">
        <v>3</v>
      </c>
      <c r="AV16">
        <v>2</v>
      </c>
      <c r="AW16">
        <v>2</v>
      </c>
      <c r="AX16">
        <v>73939347</v>
      </c>
      <c r="AY16">
        <v>1</v>
      </c>
      <c r="AZ16">
        <v>0</v>
      </c>
      <c r="BA16">
        <v>17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CV16">
        <v>0</v>
      </c>
      <c r="CW16">
        <v>0</v>
      </c>
      <c r="CX16">
        <f>ROUND(Y16*Source!I75,7)</f>
        <v>0.35880000000000001</v>
      </c>
      <c r="CY16">
        <f>AD16</f>
        <v>0</v>
      </c>
      <c r="CZ16">
        <f>AH16</f>
        <v>0</v>
      </c>
      <c r="DA16">
        <f>AL16</f>
        <v>1</v>
      </c>
      <c r="DB16">
        <f t="shared" si="1"/>
        <v>0</v>
      </c>
      <c r="DC16">
        <f t="shared" si="2"/>
        <v>0</v>
      </c>
      <c r="DD16" t="s">
        <v>3</v>
      </c>
      <c r="DE16" t="s">
        <v>3</v>
      </c>
      <c r="DF16">
        <f t="shared" si="3"/>
        <v>0</v>
      </c>
      <c r="DG16">
        <f>ROUND(ROUND(AF16,2)*CX16,2)</f>
        <v>0</v>
      </c>
      <c r="DH16">
        <f t="shared" si="4"/>
        <v>0</v>
      </c>
      <c r="DI16">
        <f t="shared" si="5"/>
        <v>0</v>
      </c>
      <c r="DJ16">
        <f>DI16</f>
        <v>0</v>
      </c>
      <c r="DK16">
        <v>0</v>
      </c>
      <c r="DL16" t="s">
        <v>3</v>
      </c>
      <c r="DM16">
        <v>0</v>
      </c>
      <c r="DN16" t="s">
        <v>3</v>
      </c>
      <c r="DO16">
        <v>0</v>
      </c>
    </row>
    <row r="17" spans="1:119" x14ac:dyDescent="0.2">
      <c r="A17">
        <f>ROW(Source!A75)</f>
        <v>75</v>
      </c>
      <c r="B17">
        <v>73938991</v>
      </c>
      <c r="C17">
        <v>73939330</v>
      </c>
      <c r="D17">
        <v>72646682</v>
      </c>
      <c r="E17">
        <v>1</v>
      </c>
      <c r="F17">
        <v>1</v>
      </c>
      <c r="G17">
        <v>1</v>
      </c>
      <c r="H17">
        <v>2</v>
      </c>
      <c r="I17" t="s">
        <v>525</v>
      </c>
      <c r="J17" t="s">
        <v>526</v>
      </c>
      <c r="K17" t="s">
        <v>527</v>
      </c>
      <c r="L17">
        <v>1368</v>
      </c>
      <c r="N17">
        <v>1011</v>
      </c>
      <c r="O17" t="s">
        <v>497</v>
      </c>
      <c r="P17" t="s">
        <v>497</v>
      </c>
      <c r="Q17">
        <v>1</v>
      </c>
      <c r="W17">
        <v>0</v>
      </c>
      <c r="X17">
        <v>-733090258</v>
      </c>
      <c r="Y17">
        <f t="shared" si="0"/>
        <v>11.44</v>
      </c>
      <c r="AA17">
        <v>0</v>
      </c>
      <c r="AB17">
        <v>1172.93</v>
      </c>
      <c r="AC17">
        <v>459.98</v>
      </c>
      <c r="AD17">
        <v>0</v>
      </c>
      <c r="AE17">
        <v>0</v>
      </c>
      <c r="AF17">
        <v>994.01</v>
      </c>
      <c r="AG17">
        <v>459.98</v>
      </c>
      <c r="AH17">
        <v>0</v>
      </c>
      <c r="AI17">
        <v>1</v>
      </c>
      <c r="AJ17">
        <v>1.18</v>
      </c>
      <c r="AK17">
        <v>1</v>
      </c>
      <c r="AL17">
        <v>1</v>
      </c>
      <c r="AM17">
        <v>2</v>
      </c>
      <c r="AN17">
        <v>0</v>
      </c>
      <c r="AO17">
        <v>0</v>
      </c>
      <c r="AP17">
        <v>0</v>
      </c>
      <c r="AQ17">
        <v>1</v>
      </c>
      <c r="AR17">
        <v>0</v>
      </c>
      <c r="AS17" t="s">
        <v>3</v>
      </c>
      <c r="AT17">
        <v>11.44</v>
      </c>
      <c r="AU17" t="s">
        <v>3</v>
      </c>
      <c r="AV17">
        <v>1</v>
      </c>
      <c r="AW17">
        <v>2</v>
      </c>
      <c r="AX17">
        <v>73939348</v>
      </c>
      <c r="AY17">
        <v>1</v>
      </c>
      <c r="AZ17">
        <v>0</v>
      </c>
      <c r="BA17">
        <v>18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11371.474399999999</v>
      </c>
      <c r="BL17">
        <v>5262.1711999999998</v>
      </c>
      <c r="BM17">
        <v>0</v>
      </c>
      <c r="BN17">
        <v>0</v>
      </c>
      <c r="BO17">
        <v>11.44</v>
      </c>
      <c r="BP17">
        <v>1</v>
      </c>
      <c r="BQ17">
        <v>0</v>
      </c>
      <c r="BR17">
        <v>11371.474399999999</v>
      </c>
      <c r="BS17">
        <v>5262.1711999999998</v>
      </c>
      <c r="BT17">
        <v>0</v>
      </c>
      <c r="BU17">
        <v>0</v>
      </c>
      <c r="BV17">
        <v>11.44</v>
      </c>
      <c r="BW17">
        <v>1</v>
      </c>
      <c r="CV17">
        <v>0</v>
      </c>
      <c r="CW17">
        <f>ROUND(Y17*Source!I75*DO17,7)</f>
        <v>0.34320000000000001</v>
      </c>
      <c r="CX17">
        <f>ROUND(Y17*Source!I75,7)</f>
        <v>0.34320000000000001</v>
      </c>
      <c r="CY17">
        <f>AB17</f>
        <v>1172.93</v>
      </c>
      <c r="CZ17">
        <f>AF17</f>
        <v>994.01</v>
      </c>
      <c r="DA17">
        <f>AJ17</f>
        <v>1.18</v>
      </c>
      <c r="DB17">
        <f t="shared" si="1"/>
        <v>11371.47</v>
      </c>
      <c r="DC17">
        <f t="shared" si="2"/>
        <v>5262.17</v>
      </c>
      <c r="DD17" t="s">
        <v>3</v>
      </c>
      <c r="DE17" t="s">
        <v>3</v>
      </c>
      <c r="DF17">
        <f t="shared" si="3"/>
        <v>0</v>
      </c>
      <c r="DG17">
        <f>ROUND(ROUND(AF17*AJ17,2)*CX17,2)</f>
        <v>402.55</v>
      </c>
      <c r="DH17">
        <f t="shared" si="4"/>
        <v>157.87</v>
      </c>
      <c r="DI17">
        <f t="shared" si="5"/>
        <v>0</v>
      </c>
      <c r="DJ17">
        <f>DG17+DH17</f>
        <v>560.42000000000007</v>
      </c>
      <c r="DK17">
        <v>0</v>
      </c>
      <c r="DL17" t="s">
        <v>506</v>
      </c>
      <c r="DM17">
        <v>5</v>
      </c>
      <c r="DN17" t="s">
        <v>493</v>
      </c>
      <c r="DO17">
        <v>1</v>
      </c>
    </row>
    <row r="18" spans="1:119" x14ac:dyDescent="0.2">
      <c r="A18">
        <f>ROW(Source!A75)</f>
        <v>75</v>
      </c>
      <c r="B18">
        <v>73938991</v>
      </c>
      <c r="C18">
        <v>73939330</v>
      </c>
      <c r="D18">
        <v>72647129</v>
      </c>
      <c r="E18">
        <v>1</v>
      </c>
      <c r="F18">
        <v>1</v>
      </c>
      <c r="G18">
        <v>1</v>
      </c>
      <c r="H18">
        <v>2</v>
      </c>
      <c r="I18" t="s">
        <v>528</v>
      </c>
      <c r="J18" t="s">
        <v>529</v>
      </c>
      <c r="K18" t="s">
        <v>530</v>
      </c>
      <c r="L18">
        <v>1368</v>
      </c>
      <c r="N18">
        <v>1011</v>
      </c>
      <c r="O18" t="s">
        <v>497</v>
      </c>
      <c r="P18" t="s">
        <v>497</v>
      </c>
      <c r="Q18">
        <v>1</v>
      </c>
      <c r="W18">
        <v>0</v>
      </c>
      <c r="X18">
        <v>1678177714</v>
      </c>
      <c r="Y18">
        <f t="shared" si="0"/>
        <v>2.0699999999999998</v>
      </c>
      <c r="AA18">
        <v>0</v>
      </c>
      <c r="AB18">
        <v>43.87</v>
      </c>
      <c r="AC18">
        <v>0</v>
      </c>
      <c r="AD18">
        <v>0</v>
      </c>
      <c r="AE18">
        <v>0</v>
      </c>
      <c r="AF18">
        <v>43.87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1</v>
      </c>
      <c r="AM18">
        <v>-2</v>
      </c>
      <c r="AN18">
        <v>0</v>
      </c>
      <c r="AO18">
        <v>0</v>
      </c>
      <c r="AP18">
        <v>0</v>
      </c>
      <c r="AQ18">
        <v>1</v>
      </c>
      <c r="AR18">
        <v>0</v>
      </c>
      <c r="AS18" t="s">
        <v>3</v>
      </c>
      <c r="AT18">
        <v>2.0699999999999998</v>
      </c>
      <c r="AU18" t="s">
        <v>3</v>
      </c>
      <c r="AV18">
        <v>1</v>
      </c>
      <c r="AW18">
        <v>2</v>
      </c>
      <c r="AX18">
        <v>73939349</v>
      </c>
      <c r="AY18">
        <v>1</v>
      </c>
      <c r="AZ18">
        <v>0</v>
      </c>
      <c r="BA18">
        <v>19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90.81089999999999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0</v>
      </c>
      <c r="BR18">
        <v>90.81089999999999</v>
      </c>
      <c r="BS18">
        <v>0</v>
      </c>
      <c r="BT18">
        <v>0</v>
      </c>
      <c r="BU18">
        <v>0</v>
      </c>
      <c r="BV18">
        <v>0</v>
      </c>
      <c r="BW18">
        <v>1</v>
      </c>
      <c r="CV18">
        <v>0</v>
      </c>
      <c r="CW18">
        <f>ROUND(Y18*Source!I75*DO18,7)</f>
        <v>0</v>
      </c>
      <c r="CX18">
        <f>ROUND(Y18*Source!I75,7)</f>
        <v>6.2100000000000002E-2</v>
      </c>
      <c r="CY18">
        <f>AB18</f>
        <v>43.87</v>
      </c>
      <c r="CZ18">
        <f>AF18</f>
        <v>43.87</v>
      </c>
      <c r="DA18">
        <f>AJ18</f>
        <v>1</v>
      </c>
      <c r="DB18">
        <f t="shared" si="1"/>
        <v>90.81</v>
      </c>
      <c r="DC18">
        <f t="shared" si="2"/>
        <v>0</v>
      </c>
      <c r="DD18" t="s">
        <v>3</v>
      </c>
      <c r="DE18" t="s">
        <v>3</v>
      </c>
      <c r="DF18">
        <f t="shared" si="3"/>
        <v>0</v>
      </c>
      <c r="DG18">
        <f>ROUND(ROUND(AF18,2)*CX18,2)</f>
        <v>2.72</v>
      </c>
      <c r="DH18">
        <f t="shared" si="4"/>
        <v>0</v>
      </c>
      <c r="DI18">
        <f t="shared" si="5"/>
        <v>0</v>
      </c>
      <c r="DJ18">
        <f>DG18+DH18</f>
        <v>2.72</v>
      </c>
      <c r="DK18">
        <v>1</v>
      </c>
      <c r="DL18" t="s">
        <v>3</v>
      </c>
      <c r="DM18">
        <v>0</v>
      </c>
      <c r="DN18" t="s">
        <v>3</v>
      </c>
      <c r="DO18">
        <v>0</v>
      </c>
    </row>
    <row r="19" spans="1:119" x14ac:dyDescent="0.2">
      <c r="A19">
        <f>ROW(Source!A75)</f>
        <v>75</v>
      </c>
      <c r="B19">
        <v>73938991</v>
      </c>
      <c r="C19">
        <v>73939330</v>
      </c>
      <c r="D19">
        <v>72647141</v>
      </c>
      <c r="E19">
        <v>1</v>
      </c>
      <c r="F19">
        <v>1</v>
      </c>
      <c r="G19">
        <v>1</v>
      </c>
      <c r="H19">
        <v>2</v>
      </c>
      <c r="I19" t="s">
        <v>531</v>
      </c>
      <c r="J19" t="s">
        <v>532</v>
      </c>
      <c r="K19" t="s">
        <v>533</v>
      </c>
      <c r="L19">
        <v>1368</v>
      </c>
      <c r="N19">
        <v>1011</v>
      </c>
      <c r="O19" t="s">
        <v>497</v>
      </c>
      <c r="P19" t="s">
        <v>497</v>
      </c>
      <c r="Q19">
        <v>1</v>
      </c>
      <c r="W19">
        <v>0</v>
      </c>
      <c r="X19">
        <v>-2130331961</v>
      </c>
      <c r="Y19">
        <f t="shared" si="0"/>
        <v>0.52</v>
      </c>
      <c r="AA19">
        <v>0</v>
      </c>
      <c r="AB19">
        <v>417.12</v>
      </c>
      <c r="AC19">
        <v>400.24</v>
      </c>
      <c r="AD19">
        <v>0</v>
      </c>
      <c r="AE19">
        <v>0</v>
      </c>
      <c r="AF19">
        <v>417.12</v>
      </c>
      <c r="AG19">
        <v>400.24</v>
      </c>
      <c r="AH19">
        <v>0</v>
      </c>
      <c r="AI19">
        <v>1</v>
      </c>
      <c r="AJ19">
        <v>1</v>
      </c>
      <c r="AK19">
        <v>1</v>
      </c>
      <c r="AL19">
        <v>1</v>
      </c>
      <c r="AM19">
        <v>-2</v>
      </c>
      <c r="AN19">
        <v>0</v>
      </c>
      <c r="AO19">
        <v>0</v>
      </c>
      <c r="AP19">
        <v>0</v>
      </c>
      <c r="AQ19">
        <v>1</v>
      </c>
      <c r="AR19">
        <v>0</v>
      </c>
      <c r="AS19" t="s">
        <v>3</v>
      </c>
      <c r="AT19">
        <v>0.52</v>
      </c>
      <c r="AU19" t="s">
        <v>3</v>
      </c>
      <c r="AV19">
        <v>1</v>
      </c>
      <c r="AW19">
        <v>2</v>
      </c>
      <c r="AX19">
        <v>73939350</v>
      </c>
      <c r="AY19">
        <v>1</v>
      </c>
      <c r="AZ19">
        <v>0</v>
      </c>
      <c r="BA19">
        <v>20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216.9024</v>
      </c>
      <c r="BL19">
        <v>208.12480000000002</v>
      </c>
      <c r="BM19">
        <v>0</v>
      </c>
      <c r="BN19">
        <v>0</v>
      </c>
      <c r="BO19">
        <v>0.52</v>
      </c>
      <c r="BP19">
        <v>1</v>
      </c>
      <c r="BQ19">
        <v>0</v>
      </c>
      <c r="BR19">
        <v>216.9024</v>
      </c>
      <c r="BS19">
        <v>208.12480000000002</v>
      </c>
      <c r="BT19">
        <v>0</v>
      </c>
      <c r="BU19">
        <v>0</v>
      </c>
      <c r="BV19">
        <v>0.52</v>
      </c>
      <c r="BW19">
        <v>1</v>
      </c>
      <c r="CV19">
        <v>0</v>
      </c>
      <c r="CW19">
        <f>ROUND(Y19*Source!I75*DO19,7)</f>
        <v>1.5599999999999999E-2</v>
      </c>
      <c r="CX19">
        <f>ROUND(Y19*Source!I75,7)</f>
        <v>1.5599999999999999E-2</v>
      </c>
      <c r="CY19">
        <f>AB19</f>
        <v>417.12</v>
      </c>
      <c r="CZ19">
        <f>AF19</f>
        <v>417.12</v>
      </c>
      <c r="DA19">
        <f>AJ19</f>
        <v>1</v>
      </c>
      <c r="DB19">
        <f t="shared" si="1"/>
        <v>216.9</v>
      </c>
      <c r="DC19">
        <f t="shared" si="2"/>
        <v>208.12</v>
      </c>
      <c r="DD19" t="s">
        <v>3</v>
      </c>
      <c r="DE19" t="s">
        <v>3</v>
      </c>
      <c r="DF19">
        <f t="shared" si="3"/>
        <v>0</v>
      </c>
      <c r="DG19">
        <f>ROUND(ROUND(AF19,2)*CX19,2)</f>
        <v>6.51</v>
      </c>
      <c r="DH19">
        <f t="shared" si="4"/>
        <v>6.24</v>
      </c>
      <c r="DI19">
        <f t="shared" si="5"/>
        <v>0</v>
      </c>
      <c r="DJ19">
        <f>DG19+DH19</f>
        <v>12.75</v>
      </c>
      <c r="DK19">
        <v>1</v>
      </c>
      <c r="DL19" t="s">
        <v>534</v>
      </c>
      <c r="DM19">
        <v>4</v>
      </c>
      <c r="DN19" t="s">
        <v>493</v>
      </c>
      <c r="DO19">
        <v>1</v>
      </c>
    </row>
    <row r="20" spans="1:119" x14ac:dyDescent="0.2">
      <c r="A20">
        <f>ROW(Source!A75)</f>
        <v>75</v>
      </c>
      <c r="B20">
        <v>73938991</v>
      </c>
      <c r="C20">
        <v>73939330</v>
      </c>
      <c r="D20">
        <v>72647493</v>
      </c>
      <c r="E20">
        <v>1</v>
      </c>
      <c r="F20">
        <v>1</v>
      </c>
      <c r="G20">
        <v>1</v>
      </c>
      <c r="H20">
        <v>2</v>
      </c>
      <c r="I20" t="s">
        <v>535</v>
      </c>
      <c r="J20" t="s">
        <v>536</v>
      </c>
      <c r="K20" t="s">
        <v>537</v>
      </c>
      <c r="L20">
        <v>1368</v>
      </c>
      <c r="N20">
        <v>1011</v>
      </c>
      <c r="O20" t="s">
        <v>497</v>
      </c>
      <c r="P20" t="s">
        <v>497</v>
      </c>
      <c r="Q20">
        <v>1</v>
      </c>
      <c r="W20">
        <v>0</v>
      </c>
      <c r="X20">
        <v>571220797</v>
      </c>
      <c r="Y20">
        <f t="shared" si="0"/>
        <v>0.52</v>
      </c>
      <c r="AA20">
        <v>0</v>
      </c>
      <c r="AB20">
        <v>6.69</v>
      </c>
      <c r="AC20">
        <v>0</v>
      </c>
      <c r="AD20">
        <v>0</v>
      </c>
      <c r="AE20">
        <v>0</v>
      </c>
      <c r="AF20">
        <v>4.5199999999999996</v>
      </c>
      <c r="AG20">
        <v>0</v>
      </c>
      <c r="AH20">
        <v>0</v>
      </c>
      <c r="AI20">
        <v>1</v>
      </c>
      <c r="AJ20">
        <v>1.48</v>
      </c>
      <c r="AK20">
        <v>1</v>
      </c>
      <c r="AL20">
        <v>1</v>
      </c>
      <c r="AM20">
        <v>2</v>
      </c>
      <c r="AN20">
        <v>0</v>
      </c>
      <c r="AO20">
        <v>0</v>
      </c>
      <c r="AP20">
        <v>0</v>
      </c>
      <c r="AQ20">
        <v>1</v>
      </c>
      <c r="AR20">
        <v>0</v>
      </c>
      <c r="AS20" t="s">
        <v>3</v>
      </c>
      <c r="AT20">
        <v>0.52</v>
      </c>
      <c r="AU20" t="s">
        <v>3</v>
      </c>
      <c r="AV20">
        <v>1</v>
      </c>
      <c r="AW20">
        <v>2</v>
      </c>
      <c r="AX20">
        <v>73939351</v>
      </c>
      <c r="AY20">
        <v>1</v>
      </c>
      <c r="AZ20">
        <v>0</v>
      </c>
      <c r="BA20">
        <v>21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2.3504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0</v>
      </c>
      <c r="BR20">
        <v>2.3504</v>
      </c>
      <c r="BS20">
        <v>0</v>
      </c>
      <c r="BT20">
        <v>0</v>
      </c>
      <c r="BU20">
        <v>0</v>
      </c>
      <c r="BV20">
        <v>0</v>
      </c>
      <c r="BW20">
        <v>1</v>
      </c>
      <c r="CV20">
        <v>0</v>
      </c>
      <c r="CW20">
        <f>ROUND(Y20*Source!I75*DO20,7)</f>
        <v>0</v>
      </c>
      <c r="CX20">
        <f>ROUND(Y20*Source!I75,7)</f>
        <v>1.5599999999999999E-2</v>
      </c>
      <c r="CY20">
        <f>AB20</f>
        <v>6.69</v>
      </c>
      <c r="CZ20">
        <f>AF20</f>
        <v>4.5199999999999996</v>
      </c>
      <c r="DA20">
        <f>AJ20</f>
        <v>1.48</v>
      </c>
      <c r="DB20">
        <f t="shared" si="1"/>
        <v>2.35</v>
      </c>
      <c r="DC20">
        <f t="shared" si="2"/>
        <v>0</v>
      </c>
      <c r="DD20" t="s">
        <v>3</v>
      </c>
      <c r="DE20" t="s">
        <v>3</v>
      </c>
      <c r="DF20">
        <f t="shared" si="3"/>
        <v>0</v>
      </c>
      <c r="DG20">
        <f>ROUND(ROUND(AF20*AJ20,2)*CX20,2)</f>
        <v>0.1</v>
      </c>
      <c r="DH20">
        <f t="shared" si="4"/>
        <v>0</v>
      </c>
      <c r="DI20">
        <f t="shared" si="5"/>
        <v>0</v>
      </c>
      <c r="DJ20">
        <f>DG20+DH20</f>
        <v>0.1</v>
      </c>
      <c r="DK20">
        <v>0</v>
      </c>
      <c r="DL20" t="s">
        <v>3</v>
      </c>
      <c r="DM20">
        <v>0</v>
      </c>
      <c r="DN20" t="s">
        <v>3</v>
      </c>
      <c r="DO20">
        <v>0</v>
      </c>
    </row>
    <row r="21" spans="1:119" x14ac:dyDescent="0.2">
      <c r="A21">
        <f>ROW(Source!A75)</f>
        <v>75</v>
      </c>
      <c r="B21">
        <v>73938991</v>
      </c>
      <c r="C21">
        <v>73939330</v>
      </c>
      <c r="D21">
        <v>72591353</v>
      </c>
      <c r="E21">
        <v>1</v>
      </c>
      <c r="F21">
        <v>1</v>
      </c>
      <c r="G21">
        <v>1</v>
      </c>
      <c r="H21">
        <v>3</v>
      </c>
      <c r="I21" t="s">
        <v>538</v>
      </c>
      <c r="J21" t="s">
        <v>539</v>
      </c>
      <c r="K21" t="s">
        <v>540</v>
      </c>
      <c r="L21">
        <v>1383</v>
      </c>
      <c r="N21">
        <v>1013</v>
      </c>
      <c r="O21" t="s">
        <v>541</v>
      </c>
      <c r="P21" t="s">
        <v>541</v>
      </c>
      <c r="Q21">
        <v>1</v>
      </c>
      <c r="W21">
        <v>0</v>
      </c>
      <c r="X21">
        <v>86017057</v>
      </c>
      <c r="Y21">
        <f t="shared" si="0"/>
        <v>1.3859999999999999</v>
      </c>
      <c r="AA21">
        <v>9.5500000000000007</v>
      </c>
      <c r="AB21">
        <v>0</v>
      </c>
      <c r="AC21">
        <v>0</v>
      </c>
      <c r="AD21">
        <v>0</v>
      </c>
      <c r="AE21">
        <v>9.5500000000000007</v>
      </c>
      <c r="AF21">
        <v>0</v>
      </c>
      <c r="AG21">
        <v>0</v>
      </c>
      <c r="AH21">
        <v>0</v>
      </c>
      <c r="AI21">
        <v>1</v>
      </c>
      <c r="AJ21">
        <v>1</v>
      </c>
      <c r="AK21">
        <v>1</v>
      </c>
      <c r="AL21">
        <v>1</v>
      </c>
      <c r="AM21">
        <v>-2</v>
      </c>
      <c r="AN21">
        <v>0</v>
      </c>
      <c r="AO21">
        <v>0</v>
      </c>
      <c r="AP21">
        <v>0</v>
      </c>
      <c r="AQ21">
        <v>1</v>
      </c>
      <c r="AR21">
        <v>0</v>
      </c>
      <c r="AS21" t="s">
        <v>3</v>
      </c>
      <c r="AT21">
        <v>1.3859999999999999</v>
      </c>
      <c r="AU21" t="s">
        <v>3</v>
      </c>
      <c r="AV21">
        <v>0</v>
      </c>
      <c r="AW21">
        <v>2</v>
      </c>
      <c r="AX21">
        <v>73939352</v>
      </c>
      <c r="AY21">
        <v>1</v>
      </c>
      <c r="AZ21">
        <v>0</v>
      </c>
      <c r="BA21">
        <v>22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13.2363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</v>
      </c>
      <c r="BQ21">
        <v>13.2363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CV21">
        <v>0</v>
      </c>
      <c r="CW21">
        <v>0</v>
      </c>
      <c r="CX21">
        <f>ROUND(Y21*Source!I75,7)</f>
        <v>4.1579999999999999E-2</v>
      </c>
      <c r="CY21">
        <f t="shared" ref="CY21:CY29" si="7">AA21</f>
        <v>9.5500000000000007</v>
      </c>
      <c r="CZ21">
        <f t="shared" ref="CZ21:CZ29" si="8">AE21</f>
        <v>9.5500000000000007</v>
      </c>
      <c r="DA21">
        <f t="shared" ref="DA21:DA29" si="9">AI21</f>
        <v>1</v>
      </c>
      <c r="DB21">
        <f t="shared" si="1"/>
        <v>13.24</v>
      </c>
      <c r="DC21">
        <f t="shared" si="2"/>
        <v>0</v>
      </c>
      <c r="DD21" t="s">
        <v>3</v>
      </c>
      <c r="DE21" t="s">
        <v>3</v>
      </c>
      <c r="DF21">
        <f t="shared" si="3"/>
        <v>0.4</v>
      </c>
      <c r="DG21">
        <f t="shared" ref="DG21:DG30" si="10">ROUND(ROUND(AF21,2)*CX21,2)</f>
        <v>0</v>
      </c>
      <c r="DH21">
        <f t="shared" si="4"/>
        <v>0</v>
      </c>
      <c r="DI21">
        <f t="shared" si="5"/>
        <v>0</v>
      </c>
      <c r="DJ21">
        <f t="shared" ref="DJ21:DJ29" si="11">DF21</f>
        <v>0.4</v>
      </c>
      <c r="DK21">
        <v>1</v>
      </c>
      <c r="DL21" t="s">
        <v>3</v>
      </c>
      <c r="DM21">
        <v>0</v>
      </c>
      <c r="DN21" t="s">
        <v>3</v>
      </c>
      <c r="DO21">
        <v>0</v>
      </c>
    </row>
    <row r="22" spans="1:119" x14ac:dyDescent="0.2">
      <c r="A22">
        <f>ROW(Source!A75)</f>
        <v>75</v>
      </c>
      <c r="B22">
        <v>73938991</v>
      </c>
      <c r="C22">
        <v>73939330</v>
      </c>
      <c r="D22">
        <v>72592092</v>
      </c>
      <c r="E22">
        <v>1</v>
      </c>
      <c r="F22">
        <v>1</v>
      </c>
      <c r="G22">
        <v>1</v>
      </c>
      <c r="H22">
        <v>3</v>
      </c>
      <c r="I22" t="s">
        <v>542</v>
      </c>
      <c r="J22" t="s">
        <v>543</v>
      </c>
      <c r="K22" t="s">
        <v>544</v>
      </c>
      <c r="L22">
        <v>1346</v>
      </c>
      <c r="N22">
        <v>1009</v>
      </c>
      <c r="O22" t="s">
        <v>545</v>
      </c>
      <c r="P22" t="s">
        <v>545</v>
      </c>
      <c r="Q22">
        <v>1</v>
      </c>
      <c r="W22">
        <v>0</v>
      </c>
      <c r="X22">
        <v>743240341</v>
      </c>
      <c r="Y22">
        <f t="shared" si="0"/>
        <v>0.7</v>
      </c>
      <c r="AA22">
        <v>131.85</v>
      </c>
      <c r="AB22">
        <v>0</v>
      </c>
      <c r="AC22">
        <v>0</v>
      </c>
      <c r="AD22">
        <v>0</v>
      </c>
      <c r="AE22">
        <v>131.85</v>
      </c>
      <c r="AF22">
        <v>0</v>
      </c>
      <c r="AG22">
        <v>0</v>
      </c>
      <c r="AH22">
        <v>0</v>
      </c>
      <c r="AI22">
        <v>1</v>
      </c>
      <c r="AJ22">
        <v>1</v>
      </c>
      <c r="AK22">
        <v>1</v>
      </c>
      <c r="AL22">
        <v>1</v>
      </c>
      <c r="AM22">
        <v>-2</v>
      </c>
      <c r="AN22">
        <v>0</v>
      </c>
      <c r="AO22">
        <v>0</v>
      </c>
      <c r="AP22">
        <v>0</v>
      </c>
      <c r="AQ22">
        <v>1</v>
      </c>
      <c r="AR22">
        <v>0</v>
      </c>
      <c r="AS22" t="s">
        <v>3</v>
      </c>
      <c r="AT22">
        <v>0.7</v>
      </c>
      <c r="AU22" t="s">
        <v>3</v>
      </c>
      <c r="AV22">
        <v>0</v>
      </c>
      <c r="AW22">
        <v>2</v>
      </c>
      <c r="AX22">
        <v>73939353</v>
      </c>
      <c r="AY22">
        <v>1</v>
      </c>
      <c r="AZ22">
        <v>0</v>
      </c>
      <c r="BA22">
        <v>23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92.294999999999987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92.294999999999987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CV22">
        <v>0</v>
      </c>
      <c r="CW22">
        <v>0</v>
      </c>
      <c r="CX22">
        <f>ROUND(Y22*Source!I75,7)</f>
        <v>2.1000000000000001E-2</v>
      </c>
      <c r="CY22">
        <f t="shared" si="7"/>
        <v>131.85</v>
      </c>
      <c r="CZ22">
        <f t="shared" si="8"/>
        <v>131.85</v>
      </c>
      <c r="DA22">
        <f t="shared" si="9"/>
        <v>1</v>
      </c>
      <c r="DB22">
        <f t="shared" si="1"/>
        <v>92.3</v>
      </c>
      <c r="DC22">
        <f t="shared" si="2"/>
        <v>0</v>
      </c>
      <c r="DD22" t="s">
        <v>3</v>
      </c>
      <c r="DE22" t="s">
        <v>3</v>
      </c>
      <c r="DF22">
        <f t="shared" si="3"/>
        <v>2.77</v>
      </c>
      <c r="DG22">
        <f t="shared" si="10"/>
        <v>0</v>
      </c>
      <c r="DH22">
        <f t="shared" si="4"/>
        <v>0</v>
      </c>
      <c r="DI22">
        <f t="shared" si="5"/>
        <v>0</v>
      </c>
      <c r="DJ22">
        <f t="shared" si="11"/>
        <v>2.77</v>
      </c>
      <c r="DK22">
        <v>1</v>
      </c>
      <c r="DL22" t="s">
        <v>3</v>
      </c>
      <c r="DM22">
        <v>0</v>
      </c>
      <c r="DN22" t="s">
        <v>3</v>
      </c>
      <c r="DO22">
        <v>0</v>
      </c>
    </row>
    <row r="23" spans="1:119" x14ac:dyDescent="0.2">
      <c r="A23">
        <f>ROW(Source!A75)</f>
        <v>75</v>
      </c>
      <c r="B23">
        <v>73938991</v>
      </c>
      <c r="C23">
        <v>73939330</v>
      </c>
      <c r="D23">
        <v>72592880</v>
      </c>
      <c r="E23">
        <v>1</v>
      </c>
      <c r="F23">
        <v>1</v>
      </c>
      <c r="G23">
        <v>1</v>
      </c>
      <c r="H23">
        <v>3</v>
      </c>
      <c r="I23" t="s">
        <v>546</v>
      </c>
      <c r="J23" t="s">
        <v>547</v>
      </c>
      <c r="K23" t="s">
        <v>548</v>
      </c>
      <c r="L23">
        <v>1348</v>
      </c>
      <c r="N23">
        <v>1009</v>
      </c>
      <c r="O23" t="s">
        <v>285</v>
      </c>
      <c r="P23" t="s">
        <v>285</v>
      </c>
      <c r="Q23">
        <v>1000</v>
      </c>
      <c r="W23">
        <v>0</v>
      </c>
      <c r="X23">
        <v>-338788761</v>
      </c>
      <c r="Y23">
        <f t="shared" si="0"/>
        <v>4.0000000000000002E-4</v>
      </c>
      <c r="AA23">
        <v>122599.58</v>
      </c>
      <c r="AB23">
        <v>0</v>
      </c>
      <c r="AC23">
        <v>0</v>
      </c>
      <c r="AD23">
        <v>0</v>
      </c>
      <c r="AE23">
        <v>108495.2</v>
      </c>
      <c r="AF23">
        <v>0</v>
      </c>
      <c r="AG23">
        <v>0</v>
      </c>
      <c r="AH23">
        <v>0</v>
      </c>
      <c r="AI23">
        <v>1.1299999999999999</v>
      </c>
      <c r="AJ23">
        <v>1</v>
      </c>
      <c r="AK23">
        <v>1</v>
      </c>
      <c r="AL23">
        <v>1</v>
      </c>
      <c r="AM23">
        <v>2</v>
      </c>
      <c r="AN23">
        <v>0</v>
      </c>
      <c r="AO23">
        <v>0</v>
      </c>
      <c r="AP23">
        <v>0</v>
      </c>
      <c r="AQ23">
        <v>1</v>
      </c>
      <c r="AR23">
        <v>0</v>
      </c>
      <c r="AS23" t="s">
        <v>3</v>
      </c>
      <c r="AT23">
        <v>4.0000000000000002E-4</v>
      </c>
      <c r="AU23" t="s">
        <v>3</v>
      </c>
      <c r="AV23">
        <v>0</v>
      </c>
      <c r="AW23">
        <v>2</v>
      </c>
      <c r="AX23">
        <v>73939354</v>
      </c>
      <c r="AY23">
        <v>1</v>
      </c>
      <c r="AZ23">
        <v>0</v>
      </c>
      <c r="BA23">
        <v>24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43.39808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</v>
      </c>
      <c r="BQ23">
        <v>43.39808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CV23">
        <v>0</v>
      </c>
      <c r="CW23">
        <v>0</v>
      </c>
      <c r="CX23">
        <f>ROUND(Y23*Source!I75,7)</f>
        <v>1.2E-5</v>
      </c>
      <c r="CY23">
        <f t="shared" si="7"/>
        <v>122599.58</v>
      </c>
      <c r="CZ23">
        <f t="shared" si="8"/>
        <v>108495.2</v>
      </c>
      <c r="DA23">
        <f t="shared" si="9"/>
        <v>1.1299999999999999</v>
      </c>
      <c r="DB23">
        <f t="shared" si="1"/>
        <v>43.4</v>
      </c>
      <c r="DC23">
        <f t="shared" si="2"/>
        <v>0</v>
      </c>
      <c r="DD23" t="s">
        <v>3</v>
      </c>
      <c r="DE23" t="s">
        <v>3</v>
      </c>
      <c r="DF23">
        <f t="shared" ref="DF23:DF28" si="12">ROUND(ROUND(AE23*AI23,2)*CX23,2)</f>
        <v>1.47</v>
      </c>
      <c r="DG23">
        <f t="shared" si="10"/>
        <v>0</v>
      </c>
      <c r="DH23">
        <f t="shared" si="4"/>
        <v>0</v>
      </c>
      <c r="DI23">
        <f t="shared" si="5"/>
        <v>0</v>
      </c>
      <c r="DJ23">
        <f t="shared" si="11"/>
        <v>1.47</v>
      </c>
      <c r="DK23">
        <v>0</v>
      </c>
      <c r="DL23" t="s">
        <v>3</v>
      </c>
      <c r="DM23">
        <v>0</v>
      </c>
      <c r="DN23" t="s">
        <v>3</v>
      </c>
      <c r="DO23">
        <v>0</v>
      </c>
    </row>
    <row r="24" spans="1:119" x14ac:dyDescent="0.2">
      <c r="A24">
        <f>ROW(Source!A75)</f>
        <v>75</v>
      </c>
      <c r="B24">
        <v>73938991</v>
      </c>
      <c r="C24">
        <v>73939330</v>
      </c>
      <c r="D24">
        <v>72598246</v>
      </c>
      <c r="E24">
        <v>1</v>
      </c>
      <c r="F24">
        <v>1</v>
      </c>
      <c r="G24">
        <v>1</v>
      </c>
      <c r="H24">
        <v>3</v>
      </c>
      <c r="I24" t="s">
        <v>549</v>
      </c>
      <c r="J24" t="s">
        <v>550</v>
      </c>
      <c r="K24" t="s">
        <v>551</v>
      </c>
      <c r="L24">
        <v>1346</v>
      </c>
      <c r="N24">
        <v>1009</v>
      </c>
      <c r="O24" t="s">
        <v>545</v>
      </c>
      <c r="P24" t="s">
        <v>545</v>
      </c>
      <c r="Q24">
        <v>1</v>
      </c>
      <c r="W24">
        <v>0</v>
      </c>
      <c r="X24">
        <v>-225116568</v>
      </c>
      <c r="Y24">
        <f t="shared" si="0"/>
        <v>1</v>
      </c>
      <c r="AA24">
        <v>63.71</v>
      </c>
      <c r="AB24">
        <v>0</v>
      </c>
      <c r="AC24">
        <v>0</v>
      </c>
      <c r="AD24">
        <v>0</v>
      </c>
      <c r="AE24">
        <v>44.55</v>
      </c>
      <c r="AF24">
        <v>0</v>
      </c>
      <c r="AG24">
        <v>0</v>
      </c>
      <c r="AH24">
        <v>0</v>
      </c>
      <c r="AI24">
        <v>1.43</v>
      </c>
      <c r="AJ24">
        <v>1</v>
      </c>
      <c r="AK24">
        <v>1</v>
      </c>
      <c r="AL24">
        <v>1</v>
      </c>
      <c r="AM24">
        <v>2</v>
      </c>
      <c r="AN24">
        <v>0</v>
      </c>
      <c r="AO24">
        <v>0</v>
      </c>
      <c r="AP24">
        <v>0</v>
      </c>
      <c r="AQ24">
        <v>1</v>
      </c>
      <c r="AR24">
        <v>0</v>
      </c>
      <c r="AS24" t="s">
        <v>3</v>
      </c>
      <c r="AT24">
        <v>1</v>
      </c>
      <c r="AU24" t="s">
        <v>3</v>
      </c>
      <c r="AV24">
        <v>0</v>
      </c>
      <c r="AW24">
        <v>2</v>
      </c>
      <c r="AX24">
        <v>73939355</v>
      </c>
      <c r="AY24">
        <v>1</v>
      </c>
      <c r="AZ24">
        <v>0</v>
      </c>
      <c r="BA24">
        <v>25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44.55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</v>
      </c>
      <c r="BQ24">
        <v>44.55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</v>
      </c>
      <c r="CV24">
        <v>0</v>
      </c>
      <c r="CW24">
        <v>0</v>
      </c>
      <c r="CX24">
        <f>ROUND(Y24*Source!I75,7)</f>
        <v>0.03</v>
      </c>
      <c r="CY24">
        <f t="shared" si="7"/>
        <v>63.71</v>
      </c>
      <c r="CZ24">
        <f t="shared" si="8"/>
        <v>44.55</v>
      </c>
      <c r="DA24">
        <f t="shared" si="9"/>
        <v>1.43</v>
      </c>
      <c r="DB24">
        <f t="shared" si="1"/>
        <v>44.55</v>
      </c>
      <c r="DC24">
        <f t="shared" si="2"/>
        <v>0</v>
      </c>
      <c r="DD24" t="s">
        <v>3</v>
      </c>
      <c r="DE24" t="s">
        <v>3</v>
      </c>
      <c r="DF24">
        <f t="shared" si="12"/>
        <v>1.91</v>
      </c>
      <c r="DG24">
        <f t="shared" si="10"/>
        <v>0</v>
      </c>
      <c r="DH24">
        <f t="shared" si="4"/>
        <v>0</v>
      </c>
      <c r="DI24">
        <f t="shared" si="5"/>
        <v>0</v>
      </c>
      <c r="DJ24">
        <f t="shared" si="11"/>
        <v>1.91</v>
      </c>
      <c r="DK24">
        <v>0</v>
      </c>
      <c r="DL24" t="s">
        <v>3</v>
      </c>
      <c r="DM24">
        <v>0</v>
      </c>
      <c r="DN24" t="s">
        <v>3</v>
      </c>
      <c r="DO24">
        <v>0</v>
      </c>
    </row>
    <row r="25" spans="1:119" x14ac:dyDescent="0.2">
      <c r="A25">
        <f>ROW(Source!A75)</f>
        <v>75</v>
      </c>
      <c r="B25">
        <v>73938991</v>
      </c>
      <c r="C25">
        <v>73939330</v>
      </c>
      <c r="D25">
        <v>72610535</v>
      </c>
      <c r="E25">
        <v>1</v>
      </c>
      <c r="F25">
        <v>1</v>
      </c>
      <c r="G25">
        <v>1</v>
      </c>
      <c r="H25">
        <v>3</v>
      </c>
      <c r="I25" t="s">
        <v>552</v>
      </c>
      <c r="J25" t="s">
        <v>553</v>
      </c>
      <c r="K25" t="s">
        <v>554</v>
      </c>
      <c r="L25">
        <v>1348</v>
      </c>
      <c r="N25">
        <v>1009</v>
      </c>
      <c r="O25" t="s">
        <v>285</v>
      </c>
      <c r="P25" t="s">
        <v>285</v>
      </c>
      <c r="Q25">
        <v>1000</v>
      </c>
      <c r="W25">
        <v>0</v>
      </c>
      <c r="X25">
        <v>2036013562</v>
      </c>
      <c r="Y25">
        <f t="shared" si="0"/>
        <v>1.4E-3</v>
      </c>
      <c r="AA25">
        <v>104956.62</v>
      </c>
      <c r="AB25">
        <v>0</v>
      </c>
      <c r="AC25">
        <v>0</v>
      </c>
      <c r="AD25">
        <v>0</v>
      </c>
      <c r="AE25">
        <v>74437.320000000007</v>
      </c>
      <c r="AF25">
        <v>0</v>
      </c>
      <c r="AG25">
        <v>0</v>
      </c>
      <c r="AH25">
        <v>0</v>
      </c>
      <c r="AI25">
        <v>1.41</v>
      </c>
      <c r="AJ25">
        <v>1</v>
      </c>
      <c r="AK25">
        <v>1</v>
      </c>
      <c r="AL25">
        <v>1</v>
      </c>
      <c r="AM25">
        <v>2</v>
      </c>
      <c r="AN25">
        <v>0</v>
      </c>
      <c r="AO25">
        <v>0</v>
      </c>
      <c r="AP25">
        <v>0</v>
      </c>
      <c r="AQ25">
        <v>1</v>
      </c>
      <c r="AR25">
        <v>0</v>
      </c>
      <c r="AS25" t="s">
        <v>3</v>
      </c>
      <c r="AT25">
        <v>1.4E-3</v>
      </c>
      <c r="AU25" t="s">
        <v>3</v>
      </c>
      <c r="AV25">
        <v>0</v>
      </c>
      <c r="AW25">
        <v>2</v>
      </c>
      <c r="AX25">
        <v>73939356</v>
      </c>
      <c r="AY25">
        <v>1</v>
      </c>
      <c r="AZ25">
        <v>0</v>
      </c>
      <c r="BA25">
        <v>26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104.212248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104.212248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CV25">
        <v>0</v>
      </c>
      <c r="CW25">
        <v>0</v>
      </c>
      <c r="CX25">
        <f>ROUND(Y25*Source!I75,7)</f>
        <v>4.1999999999999998E-5</v>
      </c>
      <c r="CY25">
        <f t="shared" si="7"/>
        <v>104956.62</v>
      </c>
      <c r="CZ25">
        <f t="shared" si="8"/>
        <v>74437.320000000007</v>
      </c>
      <c r="DA25">
        <f t="shared" si="9"/>
        <v>1.41</v>
      </c>
      <c r="DB25">
        <f t="shared" si="1"/>
        <v>104.21</v>
      </c>
      <c r="DC25">
        <f t="shared" si="2"/>
        <v>0</v>
      </c>
      <c r="DD25" t="s">
        <v>3</v>
      </c>
      <c r="DE25" t="s">
        <v>3</v>
      </c>
      <c r="DF25">
        <f t="shared" si="12"/>
        <v>4.41</v>
      </c>
      <c r="DG25">
        <f t="shared" si="10"/>
        <v>0</v>
      </c>
      <c r="DH25">
        <f t="shared" si="4"/>
        <v>0</v>
      </c>
      <c r="DI25">
        <f t="shared" si="5"/>
        <v>0</v>
      </c>
      <c r="DJ25">
        <f t="shared" si="11"/>
        <v>4.41</v>
      </c>
      <c r="DK25">
        <v>0</v>
      </c>
      <c r="DL25" t="s">
        <v>3</v>
      </c>
      <c r="DM25">
        <v>0</v>
      </c>
      <c r="DN25" t="s">
        <v>3</v>
      </c>
      <c r="DO25">
        <v>0</v>
      </c>
    </row>
    <row r="26" spans="1:119" x14ac:dyDescent="0.2">
      <c r="A26">
        <f>ROW(Source!A75)</f>
        <v>75</v>
      </c>
      <c r="B26">
        <v>73938991</v>
      </c>
      <c r="C26">
        <v>73939330</v>
      </c>
      <c r="D26">
        <v>72610660</v>
      </c>
      <c r="E26">
        <v>1</v>
      </c>
      <c r="F26">
        <v>1</v>
      </c>
      <c r="G26">
        <v>1</v>
      </c>
      <c r="H26">
        <v>3</v>
      </c>
      <c r="I26" t="s">
        <v>555</v>
      </c>
      <c r="J26" t="s">
        <v>556</v>
      </c>
      <c r="K26" t="s">
        <v>557</v>
      </c>
      <c r="L26">
        <v>1348</v>
      </c>
      <c r="N26">
        <v>1009</v>
      </c>
      <c r="O26" t="s">
        <v>285</v>
      </c>
      <c r="P26" t="s">
        <v>285</v>
      </c>
      <c r="Q26">
        <v>1000</v>
      </c>
      <c r="W26">
        <v>0</v>
      </c>
      <c r="X26">
        <v>-1956910026</v>
      </c>
      <c r="Y26">
        <f t="shared" si="0"/>
        <v>3.5999999999999999E-3</v>
      </c>
      <c r="AA26">
        <v>346815.83</v>
      </c>
      <c r="AB26">
        <v>0</v>
      </c>
      <c r="AC26">
        <v>0</v>
      </c>
      <c r="AD26">
        <v>0</v>
      </c>
      <c r="AE26">
        <v>260763.78</v>
      </c>
      <c r="AF26">
        <v>0</v>
      </c>
      <c r="AG26">
        <v>0</v>
      </c>
      <c r="AH26">
        <v>0</v>
      </c>
      <c r="AI26">
        <v>1.33</v>
      </c>
      <c r="AJ26">
        <v>1</v>
      </c>
      <c r="AK26">
        <v>1</v>
      </c>
      <c r="AL26">
        <v>1</v>
      </c>
      <c r="AM26">
        <v>2</v>
      </c>
      <c r="AN26">
        <v>0</v>
      </c>
      <c r="AO26">
        <v>0</v>
      </c>
      <c r="AP26">
        <v>0</v>
      </c>
      <c r="AQ26">
        <v>1</v>
      </c>
      <c r="AR26">
        <v>0</v>
      </c>
      <c r="AS26" t="s">
        <v>3</v>
      </c>
      <c r="AT26">
        <v>3.5999999999999999E-3</v>
      </c>
      <c r="AU26" t="s">
        <v>3</v>
      </c>
      <c r="AV26">
        <v>0</v>
      </c>
      <c r="AW26">
        <v>2</v>
      </c>
      <c r="AX26">
        <v>73939357</v>
      </c>
      <c r="AY26">
        <v>1</v>
      </c>
      <c r="AZ26">
        <v>0</v>
      </c>
      <c r="BA26">
        <v>27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938.74960799999997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938.74960799999997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CV26">
        <v>0</v>
      </c>
      <c r="CW26">
        <v>0</v>
      </c>
      <c r="CX26">
        <f>ROUND(Y26*Source!I75,7)</f>
        <v>1.08E-4</v>
      </c>
      <c r="CY26">
        <f t="shared" si="7"/>
        <v>346815.83</v>
      </c>
      <c r="CZ26">
        <f t="shared" si="8"/>
        <v>260763.78</v>
      </c>
      <c r="DA26">
        <f t="shared" si="9"/>
        <v>1.33</v>
      </c>
      <c r="DB26">
        <f t="shared" si="1"/>
        <v>938.75</v>
      </c>
      <c r="DC26">
        <f t="shared" si="2"/>
        <v>0</v>
      </c>
      <c r="DD26" t="s">
        <v>3</v>
      </c>
      <c r="DE26" t="s">
        <v>3</v>
      </c>
      <c r="DF26">
        <f t="shared" si="12"/>
        <v>37.46</v>
      </c>
      <c r="DG26">
        <f t="shared" si="10"/>
        <v>0</v>
      </c>
      <c r="DH26">
        <f t="shared" si="4"/>
        <v>0</v>
      </c>
      <c r="DI26">
        <f t="shared" si="5"/>
        <v>0</v>
      </c>
      <c r="DJ26">
        <f t="shared" si="11"/>
        <v>37.46</v>
      </c>
      <c r="DK26">
        <v>0</v>
      </c>
      <c r="DL26" t="s">
        <v>3</v>
      </c>
      <c r="DM26">
        <v>0</v>
      </c>
      <c r="DN26" t="s">
        <v>3</v>
      </c>
      <c r="DO26">
        <v>0</v>
      </c>
    </row>
    <row r="27" spans="1:119" x14ac:dyDescent="0.2">
      <c r="A27">
        <f>ROW(Source!A75)</f>
        <v>75</v>
      </c>
      <c r="B27">
        <v>73938991</v>
      </c>
      <c r="C27">
        <v>73939330</v>
      </c>
      <c r="D27">
        <v>72610910</v>
      </c>
      <c r="E27">
        <v>1</v>
      </c>
      <c r="F27">
        <v>1</v>
      </c>
      <c r="G27">
        <v>1</v>
      </c>
      <c r="H27">
        <v>3</v>
      </c>
      <c r="I27" t="s">
        <v>558</v>
      </c>
      <c r="J27" t="s">
        <v>559</v>
      </c>
      <c r="K27" t="s">
        <v>560</v>
      </c>
      <c r="L27">
        <v>1348</v>
      </c>
      <c r="N27">
        <v>1009</v>
      </c>
      <c r="O27" t="s">
        <v>285</v>
      </c>
      <c r="P27" t="s">
        <v>285</v>
      </c>
      <c r="Q27">
        <v>1000</v>
      </c>
      <c r="W27">
        <v>0</v>
      </c>
      <c r="X27">
        <v>-1562225454</v>
      </c>
      <c r="Y27">
        <f t="shared" si="0"/>
        <v>2.2000000000000001E-4</v>
      </c>
      <c r="AA27">
        <v>127487.86</v>
      </c>
      <c r="AB27">
        <v>0</v>
      </c>
      <c r="AC27">
        <v>0</v>
      </c>
      <c r="AD27">
        <v>0</v>
      </c>
      <c r="AE27">
        <v>75885.63</v>
      </c>
      <c r="AF27">
        <v>0</v>
      </c>
      <c r="AG27">
        <v>0</v>
      </c>
      <c r="AH27">
        <v>0</v>
      </c>
      <c r="AI27">
        <v>1.68</v>
      </c>
      <c r="AJ27">
        <v>1</v>
      </c>
      <c r="AK27">
        <v>1</v>
      </c>
      <c r="AL27">
        <v>1</v>
      </c>
      <c r="AM27">
        <v>2</v>
      </c>
      <c r="AN27">
        <v>0</v>
      </c>
      <c r="AO27">
        <v>0</v>
      </c>
      <c r="AP27">
        <v>0</v>
      </c>
      <c r="AQ27">
        <v>1</v>
      </c>
      <c r="AR27">
        <v>0</v>
      </c>
      <c r="AS27" t="s">
        <v>3</v>
      </c>
      <c r="AT27">
        <v>2.2000000000000001E-4</v>
      </c>
      <c r="AU27" t="s">
        <v>3</v>
      </c>
      <c r="AV27">
        <v>0</v>
      </c>
      <c r="AW27">
        <v>2</v>
      </c>
      <c r="AX27">
        <v>73939358</v>
      </c>
      <c r="AY27">
        <v>1</v>
      </c>
      <c r="AZ27">
        <v>0</v>
      </c>
      <c r="BA27">
        <v>28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16.694838600000001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16.694838600000001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CV27">
        <v>0</v>
      </c>
      <c r="CW27">
        <v>0</v>
      </c>
      <c r="CX27">
        <f>ROUND(Y27*Source!I75,7)</f>
        <v>6.6000000000000003E-6</v>
      </c>
      <c r="CY27">
        <f t="shared" si="7"/>
        <v>127487.86</v>
      </c>
      <c r="CZ27">
        <f t="shared" si="8"/>
        <v>75885.63</v>
      </c>
      <c r="DA27">
        <f t="shared" si="9"/>
        <v>1.68</v>
      </c>
      <c r="DB27">
        <f t="shared" si="1"/>
        <v>16.690000000000001</v>
      </c>
      <c r="DC27">
        <f t="shared" si="2"/>
        <v>0</v>
      </c>
      <c r="DD27" t="s">
        <v>3</v>
      </c>
      <c r="DE27" t="s">
        <v>3</v>
      </c>
      <c r="DF27">
        <f t="shared" si="12"/>
        <v>0.84</v>
      </c>
      <c r="DG27">
        <f t="shared" si="10"/>
        <v>0</v>
      </c>
      <c r="DH27">
        <f t="shared" si="4"/>
        <v>0</v>
      </c>
      <c r="DI27">
        <f t="shared" si="5"/>
        <v>0</v>
      </c>
      <c r="DJ27">
        <f t="shared" si="11"/>
        <v>0.84</v>
      </c>
      <c r="DK27">
        <v>0</v>
      </c>
      <c r="DL27" t="s">
        <v>3</v>
      </c>
      <c r="DM27">
        <v>0</v>
      </c>
      <c r="DN27" t="s">
        <v>3</v>
      </c>
      <c r="DO27">
        <v>0</v>
      </c>
    </row>
    <row r="28" spans="1:119" x14ac:dyDescent="0.2">
      <c r="A28">
        <f>ROW(Source!A75)</f>
        <v>75</v>
      </c>
      <c r="B28">
        <v>73938991</v>
      </c>
      <c r="C28">
        <v>73939330</v>
      </c>
      <c r="D28">
        <v>72610937</v>
      </c>
      <c r="E28">
        <v>1</v>
      </c>
      <c r="F28">
        <v>1</v>
      </c>
      <c r="G28">
        <v>1</v>
      </c>
      <c r="H28">
        <v>3</v>
      </c>
      <c r="I28" t="s">
        <v>561</v>
      </c>
      <c r="J28" t="s">
        <v>562</v>
      </c>
      <c r="K28" t="s">
        <v>563</v>
      </c>
      <c r="L28">
        <v>1348</v>
      </c>
      <c r="N28">
        <v>1009</v>
      </c>
      <c r="O28" t="s">
        <v>285</v>
      </c>
      <c r="P28" t="s">
        <v>285</v>
      </c>
      <c r="Q28">
        <v>1000</v>
      </c>
      <c r="W28">
        <v>0</v>
      </c>
      <c r="X28">
        <v>-1048603184</v>
      </c>
      <c r="Y28">
        <f t="shared" si="0"/>
        <v>1.6999999999999999E-3</v>
      </c>
      <c r="AA28">
        <v>165524.44</v>
      </c>
      <c r="AB28">
        <v>0</v>
      </c>
      <c r="AC28">
        <v>0</v>
      </c>
      <c r="AD28">
        <v>0</v>
      </c>
      <c r="AE28">
        <v>98526.45</v>
      </c>
      <c r="AF28">
        <v>0</v>
      </c>
      <c r="AG28">
        <v>0</v>
      </c>
      <c r="AH28">
        <v>0</v>
      </c>
      <c r="AI28">
        <v>1.68</v>
      </c>
      <c r="AJ28">
        <v>1</v>
      </c>
      <c r="AK28">
        <v>1</v>
      </c>
      <c r="AL28">
        <v>1</v>
      </c>
      <c r="AM28">
        <v>2</v>
      </c>
      <c r="AN28">
        <v>0</v>
      </c>
      <c r="AO28">
        <v>0</v>
      </c>
      <c r="AP28">
        <v>0</v>
      </c>
      <c r="AQ28">
        <v>1</v>
      </c>
      <c r="AR28">
        <v>0</v>
      </c>
      <c r="AS28" t="s">
        <v>3</v>
      </c>
      <c r="AT28">
        <v>1.6999999999999999E-3</v>
      </c>
      <c r="AU28" t="s">
        <v>3</v>
      </c>
      <c r="AV28">
        <v>0</v>
      </c>
      <c r="AW28">
        <v>2</v>
      </c>
      <c r="AX28">
        <v>73939359</v>
      </c>
      <c r="AY28">
        <v>1</v>
      </c>
      <c r="AZ28">
        <v>0</v>
      </c>
      <c r="BA28">
        <v>29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167.49496499999998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167.49496499999998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CV28">
        <v>0</v>
      </c>
      <c r="CW28">
        <v>0</v>
      </c>
      <c r="CX28">
        <f>ROUND(Y28*Source!I75,7)</f>
        <v>5.1E-5</v>
      </c>
      <c r="CY28">
        <f t="shared" si="7"/>
        <v>165524.44</v>
      </c>
      <c r="CZ28">
        <f t="shared" si="8"/>
        <v>98526.45</v>
      </c>
      <c r="DA28">
        <f t="shared" si="9"/>
        <v>1.68</v>
      </c>
      <c r="DB28">
        <f t="shared" si="1"/>
        <v>167.49</v>
      </c>
      <c r="DC28">
        <f t="shared" si="2"/>
        <v>0</v>
      </c>
      <c r="DD28" t="s">
        <v>3</v>
      </c>
      <c r="DE28" t="s">
        <v>3</v>
      </c>
      <c r="DF28">
        <f t="shared" si="12"/>
        <v>8.44</v>
      </c>
      <c r="DG28">
        <f t="shared" si="10"/>
        <v>0</v>
      </c>
      <c r="DH28">
        <f t="shared" si="4"/>
        <v>0</v>
      </c>
      <c r="DI28">
        <f t="shared" si="5"/>
        <v>0</v>
      </c>
      <c r="DJ28">
        <f t="shared" si="11"/>
        <v>8.44</v>
      </c>
      <c r="DK28">
        <v>0</v>
      </c>
      <c r="DL28" t="s">
        <v>3</v>
      </c>
      <c r="DM28">
        <v>0</v>
      </c>
      <c r="DN28" t="s">
        <v>3</v>
      </c>
      <c r="DO28">
        <v>0</v>
      </c>
    </row>
    <row r="29" spans="1:119" x14ac:dyDescent="0.2">
      <c r="A29">
        <f>ROW(Source!A75)</f>
        <v>75</v>
      </c>
      <c r="B29">
        <v>73938991</v>
      </c>
      <c r="C29">
        <v>73939330</v>
      </c>
      <c r="D29">
        <v>72629460</v>
      </c>
      <c r="E29">
        <v>1</v>
      </c>
      <c r="F29">
        <v>1</v>
      </c>
      <c r="G29">
        <v>1</v>
      </c>
      <c r="H29">
        <v>3</v>
      </c>
      <c r="I29" t="s">
        <v>148</v>
      </c>
      <c r="J29" t="s">
        <v>150</v>
      </c>
      <c r="K29" t="s">
        <v>149</v>
      </c>
      <c r="L29">
        <v>1301</v>
      </c>
      <c r="N29">
        <v>1003</v>
      </c>
      <c r="O29" t="s">
        <v>128</v>
      </c>
      <c r="P29" t="s">
        <v>128</v>
      </c>
      <c r="Q29">
        <v>1</v>
      </c>
      <c r="W29">
        <v>0</v>
      </c>
      <c r="X29">
        <v>918212004</v>
      </c>
      <c r="Y29">
        <f t="shared" si="0"/>
        <v>100</v>
      </c>
      <c r="AA29">
        <v>201.05</v>
      </c>
      <c r="AB29">
        <v>0</v>
      </c>
      <c r="AC29">
        <v>0</v>
      </c>
      <c r="AD29">
        <v>0</v>
      </c>
      <c r="AE29">
        <v>201.05</v>
      </c>
      <c r="AF29">
        <v>0</v>
      </c>
      <c r="AG29">
        <v>0</v>
      </c>
      <c r="AH29">
        <v>0</v>
      </c>
      <c r="AI29">
        <v>1</v>
      </c>
      <c r="AJ29">
        <v>1</v>
      </c>
      <c r="AK29">
        <v>1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 t="s">
        <v>3</v>
      </c>
      <c r="AT29">
        <v>100</v>
      </c>
      <c r="AU29" t="s">
        <v>3</v>
      </c>
      <c r="AV29">
        <v>0</v>
      </c>
      <c r="AW29">
        <v>1</v>
      </c>
      <c r="AX29">
        <v>-1</v>
      </c>
      <c r="AY29">
        <v>0</v>
      </c>
      <c r="AZ29">
        <v>0</v>
      </c>
      <c r="BA29" t="s">
        <v>3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CV29">
        <v>0</v>
      </c>
      <c r="CW29">
        <v>0</v>
      </c>
      <c r="CX29">
        <f>ROUND(Y29*Source!I75,7)</f>
        <v>3</v>
      </c>
      <c r="CY29">
        <f t="shared" si="7"/>
        <v>201.05</v>
      </c>
      <c r="CZ29">
        <f t="shared" si="8"/>
        <v>201.05</v>
      </c>
      <c r="DA29">
        <f t="shared" si="9"/>
        <v>1</v>
      </c>
      <c r="DB29">
        <f t="shared" si="1"/>
        <v>20105</v>
      </c>
      <c r="DC29">
        <f t="shared" si="2"/>
        <v>0</v>
      </c>
      <c r="DD29" t="s">
        <v>3</v>
      </c>
      <c r="DE29" t="s">
        <v>3</v>
      </c>
      <c r="DF29">
        <f>ROUND(ROUND(AE29,2)*CX29,2)</f>
        <v>603.15</v>
      </c>
      <c r="DG29">
        <f t="shared" si="10"/>
        <v>0</v>
      </c>
      <c r="DH29">
        <f t="shared" si="4"/>
        <v>0</v>
      </c>
      <c r="DI29">
        <f t="shared" si="5"/>
        <v>0</v>
      </c>
      <c r="DJ29">
        <f t="shared" si="11"/>
        <v>603.15</v>
      </c>
      <c r="DK29">
        <v>1</v>
      </c>
      <c r="DL29" t="s">
        <v>3</v>
      </c>
      <c r="DM29">
        <v>0</v>
      </c>
      <c r="DN29" t="s">
        <v>3</v>
      </c>
      <c r="DO29">
        <v>0</v>
      </c>
    </row>
    <row r="30" spans="1:119" x14ac:dyDescent="0.2">
      <c r="A30">
        <f>ROW(Source!A77)</f>
        <v>77</v>
      </c>
      <c r="B30">
        <v>73938991</v>
      </c>
      <c r="C30">
        <v>73939362</v>
      </c>
      <c r="D30">
        <v>72518646</v>
      </c>
      <c r="E30">
        <v>119</v>
      </c>
      <c r="F30">
        <v>1</v>
      </c>
      <c r="G30">
        <v>1</v>
      </c>
      <c r="H30">
        <v>1</v>
      </c>
      <c r="I30" t="s">
        <v>564</v>
      </c>
      <c r="J30" t="s">
        <v>3</v>
      </c>
      <c r="K30" t="s">
        <v>565</v>
      </c>
      <c r="L30">
        <v>1191</v>
      </c>
      <c r="N30">
        <v>1013</v>
      </c>
      <c r="O30" t="s">
        <v>493</v>
      </c>
      <c r="P30" t="s">
        <v>493</v>
      </c>
      <c r="Q30">
        <v>1</v>
      </c>
      <c r="W30">
        <v>0</v>
      </c>
      <c r="X30">
        <v>-1105933552</v>
      </c>
      <c r="Y30">
        <f t="shared" si="0"/>
        <v>0.28000000000000003</v>
      </c>
      <c r="AA30">
        <v>0</v>
      </c>
      <c r="AB30">
        <v>0</v>
      </c>
      <c r="AC30">
        <v>0</v>
      </c>
      <c r="AD30">
        <v>386.8</v>
      </c>
      <c r="AE30">
        <v>0</v>
      </c>
      <c r="AF30">
        <v>0</v>
      </c>
      <c r="AG30">
        <v>0</v>
      </c>
      <c r="AH30">
        <v>386.8</v>
      </c>
      <c r="AI30">
        <v>1</v>
      </c>
      <c r="AJ30">
        <v>1</v>
      </c>
      <c r="AK30">
        <v>1</v>
      </c>
      <c r="AL30">
        <v>1</v>
      </c>
      <c r="AM30">
        <v>-2</v>
      </c>
      <c r="AN30">
        <v>0</v>
      </c>
      <c r="AO30">
        <v>0</v>
      </c>
      <c r="AP30">
        <v>1</v>
      </c>
      <c r="AQ30">
        <v>1</v>
      </c>
      <c r="AR30">
        <v>0</v>
      </c>
      <c r="AS30" t="s">
        <v>3</v>
      </c>
      <c r="AT30">
        <v>0.28000000000000003</v>
      </c>
      <c r="AU30" t="s">
        <v>3</v>
      </c>
      <c r="AV30">
        <v>1</v>
      </c>
      <c r="AW30">
        <v>2</v>
      </c>
      <c r="AX30">
        <v>73939369</v>
      </c>
      <c r="AY30">
        <v>1</v>
      </c>
      <c r="AZ30">
        <v>0</v>
      </c>
      <c r="BA30">
        <v>31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108.30400000000002</v>
      </c>
      <c r="BN30">
        <v>0.28000000000000003</v>
      </c>
      <c r="BO30">
        <v>0</v>
      </c>
      <c r="BP30">
        <v>1</v>
      </c>
      <c r="BQ30">
        <v>0</v>
      </c>
      <c r="BR30">
        <v>0</v>
      </c>
      <c r="BS30">
        <v>0</v>
      </c>
      <c r="BT30">
        <v>108.30400000000002</v>
      </c>
      <c r="BU30">
        <v>0.28000000000000003</v>
      </c>
      <c r="BV30">
        <v>0</v>
      </c>
      <c r="BW30">
        <v>1</v>
      </c>
      <c r="CU30">
        <f>ROUND(AT30*Source!I77*AH30*AL30,2)</f>
        <v>0</v>
      </c>
      <c r="CV30">
        <f>ROUND(Y30*Source!I77,7)</f>
        <v>0</v>
      </c>
      <c r="CW30">
        <v>0</v>
      </c>
      <c r="CX30">
        <f>ROUND(Y30*Source!I77,7)</f>
        <v>0</v>
      </c>
      <c r="CY30">
        <f>AD30</f>
        <v>386.8</v>
      </c>
      <c r="CZ30">
        <f>AH30</f>
        <v>386.8</v>
      </c>
      <c r="DA30">
        <f>AL30</f>
        <v>1</v>
      </c>
      <c r="DB30">
        <f t="shared" si="1"/>
        <v>108.3</v>
      </c>
      <c r="DC30">
        <f t="shared" si="2"/>
        <v>0</v>
      </c>
      <c r="DD30" t="s">
        <v>3</v>
      </c>
      <c r="DE30" t="s">
        <v>3</v>
      </c>
      <c r="DF30">
        <f>ROUND(ROUND(AE30,2)*CX30,2)</f>
        <v>0</v>
      </c>
      <c r="DG30">
        <f t="shared" si="10"/>
        <v>0</v>
      </c>
      <c r="DH30">
        <f t="shared" si="4"/>
        <v>0</v>
      </c>
      <c r="DI30">
        <f t="shared" si="5"/>
        <v>0</v>
      </c>
      <c r="DJ30">
        <f>DI30</f>
        <v>0</v>
      </c>
      <c r="DK30">
        <v>1</v>
      </c>
      <c r="DL30" t="s">
        <v>3</v>
      </c>
      <c r="DM30">
        <v>0</v>
      </c>
      <c r="DN30" t="s">
        <v>3</v>
      </c>
      <c r="DO30">
        <v>0</v>
      </c>
    </row>
    <row r="31" spans="1:119" x14ac:dyDescent="0.2">
      <c r="A31">
        <f>ROW(Source!A77)</f>
        <v>77</v>
      </c>
      <c r="B31">
        <v>73938991</v>
      </c>
      <c r="C31">
        <v>73939362</v>
      </c>
      <c r="D31">
        <v>72647089</v>
      </c>
      <c r="E31">
        <v>1</v>
      </c>
      <c r="F31">
        <v>1</v>
      </c>
      <c r="G31">
        <v>1</v>
      </c>
      <c r="H31">
        <v>2</v>
      </c>
      <c r="I31" t="s">
        <v>566</v>
      </c>
      <c r="J31" t="s">
        <v>567</v>
      </c>
      <c r="K31" t="s">
        <v>568</v>
      </c>
      <c r="L31">
        <v>1368</v>
      </c>
      <c r="N31">
        <v>1011</v>
      </c>
      <c r="O31" t="s">
        <v>497</v>
      </c>
      <c r="P31" t="s">
        <v>497</v>
      </c>
      <c r="Q31">
        <v>1</v>
      </c>
      <c r="W31">
        <v>0</v>
      </c>
      <c r="X31">
        <v>860887119</v>
      </c>
      <c r="Y31">
        <f t="shared" si="0"/>
        <v>0.15</v>
      </c>
      <c r="AA31">
        <v>0</v>
      </c>
      <c r="AB31">
        <v>13.81</v>
      </c>
      <c r="AC31">
        <v>0</v>
      </c>
      <c r="AD31">
        <v>0</v>
      </c>
      <c r="AE31">
        <v>0</v>
      </c>
      <c r="AF31">
        <v>8.6300000000000008</v>
      </c>
      <c r="AG31">
        <v>0</v>
      </c>
      <c r="AH31">
        <v>0</v>
      </c>
      <c r="AI31">
        <v>1</v>
      </c>
      <c r="AJ31">
        <v>1.6</v>
      </c>
      <c r="AK31">
        <v>1</v>
      </c>
      <c r="AL31">
        <v>1</v>
      </c>
      <c r="AM31">
        <v>2</v>
      </c>
      <c r="AN31">
        <v>0</v>
      </c>
      <c r="AO31">
        <v>0</v>
      </c>
      <c r="AP31">
        <v>1</v>
      </c>
      <c r="AQ31">
        <v>1</v>
      </c>
      <c r="AR31">
        <v>0</v>
      </c>
      <c r="AS31" t="s">
        <v>3</v>
      </c>
      <c r="AT31">
        <v>0.15</v>
      </c>
      <c r="AU31" t="s">
        <v>3</v>
      </c>
      <c r="AV31">
        <v>1</v>
      </c>
      <c r="AW31">
        <v>2</v>
      </c>
      <c r="AX31">
        <v>73939370</v>
      </c>
      <c r="AY31">
        <v>1</v>
      </c>
      <c r="AZ31">
        <v>0</v>
      </c>
      <c r="BA31">
        <v>32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1.2945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0</v>
      </c>
      <c r="BR31">
        <v>1.2945</v>
      </c>
      <c r="BS31">
        <v>0</v>
      </c>
      <c r="BT31">
        <v>0</v>
      </c>
      <c r="BU31">
        <v>0</v>
      </c>
      <c r="BV31">
        <v>0</v>
      </c>
      <c r="BW31">
        <v>1</v>
      </c>
      <c r="CV31">
        <v>0</v>
      </c>
      <c r="CW31">
        <f>ROUND(Y31*Source!I77*DO31,7)</f>
        <v>0</v>
      </c>
      <c r="CX31">
        <f>ROUND(Y31*Source!I77,7)</f>
        <v>0</v>
      </c>
      <c r="CY31">
        <f>AB31</f>
        <v>13.81</v>
      </c>
      <c r="CZ31">
        <f>AF31</f>
        <v>8.6300000000000008</v>
      </c>
      <c r="DA31">
        <f>AJ31</f>
        <v>1.6</v>
      </c>
      <c r="DB31">
        <f t="shared" si="1"/>
        <v>1.29</v>
      </c>
      <c r="DC31">
        <f t="shared" si="2"/>
        <v>0</v>
      </c>
      <c r="DD31" t="s">
        <v>3</v>
      </c>
      <c r="DE31" t="s">
        <v>3</v>
      </c>
      <c r="DF31">
        <f>ROUND(ROUND(AE31,2)*CX31,2)</f>
        <v>0</v>
      </c>
      <c r="DG31">
        <f>ROUND(ROUND(AF31*AJ31,2)*CX31,2)</f>
        <v>0</v>
      </c>
      <c r="DH31">
        <f t="shared" si="4"/>
        <v>0</v>
      </c>
      <c r="DI31">
        <f t="shared" si="5"/>
        <v>0</v>
      </c>
      <c r="DJ31">
        <f>DG31+DH31</f>
        <v>0</v>
      </c>
      <c r="DK31">
        <v>0</v>
      </c>
      <c r="DL31" t="s">
        <v>3</v>
      </c>
      <c r="DM31">
        <v>0</v>
      </c>
      <c r="DN31" t="s">
        <v>3</v>
      </c>
      <c r="DO31">
        <v>0</v>
      </c>
    </row>
    <row r="32" spans="1:119" x14ac:dyDescent="0.2">
      <c r="A32">
        <f>ROW(Source!A77)</f>
        <v>77</v>
      </c>
      <c r="B32">
        <v>73938991</v>
      </c>
      <c r="C32">
        <v>73939362</v>
      </c>
      <c r="D32">
        <v>72647111</v>
      </c>
      <c r="E32">
        <v>1</v>
      </c>
      <c r="F32">
        <v>1</v>
      </c>
      <c r="G32">
        <v>1</v>
      </c>
      <c r="H32">
        <v>2</v>
      </c>
      <c r="I32" t="s">
        <v>569</v>
      </c>
      <c r="J32" t="s">
        <v>570</v>
      </c>
      <c r="K32" t="s">
        <v>571</v>
      </c>
      <c r="L32">
        <v>1368</v>
      </c>
      <c r="N32">
        <v>1011</v>
      </c>
      <c r="O32" t="s">
        <v>497</v>
      </c>
      <c r="P32" t="s">
        <v>497</v>
      </c>
      <c r="Q32">
        <v>1</v>
      </c>
      <c r="W32">
        <v>0</v>
      </c>
      <c r="X32">
        <v>1391482573</v>
      </c>
      <c r="Y32">
        <f t="shared" si="0"/>
        <v>0.28999999999999998</v>
      </c>
      <c r="AA32">
        <v>0</v>
      </c>
      <c r="AB32">
        <v>4.34</v>
      </c>
      <c r="AC32">
        <v>0</v>
      </c>
      <c r="AD32">
        <v>0</v>
      </c>
      <c r="AE32">
        <v>0</v>
      </c>
      <c r="AF32">
        <v>3.34</v>
      </c>
      <c r="AG32">
        <v>0</v>
      </c>
      <c r="AH32">
        <v>0</v>
      </c>
      <c r="AI32">
        <v>1</v>
      </c>
      <c r="AJ32">
        <v>1.3</v>
      </c>
      <c r="AK32">
        <v>1</v>
      </c>
      <c r="AL32">
        <v>1</v>
      </c>
      <c r="AM32">
        <v>2</v>
      </c>
      <c r="AN32">
        <v>0</v>
      </c>
      <c r="AO32">
        <v>0</v>
      </c>
      <c r="AP32">
        <v>1</v>
      </c>
      <c r="AQ32">
        <v>1</v>
      </c>
      <c r="AR32">
        <v>0</v>
      </c>
      <c r="AS32" t="s">
        <v>3</v>
      </c>
      <c r="AT32">
        <v>0.28999999999999998</v>
      </c>
      <c r="AU32" t="s">
        <v>3</v>
      </c>
      <c r="AV32">
        <v>1</v>
      </c>
      <c r="AW32">
        <v>2</v>
      </c>
      <c r="AX32">
        <v>73939371</v>
      </c>
      <c r="AY32">
        <v>1</v>
      </c>
      <c r="AZ32">
        <v>0</v>
      </c>
      <c r="BA32">
        <v>33</v>
      </c>
      <c r="BB32">
        <v>1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0.96859999999999991</v>
      </c>
      <c r="BL32">
        <v>0</v>
      </c>
      <c r="BM32">
        <v>0</v>
      </c>
      <c r="BN32">
        <v>0</v>
      </c>
      <c r="BO32">
        <v>0</v>
      </c>
      <c r="BP32">
        <v>1</v>
      </c>
      <c r="BQ32">
        <v>0</v>
      </c>
      <c r="BR32">
        <v>0.96859999999999991</v>
      </c>
      <c r="BS32">
        <v>0</v>
      </c>
      <c r="BT32">
        <v>0</v>
      </c>
      <c r="BU32">
        <v>0</v>
      </c>
      <c r="BV32">
        <v>0</v>
      </c>
      <c r="BW32">
        <v>1</v>
      </c>
      <c r="CV32">
        <v>0</v>
      </c>
      <c r="CW32">
        <f>ROUND(Y32*Source!I77*DO32,7)</f>
        <v>0</v>
      </c>
      <c r="CX32">
        <f>ROUND(Y32*Source!I77,7)</f>
        <v>0</v>
      </c>
      <c r="CY32">
        <f>AB32</f>
        <v>4.34</v>
      </c>
      <c r="CZ32">
        <f>AF32</f>
        <v>3.34</v>
      </c>
      <c r="DA32">
        <f>AJ32</f>
        <v>1.3</v>
      </c>
      <c r="DB32">
        <f t="shared" si="1"/>
        <v>0.97</v>
      </c>
      <c r="DC32">
        <f t="shared" si="2"/>
        <v>0</v>
      </c>
      <c r="DD32" t="s">
        <v>3</v>
      </c>
      <c r="DE32" t="s">
        <v>3</v>
      </c>
      <c r="DF32">
        <f>ROUND(ROUND(AE32,2)*CX32,2)</f>
        <v>0</v>
      </c>
      <c r="DG32">
        <f>ROUND(ROUND(AF32*AJ32,2)*CX32,2)</f>
        <v>0</v>
      </c>
      <c r="DH32">
        <f t="shared" si="4"/>
        <v>0</v>
      </c>
      <c r="DI32">
        <f t="shared" si="5"/>
        <v>0</v>
      </c>
      <c r="DJ32">
        <f>DG32+DH32</f>
        <v>0</v>
      </c>
      <c r="DK32">
        <v>0</v>
      </c>
      <c r="DL32" t="s">
        <v>3</v>
      </c>
      <c r="DM32">
        <v>0</v>
      </c>
      <c r="DN32" t="s">
        <v>3</v>
      </c>
      <c r="DO32">
        <v>0</v>
      </c>
    </row>
    <row r="33" spans="1:119" x14ac:dyDescent="0.2">
      <c r="A33">
        <f>ROW(Source!A77)</f>
        <v>77</v>
      </c>
      <c r="B33">
        <v>73938991</v>
      </c>
      <c r="C33">
        <v>73939362</v>
      </c>
      <c r="D33">
        <v>72589277</v>
      </c>
      <c r="E33">
        <v>1</v>
      </c>
      <c r="F33">
        <v>1</v>
      </c>
      <c r="G33">
        <v>1</v>
      </c>
      <c r="H33">
        <v>3</v>
      </c>
      <c r="I33" t="s">
        <v>572</v>
      </c>
      <c r="J33" t="s">
        <v>573</v>
      </c>
      <c r="K33" t="s">
        <v>574</v>
      </c>
      <c r="L33">
        <v>1346</v>
      </c>
      <c r="N33">
        <v>1009</v>
      </c>
      <c r="O33" t="s">
        <v>545</v>
      </c>
      <c r="P33" t="s">
        <v>545</v>
      </c>
      <c r="Q33">
        <v>1</v>
      </c>
      <c r="W33">
        <v>0</v>
      </c>
      <c r="X33">
        <v>478489546</v>
      </c>
      <c r="Y33">
        <f t="shared" si="0"/>
        <v>0.01</v>
      </c>
      <c r="AA33">
        <v>1002.64</v>
      </c>
      <c r="AB33">
        <v>0</v>
      </c>
      <c r="AC33">
        <v>0</v>
      </c>
      <c r="AD33">
        <v>0</v>
      </c>
      <c r="AE33">
        <v>596.80999999999995</v>
      </c>
      <c r="AF33">
        <v>0</v>
      </c>
      <c r="AG33">
        <v>0</v>
      </c>
      <c r="AH33">
        <v>0</v>
      </c>
      <c r="AI33">
        <v>1.68</v>
      </c>
      <c r="AJ33">
        <v>1</v>
      </c>
      <c r="AK33">
        <v>1</v>
      </c>
      <c r="AL33">
        <v>1</v>
      </c>
      <c r="AM33">
        <v>2</v>
      </c>
      <c r="AN33">
        <v>0</v>
      </c>
      <c r="AO33">
        <v>0</v>
      </c>
      <c r="AP33">
        <v>1</v>
      </c>
      <c r="AQ33">
        <v>1</v>
      </c>
      <c r="AR33">
        <v>0</v>
      </c>
      <c r="AS33" t="s">
        <v>3</v>
      </c>
      <c r="AT33">
        <v>0.01</v>
      </c>
      <c r="AU33" t="s">
        <v>3</v>
      </c>
      <c r="AV33">
        <v>0</v>
      </c>
      <c r="AW33">
        <v>2</v>
      </c>
      <c r="AX33">
        <v>73939372</v>
      </c>
      <c r="AY33">
        <v>1</v>
      </c>
      <c r="AZ33">
        <v>0</v>
      </c>
      <c r="BA33">
        <v>34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5.9680999999999997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5.9680999999999997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CV33">
        <v>0</v>
      </c>
      <c r="CW33">
        <v>0</v>
      </c>
      <c r="CX33">
        <f>ROUND(Y33*Source!I77,7)</f>
        <v>0</v>
      </c>
      <c r="CY33">
        <f>AA33</f>
        <v>1002.64</v>
      </c>
      <c r="CZ33">
        <f>AE33</f>
        <v>596.80999999999995</v>
      </c>
      <c r="DA33">
        <f>AI33</f>
        <v>1.68</v>
      </c>
      <c r="DB33">
        <f t="shared" si="1"/>
        <v>5.97</v>
      </c>
      <c r="DC33">
        <f t="shared" si="2"/>
        <v>0</v>
      </c>
      <c r="DD33" t="s">
        <v>3</v>
      </c>
      <c r="DE33" t="s">
        <v>3</v>
      </c>
      <c r="DF33">
        <f>ROUND(ROUND(AE33*AI33,2)*CX33,2)</f>
        <v>0</v>
      </c>
      <c r="DG33">
        <f>ROUND(ROUND(AF33,2)*CX33,2)</f>
        <v>0</v>
      </c>
      <c r="DH33">
        <f t="shared" si="4"/>
        <v>0</v>
      </c>
      <c r="DI33">
        <f t="shared" si="5"/>
        <v>0</v>
      </c>
      <c r="DJ33">
        <f>DF33</f>
        <v>0</v>
      </c>
      <c r="DK33">
        <v>0</v>
      </c>
      <c r="DL33" t="s">
        <v>3</v>
      </c>
      <c r="DM33">
        <v>0</v>
      </c>
      <c r="DN33" t="s">
        <v>3</v>
      </c>
      <c r="DO33">
        <v>0</v>
      </c>
    </row>
    <row r="34" spans="1:119" x14ac:dyDescent="0.2">
      <c r="A34">
        <f>ROW(Source!A77)</f>
        <v>77</v>
      </c>
      <c r="B34">
        <v>73938991</v>
      </c>
      <c r="C34">
        <v>73939362</v>
      </c>
      <c r="D34">
        <v>72594025</v>
      </c>
      <c r="E34">
        <v>1</v>
      </c>
      <c r="F34">
        <v>1</v>
      </c>
      <c r="G34">
        <v>1</v>
      </c>
      <c r="H34">
        <v>3</v>
      </c>
      <c r="I34" t="s">
        <v>575</v>
      </c>
      <c r="J34" t="s">
        <v>576</v>
      </c>
      <c r="K34" t="s">
        <v>577</v>
      </c>
      <c r="L34">
        <v>1346</v>
      </c>
      <c r="N34">
        <v>1009</v>
      </c>
      <c r="O34" t="s">
        <v>545</v>
      </c>
      <c r="P34" t="s">
        <v>545</v>
      </c>
      <c r="Q34">
        <v>1</v>
      </c>
      <c r="W34">
        <v>0</v>
      </c>
      <c r="X34">
        <v>-1493600273</v>
      </c>
      <c r="Y34">
        <f t="shared" si="0"/>
        <v>1E-3</v>
      </c>
      <c r="AA34">
        <v>91.46</v>
      </c>
      <c r="AB34">
        <v>0</v>
      </c>
      <c r="AC34">
        <v>0</v>
      </c>
      <c r="AD34">
        <v>0</v>
      </c>
      <c r="AE34">
        <v>56.11</v>
      </c>
      <c r="AF34">
        <v>0</v>
      </c>
      <c r="AG34">
        <v>0</v>
      </c>
      <c r="AH34">
        <v>0</v>
      </c>
      <c r="AI34">
        <v>1.63</v>
      </c>
      <c r="AJ34">
        <v>1</v>
      </c>
      <c r="AK34">
        <v>1</v>
      </c>
      <c r="AL34">
        <v>1</v>
      </c>
      <c r="AM34">
        <v>2</v>
      </c>
      <c r="AN34">
        <v>0</v>
      </c>
      <c r="AO34">
        <v>0</v>
      </c>
      <c r="AP34">
        <v>1</v>
      </c>
      <c r="AQ34">
        <v>1</v>
      </c>
      <c r="AR34">
        <v>0</v>
      </c>
      <c r="AS34" t="s">
        <v>3</v>
      </c>
      <c r="AT34">
        <v>1E-3</v>
      </c>
      <c r="AU34" t="s">
        <v>3</v>
      </c>
      <c r="AV34">
        <v>0</v>
      </c>
      <c r="AW34">
        <v>2</v>
      </c>
      <c r="AX34">
        <v>73939373</v>
      </c>
      <c r="AY34">
        <v>1</v>
      </c>
      <c r="AZ34">
        <v>0</v>
      </c>
      <c r="BA34">
        <v>35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5.611E-2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5.611E-2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CV34">
        <v>0</v>
      </c>
      <c r="CW34">
        <v>0</v>
      </c>
      <c r="CX34">
        <f>ROUND(Y34*Source!I77,7)</f>
        <v>0</v>
      </c>
      <c r="CY34">
        <f>AA34</f>
        <v>91.46</v>
      </c>
      <c r="CZ34">
        <f>AE34</f>
        <v>56.11</v>
      </c>
      <c r="DA34">
        <f>AI34</f>
        <v>1.63</v>
      </c>
      <c r="DB34">
        <f t="shared" si="1"/>
        <v>0.06</v>
      </c>
      <c r="DC34">
        <f t="shared" si="2"/>
        <v>0</v>
      </c>
      <c r="DD34" t="s">
        <v>3</v>
      </c>
      <c r="DE34" t="s">
        <v>3</v>
      </c>
      <c r="DF34">
        <f>ROUND(ROUND(AE34*AI34,2)*CX34,2)</f>
        <v>0</v>
      </c>
      <c r="DG34">
        <f>ROUND(ROUND(AF34,2)*CX34,2)</f>
        <v>0</v>
      </c>
      <c r="DH34">
        <f t="shared" si="4"/>
        <v>0</v>
      </c>
      <c r="DI34">
        <f t="shared" si="5"/>
        <v>0</v>
      </c>
      <c r="DJ34">
        <f>DF34</f>
        <v>0</v>
      </c>
      <c r="DK34">
        <v>0</v>
      </c>
      <c r="DL34" t="s">
        <v>3</v>
      </c>
      <c r="DM34">
        <v>0</v>
      </c>
      <c r="DN34" t="s">
        <v>3</v>
      </c>
      <c r="DO34">
        <v>0</v>
      </c>
    </row>
    <row r="35" spans="1:119" x14ac:dyDescent="0.2">
      <c r="A35">
        <f>ROW(Source!A77)</f>
        <v>77</v>
      </c>
      <c r="B35">
        <v>73938991</v>
      </c>
      <c r="C35">
        <v>73939362</v>
      </c>
      <c r="D35">
        <v>72635251</v>
      </c>
      <c r="E35">
        <v>1</v>
      </c>
      <c r="F35">
        <v>1</v>
      </c>
      <c r="G35">
        <v>1</v>
      </c>
      <c r="H35">
        <v>3</v>
      </c>
      <c r="I35" t="s">
        <v>157</v>
      </c>
      <c r="J35" t="s">
        <v>159</v>
      </c>
      <c r="K35" t="s">
        <v>158</v>
      </c>
      <c r="L35">
        <v>1371</v>
      </c>
      <c r="N35">
        <v>1013</v>
      </c>
      <c r="O35" t="s">
        <v>137</v>
      </c>
      <c r="P35" t="s">
        <v>137</v>
      </c>
      <c r="Q35">
        <v>1</v>
      </c>
      <c r="W35">
        <v>0</v>
      </c>
      <c r="X35">
        <v>1640984246</v>
      </c>
      <c r="Y35">
        <f t="shared" si="0"/>
        <v>1</v>
      </c>
      <c r="AA35">
        <v>153.4</v>
      </c>
      <c r="AB35">
        <v>0</v>
      </c>
      <c r="AC35">
        <v>0</v>
      </c>
      <c r="AD35">
        <v>0</v>
      </c>
      <c r="AE35">
        <v>120.79</v>
      </c>
      <c r="AF35">
        <v>0</v>
      </c>
      <c r="AG35">
        <v>0</v>
      </c>
      <c r="AH35">
        <v>0</v>
      </c>
      <c r="AI35">
        <v>1.27</v>
      </c>
      <c r="AJ35">
        <v>1</v>
      </c>
      <c r="AK35">
        <v>1</v>
      </c>
      <c r="AL35">
        <v>1</v>
      </c>
      <c r="AM35">
        <v>0</v>
      </c>
      <c r="AN35">
        <v>0</v>
      </c>
      <c r="AO35">
        <v>0</v>
      </c>
      <c r="AP35">
        <v>1</v>
      </c>
      <c r="AQ35">
        <v>0</v>
      </c>
      <c r="AR35">
        <v>0</v>
      </c>
      <c r="AS35" t="s">
        <v>3</v>
      </c>
      <c r="AT35">
        <v>1</v>
      </c>
      <c r="AU35" t="s">
        <v>3</v>
      </c>
      <c r="AV35">
        <v>0</v>
      </c>
      <c r="AW35">
        <v>1</v>
      </c>
      <c r="AX35">
        <v>-1</v>
      </c>
      <c r="AY35">
        <v>0</v>
      </c>
      <c r="AZ35">
        <v>0</v>
      </c>
      <c r="BA35" t="s">
        <v>3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CV35">
        <v>0</v>
      </c>
      <c r="CW35">
        <v>0</v>
      </c>
      <c r="CX35">
        <f>ROUND(Y35*Source!I77,7)</f>
        <v>0</v>
      </c>
      <c r="CY35">
        <f>AA35</f>
        <v>153.4</v>
      </c>
      <c r="CZ35">
        <f>AE35</f>
        <v>120.79</v>
      </c>
      <c r="DA35">
        <f>AI35</f>
        <v>1.27</v>
      </c>
      <c r="DB35">
        <f t="shared" si="1"/>
        <v>120.79</v>
      </c>
      <c r="DC35">
        <f t="shared" si="2"/>
        <v>0</v>
      </c>
      <c r="DD35" t="s">
        <v>3</v>
      </c>
      <c r="DE35" t="s">
        <v>3</v>
      </c>
      <c r="DF35">
        <f>ROUND(ROUND(AE35*AI35,2)*CX35,2)</f>
        <v>0</v>
      </c>
      <c r="DG35">
        <f>ROUND(ROUND(AF35,2)*CX35,2)</f>
        <v>0</v>
      </c>
      <c r="DH35">
        <f t="shared" si="4"/>
        <v>0</v>
      </c>
      <c r="DI35">
        <f t="shared" si="5"/>
        <v>0</v>
      </c>
      <c r="DJ35">
        <f>DF35</f>
        <v>0</v>
      </c>
      <c r="DK35">
        <v>0</v>
      </c>
      <c r="DL35" t="s">
        <v>3</v>
      </c>
      <c r="DM35">
        <v>0</v>
      </c>
      <c r="DN35" t="s">
        <v>3</v>
      </c>
      <c r="DO35">
        <v>0</v>
      </c>
    </row>
    <row r="36" spans="1:119" x14ac:dyDescent="0.2">
      <c r="A36">
        <f>ROW(Source!A79)</f>
        <v>79</v>
      </c>
      <c r="B36">
        <v>73938991</v>
      </c>
      <c r="C36">
        <v>73939376</v>
      </c>
      <c r="D36">
        <v>72518646</v>
      </c>
      <c r="E36">
        <v>119</v>
      </c>
      <c r="F36">
        <v>1</v>
      </c>
      <c r="G36">
        <v>1</v>
      </c>
      <c r="H36">
        <v>1</v>
      </c>
      <c r="I36" t="s">
        <v>564</v>
      </c>
      <c r="J36" t="s">
        <v>3</v>
      </c>
      <c r="K36" t="s">
        <v>565</v>
      </c>
      <c r="L36">
        <v>1191</v>
      </c>
      <c r="N36">
        <v>1013</v>
      </c>
      <c r="O36" t="s">
        <v>493</v>
      </c>
      <c r="P36" t="s">
        <v>493</v>
      </c>
      <c r="Q36">
        <v>1</v>
      </c>
      <c r="W36">
        <v>0</v>
      </c>
      <c r="X36">
        <v>-1105933552</v>
      </c>
      <c r="Y36">
        <f t="shared" si="0"/>
        <v>0.32</v>
      </c>
      <c r="AA36">
        <v>0</v>
      </c>
      <c r="AB36">
        <v>0</v>
      </c>
      <c r="AC36">
        <v>0</v>
      </c>
      <c r="AD36">
        <v>386.8</v>
      </c>
      <c r="AE36">
        <v>0</v>
      </c>
      <c r="AF36">
        <v>0</v>
      </c>
      <c r="AG36">
        <v>0</v>
      </c>
      <c r="AH36">
        <v>386.8</v>
      </c>
      <c r="AI36">
        <v>1</v>
      </c>
      <c r="AJ36">
        <v>1</v>
      </c>
      <c r="AK36">
        <v>1</v>
      </c>
      <c r="AL36">
        <v>1</v>
      </c>
      <c r="AM36">
        <v>-2</v>
      </c>
      <c r="AN36">
        <v>0</v>
      </c>
      <c r="AO36">
        <v>0</v>
      </c>
      <c r="AP36">
        <v>1</v>
      </c>
      <c r="AQ36">
        <v>1</v>
      </c>
      <c r="AR36">
        <v>0</v>
      </c>
      <c r="AS36" t="s">
        <v>3</v>
      </c>
      <c r="AT36">
        <v>0.32</v>
      </c>
      <c r="AU36" t="s">
        <v>3</v>
      </c>
      <c r="AV36">
        <v>1</v>
      </c>
      <c r="AW36">
        <v>2</v>
      </c>
      <c r="AX36">
        <v>73939383</v>
      </c>
      <c r="AY36">
        <v>1</v>
      </c>
      <c r="AZ36">
        <v>0</v>
      </c>
      <c r="BA36">
        <v>37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123.77600000000001</v>
      </c>
      <c r="BN36">
        <v>0.32</v>
      </c>
      <c r="BO36">
        <v>0</v>
      </c>
      <c r="BP36">
        <v>1</v>
      </c>
      <c r="BQ36">
        <v>0</v>
      </c>
      <c r="BR36">
        <v>0</v>
      </c>
      <c r="BS36">
        <v>0</v>
      </c>
      <c r="BT36">
        <v>123.77600000000001</v>
      </c>
      <c r="BU36">
        <v>0.32</v>
      </c>
      <c r="BV36">
        <v>0</v>
      </c>
      <c r="BW36">
        <v>1</v>
      </c>
      <c r="CU36">
        <f>ROUND(AT36*Source!I79*AH36*AL36,2)</f>
        <v>123.78</v>
      </c>
      <c r="CV36">
        <f>ROUND(Y36*Source!I79,7)</f>
        <v>0.32</v>
      </c>
      <c r="CW36">
        <v>0</v>
      </c>
      <c r="CX36">
        <f>ROUND(Y36*Source!I79,7)</f>
        <v>0.32</v>
      </c>
      <c r="CY36">
        <f>AD36</f>
        <v>386.8</v>
      </c>
      <c r="CZ36">
        <f>AH36</f>
        <v>386.8</v>
      </c>
      <c r="DA36">
        <f>AL36</f>
        <v>1</v>
      </c>
      <c r="DB36">
        <f t="shared" si="1"/>
        <v>123.78</v>
      </c>
      <c r="DC36">
        <f t="shared" si="2"/>
        <v>0</v>
      </c>
      <c r="DD36" t="s">
        <v>3</v>
      </c>
      <c r="DE36" t="s">
        <v>3</v>
      </c>
      <c r="DF36">
        <f>ROUND(ROUND(AE36,2)*CX36,2)</f>
        <v>0</v>
      </c>
      <c r="DG36">
        <f>ROUND(ROUND(AF36,2)*CX36,2)</f>
        <v>0</v>
      </c>
      <c r="DH36">
        <f t="shared" si="4"/>
        <v>0</v>
      </c>
      <c r="DI36">
        <f t="shared" si="5"/>
        <v>123.78</v>
      </c>
      <c r="DJ36">
        <f>DI36</f>
        <v>123.78</v>
      </c>
      <c r="DK36">
        <v>1</v>
      </c>
      <c r="DL36" t="s">
        <v>3</v>
      </c>
      <c r="DM36">
        <v>0</v>
      </c>
      <c r="DN36" t="s">
        <v>3</v>
      </c>
      <c r="DO36">
        <v>0</v>
      </c>
    </row>
    <row r="37" spans="1:119" x14ac:dyDescent="0.2">
      <c r="A37">
        <f>ROW(Source!A79)</f>
        <v>79</v>
      </c>
      <c r="B37">
        <v>73938991</v>
      </c>
      <c r="C37">
        <v>73939376</v>
      </c>
      <c r="D37">
        <v>72647089</v>
      </c>
      <c r="E37">
        <v>1</v>
      </c>
      <c r="F37">
        <v>1</v>
      </c>
      <c r="G37">
        <v>1</v>
      </c>
      <c r="H37">
        <v>2</v>
      </c>
      <c r="I37" t="s">
        <v>566</v>
      </c>
      <c r="J37" t="s">
        <v>567</v>
      </c>
      <c r="K37" t="s">
        <v>568</v>
      </c>
      <c r="L37">
        <v>1368</v>
      </c>
      <c r="N37">
        <v>1011</v>
      </c>
      <c r="O37" t="s">
        <v>497</v>
      </c>
      <c r="P37" t="s">
        <v>497</v>
      </c>
      <c r="Q37">
        <v>1</v>
      </c>
      <c r="W37">
        <v>0</v>
      </c>
      <c r="X37">
        <v>860887119</v>
      </c>
      <c r="Y37">
        <f t="shared" si="0"/>
        <v>0.19</v>
      </c>
      <c r="AA37">
        <v>0</v>
      </c>
      <c r="AB37">
        <v>13.81</v>
      </c>
      <c r="AC37">
        <v>0</v>
      </c>
      <c r="AD37">
        <v>0</v>
      </c>
      <c r="AE37">
        <v>0</v>
      </c>
      <c r="AF37">
        <v>8.6300000000000008</v>
      </c>
      <c r="AG37">
        <v>0</v>
      </c>
      <c r="AH37">
        <v>0</v>
      </c>
      <c r="AI37">
        <v>1</v>
      </c>
      <c r="AJ37">
        <v>1.6</v>
      </c>
      <c r="AK37">
        <v>1</v>
      </c>
      <c r="AL37">
        <v>1</v>
      </c>
      <c r="AM37">
        <v>2</v>
      </c>
      <c r="AN37">
        <v>0</v>
      </c>
      <c r="AO37">
        <v>0</v>
      </c>
      <c r="AP37">
        <v>1</v>
      </c>
      <c r="AQ37">
        <v>1</v>
      </c>
      <c r="AR37">
        <v>0</v>
      </c>
      <c r="AS37" t="s">
        <v>3</v>
      </c>
      <c r="AT37">
        <v>0.19</v>
      </c>
      <c r="AU37" t="s">
        <v>3</v>
      </c>
      <c r="AV37">
        <v>1</v>
      </c>
      <c r="AW37">
        <v>2</v>
      </c>
      <c r="AX37">
        <v>73939384</v>
      </c>
      <c r="AY37">
        <v>1</v>
      </c>
      <c r="AZ37">
        <v>0</v>
      </c>
      <c r="BA37">
        <v>38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1.6397000000000002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0</v>
      </c>
      <c r="BR37">
        <v>1.6397000000000002</v>
      </c>
      <c r="BS37">
        <v>0</v>
      </c>
      <c r="BT37">
        <v>0</v>
      </c>
      <c r="BU37">
        <v>0</v>
      </c>
      <c r="BV37">
        <v>0</v>
      </c>
      <c r="BW37">
        <v>1</v>
      </c>
      <c r="CV37">
        <v>0</v>
      </c>
      <c r="CW37">
        <f>ROUND(Y37*Source!I79*DO37,7)</f>
        <v>0</v>
      </c>
      <c r="CX37">
        <f>ROUND(Y37*Source!I79,7)</f>
        <v>0.19</v>
      </c>
      <c r="CY37">
        <f>AB37</f>
        <v>13.81</v>
      </c>
      <c r="CZ37">
        <f>AF37</f>
        <v>8.6300000000000008</v>
      </c>
      <c r="DA37">
        <f>AJ37</f>
        <v>1.6</v>
      </c>
      <c r="DB37">
        <f t="shared" si="1"/>
        <v>1.64</v>
      </c>
      <c r="DC37">
        <f t="shared" si="2"/>
        <v>0</v>
      </c>
      <c r="DD37" t="s">
        <v>3</v>
      </c>
      <c r="DE37" t="s">
        <v>3</v>
      </c>
      <c r="DF37">
        <f>ROUND(ROUND(AE37,2)*CX37,2)</f>
        <v>0</v>
      </c>
      <c r="DG37">
        <f>ROUND(ROUND(AF37*AJ37,2)*CX37,2)</f>
        <v>2.62</v>
      </c>
      <c r="DH37">
        <f t="shared" si="4"/>
        <v>0</v>
      </c>
      <c r="DI37">
        <f t="shared" si="5"/>
        <v>0</v>
      </c>
      <c r="DJ37">
        <f>DG37+DH37</f>
        <v>2.62</v>
      </c>
      <c r="DK37">
        <v>0</v>
      </c>
      <c r="DL37" t="s">
        <v>3</v>
      </c>
      <c r="DM37">
        <v>0</v>
      </c>
      <c r="DN37" t="s">
        <v>3</v>
      </c>
      <c r="DO37">
        <v>0</v>
      </c>
    </row>
    <row r="38" spans="1:119" x14ac:dyDescent="0.2">
      <c r="A38">
        <f>ROW(Source!A79)</f>
        <v>79</v>
      </c>
      <c r="B38">
        <v>73938991</v>
      </c>
      <c r="C38">
        <v>73939376</v>
      </c>
      <c r="D38">
        <v>72647111</v>
      </c>
      <c r="E38">
        <v>1</v>
      </c>
      <c r="F38">
        <v>1</v>
      </c>
      <c r="G38">
        <v>1</v>
      </c>
      <c r="H38">
        <v>2</v>
      </c>
      <c r="I38" t="s">
        <v>569</v>
      </c>
      <c r="J38" t="s">
        <v>570</v>
      </c>
      <c r="K38" t="s">
        <v>571</v>
      </c>
      <c r="L38">
        <v>1368</v>
      </c>
      <c r="N38">
        <v>1011</v>
      </c>
      <c r="O38" t="s">
        <v>497</v>
      </c>
      <c r="P38" t="s">
        <v>497</v>
      </c>
      <c r="Q38">
        <v>1</v>
      </c>
      <c r="W38">
        <v>0</v>
      </c>
      <c r="X38">
        <v>1391482573</v>
      </c>
      <c r="Y38">
        <f t="shared" si="0"/>
        <v>0.33</v>
      </c>
      <c r="AA38">
        <v>0</v>
      </c>
      <c r="AB38">
        <v>4.34</v>
      </c>
      <c r="AC38">
        <v>0</v>
      </c>
      <c r="AD38">
        <v>0</v>
      </c>
      <c r="AE38">
        <v>0</v>
      </c>
      <c r="AF38">
        <v>3.34</v>
      </c>
      <c r="AG38">
        <v>0</v>
      </c>
      <c r="AH38">
        <v>0</v>
      </c>
      <c r="AI38">
        <v>1</v>
      </c>
      <c r="AJ38">
        <v>1.3</v>
      </c>
      <c r="AK38">
        <v>1</v>
      </c>
      <c r="AL38">
        <v>1</v>
      </c>
      <c r="AM38">
        <v>2</v>
      </c>
      <c r="AN38">
        <v>0</v>
      </c>
      <c r="AO38">
        <v>0</v>
      </c>
      <c r="AP38">
        <v>1</v>
      </c>
      <c r="AQ38">
        <v>1</v>
      </c>
      <c r="AR38">
        <v>0</v>
      </c>
      <c r="AS38" t="s">
        <v>3</v>
      </c>
      <c r="AT38">
        <v>0.33</v>
      </c>
      <c r="AU38" t="s">
        <v>3</v>
      </c>
      <c r="AV38">
        <v>1</v>
      </c>
      <c r="AW38">
        <v>2</v>
      </c>
      <c r="AX38">
        <v>73939385</v>
      </c>
      <c r="AY38">
        <v>1</v>
      </c>
      <c r="AZ38">
        <v>0</v>
      </c>
      <c r="BA38">
        <v>39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1.1022000000000001</v>
      </c>
      <c r="BL38">
        <v>0</v>
      </c>
      <c r="BM38">
        <v>0</v>
      </c>
      <c r="BN38">
        <v>0</v>
      </c>
      <c r="BO38">
        <v>0</v>
      </c>
      <c r="BP38">
        <v>1</v>
      </c>
      <c r="BQ38">
        <v>0</v>
      </c>
      <c r="BR38">
        <v>1.1022000000000001</v>
      </c>
      <c r="BS38">
        <v>0</v>
      </c>
      <c r="BT38">
        <v>0</v>
      </c>
      <c r="BU38">
        <v>0</v>
      </c>
      <c r="BV38">
        <v>0</v>
      </c>
      <c r="BW38">
        <v>1</v>
      </c>
      <c r="CV38">
        <v>0</v>
      </c>
      <c r="CW38">
        <f>ROUND(Y38*Source!I79*DO38,7)</f>
        <v>0</v>
      </c>
      <c r="CX38">
        <f>ROUND(Y38*Source!I79,7)</f>
        <v>0.33</v>
      </c>
      <c r="CY38">
        <f>AB38</f>
        <v>4.34</v>
      </c>
      <c r="CZ38">
        <f>AF38</f>
        <v>3.34</v>
      </c>
      <c r="DA38">
        <f>AJ38</f>
        <v>1.3</v>
      </c>
      <c r="DB38">
        <f t="shared" si="1"/>
        <v>1.1000000000000001</v>
      </c>
      <c r="DC38">
        <f t="shared" si="2"/>
        <v>0</v>
      </c>
      <c r="DD38" t="s">
        <v>3</v>
      </c>
      <c r="DE38" t="s">
        <v>3</v>
      </c>
      <c r="DF38">
        <f>ROUND(ROUND(AE38,2)*CX38,2)</f>
        <v>0</v>
      </c>
      <c r="DG38">
        <f>ROUND(ROUND(AF38*AJ38,2)*CX38,2)</f>
        <v>1.43</v>
      </c>
      <c r="DH38">
        <f t="shared" si="4"/>
        <v>0</v>
      </c>
      <c r="DI38">
        <f t="shared" si="5"/>
        <v>0</v>
      </c>
      <c r="DJ38">
        <f>DG38+DH38</f>
        <v>1.43</v>
      </c>
      <c r="DK38">
        <v>0</v>
      </c>
      <c r="DL38" t="s">
        <v>3</v>
      </c>
      <c r="DM38">
        <v>0</v>
      </c>
      <c r="DN38" t="s">
        <v>3</v>
      </c>
      <c r="DO38">
        <v>0</v>
      </c>
    </row>
    <row r="39" spans="1:119" x14ac:dyDescent="0.2">
      <c r="A39">
        <f>ROW(Source!A79)</f>
        <v>79</v>
      </c>
      <c r="B39">
        <v>73938991</v>
      </c>
      <c r="C39">
        <v>73939376</v>
      </c>
      <c r="D39">
        <v>72589277</v>
      </c>
      <c r="E39">
        <v>1</v>
      </c>
      <c r="F39">
        <v>1</v>
      </c>
      <c r="G39">
        <v>1</v>
      </c>
      <c r="H39">
        <v>3</v>
      </c>
      <c r="I39" t="s">
        <v>572</v>
      </c>
      <c r="J39" t="s">
        <v>573</v>
      </c>
      <c r="K39" t="s">
        <v>574</v>
      </c>
      <c r="L39">
        <v>1346</v>
      </c>
      <c r="N39">
        <v>1009</v>
      </c>
      <c r="O39" t="s">
        <v>545</v>
      </c>
      <c r="P39" t="s">
        <v>545</v>
      </c>
      <c r="Q39">
        <v>1</v>
      </c>
      <c r="W39">
        <v>0</v>
      </c>
      <c r="X39">
        <v>478489546</v>
      </c>
      <c r="Y39">
        <f t="shared" si="0"/>
        <v>0.02</v>
      </c>
      <c r="AA39">
        <v>1002.64</v>
      </c>
      <c r="AB39">
        <v>0</v>
      </c>
      <c r="AC39">
        <v>0</v>
      </c>
      <c r="AD39">
        <v>0</v>
      </c>
      <c r="AE39">
        <v>596.80999999999995</v>
      </c>
      <c r="AF39">
        <v>0</v>
      </c>
      <c r="AG39">
        <v>0</v>
      </c>
      <c r="AH39">
        <v>0</v>
      </c>
      <c r="AI39">
        <v>1.68</v>
      </c>
      <c r="AJ39">
        <v>1</v>
      </c>
      <c r="AK39">
        <v>1</v>
      </c>
      <c r="AL39">
        <v>1</v>
      </c>
      <c r="AM39">
        <v>2</v>
      </c>
      <c r="AN39">
        <v>0</v>
      </c>
      <c r="AO39">
        <v>0</v>
      </c>
      <c r="AP39">
        <v>1</v>
      </c>
      <c r="AQ39">
        <v>1</v>
      </c>
      <c r="AR39">
        <v>0</v>
      </c>
      <c r="AS39" t="s">
        <v>3</v>
      </c>
      <c r="AT39">
        <v>0.02</v>
      </c>
      <c r="AU39" t="s">
        <v>3</v>
      </c>
      <c r="AV39">
        <v>0</v>
      </c>
      <c r="AW39">
        <v>2</v>
      </c>
      <c r="AX39">
        <v>73939386</v>
      </c>
      <c r="AY39">
        <v>1</v>
      </c>
      <c r="AZ39">
        <v>0</v>
      </c>
      <c r="BA39">
        <v>40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11.936199999999999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11.936199999999999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</v>
      </c>
      <c r="CV39">
        <v>0</v>
      </c>
      <c r="CW39">
        <v>0</v>
      </c>
      <c r="CX39">
        <f>ROUND(Y39*Source!I79,7)</f>
        <v>0.02</v>
      </c>
      <c r="CY39">
        <f>AA39</f>
        <v>1002.64</v>
      </c>
      <c r="CZ39">
        <f>AE39</f>
        <v>596.80999999999995</v>
      </c>
      <c r="DA39">
        <f>AI39</f>
        <v>1.68</v>
      </c>
      <c r="DB39">
        <f t="shared" si="1"/>
        <v>11.94</v>
      </c>
      <c r="DC39">
        <f t="shared" si="2"/>
        <v>0</v>
      </c>
      <c r="DD39" t="s">
        <v>3</v>
      </c>
      <c r="DE39" t="s">
        <v>3</v>
      </c>
      <c r="DF39">
        <f>ROUND(ROUND(AE39*AI39,2)*CX39,2)</f>
        <v>20.05</v>
      </c>
      <c r="DG39">
        <f>ROUND(ROUND(AF39,2)*CX39,2)</f>
        <v>0</v>
      </c>
      <c r="DH39">
        <f t="shared" si="4"/>
        <v>0</v>
      </c>
      <c r="DI39">
        <f t="shared" si="5"/>
        <v>0</v>
      </c>
      <c r="DJ39">
        <f>DF39</f>
        <v>20.05</v>
      </c>
      <c r="DK39">
        <v>0</v>
      </c>
      <c r="DL39" t="s">
        <v>3</v>
      </c>
      <c r="DM39">
        <v>0</v>
      </c>
      <c r="DN39" t="s">
        <v>3</v>
      </c>
      <c r="DO39">
        <v>0</v>
      </c>
    </row>
    <row r="40" spans="1:119" x14ac:dyDescent="0.2">
      <c r="A40">
        <f>ROW(Source!A79)</f>
        <v>79</v>
      </c>
      <c r="B40">
        <v>73938991</v>
      </c>
      <c r="C40">
        <v>73939376</v>
      </c>
      <c r="D40">
        <v>72594025</v>
      </c>
      <c r="E40">
        <v>1</v>
      </c>
      <c r="F40">
        <v>1</v>
      </c>
      <c r="G40">
        <v>1</v>
      </c>
      <c r="H40">
        <v>3</v>
      </c>
      <c r="I40" t="s">
        <v>575</v>
      </c>
      <c r="J40" t="s">
        <v>576</v>
      </c>
      <c r="K40" t="s">
        <v>577</v>
      </c>
      <c r="L40">
        <v>1346</v>
      </c>
      <c r="N40">
        <v>1009</v>
      </c>
      <c r="O40" t="s">
        <v>545</v>
      </c>
      <c r="P40" t="s">
        <v>545</v>
      </c>
      <c r="Q40">
        <v>1</v>
      </c>
      <c r="W40">
        <v>0</v>
      </c>
      <c r="X40">
        <v>-1493600273</v>
      </c>
      <c r="Y40">
        <f t="shared" si="0"/>
        <v>2E-3</v>
      </c>
      <c r="AA40">
        <v>91.46</v>
      </c>
      <c r="AB40">
        <v>0</v>
      </c>
      <c r="AC40">
        <v>0</v>
      </c>
      <c r="AD40">
        <v>0</v>
      </c>
      <c r="AE40">
        <v>56.11</v>
      </c>
      <c r="AF40">
        <v>0</v>
      </c>
      <c r="AG40">
        <v>0</v>
      </c>
      <c r="AH40">
        <v>0</v>
      </c>
      <c r="AI40">
        <v>1.63</v>
      </c>
      <c r="AJ40">
        <v>1</v>
      </c>
      <c r="AK40">
        <v>1</v>
      </c>
      <c r="AL40">
        <v>1</v>
      </c>
      <c r="AM40">
        <v>2</v>
      </c>
      <c r="AN40">
        <v>0</v>
      </c>
      <c r="AO40">
        <v>0</v>
      </c>
      <c r="AP40">
        <v>1</v>
      </c>
      <c r="AQ40">
        <v>1</v>
      </c>
      <c r="AR40">
        <v>0</v>
      </c>
      <c r="AS40" t="s">
        <v>3</v>
      </c>
      <c r="AT40">
        <v>2E-3</v>
      </c>
      <c r="AU40" t="s">
        <v>3</v>
      </c>
      <c r="AV40">
        <v>0</v>
      </c>
      <c r="AW40">
        <v>2</v>
      </c>
      <c r="AX40">
        <v>73939387</v>
      </c>
      <c r="AY40">
        <v>1</v>
      </c>
      <c r="AZ40">
        <v>0</v>
      </c>
      <c r="BA40">
        <v>41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0.11222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</v>
      </c>
      <c r="BQ40">
        <v>0.11222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CV40">
        <v>0</v>
      </c>
      <c r="CW40">
        <v>0</v>
      </c>
      <c r="CX40">
        <f>ROUND(Y40*Source!I79,7)</f>
        <v>2E-3</v>
      </c>
      <c r="CY40">
        <f>AA40</f>
        <v>91.46</v>
      </c>
      <c r="CZ40">
        <f>AE40</f>
        <v>56.11</v>
      </c>
      <c r="DA40">
        <f>AI40</f>
        <v>1.63</v>
      </c>
      <c r="DB40">
        <f t="shared" si="1"/>
        <v>0.11</v>
      </c>
      <c r="DC40">
        <f t="shared" si="2"/>
        <v>0</v>
      </c>
      <c r="DD40" t="s">
        <v>3</v>
      </c>
      <c r="DE40" t="s">
        <v>3</v>
      </c>
      <c r="DF40">
        <f>ROUND(ROUND(AE40*AI40,2)*CX40,2)</f>
        <v>0.18</v>
      </c>
      <c r="DG40">
        <f>ROUND(ROUND(AF40,2)*CX40,2)</f>
        <v>0</v>
      </c>
      <c r="DH40">
        <f t="shared" si="4"/>
        <v>0</v>
      </c>
      <c r="DI40">
        <f t="shared" si="5"/>
        <v>0</v>
      </c>
      <c r="DJ40">
        <f>DF40</f>
        <v>0.18</v>
      </c>
      <c r="DK40">
        <v>0</v>
      </c>
      <c r="DL40" t="s">
        <v>3</v>
      </c>
      <c r="DM40">
        <v>0</v>
      </c>
      <c r="DN40" t="s">
        <v>3</v>
      </c>
      <c r="DO40">
        <v>0</v>
      </c>
    </row>
    <row r="41" spans="1:119" x14ac:dyDescent="0.2">
      <c r="A41">
        <f>ROW(Source!A79)</f>
        <v>79</v>
      </c>
      <c r="B41">
        <v>73938991</v>
      </c>
      <c r="C41">
        <v>73939376</v>
      </c>
      <c r="D41">
        <v>72635290</v>
      </c>
      <c r="E41">
        <v>1</v>
      </c>
      <c r="F41">
        <v>1</v>
      </c>
      <c r="G41">
        <v>1</v>
      </c>
      <c r="H41">
        <v>3</v>
      </c>
      <c r="I41" t="s">
        <v>165</v>
      </c>
      <c r="J41" t="s">
        <v>167</v>
      </c>
      <c r="K41" t="s">
        <v>166</v>
      </c>
      <c r="L41">
        <v>1371</v>
      </c>
      <c r="N41">
        <v>1013</v>
      </c>
      <c r="O41" t="s">
        <v>137</v>
      </c>
      <c r="P41" t="s">
        <v>137</v>
      </c>
      <c r="Q41">
        <v>1</v>
      </c>
      <c r="W41">
        <v>0</v>
      </c>
      <c r="X41">
        <v>-669902663</v>
      </c>
      <c r="Y41">
        <f t="shared" si="0"/>
        <v>1</v>
      </c>
      <c r="AA41">
        <v>262.69</v>
      </c>
      <c r="AB41">
        <v>0</v>
      </c>
      <c r="AC41">
        <v>0</v>
      </c>
      <c r="AD41">
        <v>0</v>
      </c>
      <c r="AE41">
        <v>206.84</v>
      </c>
      <c r="AF41">
        <v>0</v>
      </c>
      <c r="AG41">
        <v>0</v>
      </c>
      <c r="AH41">
        <v>0</v>
      </c>
      <c r="AI41">
        <v>1.27</v>
      </c>
      <c r="AJ41">
        <v>1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1</v>
      </c>
      <c r="AQ41">
        <v>0</v>
      </c>
      <c r="AR41">
        <v>0</v>
      </c>
      <c r="AS41" t="s">
        <v>3</v>
      </c>
      <c r="AT41">
        <v>1</v>
      </c>
      <c r="AU41" t="s">
        <v>3</v>
      </c>
      <c r="AV41">
        <v>0</v>
      </c>
      <c r="AW41">
        <v>1</v>
      </c>
      <c r="AX41">
        <v>-1</v>
      </c>
      <c r="AY41">
        <v>0</v>
      </c>
      <c r="AZ41">
        <v>0</v>
      </c>
      <c r="BA41" t="s">
        <v>3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CV41">
        <v>0</v>
      </c>
      <c r="CW41">
        <v>0</v>
      </c>
      <c r="CX41">
        <f>ROUND(Y41*Source!I79,7)</f>
        <v>1</v>
      </c>
      <c r="CY41">
        <f>AA41</f>
        <v>262.69</v>
      </c>
      <c r="CZ41">
        <f>AE41</f>
        <v>206.84</v>
      </c>
      <c r="DA41">
        <f>AI41</f>
        <v>1.27</v>
      </c>
      <c r="DB41">
        <f t="shared" si="1"/>
        <v>206.84</v>
      </c>
      <c r="DC41">
        <f t="shared" si="2"/>
        <v>0</v>
      </c>
      <c r="DD41" t="s">
        <v>3</v>
      </c>
      <c r="DE41" t="s">
        <v>3</v>
      </c>
      <c r="DF41">
        <f>ROUND(ROUND(AE41*AI41,2)*CX41,2)</f>
        <v>262.69</v>
      </c>
      <c r="DG41">
        <f>ROUND(ROUND(AF41,2)*CX41,2)</f>
        <v>0</v>
      </c>
      <c r="DH41">
        <f t="shared" si="4"/>
        <v>0</v>
      </c>
      <c r="DI41">
        <f t="shared" si="5"/>
        <v>0</v>
      </c>
      <c r="DJ41">
        <f>DF41</f>
        <v>262.69</v>
      </c>
      <c r="DK41">
        <v>0</v>
      </c>
      <c r="DL41" t="s">
        <v>3</v>
      </c>
      <c r="DM41">
        <v>0</v>
      </c>
      <c r="DN41" t="s">
        <v>3</v>
      </c>
      <c r="DO41">
        <v>0</v>
      </c>
    </row>
    <row r="42" spans="1:119" x14ac:dyDescent="0.2">
      <c r="A42">
        <f>ROW(Source!A81)</f>
        <v>81</v>
      </c>
      <c r="B42">
        <v>73938991</v>
      </c>
      <c r="C42">
        <v>73939390</v>
      </c>
      <c r="D42">
        <v>72518644</v>
      </c>
      <c r="E42">
        <v>119</v>
      </c>
      <c r="F42">
        <v>1</v>
      </c>
      <c r="G42">
        <v>1</v>
      </c>
      <c r="H42">
        <v>1</v>
      </c>
      <c r="I42" t="s">
        <v>578</v>
      </c>
      <c r="J42" t="s">
        <v>3</v>
      </c>
      <c r="K42" t="s">
        <v>579</v>
      </c>
      <c r="L42">
        <v>1191</v>
      </c>
      <c r="N42">
        <v>1013</v>
      </c>
      <c r="O42" t="s">
        <v>493</v>
      </c>
      <c r="P42" t="s">
        <v>493</v>
      </c>
      <c r="Q42">
        <v>1</v>
      </c>
      <c r="W42">
        <v>0</v>
      </c>
      <c r="X42">
        <v>1733635447</v>
      </c>
      <c r="Y42">
        <f t="shared" si="0"/>
        <v>0.33</v>
      </c>
      <c r="AA42">
        <v>0</v>
      </c>
      <c r="AB42">
        <v>0</v>
      </c>
      <c r="AC42">
        <v>0</v>
      </c>
      <c r="AD42">
        <v>382.32</v>
      </c>
      <c r="AE42">
        <v>0</v>
      </c>
      <c r="AF42">
        <v>0</v>
      </c>
      <c r="AG42">
        <v>0</v>
      </c>
      <c r="AH42">
        <v>382.32</v>
      </c>
      <c r="AI42">
        <v>1</v>
      </c>
      <c r="AJ42">
        <v>1</v>
      </c>
      <c r="AK42">
        <v>1</v>
      </c>
      <c r="AL42">
        <v>1</v>
      </c>
      <c r="AM42">
        <v>-2</v>
      </c>
      <c r="AN42">
        <v>0</v>
      </c>
      <c r="AO42">
        <v>0</v>
      </c>
      <c r="AP42">
        <v>1</v>
      </c>
      <c r="AQ42">
        <v>1</v>
      </c>
      <c r="AR42">
        <v>0</v>
      </c>
      <c r="AS42" t="s">
        <v>3</v>
      </c>
      <c r="AT42">
        <v>0.33</v>
      </c>
      <c r="AU42" t="s">
        <v>3</v>
      </c>
      <c r="AV42">
        <v>1</v>
      </c>
      <c r="AW42">
        <v>2</v>
      </c>
      <c r="AX42">
        <v>73939397</v>
      </c>
      <c r="AY42">
        <v>1</v>
      </c>
      <c r="AZ42">
        <v>0</v>
      </c>
      <c r="BA42">
        <v>43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126.1656</v>
      </c>
      <c r="BN42">
        <v>0.33</v>
      </c>
      <c r="BO42">
        <v>0</v>
      </c>
      <c r="BP42">
        <v>1</v>
      </c>
      <c r="BQ42">
        <v>0</v>
      </c>
      <c r="BR42">
        <v>0</v>
      </c>
      <c r="BS42">
        <v>0</v>
      </c>
      <c r="BT42">
        <v>126.1656</v>
      </c>
      <c r="BU42">
        <v>0.33</v>
      </c>
      <c r="BV42">
        <v>0</v>
      </c>
      <c r="BW42">
        <v>1</v>
      </c>
      <c r="CU42">
        <f>ROUND(AT42*Source!I81*AH42*AL42,2)</f>
        <v>126.17</v>
      </c>
      <c r="CV42">
        <f>ROUND(Y42*Source!I81,7)</f>
        <v>0.33</v>
      </c>
      <c r="CW42">
        <v>0</v>
      </c>
      <c r="CX42">
        <f>ROUND(Y42*Source!I81,7)</f>
        <v>0.33</v>
      </c>
      <c r="CY42">
        <f>AD42</f>
        <v>382.32</v>
      </c>
      <c r="CZ42">
        <f>AH42</f>
        <v>382.32</v>
      </c>
      <c r="DA42">
        <f>AL42</f>
        <v>1</v>
      </c>
      <c r="DB42">
        <f t="shared" si="1"/>
        <v>126.17</v>
      </c>
      <c r="DC42">
        <f t="shared" si="2"/>
        <v>0</v>
      </c>
      <c r="DD42" t="s">
        <v>3</v>
      </c>
      <c r="DE42" t="s">
        <v>3</v>
      </c>
      <c r="DF42">
        <f>ROUND(ROUND(AE42,2)*CX42,2)</f>
        <v>0</v>
      </c>
      <c r="DG42">
        <f>ROUND(ROUND(AF42,2)*CX42,2)</f>
        <v>0</v>
      </c>
      <c r="DH42">
        <f t="shared" si="4"/>
        <v>0</v>
      </c>
      <c r="DI42">
        <f t="shared" si="5"/>
        <v>126.17</v>
      </c>
      <c r="DJ42">
        <f>DI42</f>
        <v>126.17</v>
      </c>
      <c r="DK42">
        <v>1</v>
      </c>
      <c r="DL42" t="s">
        <v>3</v>
      </c>
      <c r="DM42">
        <v>0</v>
      </c>
      <c r="DN42" t="s">
        <v>3</v>
      </c>
      <c r="DO42">
        <v>0</v>
      </c>
    </row>
    <row r="43" spans="1:119" x14ac:dyDescent="0.2">
      <c r="A43">
        <f>ROW(Source!A81)</f>
        <v>81</v>
      </c>
      <c r="B43">
        <v>73938991</v>
      </c>
      <c r="C43">
        <v>73939390</v>
      </c>
      <c r="D43">
        <v>72647089</v>
      </c>
      <c r="E43">
        <v>1</v>
      </c>
      <c r="F43">
        <v>1</v>
      </c>
      <c r="G43">
        <v>1</v>
      </c>
      <c r="H43">
        <v>2</v>
      </c>
      <c r="I43" t="s">
        <v>566</v>
      </c>
      <c r="J43" t="s">
        <v>567</v>
      </c>
      <c r="K43" t="s">
        <v>568</v>
      </c>
      <c r="L43">
        <v>1368</v>
      </c>
      <c r="N43">
        <v>1011</v>
      </c>
      <c r="O43" t="s">
        <v>497</v>
      </c>
      <c r="P43" t="s">
        <v>497</v>
      </c>
      <c r="Q43">
        <v>1</v>
      </c>
      <c r="W43">
        <v>0</v>
      </c>
      <c r="X43">
        <v>860887119</v>
      </c>
      <c r="Y43">
        <f t="shared" si="0"/>
        <v>0.17</v>
      </c>
      <c r="AA43">
        <v>0</v>
      </c>
      <c r="AB43">
        <v>13.81</v>
      </c>
      <c r="AC43">
        <v>0</v>
      </c>
      <c r="AD43">
        <v>0</v>
      </c>
      <c r="AE43">
        <v>0</v>
      </c>
      <c r="AF43">
        <v>8.6300000000000008</v>
      </c>
      <c r="AG43">
        <v>0</v>
      </c>
      <c r="AH43">
        <v>0</v>
      </c>
      <c r="AI43">
        <v>1</v>
      </c>
      <c r="AJ43">
        <v>1.6</v>
      </c>
      <c r="AK43">
        <v>1</v>
      </c>
      <c r="AL43">
        <v>1</v>
      </c>
      <c r="AM43">
        <v>2</v>
      </c>
      <c r="AN43">
        <v>0</v>
      </c>
      <c r="AO43">
        <v>0</v>
      </c>
      <c r="AP43">
        <v>1</v>
      </c>
      <c r="AQ43">
        <v>1</v>
      </c>
      <c r="AR43">
        <v>0</v>
      </c>
      <c r="AS43" t="s">
        <v>3</v>
      </c>
      <c r="AT43">
        <v>0.17</v>
      </c>
      <c r="AU43" t="s">
        <v>3</v>
      </c>
      <c r="AV43">
        <v>1</v>
      </c>
      <c r="AW43">
        <v>2</v>
      </c>
      <c r="AX43">
        <v>73939398</v>
      </c>
      <c r="AY43">
        <v>1</v>
      </c>
      <c r="AZ43">
        <v>0</v>
      </c>
      <c r="BA43">
        <v>44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1.4671000000000003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1.4671000000000003</v>
      </c>
      <c r="BS43">
        <v>0</v>
      </c>
      <c r="BT43">
        <v>0</v>
      </c>
      <c r="BU43">
        <v>0</v>
      </c>
      <c r="BV43">
        <v>0</v>
      </c>
      <c r="BW43">
        <v>1</v>
      </c>
      <c r="CV43">
        <v>0</v>
      </c>
      <c r="CW43">
        <f>ROUND(Y43*Source!I81*DO43,7)</f>
        <v>0</v>
      </c>
      <c r="CX43">
        <f>ROUND(Y43*Source!I81,7)</f>
        <v>0.17</v>
      </c>
      <c r="CY43">
        <f>AB43</f>
        <v>13.81</v>
      </c>
      <c r="CZ43">
        <f>AF43</f>
        <v>8.6300000000000008</v>
      </c>
      <c r="DA43">
        <f>AJ43</f>
        <v>1.6</v>
      </c>
      <c r="DB43">
        <f t="shared" si="1"/>
        <v>1.47</v>
      </c>
      <c r="DC43">
        <f t="shared" si="2"/>
        <v>0</v>
      </c>
      <c r="DD43" t="s">
        <v>3</v>
      </c>
      <c r="DE43" t="s">
        <v>3</v>
      </c>
      <c r="DF43">
        <f>ROUND(ROUND(AE43,2)*CX43,2)</f>
        <v>0</v>
      </c>
      <c r="DG43">
        <f>ROUND(ROUND(AF43*AJ43,2)*CX43,2)</f>
        <v>2.35</v>
      </c>
      <c r="DH43">
        <f t="shared" si="4"/>
        <v>0</v>
      </c>
      <c r="DI43">
        <f t="shared" si="5"/>
        <v>0</v>
      </c>
      <c r="DJ43">
        <f>DG43+DH43</f>
        <v>2.35</v>
      </c>
      <c r="DK43">
        <v>0</v>
      </c>
      <c r="DL43" t="s">
        <v>3</v>
      </c>
      <c r="DM43">
        <v>0</v>
      </c>
      <c r="DN43" t="s">
        <v>3</v>
      </c>
      <c r="DO43">
        <v>0</v>
      </c>
    </row>
    <row r="44" spans="1:119" x14ac:dyDescent="0.2">
      <c r="A44">
        <f>ROW(Source!A81)</f>
        <v>81</v>
      </c>
      <c r="B44">
        <v>73938991</v>
      </c>
      <c r="C44">
        <v>73939390</v>
      </c>
      <c r="D44">
        <v>72647111</v>
      </c>
      <c r="E44">
        <v>1</v>
      </c>
      <c r="F44">
        <v>1</v>
      </c>
      <c r="G44">
        <v>1</v>
      </c>
      <c r="H44">
        <v>2</v>
      </c>
      <c r="I44" t="s">
        <v>569</v>
      </c>
      <c r="J44" t="s">
        <v>570</v>
      </c>
      <c r="K44" t="s">
        <v>571</v>
      </c>
      <c r="L44">
        <v>1368</v>
      </c>
      <c r="N44">
        <v>1011</v>
      </c>
      <c r="O44" t="s">
        <v>497</v>
      </c>
      <c r="P44" t="s">
        <v>497</v>
      </c>
      <c r="Q44">
        <v>1</v>
      </c>
      <c r="W44">
        <v>0</v>
      </c>
      <c r="X44">
        <v>1391482573</v>
      </c>
      <c r="Y44">
        <f t="shared" si="0"/>
        <v>0.35</v>
      </c>
      <c r="AA44">
        <v>0</v>
      </c>
      <c r="AB44">
        <v>4.34</v>
      </c>
      <c r="AC44">
        <v>0</v>
      </c>
      <c r="AD44">
        <v>0</v>
      </c>
      <c r="AE44">
        <v>0</v>
      </c>
      <c r="AF44">
        <v>3.34</v>
      </c>
      <c r="AG44">
        <v>0</v>
      </c>
      <c r="AH44">
        <v>0</v>
      </c>
      <c r="AI44">
        <v>1</v>
      </c>
      <c r="AJ44">
        <v>1.3</v>
      </c>
      <c r="AK44">
        <v>1</v>
      </c>
      <c r="AL44">
        <v>1</v>
      </c>
      <c r="AM44">
        <v>2</v>
      </c>
      <c r="AN44">
        <v>0</v>
      </c>
      <c r="AO44">
        <v>0</v>
      </c>
      <c r="AP44">
        <v>1</v>
      </c>
      <c r="AQ44">
        <v>1</v>
      </c>
      <c r="AR44">
        <v>0</v>
      </c>
      <c r="AS44" t="s">
        <v>3</v>
      </c>
      <c r="AT44">
        <v>0.35</v>
      </c>
      <c r="AU44" t="s">
        <v>3</v>
      </c>
      <c r="AV44">
        <v>1</v>
      </c>
      <c r="AW44">
        <v>2</v>
      </c>
      <c r="AX44">
        <v>73939399</v>
      </c>
      <c r="AY44">
        <v>1</v>
      </c>
      <c r="AZ44">
        <v>0</v>
      </c>
      <c r="BA44">
        <v>45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1.1689999999999998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0</v>
      </c>
      <c r="BR44">
        <v>1.1689999999999998</v>
      </c>
      <c r="BS44">
        <v>0</v>
      </c>
      <c r="BT44">
        <v>0</v>
      </c>
      <c r="BU44">
        <v>0</v>
      </c>
      <c r="BV44">
        <v>0</v>
      </c>
      <c r="BW44">
        <v>1</v>
      </c>
      <c r="CV44">
        <v>0</v>
      </c>
      <c r="CW44">
        <f>ROUND(Y44*Source!I81*DO44,7)</f>
        <v>0</v>
      </c>
      <c r="CX44">
        <f>ROUND(Y44*Source!I81,7)</f>
        <v>0.35</v>
      </c>
      <c r="CY44">
        <f>AB44</f>
        <v>4.34</v>
      </c>
      <c r="CZ44">
        <f>AF44</f>
        <v>3.34</v>
      </c>
      <c r="DA44">
        <f>AJ44</f>
        <v>1.3</v>
      </c>
      <c r="DB44">
        <f t="shared" si="1"/>
        <v>1.17</v>
      </c>
      <c r="DC44">
        <f t="shared" si="2"/>
        <v>0</v>
      </c>
      <c r="DD44" t="s">
        <v>3</v>
      </c>
      <c r="DE44" t="s">
        <v>3</v>
      </c>
      <c r="DF44">
        <f>ROUND(ROUND(AE44,2)*CX44,2)</f>
        <v>0</v>
      </c>
      <c r="DG44">
        <f>ROUND(ROUND(AF44*AJ44,2)*CX44,2)</f>
        <v>1.52</v>
      </c>
      <c r="DH44">
        <f t="shared" si="4"/>
        <v>0</v>
      </c>
      <c r="DI44">
        <f t="shared" si="5"/>
        <v>0</v>
      </c>
      <c r="DJ44">
        <f>DG44+DH44</f>
        <v>1.52</v>
      </c>
      <c r="DK44">
        <v>0</v>
      </c>
      <c r="DL44" t="s">
        <v>3</v>
      </c>
      <c r="DM44">
        <v>0</v>
      </c>
      <c r="DN44" t="s">
        <v>3</v>
      </c>
      <c r="DO44">
        <v>0</v>
      </c>
    </row>
    <row r="45" spans="1:119" x14ac:dyDescent="0.2">
      <c r="A45">
        <f>ROW(Source!A81)</f>
        <v>81</v>
      </c>
      <c r="B45">
        <v>73938991</v>
      </c>
      <c r="C45">
        <v>73939390</v>
      </c>
      <c r="D45">
        <v>72589277</v>
      </c>
      <c r="E45">
        <v>1</v>
      </c>
      <c r="F45">
        <v>1</v>
      </c>
      <c r="G45">
        <v>1</v>
      </c>
      <c r="H45">
        <v>3</v>
      </c>
      <c r="I45" t="s">
        <v>572</v>
      </c>
      <c r="J45" t="s">
        <v>573</v>
      </c>
      <c r="K45" t="s">
        <v>574</v>
      </c>
      <c r="L45">
        <v>1346</v>
      </c>
      <c r="N45">
        <v>1009</v>
      </c>
      <c r="O45" t="s">
        <v>545</v>
      </c>
      <c r="P45" t="s">
        <v>545</v>
      </c>
      <c r="Q45">
        <v>1</v>
      </c>
      <c r="W45">
        <v>0</v>
      </c>
      <c r="X45">
        <v>478489546</v>
      </c>
      <c r="Y45">
        <f t="shared" si="0"/>
        <v>0.02</v>
      </c>
      <c r="AA45">
        <v>1002.64</v>
      </c>
      <c r="AB45">
        <v>0</v>
      </c>
      <c r="AC45">
        <v>0</v>
      </c>
      <c r="AD45">
        <v>0</v>
      </c>
      <c r="AE45">
        <v>596.80999999999995</v>
      </c>
      <c r="AF45">
        <v>0</v>
      </c>
      <c r="AG45">
        <v>0</v>
      </c>
      <c r="AH45">
        <v>0</v>
      </c>
      <c r="AI45">
        <v>1.68</v>
      </c>
      <c r="AJ45">
        <v>1</v>
      </c>
      <c r="AK45">
        <v>1</v>
      </c>
      <c r="AL45">
        <v>1</v>
      </c>
      <c r="AM45">
        <v>2</v>
      </c>
      <c r="AN45">
        <v>0</v>
      </c>
      <c r="AO45">
        <v>0</v>
      </c>
      <c r="AP45">
        <v>1</v>
      </c>
      <c r="AQ45">
        <v>1</v>
      </c>
      <c r="AR45">
        <v>0</v>
      </c>
      <c r="AS45" t="s">
        <v>3</v>
      </c>
      <c r="AT45">
        <v>0.02</v>
      </c>
      <c r="AU45" t="s">
        <v>3</v>
      </c>
      <c r="AV45">
        <v>0</v>
      </c>
      <c r="AW45">
        <v>2</v>
      </c>
      <c r="AX45">
        <v>73939400</v>
      </c>
      <c r="AY45">
        <v>1</v>
      </c>
      <c r="AZ45">
        <v>0</v>
      </c>
      <c r="BA45">
        <v>46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11.936199999999999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1</v>
      </c>
      <c r="BQ45">
        <v>11.936199999999999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CV45">
        <v>0</v>
      </c>
      <c r="CW45">
        <v>0</v>
      </c>
      <c r="CX45">
        <f>ROUND(Y45*Source!I81,7)</f>
        <v>0.02</v>
      </c>
      <c r="CY45">
        <f>AA45</f>
        <v>1002.64</v>
      </c>
      <c r="CZ45">
        <f>AE45</f>
        <v>596.80999999999995</v>
      </c>
      <c r="DA45">
        <f>AI45</f>
        <v>1.68</v>
      </c>
      <c r="DB45">
        <f t="shared" si="1"/>
        <v>11.94</v>
      </c>
      <c r="DC45">
        <f t="shared" si="2"/>
        <v>0</v>
      </c>
      <c r="DD45" t="s">
        <v>3</v>
      </c>
      <c r="DE45" t="s">
        <v>3</v>
      </c>
      <c r="DF45">
        <f>ROUND(ROUND(AE45*AI45,2)*CX45,2)</f>
        <v>20.05</v>
      </c>
      <c r="DG45">
        <f>ROUND(ROUND(AF45,2)*CX45,2)</f>
        <v>0</v>
      </c>
      <c r="DH45">
        <f t="shared" si="4"/>
        <v>0</v>
      </c>
      <c r="DI45">
        <f t="shared" si="5"/>
        <v>0</v>
      </c>
      <c r="DJ45">
        <f>DF45</f>
        <v>20.05</v>
      </c>
      <c r="DK45">
        <v>0</v>
      </c>
      <c r="DL45" t="s">
        <v>3</v>
      </c>
      <c r="DM45">
        <v>0</v>
      </c>
      <c r="DN45" t="s">
        <v>3</v>
      </c>
      <c r="DO45">
        <v>0</v>
      </c>
    </row>
    <row r="46" spans="1:119" x14ac:dyDescent="0.2">
      <c r="A46">
        <f>ROW(Source!A81)</f>
        <v>81</v>
      </c>
      <c r="B46">
        <v>73938991</v>
      </c>
      <c r="C46">
        <v>73939390</v>
      </c>
      <c r="D46">
        <v>72594025</v>
      </c>
      <c r="E46">
        <v>1</v>
      </c>
      <c r="F46">
        <v>1</v>
      </c>
      <c r="G46">
        <v>1</v>
      </c>
      <c r="H46">
        <v>3</v>
      </c>
      <c r="I46" t="s">
        <v>575</v>
      </c>
      <c r="J46" t="s">
        <v>576</v>
      </c>
      <c r="K46" t="s">
        <v>577</v>
      </c>
      <c r="L46">
        <v>1346</v>
      </c>
      <c r="N46">
        <v>1009</v>
      </c>
      <c r="O46" t="s">
        <v>545</v>
      </c>
      <c r="P46" t="s">
        <v>545</v>
      </c>
      <c r="Q46">
        <v>1</v>
      </c>
      <c r="W46">
        <v>0</v>
      </c>
      <c r="X46">
        <v>-1493600273</v>
      </c>
      <c r="Y46">
        <f t="shared" si="0"/>
        <v>2E-3</v>
      </c>
      <c r="AA46">
        <v>91.46</v>
      </c>
      <c r="AB46">
        <v>0</v>
      </c>
      <c r="AC46">
        <v>0</v>
      </c>
      <c r="AD46">
        <v>0</v>
      </c>
      <c r="AE46">
        <v>56.11</v>
      </c>
      <c r="AF46">
        <v>0</v>
      </c>
      <c r="AG46">
        <v>0</v>
      </c>
      <c r="AH46">
        <v>0</v>
      </c>
      <c r="AI46">
        <v>1.63</v>
      </c>
      <c r="AJ46">
        <v>1</v>
      </c>
      <c r="AK46">
        <v>1</v>
      </c>
      <c r="AL46">
        <v>1</v>
      </c>
      <c r="AM46">
        <v>2</v>
      </c>
      <c r="AN46">
        <v>0</v>
      </c>
      <c r="AO46">
        <v>0</v>
      </c>
      <c r="AP46">
        <v>1</v>
      </c>
      <c r="AQ46">
        <v>1</v>
      </c>
      <c r="AR46">
        <v>0</v>
      </c>
      <c r="AS46" t="s">
        <v>3</v>
      </c>
      <c r="AT46">
        <v>2E-3</v>
      </c>
      <c r="AU46" t="s">
        <v>3</v>
      </c>
      <c r="AV46">
        <v>0</v>
      </c>
      <c r="AW46">
        <v>2</v>
      </c>
      <c r="AX46">
        <v>73939401</v>
      </c>
      <c r="AY46">
        <v>1</v>
      </c>
      <c r="AZ46">
        <v>0</v>
      </c>
      <c r="BA46">
        <v>47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0.11222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1</v>
      </c>
      <c r="BQ46">
        <v>0.11222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CV46">
        <v>0</v>
      </c>
      <c r="CW46">
        <v>0</v>
      </c>
      <c r="CX46">
        <f>ROUND(Y46*Source!I81,7)</f>
        <v>2E-3</v>
      </c>
      <c r="CY46">
        <f>AA46</f>
        <v>91.46</v>
      </c>
      <c r="CZ46">
        <f>AE46</f>
        <v>56.11</v>
      </c>
      <c r="DA46">
        <f>AI46</f>
        <v>1.63</v>
      </c>
      <c r="DB46">
        <f t="shared" si="1"/>
        <v>0.11</v>
      </c>
      <c r="DC46">
        <f t="shared" si="2"/>
        <v>0</v>
      </c>
      <c r="DD46" t="s">
        <v>3</v>
      </c>
      <c r="DE46" t="s">
        <v>3</v>
      </c>
      <c r="DF46">
        <f>ROUND(ROUND(AE46*AI46,2)*CX46,2)</f>
        <v>0.18</v>
      </c>
      <c r="DG46">
        <f>ROUND(ROUND(AF46,2)*CX46,2)</f>
        <v>0</v>
      </c>
      <c r="DH46">
        <f t="shared" si="4"/>
        <v>0</v>
      </c>
      <c r="DI46">
        <f t="shared" si="5"/>
        <v>0</v>
      </c>
      <c r="DJ46">
        <f>DF46</f>
        <v>0.18</v>
      </c>
      <c r="DK46">
        <v>0</v>
      </c>
      <c r="DL46" t="s">
        <v>3</v>
      </c>
      <c r="DM46">
        <v>0</v>
      </c>
      <c r="DN46" t="s">
        <v>3</v>
      </c>
      <c r="DO46">
        <v>0</v>
      </c>
    </row>
    <row r="47" spans="1:119" x14ac:dyDescent="0.2">
      <c r="A47">
        <f>ROW(Source!A81)</f>
        <v>81</v>
      </c>
      <c r="B47">
        <v>73938991</v>
      </c>
      <c r="C47">
        <v>73939390</v>
      </c>
      <c r="D47">
        <v>72524535</v>
      </c>
      <c r="E47">
        <v>119</v>
      </c>
      <c r="F47">
        <v>1</v>
      </c>
      <c r="G47">
        <v>1</v>
      </c>
      <c r="H47">
        <v>3</v>
      </c>
      <c r="I47" t="s">
        <v>173</v>
      </c>
      <c r="J47" t="s">
        <v>3</v>
      </c>
      <c r="K47" t="s">
        <v>174</v>
      </c>
      <c r="L47">
        <v>1371</v>
      </c>
      <c r="N47">
        <v>1013</v>
      </c>
      <c r="O47" t="s">
        <v>137</v>
      </c>
      <c r="P47" t="s">
        <v>137</v>
      </c>
      <c r="Q47">
        <v>1</v>
      </c>
      <c r="W47">
        <v>0</v>
      </c>
      <c r="X47">
        <v>-70841237</v>
      </c>
      <c r="Y47">
        <f t="shared" si="0"/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1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1</v>
      </c>
      <c r="AQ47">
        <v>0</v>
      </c>
      <c r="AR47">
        <v>0</v>
      </c>
      <c r="AS47" t="s">
        <v>3</v>
      </c>
      <c r="AT47">
        <v>1</v>
      </c>
      <c r="AU47" t="s">
        <v>3</v>
      </c>
      <c r="AV47">
        <v>0</v>
      </c>
      <c r="AW47">
        <v>2</v>
      </c>
      <c r="AX47">
        <v>73939402</v>
      </c>
      <c r="AY47">
        <v>1</v>
      </c>
      <c r="AZ47">
        <v>0</v>
      </c>
      <c r="BA47">
        <v>48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CV47">
        <v>0</v>
      </c>
      <c r="CW47">
        <v>0</v>
      </c>
      <c r="CX47">
        <f>ROUND(Y47*Source!I81,7)</f>
        <v>1</v>
      </c>
      <c r="CY47">
        <f>AA47</f>
        <v>0</v>
      </c>
      <c r="CZ47">
        <f>AE47</f>
        <v>0</v>
      </c>
      <c r="DA47">
        <f>AI47</f>
        <v>1</v>
      </c>
      <c r="DB47">
        <f t="shared" si="1"/>
        <v>0</v>
      </c>
      <c r="DC47">
        <f t="shared" si="2"/>
        <v>0</v>
      </c>
      <c r="DD47" t="s">
        <v>3</v>
      </c>
      <c r="DE47" t="s">
        <v>3</v>
      </c>
      <c r="DF47">
        <f>ROUND(ROUND(AE47,2)*CX47,2)</f>
        <v>0</v>
      </c>
      <c r="DG47">
        <f>ROUND(ROUND(AF47,2)*CX47,2)</f>
        <v>0</v>
      </c>
      <c r="DH47">
        <f t="shared" si="4"/>
        <v>0</v>
      </c>
      <c r="DI47">
        <f t="shared" si="5"/>
        <v>0</v>
      </c>
      <c r="DJ47">
        <f>DF47</f>
        <v>0</v>
      </c>
      <c r="DK47">
        <v>0</v>
      </c>
      <c r="DL47" t="s">
        <v>3</v>
      </c>
      <c r="DM47">
        <v>0</v>
      </c>
      <c r="DN47" t="s">
        <v>3</v>
      </c>
      <c r="DO47">
        <v>0</v>
      </c>
    </row>
    <row r="48" spans="1:119" x14ac:dyDescent="0.2">
      <c r="A48">
        <f>ROW(Source!A84)</f>
        <v>84</v>
      </c>
      <c r="B48">
        <v>73938991</v>
      </c>
      <c r="C48">
        <v>73939405</v>
      </c>
      <c r="D48">
        <v>72518669</v>
      </c>
      <c r="E48">
        <v>119</v>
      </c>
      <c r="F48">
        <v>1</v>
      </c>
      <c r="G48">
        <v>1</v>
      </c>
      <c r="H48">
        <v>1</v>
      </c>
      <c r="I48" t="s">
        <v>580</v>
      </c>
      <c r="J48" t="s">
        <v>3</v>
      </c>
      <c r="K48" t="s">
        <v>581</v>
      </c>
      <c r="L48">
        <v>1191</v>
      </c>
      <c r="N48">
        <v>1013</v>
      </c>
      <c r="O48" t="s">
        <v>493</v>
      </c>
      <c r="P48" t="s">
        <v>493</v>
      </c>
      <c r="Q48">
        <v>1</v>
      </c>
      <c r="W48">
        <v>0</v>
      </c>
      <c r="X48">
        <v>1903532093</v>
      </c>
      <c r="Y48">
        <f t="shared" si="0"/>
        <v>0.96</v>
      </c>
      <c r="AA48">
        <v>0</v>
      </c>
      <c r="AB48">
        <v>0</v>
      </c>
      <c r="AC48">
        <v>0</v>
      </c>
      <c r="AD48">
        <v>430.11</v>
      </c>
      <c r="AE48">
        <v>0</v>
      </c>
      <c r="AF48">
        <v>0</v>
      </c>
      <c r="AG48">
        <v>0</v>
      </c>
      <c r="AH48">
        <v>430.11</v>
      </c>
      <c r="AI48">
        <v>1</v>
      </c>
      <c r="AJ48">
        <v>1</v>
      </c>
      <c r="AK48">
        <v>1</v>
      </c>
      <c r="AL48">
        <v>1</v>
      </c>
      <c r="AM48">
        <v>-2</v>
      </c>
      <c r="AN48">
        <v>0</v>
      </c>
      <c r="AO48">
        <v>0</v>
      </c>
      <c r="AP48">
        <v>1</v>
      </c>
      <c r="AQ48">
        <v>1</v>
      </c>
      <c r="AR48">
        <v>0</v>
      </c>
      <c r="AS48" t="s">
        <v>3</v>
      </c>
      <c r="AT48">
        <v>0.96</v>
      </c>
      <c r="AU48" t="s">
        <v>3</v>
      </c>
      <c r="AV48">
        <v>1</v>
      </c>
      <c r="AW48">
        <v>2</v>
      </c>
      <c r="AX48">
        <v>73939410</v>
      </c>
      <c r="AY48">
        <v>1</v>
      </c>
      <c r="AZ48">
        <v>0</v>
      </c>
      <c r="BA48">
        <v>49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412.90559999999999</v>
      </c>
      <c r="BN48">
        <v>0.96</v>
      </c>
      <c r="BO48">
        <v>0</v>
      </c>
      <c r="BP48">
        <v>1</v>
      </c>
      <c r="BQ48">
        <v>0</v>
      </c>
      <c r="BR48">
        <v>0</v>
      </c>
      <c r="BS48">
        <v>0</v>
      </c>
      <c r="BT48">
        <v>412.90559999999999</v>
      </c>
      <c r="BU48">
        <v>0.96</v>
      </c>
      <c r="BV48">
        <v>0</v>
      </c>
      <c r="BW48">
        <v>1</v>
      </c>
      <c r="CU48">
        <f>ROUND(AT48*Source!I84*AH48*AL48,2)</f>
        <v>0</v>
      </c>
      <c r="CV48">
        <f>ROUND(Y48*Source!I84,7)</f>
        <v>0</v>
      </c>
      <c r="CW48">
        <v>0</v>
      </c>
      <c r="CX48">
        <f>ROUND(Y48*Source!I84,7)</f>
        <v>0</v>
      </c>
      <c r="CY48">
        <f>AD48</f>
        <v>430.11</v>
      </c>
      <c r="CZ48">
        <f>AH48</f>
        <v>430.11</v>
      </c>
      <c r="DA48">
        <f>AL48</f>
        <v>1</v>
      </c>
      <c r="DB48">
        <f t="shared" si="1"/>
        <v>412.91</v>
      </c>
      <c r="DC48">
        <f t="shared" si="2"/>
        <v>0</v>
      </c>
      <c r="DD48" t="s">
        <v>3</v>
      </c>
      <c r="DE48" t="s">
        <v>3</v>
      </c>
      <c r="DF48">
        <f>ROUND(ROUND(AE48,2)*CX48,2)</f>
        <v>0</v>
      </c>
      <c r="DG48">
        <f>ROUND(ROUND(AF48,2)*CX48,2)</f>
        <v>0</v>
      </c>
      <c r="DH48">
        <f t="shared" si="4"/>
        <v>0</v>
      </c>
      <c r="DI48">
        <f t="shared" si="5"/>
        <v>0</v>
      </c>
      <c r="DJ48">
        <f>DI48</f>
        <v>0</v>
      </c>
      <c r="DK48">
        <v>1</v>
      </c>
      <c r="DL48" t="s">
        <v>3</v>
      </c>
      <c r="DM48">
        <v>0</v>
      </c>
      <c r="DN48" t="s">
        <v>3</v>
      </c>
      <c r="DO48">
        <v>0</v>
      </c>
    </row>
    <row r="49" spans="1:119" x14ac:dyDescent="0.2">
      <c r="A49">
        <f>ROW(Source!A84)</f>
        <v>84</v>
      </c>
      <c r="B49">
        <v>73938991</v>
      </c>
      <c r="C49">
        <v>73939405</v>
      </c>
      <c r="D49">
        <v>72647089</v>
      </c>
      <c r="E49">
        <v>1</v>
      </c>
      <c r="F49">
        <v>1</v>
      </c>
      <c r="G49">
        <v>1</v>
      </c>
      <c r="H49">
        <v>2</v>
      </c>
      <c r="I49" t="s">
        <v>566</v>
      </c>
      <c r="J49" t="s">
        <v>567</v>
      </c>
      <c r="K49" t="s">
        <v>568</v>
      </c>
      <c r="L49">
        <v>1368</v>
      </c>
      <c r="N49">
        <v>1011</v>
      </c>
      <c r="O49" t="s">
        <v>497</v>
      </c>
      <c r="P49" t="s">
        <v>497</v>
      </c>
      <c r="Q49">
        <v>1</v>
      </c>
      <c r="W49">
        <v>0</v>
      </c>
      <c r="X49">
        <v>860887119</v>
      </c>
      <c r="Y49">
        <f t="shared" si="0"/>
        <v>0.28000000000000003</v>
      </c>
      <c r="AA49">
        <v>0</v>
      </c>
      <c r="AB49">
        <v>13.81</v>
      </c>
      <c r="AC49">
        <v>0</v>
      </c>
      <c r="AD49">
        <v>0</v>
      </c>
      <c r="AE49">
        <v>0</v>
      </c>
      <c r="AF49">
        <v>8.6300000000000008</v>
      </c>
      <c r="AG49">
        <v>0</v>
      </c>
      <c r="AH49">
        <v>0</v>
      </c>
      <c r="AI49">
        <v>1</v>
      </c>
      <c r="AJ49">
        <v>1.6</v>
      </c>
      <c r="AK49">
        <v>1</v>
      </c>
      <c r="AL49">
        <v>1</v>
      </c>
      <c r="AM49">
        <v>2</v>
      </c>
      <c r="AN49">
        <v>0</v>
      </c>
      <c r="AO49">
        <v>0</v>
      </c>
      <c r="AP49">
        <v>1</v>
      </c>
      <c r="AQ49">
        <v>1</v>
      </c>
      <c r="AR49">
        <v>0</v>
      </c>
      <c r="AS49" t="s">
        <v>3</v>
      </c>
      <c r="AT49">
        <v>0.28000000000000003</v>
      </c>
      <c r="AU49" t="s">
        <v>3</v>
      </c>
      <c r="AV49">
        <v>1</v>
      </c>
      <c r="AW49">
        <v>2</v>
      </c>
      <c r="AX49">
        <v>73939411</v>
      </c>
      <c r="AY49">
        <v>1</v>
      </c>
      <c r="AZ49">
        <v>0</v>
      </c>
      <c r="BA49">
        <v>50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2.4164000000000003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0</v>
      </c>
      <c r="BR49">
        <v>2.4164000000000003</v>
      </c>
      <c r="BS49">
        <v>0</v>
      </c>
      <c r="BT49">
        <v>0</v>
      </c>
      <c r="BU49">
        <v>0</v>
      </c>
      <c r="BV49">
        <v>0</v>
      </c>
      <c r="BW49">
        <v>1</v>
      </c>
      <c r="CV49">
        <v>0</v>
      </c>
      <c r="CW49">
        <f>ROUND(Y49*Source!I84*DO49,7)</f>
        <v>0</v>
      </c>
      <c r="CX49">
        <f>ROUND(Y49*Source!I84,7)</f>
        <v>0</v>
      </c>
      <c r="CY49">
        <f>AB49</f>
        <v>13.81</v>
      </c>
      <c r="CZ49">
        <f>AF49</f>
        <v>8.6300000000000008</v>
      </c>
      <c r="DA49">
        <f>AJ49</f>
        <v>1.6</v>
      </c>
      <c r="DB49">
        <f t="shared" si="1"/>
        <v>2.42</v>
      </c>
      <c r="DC49">
        <f t="shared" si="2"/>
        <v>0</v>
      </c>
      <c r="DD49" t="s">
        <v>3</v>
      </c>
      <c r="DE49" t="s">
        <v>3</v>
      </c>
      <c r="DF49">
        <f>ROUND(ROUND(AE49,2)*CX49,2)</f>
        <v>0</v>
      </c>
      <c r="DG49">
        <f>ROUND(ROUND(AF49*AJ49,2)*CX49,2)</f>
        <v>0</v>
      </c>
      <c r="DH49">
        <f t="shared" si="4"/>
        <v>0</v>
      </c>
      <c r="DI49">
        <f t="shared" si="5"/>
        <v>0</v>
      </c>
      <c r="DJ49">
        <f>DG49+DH49</f>
        <v>0</v>
      </c>
      <c r="DK49">
        <v>0</v>
      </c>
      <c r="DL49" t="s">
        <v>3</v>
      </c>
      <c r="DM49">
        <v>0</v>
      </c>
      <c r="DN49" t="s">
        <v>3</v>
      </c>
      <c r="DO49">
        <v>0</v>
      </c>
    </row>
    <row r="50" spans="1:119" x14ac:dyDescent="0.2">
      <c r="A50">
        <f>ROW(Source!A84)</f>
        <v>84</v>
      </c>
      <c r="B50">
        <v>73938991</v>
      </c>
      <c r="C50">
        <v>73939405</v>
      </c>
      <c r="D50">
        <v>72589277</v>
      </c>
      <c r="E50">
        <v>1</v>
      </c>
      <c r="F50">
        <v>1</v>
      </c>
      <c r="G50">
        <v>1</v>
      </c>
      <c r="H50">
        <v>3</v>
      </c>
      <c r="I50" t="s">
        <v>572</v>
      </c>
      <c r="J50" t="s">
        <v>573</v>
      </c>
      <c r="K50" t="s">
        <v>574</v>
      </c>
      <c r="L50">
        <v>1346</v>
      </c>
      <c r="N50">
        <v>1009</v>
      </c>
      <c r="O50" t="s">
        <v>545</v>
      </c>
      <c r="P50" t="s">
        <v>545</v>
      </c>
      <c r="Q50">
        <v>1</v>
      </c>
      <c r="W50">
        <v>0</v>
      </c>
      <c r="X50">
        <v>478489546</v>
      </c>
      <c r="Y50">
        <f t="shared" si="0"/>
        <v>0.04</v>
      </c>
      <c r="AA50">
        <v>1002.64</v>
      </c>
      <c r="AB50">
        <v>0</v>
      </c>
      <c r="AC50">
        <v>0</v>
      </c>
      <c r="AD50">
        <v>0</v>
      </c>
      <c r="AE50">
        <v>596.80999999999995</v>
      </c>
      <c r="AF50">
        <v>0</v>
      </c>
      <c r="AG50">
        <v>0</v>
      </c>
      <c r="AH50">
        <v>0</v>
      </c>
      <c r="AI50">
        <v>1.68</v>
      </c>
      <c r="AJ50">
        <v>1</v>
      </c>
      <c r="AK50">
        <v>1</v>
      </c>
      <c r="AL50">
        <v>1</v>
      </c>
      <c r="AM50">
        <v>2</v>
      </c>
      <c r="AN50">
        <v>0</v>
      </c>
      <c r="AO50">
        <v>0</v>
      </c>
      <c r="AP50">
        <v>1</v>
      </c>
      <c r="AQ50">
        <v>1</v>
      </c>
      <c r="AR50">
        <v>0</v>
      </c>
      <c r="AS50" t="s">
        <v>3</v>
      </c>
      <c r="AT50">
        <v>0.04</v>
      </c>
      <c r="AU50" t="s">
        <v>3</v>
      </c>
      <c r="AV50">
        <v>0</v>
      </c>
      <c r="AW50">
        <v>2</v>
      </c>
      <c r="AX50">
        <v>73939412</v>
      </c>
      <c r="AY50">
        <v>1</v>
      </c>
      <c r="AZ50">
        <v>0</v>
      </c>
      <c r="BA50">
        <v>51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23.872399999999999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23.872399999999999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CV50">
        <v>0</v>
      </c>
      <c r="CW50">
        <v>0</v>
      </c>
      <c r="CX50">
        <f>ROUND(Y50*Source!I84,7)</f>
        <v>0</v>
      </c>
      <c r="CY50">
        <f>AA50</f>
        <v>1002.64</v>
      </c>
      <c r="CZ50">
        <f>AE50</f>
        <v>596.80999999999995</v>
      </c>
      <c r="DA50">
        <f>AI50</f>
        <v>1.68</v>
      </c>
      <c r="DB50">
        <f t="shared" si="1"/>
        <v>23.87</v>
      </c>
      <c r="DC50">
        <f t="shared" si="2"/>
        <v>0</v>
      </c>
      <c r="DD50" t="s">
        <v>3</v>
      </c>
      <c r="DE50" t="s">
        <v>3</v>
      </c>
      <c r="DF50">
        <f>ROUND(ROUND(AE50*AI50,2)*CX50,2)</f>
        <v>0</v>
      </c>
      <c r="DG50">
        <f t="shared" ref="DG50:DG55" si="13">ROUND(ROUND(AF50,2)*CX50,2)</f>
        <v>0</v>
      </c>
      <c r="DH50">
        <f t="shared" si="4"/>
        <v>0</v>
      </c>
      <c r="DI50">
        <f t="shared" si="5"/>
        <v>0</v>
      </c>
      <c r="DJ50">
        <f>DF50</f>
        <v>0</v>
      </c>
      <c r="DK50">
        <v>0</v>
      </c>
      <c r="DL50" t="s">
        <v>3</v>
      </c>
      <c r="DM50">
        <v>0</v>
      </c>
      <c r="DN50" t="s">
        <v>3</v>
      </c>
      <c r="DO50">
        <v>0</v>
      </c>
    </row>
    <row r="51" spans="1:119" x14ac:dyDescent="0.2">
      <c r="A51">
        <f>ROW(Source!A84)</f>
        <v>84</v>
      </c>
      <c r="B51">
        <v>73938991</v>
      </c>
      <c r="C51">
        <v>73939405</v>
      </c>
      <c r="D51">
        <v>72635765</v>
      </c>
      <c r="E51">
        <v>1</v>
      </c>
      <c r="F51">
        <v>1</v>
      </c>
      <c r="G51">
        <v>1</v>
      </c>
      <c r="H51">
        <v>3</v>
      </c>
      <c r="I51" t="s">
        <v>184</v>
      </c>
      <c r="J51" t="s">
        <v>186</v>
      </c>
      <c r="K51" t="s">
        <v>185</v>
      </c>
      <c r="L51">
        <v>1371</v>
      </c>
      <c r="N51">
        <v>1013</v>
      </c>
      <c r="O51" t="s">
        <v>137</v>
      </c>
      <c r="P51" t="s">
        <v>137</v>
      </c>
      <c r="Q51">
        <v>1</v>
      </c>
      <c r="W51">
        <v>0</v>
      </c>
      <c r="X51">
        <v>747666951</v>
      </c>
      <c r="Y51">
        <f t="shared" si="0"/>
        <v>1</v>
      </c>
      <c r="AA51">
        <v>1811.45</v>
      </c>
      <c r="AB51">
        <v>0</v>
      </c>
      <c r="AC51">
        <v>0</v>
      </c>
      <c r="AD51">
        <v>0</v>
      </c>
      <c r="AE51">
        <v>1829.75</v>
      </c>
      <c r="AF51">
        <v>0</v>
      </c>
      <c r="AG51">
        <v>0</v>
      </c>
      <c r="AH51">
        <v>0</v>
      </c>
      <c r="AI51">
        <v>0.99</v>
      </c>
      <c r="AJ51">
        <v>1</v>
      </c>
      <c r="AK51">
        <v>1</v>
      </c>
      <c r="AL51">
        <v>1</v>
      </c>
      <c r="AM51">
        <v>0</v>
      </c>
      <c r="AN51">
        <v>0</v>
      </c>
      <c r="AO51">
        <v>0</v>
      </c>
      <c r="AP51">
        <v>1</v>
      </c>
      <c r="AQ51">
        <v>0</v>
      </c>
      <c r="AR51">
        <v>0</v>
      </c>
      <c r="AS51" t="s">
        <v>3</v>
      </c>
      <c r="AT51">
        <v>1</v>
      </c>
      <c r="AU51" t="s">
        <v>3</v>
      </c>
      <c r="AV51">
        <v>0</v>
      </c>
      <c r="AW51">
        <v>1</v>
      </c>
      <c r="AX51">
        <v>-1</v>
      </c>
      <c r="AY51">
        <v>0</v>
      </c>
      <c r="AZ51">
        <v>0</v>
      </c>
      <c r="BA51" t="s">
        <v>3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CV51">
        <v>0</v>
      </c>
      <c r="CW51">
        <v>0</v>
      </c>
      <c r="CX51">
        <f>ROUND(Y51*Source!I84,7)</f>
        <v>0</v>
      </c>
      <c r="CY51">
        <f>AA51</f>
        <v>1811.45</v>
      </c>
      <c r="CZ51">
        <f>AE51</f>
        <v>1829.75</v>
      </c>
      <c r="DA51">
        <f>AI51</f>
        <v>0.99</v>
      </c>
      <c r="DB51">
        <f t="shared" si="1"/>
        <v>1829.75</v>
      </c>
      <c r="DC51">
        <f t="shared" si="2"/>
        <v>0</v>
      </c>
      <c r="DD51" t="s">
        <v>3</v>
      </c>
      <c r="DE51" t="s">
        <v>3</v>
      </c>
      <c r="DF51">
        <f>ROUND(ROUND(AE51*AI51,2)*CX51,2)</f>
        <v>0</v>
      </c>
      <c r="DG51">
        <f t="shared" si="13"/>
        <v>0</v>
      </c>
      <c r="DH51">
        <f t="shared" si="4"/>
        <v>0</v>
      </c>
      <c r="DI51">
        <f t="shared" si="5"/>
        <v>0</v>
      </c>
      <c r="DJ51">
        <f>DF51</f>
        <v>0</v>
      </c>
      <c r="DK51">
        <v>0</v>
      </c>
      <c r="DL51" t="s">
        <v>3</v>
      </c>
      <c r="DM51">
        <v>0</v>
      </c>
      <c r="DN51" t="s">
        <v>3</v>
      </c>
      <c r="DO51">
        <v>0</v>
      </c>
    </row>
    <row r="52" spans="1:119" x14ac:dyDescent="0.2">
      <c r="A52">
        <f>ROW(Source!A86)</f>
        <v>86</v>
      </c>
      <c r="B52">
        <v>73938991</v>
      </c>
      <c r="C52">
        <v>73939415</v>
      </c>
      <c r="D52">
        <v>72518787</v>
      </c>
      <c r="E52">
        <v>119</v>
      </c>
      <c r="F52">
        <v>1</v>
      </c>
      <c r="G52">
        <v>1</v>
      </c>
      <c r="H52">
        <v>1</v>
      </c>
      <c r="I52" t="s">
        <v>582</v>
      </c>
      <c r="J52" t="s">
        <v>3</v>
      </c>
      <c r="K52" t="s">
        <v>583</v>
      </c>
      <c r="L52">
        <v>1369</v>
      </c>
      <c r="N52">
        <v>1013</v>
      </c>
      <c r="O52" t="s">
        <v>584</v>
      </c>
      <c r="P52" t="s">
        <v>584</v>
      </c>
      <c r="Q52">
        <v>1</v>
      </c>
      <c r="W52">
        <v>0</v>
      </c>
      <c r="X52">
        <v>-236928766</v>
      </c>
      <c r="Y52">
        <f t="shared" si="0"/>
        <v>0.1</v>
      </c>
      <c r="AA52">
        <v>0</v>
      </c>
      <c r="AB52">
        <v>0</v>
      </c>
      <c r="AC52">
        <v>0</v>
      </c>
      <c r="AD52">
        <v>325.57</v>
      </c>
      <c r="AE52">
        <v>0</v>
      </c>
      <c r="AF52">
        <v>0</v>
      </c>
      <c r="AG52">
        <v>0</v>
      </c>
      <c r="AH52">
        <v>325.57</v>
      </c>
      <c r="AI52">
        <v>1</v>
      </c>
      <c r="AJ52">
        <v>1</v>
      </c>
      <c r="AK52">
        <v>1</v>
      </c>
      <c r="AL52">
        <v>1</v>
      </c>
      <c r="AM52">
        <v>-2</v>
      </c>
      <c r="AN52">
        <v>0</v>
      </c>
      <c r="AO52">
        <v>0</v>
      </c>
      <c r="AP52">
        <v>1</v>
      </c>
      <c r="AQ52">
        <v>1</v>
      </c>
      <c r="AR52">
        <v>0</v>
      </c>
      <c r="AS52" t="s">
        <v>3</v>
      </c>
      <c r="AT52">
        <v>0.1</v>
      </c>
      <c r="AU52" t="s">
        <v>3</v>
      </c>
      <c r="AV52">
        <v>1</v>
      </c>
      <c r="AW52">
        <v>2</v>
      </c>
      <c r="AX52">
        <v>73939432</v>
      </c>
      <c r="AY52">
        <v>1</v>
      </c>
      <c r="AZ52">
        <v>0</v>
      </c>
      <c r="BA52">
        <v>53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32.557000000000002</v>
      </c>
      <c r="BN52">
        <v>0.1</v>
      </c>
      <c r="BO52">
        <v>0</v>
      </c>
      <c r="BP52">
        <v>1</v>
      </c>
      <c r="BQ52">
        <v>0</v>
      </c>
      <c r="BR52">
        <v>0</v>
      </c>
      <c r="BS52">
        <v>0</v>
      </c>
      <c r="BT52">
        <v>32.557000000000002</v>
      </c>
      <c r="BU52">
        <v>0.1</v>
      </c>
      <c r="BV52">
        <v>0</v>
      </c>
      <c r="BW52">
        <v>1</v>
      </c>
      <c r="CU52">
        <f>ROUND(AT52*Source!I86*AH52*AL52,2)</f>
        <v>3.26</v>
      </c>
      <c r="CV52">
        <f>ROUND(Y52*Source!I86,7)</f>
        <v>0.01</v>
      </c>
      <c r="CW52">
        <v>0</v>
      </c>
      <c r="CX52">
        <f>ROUND(Y52*Source!I86,7)</f>
        <v>0.01</v>
      </c>
      <c r="CY52">
        <f>AD52</f>
        <v>325.57</v>
      </c>
      <c r="CZ52">
        <f>AH52</f>
        <v>325.57</v>
      </c>
      <c r="DA52">
        <f>AL52</f>
        <v>1</v>
      </c>
      <c r="DB52">
        <f t="shared" si="1"/>
        <v>32.56</v>
      </c>
      <c r="DC52">
        <f t="shared" si="2"/>
        <v>0</v>
      </c>
      <c r="DD52" t="s">
        <v>3</v>
      </c>
      <c r="DE52" t="s">
        <v>3</v>
      </c>
      <c r="DF52">
        <f t="shared" ref="DF52:DF59" si="14">ROUND(ROUND(AE52,2)*CX52,2)</f>
        <v>0</v>
      </c>
      <c r="DG52">
        <f t="shared" si="13"/>
        <v>0</v>
      </c>
      <c r="DH52">
        <f t="shared" si="4"/>
        <v>0</v>
      </c>
      <c r="DI52">
        <f t="shared" si="5"/>
        <v>3.26</v>
      </c>
      <c r="DJ52">
        <f>DI52</f>
        <v>3.26</v>
      </c>
      <c r="DK52">
        <v>1</v>
      </c>
      <c r="DL52" t="s">
        <v>3</v>
      </c>
      <c r="DM52">
        <v>0</v>
      </c>
      <c r="DN52" t="s">
        <v>3</v>
      </c>
      <c r="DO52">
        <v>0</v>
      </c>
    </row>
    <row r="53" spans="1:119" x14ac:dyDescent="0.2">
      <c r="A53">
        <f>ROW(Source!A86)</f>
        <v>86</v>
      </c>
      <c r="B53">
        <v>73938991</v>
      </c>
      <c r="C53">
        <v>73939415</v>
      </c>
      <c r="D53">
        <v>72518791</v>
      </c>
      <c r="E53">
        <v>119</v>
      </c>
      <c r="F53">
        <v>1</v>
      </c>
      <c r="G53">
        <v>1</v>
      </c>
      <c r="H53">
        <v>1</v>
      </c>
      <c r="I53" t="s">
        <v>585</v>
      </c>
      <c r="J53" t="s">
        <v>3</v>
      </c>
      <c r="K53" t="s">
        <v>586</v>
      </c>
      <c r="L53">
        <v>1369</v>
      </c>
      <c r="N53">
        <v>1013</v>
      </c>
      <c r="O53" t="s">
        <v>584</v>
      </c>
      <c r="P53" t="s">
        <v>584</v>
      </c>
      <c r="Q53">
        <v>1</v>
      </c>
      <c r="W53">
        <v>0</v>
      </c>
      <c r="X53">
        <v>-512803540</v>
      </c>
      <c r="Y53">
        <f t="shared" si="0"/>
        <v>69.83</v>
      </c>
      <c r="AA53">
        <v>0</v>
      </c>
      <c r="AB53">
        <v>0</v>
      </c>
      <c r="AC53">
        <v>0</v>
      </c>
      <c r="AD53">
        <v>400.24</v>
      </c>
      <c r="AE53">
        <v>0</v>
      </c>
      <c r="AF53">
        <v>0</v>
      </c>
      <c r="AG53">
        <v>0</v>
      </c>
      <c r="AH53">
        <v>400.24</v>
      </c>
      <c r="AI53">
        <v>1</v>
      </c>
      <c r="AJ53">
        <v>1</v>
      </c>
      <c r="AK53">
        <v>1</v>
      </c>
      <c r="AL53">
        <v>1</v>
      </c>
      <c r="AM53">
        <v>-2</v>
      </c>
      <c r="AN53">
        <v>0</v>
      </c>
      <c r="AO53">
        <v>0</v>
      </c>
      <c r="AP53">
        <v>1</v>
      </c>
      <c r="AQ53">
        <v>1</v>
      </c>
      <c r="AR53">
        <v>0</v>
      </c>
      <c r="AS53" t="s">
        <v>3</v>
      </c>
      <c r="AT53">
        <v>69.83</v>
      </c>
      <c r="AU53" t="s">
        <v>3</v>
      </c>
      <c r="AV53">
        <v>1</v>
      </c>
      <c r="AW53">
        <v>2</v>
      </c>
      <c r="AX53">
        <v>73939433</v>
      </c>
      <c r="AY53">
        <v>1</v>
      </c>
      <c r="AZ53">
        <v>0</v>
      </c>
      <c r="BA53">
        <v>54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27948.7592</v>
      </c>
      <c r="BN53">
        <v>69.83</v>
      </c>
      <c r="BO53">
        <v>0</v>
      </c>
      <c r="BP53">
        <v>1</v>
      </c>
      <c r="BQ53">
        <v>0</v>
      </c>
      <c r="BR53">
        <v>0</v>
      </c>
      <c r="BS53">
        <v>0</v>
      </c>
      <c r="BT53">
        <v>27948.7592</v>
      </c>
      <c r="BU53">
        <v>69.83</v>
      </c>
      <c r="BV53">
        <v>0</v>
      </c>
      <c r="BW53">
        <v>1</v>
      </c>
      <c r="CU53">
        <f>ROUND(AT53*Source!I86*AH53*AL53,2)</f>
        <v>2794.88</v>
      </c>
      <c r="CV53">
        <f>ROUND(Y53*Source!I86,7)</f>
        <v>6.9829999999999997</v>
      </c>
      <c r="CW53">
        <v>0</v>
      </c>
      <c r="CX53">
        <f>ROUND(Y53*Source!I86,7)</f>
        <v>6.9829999999999997</v>
      </c>
      <c r="CY53">
        <f>AD53</f>
        <v>400.24</v>
      </c>
      <c r="CZ53">
        <f>AH53</f>
        <v>400.24</v>
      </c>
      <c r="DA53">
        <f>AL53</f>
        <v>1</v>
      </c>
      <c r="DB53">
        <f t="shared" si="1"/>
        <v>27948.76</v>
      </c>
      <c r="DC53">
        <f t="shared" si="2"/>
        <v>0</v>
      </c>
      <c r="DD53" t="s">
        <v>3</v>
      </c>
      <c r="DE53" t="s">
        <v>3</v>
      </c>
      <c r="DF53">
        <f t="shared" si="14"/>
        <v>0</v>
      </c>
      <c r="DG53">
        <f t="shared" si="13"/>
        <v>0</v>
      </c>
      <c r="DH53">
        <f t="shared" si="4"/>
        <v>0</v>
      </c>
      <c r="DI53">
        <f t="shared" si="5"/>
        <v>2794.88</v>
      </c>
      <c r="DJ53">
        <f>DI53</f>
        <v>2794.88</v>
      </c>
      <c r="DK53">
        <v>1</v>
      </c>
      <c r="DL53" t="s">
        <v>3</v>
      </c>
      <c r="DM53">
        <v>0</v>
      </c>
      <c r="DN53" t="s">
        <v>3</v>
      </c>
      <c r="DO53">
        <v>0</v>
      </c>
    </row>
    <row r="54" spans="1:119" x14ac:dyDescent="0.2">
      <c r="A54">
        <f>ROW(Source!A86)</f>
        <v>86</v>
      </c>
      <c r="B54">
        <v>73938991</v>
      </c>
      <c r="C54">
        <v>73939415</v>
      </c>
      <c r="D54">
        <v>72518826</v>
      </c>
      <c r="E54">
        <v>119</v>
      </c>
      <c r="F54">
        <v>1</v>
      </c>
      <c r="G54">
        <v>1</v>
      </c>
      <c r="H54">
        <v>1</v>
      </c>
      <c r="I54" t="s">
        <v>491</v>
      </c>
      <c r="J54" t="s">
        <v>3</v>
      </c>
      <c r="K54" t="s">
        <v>492</v>
      </c>
      <c r="L54">
        <v>1191</v>
      </c>
      <c r="N54">
        <v>1013</v>
      </c>
      <c r="O54" t="s">
        <v>493</v>
      </c>
      <c r="P54" t="s">
        <v>493</v>
      </c>
      <c r="Q54">
        <v>1</v>
      </c>
      <c r="W54">
        <v>0</v>
      </c>
      <c r="X54">
        <v>-1417349443</v>
      </c>
      <c r="Y54">
        <f t="shared" si="0"/>
        <v>0.09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1</v>
      </c>
      <c r="AK54">
        <v>1</v>
      </c>
      <c r="AL54">
        <v>1</v>
      </c>
      <c r="AM54">
        <v>-2</v>
      </c>
      <c r="AN54">
        <v>0</v>
      </c>
      <c r="AO54">
        <v>0</v>
      </c>
      <c r="AP54">
        <v>1</v>
      </c>
      <c r="AQ54">
        <v>1</v>
      </c>
      <c r="AR54">
        <v>0</v>
      </c>
      <c r="AS54" t="s">
        <v>3</v>
      </c>
      <c r="AT54">
        <v>0.09</v>
      </c>
      <c r="AU54" t="s">
        <v>3</v>
      </c>
      <c r="AV54">
        <v>2</v>
      </c>
      <c r="AW54">
        <v>2</v>
      </c>
      <c r="AX54">
        <v>73939434</v>
      </c>
      <c r="AY54">
        <v>1</v>
      </c>
      <c r="AZ54">
        <v>0</v>
      </c>
      <c r="BA54">
        <v>55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CV54">
        <v>0</v>
      </c>
      <c r="CW54">
        <v>0</v>
      </c>
      <c r="CX54">
        <f>ROUND(Y54*Source!I86,7)</f>
        <v>8.9999999999999993E-3</v>
      </c>
      <c r="CY54">
        <f>AD54</f>
        <v>0</v>
      </c>
      <c r="CZ54">
        <f>AH54</f>
        <v>0</v>
      </c>
      <c r="DA54">
        <f>AL54</f>
        <v>1</v>
      </c>
      <c r="DB54">
        <f t="shared" si="1"/>
        <v>0</v>
      </c>
      <c r="DC54">
        <f t="shared" si="2"/>
        <v>0</v>
      </c>
      <c r="DD54" t="s">
        <v>3</v>
      </c>
      <c r="DE54" t="s">
        <v>3</v>
      </c>
      <c r="DF54">
        <f t="shared" si="14"/>
        <v>0</v>
      </c>
      <c r="DG54">
        <f t="shared" si="13"/>
        <v>0</v>
      </c>
      <c r="DH54">
        <f t="shared" si="4"/>
        <v>0</v>
      </c>
      <c r="DI54">
        <f t="shared" si="5"/>
        <v>0</v>
      </c>
      <c r="DJ54">
        <f>DI54</f>
        <v>0</v>
      </c>
      <c r="DK54">
        <v>0</v>
      </c>
      <c r="DL54" t="s">
        <v>3</v>
      </c>
      <c r="DM54">
        <v>0</v>
      </c>
      <c r="DN54" t="s">
        <v>3</v>
      </c>
      <c r="DO54">
        <v>0</v>
      </c>
    </row>
    <row r="55" spans="1:119" x14ac:dyDescent="0.2">
      <c r="A55">
        <f>ROW(Source!A86)</f>
        <v>86</v>
      </c>
      <c r="B55">
        <v>73938991</v>
      </c>
      <c r="C55">
        <v>73939415</v>
      </c>
      <c r="D55">
        <v>72646931</v>
      </c>
      <c r="E55">
        <v>1</v>
      </c>
      <c r="F55">
        <v>1</v>
      </c>
      <c r="G55">
        <v>1</v>
      </c>
      <c r="H55">
        <v>2</v>
      </c>
      <c r="I55" t="s">
        <v>587</v>
      </c>
      <c r="J55" t="s">
        <v>588</v>
      </c>
      <c r="K55" t="s">
        <v>589</v>
      </c>
      <c r="L55">
        <v>1368</v>
      </c>
      <c r="N55">
        <v>1011</v>
      </c>
      <c r="O55" t="s">
        <v>497</v>
      </c>
      <c r="P55" t="s">
        <v>497</v>
      </c>
      <c r="Q55">
        <v>1</v>
      </c>
      <c r="W55">
        <v>0</v>
      </c>
      <c r="X55">
        <v>4063365</v>
      </c>
      <c r="Y55">
        <f t="shared" si="0"/>
        <v>0.09</v>
      </c>
      <c r="AA55">
        <v>0</v>
      </c>
      <c r="AB55">
        <v>655.95</v>
      </c>
      <c r="AC55">
        <v>400.24</v>
      </c>
      <c r="AD55">
        <v>0</v>
      </c>
      <c r="AE55">
        <v>0</v>
      </c>
      <c r="AF55">
        <v>655.95</v>
      </c>
      <c r="AG55">
        <v>400.24</v>
      </c>
      <c r="AH55">
        <v>0</v>
      </c>
      <c r="AI55">
        <v>1</v>
      </c>
      <c r="AJ55">
        <v>1</v>
      </c>
      <c r="AK55">
        <v>1</v>
      </c>
      <c r="AL55">
        <v>1</v>
      </c>
      <c r="AM55">
        <v>-2</v>
      </c>
      <c r="AN55">
        <v>0</v>
      </c>
      <c r="AO55">
        <v>0</v>
      </c>
      <c r="AP55">
        <v>1</v>
      </c>
      <c r="AQ55">
        <v>1</v>
      </c>
      <c r="AR55">
        <v>0</v>
      </c>
      <c r="AS55" t="s">
        <v>3</v>
      </c>
      <c r="AT55">
        <v>0.09</v>
      </c>
      <c r="AU55" t="s">
        <v>3</v>
      </c>
      <c r="AV55">
        <v>1</v>
      </c>
      <c r="AW55">
        <v>2</v>
      </c>
      <c r="AX55">
        <v>73939435</v>
      </c>
      <c r="AY55">
        <v>1</v>
      </c>
      <c r="AZ55">
        <v>0</v>
      </c>
      <c r="BA55">
        <v>56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59.035499999999999</v>
      </c>
      <c r="BL55">
        <v>36.021599999999999</v>
      </c>
      <c r="BM55">
        <v>0</v>
      </c>
      <c r="BN55">
        <v>0</v>
      </c>
      <c r="BO55">
        <v>0.09</v>
      </c>
      <c r="BP55">
        <v>1</v>
      </c>
      <c r="BQ55">
        <v>0</v>
      </c>
      <c r="BR55">
        <v>59.035499999999999</v>
      </c>
      <c r="BS55">
        <v>36.021599999999999</v>
      </c>
      <c r="BT55">
        <v>0</v>
      </c>
      <c r="BU55">
        <v>0</v>
      </c>
      <c r="BV55">
        <v>0.09</v>
      </c>
      <c r="BW55">
        <v>1</v>
      </c>
      <c r="CV55">
        <v>0</v>
      </c>
      <c r="CW55">
        <f>ROUND(Y55*Source!I86*DO55,7)</f>
        <v>8.9999999999999993E-3</v>
      </c>
      <c r="CX55">
        <f>ROUND(Y55*Source!I86,7)</f>
        <v>8.9999999999999993E-3</v>
      </c>
      <c r="CY55">
        <f>AB55</f>
        <v>655.95</v>
      </c>
      <c r="CZ55">
        <f>AF55</f>
        <v>655.95</v>
      </c>
      <c r="DA55">
        <f>AJ55</f>
        <v>1</v>
      </c>
      <c r="DB55">
        <f t="shared" si="1"/>
        <v>59.04</v>
      </c>
      <c r="DC55">
        <f t="shared" si="2"/>
        <v>36.020000000000003</v>
      </c>
      <c r="DD55" t="s">
        <v>3</v>
      </c>
      <c r="DE55" t="s">
        <v>3</v>
      </c>
      <c r="DF55">
        <f t="shared" si="14"/>
        <v>0</v>
      </c>
      <c r="DG55">
        <f t="shared" si="13"/>
        <v>5.9</v>
      </c>
      <c r="DH55">
        <f t="shared" si="4"/>
        <v>3.6</v>
      </c>
      <c r="DI55">
        <f t="shared" si="5"/>
        <v>0</v>
      </c>
      <c r="DJ55">
        <f>DG55+DH55</f>
        <v>9.5</v>
      </c>
      <c r="DK55">
        <v>1</v>
      </c>
      <c r="DL55" t="s">
        <v>534</v>
      </c>
      <c r="DM55">
        <v>4</v>
      </c>
      <c r="DN55" t="s">
        <v>493</v>
      </c>
      <c r="DO55">
        <v>1</v>
      </c>
    </row>
    <row r="56" spans="1:119" x14ac:dyDescent="0.2">
      <c r="A56">
        <f>ROW(Source!A86)</f>
        <v>86</v>
      </c>
      <c r="B56">
        <v>73938991</v>
      </c>
      <c r="C56">
        <v>73939415</v>
      </c>
      <c r="D56">
        <v>72647089</v>
      </c>
      <c r="E56">
        <v>1</v>
      </c>
      <c r="F56">
        <v>1</v>
      </c>
      <c r="G56">
        <v>1</v>
      </c>
      <c r="H56">
        <v>2</v>
      </c>
      <c r="I56" t="s">
        <v>566</v>
      </c>
      <c r="J56" t="s">
        <v>567</v>
      </c>
      <c r="K56" t="s">
        <v>568</v>
      </c>
      <c r="L56">
        <v>1368</v>
      </c>
      <c r="N56">
        <v>1011</v>
      </c>
      <c r="O56" t="s">
        <v>497</v>
      </c>
      <c r="P56" t="s">
        <v>497</v>
      </c>
      <c r="Q56">
        <v>1</v>
      </c>
      <c r="W56">
        <v>0</v>
      </c>
      <c r="X56">
        <v>860887119</v>
      </c>
      <c r="Y56">
        <f t="shared" si="0"/>
        <v>0.6</v>
      </c>
      <c r="AA56">
        <v>0</v>
      </c>
      <c r="AB56">
        <v>13.81</v>
      </c>
      <c r="AC56">
        <v>0</v>
      </c>
      <c r="AD56">
        <v>0</v>
      </c>
      <c r="AE56">
        <v>0</v>
      </c>
      <c r="AF56">
        <v>8.6300000000000008</v>
      </c>
      <c r="AG56">
        <v>0</v>
      </c>
      <c r="AH56">
        <v>0</v>
      </c>
      <c r="AI56">
        <v>1</v>
      </c>
      <c r="AJ56">
        <v>1.6</v>
      </c>
      <c r="AK56">
        <v>1</v>
      </c>
      <c r="AL56">
        <v>1</v>
      </c>
      <c r="AM56">
        <v>2</v>
      </c>
      <c r="AN56">
        <v>0</v>
      </c>
      <c r="AO56">
        <v>0</v>
      </c>
      <c r="AP56">
        <v>1</v>
      </c>
      <c r="AQ56">
        <v>1</v>
      </c>
      <c r="AR56">
        <v>0</v>
      </c>
      <c r="AS56" t="s">
        <v>3</v>
      </c>
      <c r="AT56">
        <v>0.6</v>
      </c>
      <c r="AU56" t="s">
        <v>3</v>
      </c>
      <c r="AV56">
        <v>1</v>
      </c>
      <c r="AW56">
        <v>2</v>
      </c>
      <c r="AX56">
        <v>73939436</v>
      </c>
      <c r="AY56">
        <v>1</v>
      </c>
      <c r="AZ56">
        <v>0</v>
      </c>
      <c r="BA56">
        <v>57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5.1779999999999999</v>
      </c>
      <c r="BL56">
        <v>0</v>
      </c>
      <c r="BM56">
        <v>0</v>
      </c>
      <c r="BN56">
        <v>0</v>
      </c>
      <c r="BO56">
        <v>0</v>
      </c>
      <c r="BP56">
        <v>1</v>
      </c>
      <c r="BQ56">
        <v>0</v>
      </c>
      <c r="BR56">
        <v>5.1779999999999999</v>
      </c>
      <c r="BS56">
        <v>0</v>
      </c>
      <c r="BT56">
        <v>0</v>
      </c>
      <c r="BU56">
        <v>0</v>
      </c>
      <c r="BV56">
        <v>0</v>
      </c>
      <c r="BW56">
        <v>1</v>
      </c>
      <c r="CV56">
        <v>0</v>
      </c>
      <c r="CW56">
        <f>ROUND(Y56*Source!I86*DO56,7)</f>
        <v>0</v>
      </c>
      <c r="CX56">
        <f>ROUND(Y56*Source!I86,7)</f>
        <v>0.06</v>
      </c>
      <c r="CY56">
        <f>AB56</f>
        <v>13.81</v>
      </c>
      <c r="CZ56">
        <f>AF56</f>
        <v>8.6300000000000008</v>
      </c>
      <c r="DA56">
        <f>AJ56</f>
        <v>1.6</v>
      </c>
      <c r="DB56">
        <f t="shared" si="1"/>
        <v>5.18</v>
      </c>
      <c r="DC56">
        <f t="shared" si="2"/>
        <v>0</v>
      </c>
      <c r="DD56" t="s">
        <v>3</v>
      </c>
      <c r="DE56" t="s">
        <v>3</v>
      </c>
      <c r="DF56">
        <f t="shared" si="14"/>
        <v>0</v>
      </c>
      <c r="DG56">
        <f>ROUND(ROUND(AF56*AJ56,2)*CX56,2)</f>
        <v>0.83</v>
      </c>
      <c r="DH56">
        <f t="shared" si="4"/>
        <v>0</v>
      </c>
      <c r="DI56">
        <f t="shared" si="5"/>
        <v>0</v>
      </c>
      <c r="DJ56">
        <f>DG56+DH56</f>
        <v>0.83</v>
      </c>
      <c r="DK56">
        <v>0</v>
      </c>
      <c r="DL56" t="s">
        <v>3</v>
      </c>
      <c r="DM56">
        <v>0</v>
      </c>
      <c r="DN56" t="s">
        <v>3</v>
      </c>
      <c r="DO56">
        <v>0</v>
      </c>
    </row>
    <row r="57" spans="1:119" x14ac:dyDescent="0.2">
      <c r="A57">
        <f>ROW(Source!A86)</f>
        <v>86</v>
      </c>
      <c r="B57">
        <v>73938991</v>
      </c>
      <c r="C57">
        <v>73939415</v>
      </c>
      <c r="D57">
        <v>72647111</v>
      </c>
      <c r="E57">
        <v>1</v>
      </c>
      <c r="F57">
        <v>1</v>
      </c>
      <c r="G57">
        <v>1</v>
      </c>
      <c r="H57">
        <v>2</v>
      </c>
      <c r="I57" t="s">
        <v>569</v>
      </c>
      <c r="J57" t="s">
        <v>570</v>
      </c>
      <c r="K57" t="s">
        <v>571</v>
      </c>
      <c r="L57">
        <v>1368</v>
      </c>
      <c r="N57">
        <v>1011</v>
      </c>
      <c r="O57" t="s">
        <v>497</v>
      </c>
      <c r="P57" t="s">
        <v>497</v>
      </c>
      <c r="Q57">
        <v>1</v>
      </c>
      <c r="W57">
        <v>0</v>
      </c>
      <c r="X57">
        <v>1391482573</v>
      </c>
      <c r="Y57">
        <f t="shared" si="0"/>
        <v>33.9</v>
      </c>
      <c r="AA57">
        <v>0</v>
      </c>
      <c r="AB57">
        <v>4.34</v>
      </c>
      <c r="AC57">
        <v>0</v>
      </c>
      <c r="AD57">
        <v>0</v>
      </c>
      <c r="AE57">
        <v>0</v>
      </c>
      <c r="AF57">
        <v>3.34</v>
      </c>
      <c r="AG57">
        <v>0</v>
      </c>
      <c r="AH57">
        <v>0</v>
      </c>
      <c r="AI57">
        <v>1</v>
      </c>
      <c r="AJ57">
        <v>1.3</v>
      </c>
      <c r="AK57">
        <v>1</v>
      </c>
      <c r="AL57">
        <v>1</v>
      </c>
      <c r="AM57">
        <v>2</v>
      </c>
      <c r="AN57">
        <v>0</v>
      </c>
      <c r="AO57">
        <v>0</v>
      </c>
      <c r="AP57">
        <v>1</v>
      </c>
      <c r="AQ57">
        <v>1</v>
      </c>
      <c r="AR57">
        <v>0</v>
      </c>
      <c r="AS57" t="s">
        <v>3</v>
      </c>
      <c r="AT57">
        <v>33.9</v>
      </c>
      <c r="AU57" t="s">
        <v>3</v>
      </c>
      <c r="AV57">
        <v>1</v>
      </c>
      <c r="AW57">
        <v>2</v>
      </c>
      <c r="AX57">
        <v>73939437</v>
      </c>
      <c r="AY57">
        <v>1</v>
      </c>
      <c r="AZ57">
        <v>0</v>
      </c>
      <c r="BA57">
        <v>58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113.22599999999998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0</v>
      </c>
      <c r="BR57">
        <v>113.22599999999998</v>
      </c>
      <c r="BS57">
        <v>0</v>
      </c>
      <c r="BT57">
        <v>0</v>
      </c>
      <c r="BU57">
        <v>0</v>
      </c>
      <c r="BV57">
        <v>0</v>
      </c>
      <c r="BW57">
        <v>1</v>
      </c>
      <c r="CV57">
        <v>0</v>
      </c>
      <c r="CW57">
        <f>ROUND(Y57*Source!I86*DO57,7)</f>
        <v>0</v>
      </c>
      <c r="CX57">
        <f>ROUND(Y57*Source!I86,7)</f>
        <v>3.39</v>
      </c>
      <c r="CY57">
        <f>AB57</f>
        <v>4.34</v>
      </c>
      <c r="CZ57">
        <f>AF57</f>
        <v>3.34</v>
      </c>
      <c r="DA57">
        <f>AJ57</f>
        <v>1.3</v>
      </c>
      <c r="DB57">
        <f t="shared" si="1"/>
        <v>113.23</v>
      </c>
      <c r="DC57">
        <f t="shared" si="2"/>
        <v>0</v>
      </c>
      <c r="DD57" t="s">
        <v>3</v>
      </c>
      <c r="DE57" t="s">
        <v>3</v>
      </c>
      <c r="DF57">
        <f t="shared" si="14"/>
        <v>0</v>
      </c>
      <c r="DG57">
        <f>ROUND(ROUND(AF57*AJ57,2)*CX57,2)</f>
        <v>14.71</v>
      </c>
      <c r="DH57">
        <f t="shared" si="4"/>
        <v>0</v>
      </c>
      <c r="DI57">
        <f t="shared" si="5"/>
        <v>0</v>
      </c>
      <c r="DJ57">
        <f>DG57+DH57</f>
        <v>14.71</v>
      </c>
      <c r="DK57">
        <v>0</v>
      </c>
      <c r="DL57" t="s">
        <v>3</v>
      </c>
      <c r="DM57">
        <v>0</v>
      </c>
      <c r="DN57" t="s">
        <v>3</v>
      </c>
      <c r="DO57">
        <v>0</v>
      </c>
    </row>
    <row r="58" spans="1:119" x14ac:dyDescent="0.2">
      <c r="A58">
        <f>ROW(Source!A86)</f>
        <v>86</v>
      </c>
      <c r="B58">
        <v>73938991</v>
      </c>
      <c r="C58">
        <v>73939415</v>
      </c>
      <c r="D58">
        <v>72647129</v>
      </c>
      <c r="E58">
        <v>1</v>
      </c>
      <c r="F58">
        <v>1</v>
      </c>
      <c r="G58">
        <v>1</v>
      </c>
      <c r="H58">
        <v>2</v>
      </c>
      <c r="I58" t="s">
        <v>528</v>
      </c>
      <c r="J58" t="s">
        <v>529</v>
      </c>
      <c r="K58" t="s">
        <v>530</v>
      </c>
      <c r="L58">
        <v>1368</v>
      </c>
      <c r="N58">
        <v>1011</v>
      </c>
      <c r="O58" t="s">
        <v>497</v>
      </c>
      <c r="P58" t="s">
        <v>497</v>
      </c>
      <c r="Q58">
        <v>1</v>
      </c>
      <c r="W58">
        <v>0</v>
      </c>
      <c r="X58">
        <v>1678177714</v>
      </c>
      <c r="Y58">
        <f t="shared" si="0"/>
        <v>2.1</v>
      </c>
      <c r="AA58">
        <v>0</v>
      </c>
      <c r="AB58">
        <v>43.87</v>
      </c>
      <c r="AC58">
        <v>0</v>
      </c>
      <c r="AD58">
        <v>0</v>
      </c>
      <c r="AE58">
        <v>0</v>
      </c>
      <c r="AF58">
        <v>43.87</v>
      </c>
      <c r="AG58">
        <v>0</v>
      </c>
      <c r="AH58">
        <v>0</v>
      </c>
      <c r="AI58">
        <v>1</v>
      </c>
      <c r="AJ58">
        <v>1</v>
      </c>
      <c r="AK58">
        <v>1</v>
      </c>
      <c r="AL58">
        <v>1</v>
      </c>
      <c r="AM58">
        <v>-2</v>
      </c>
      <c r="AN58">
        <v>0</v>
      </c>
      <c r="AO58">
        <v>0</v>
      </c>
      <c r="AP58">
        <v>1</v>
      </c>
      <c r="AQ58">
        <v>1</v>
      </c>
      <c r="AR58">
        <v>0</v>
      </c>
      <c r="AS58" t="s">
        <v>3</v>
      </c>
      <c r="AT58">
        <v>2.1</v>
      </c>
      <c r="AU58" t="s">
        <v>3</v>
      </c>
      <c r="AV58">
        <v>1</v>
      </c>
      <c r="AW58">
        <v>2</v>
      </c>
      <c r="AX58">
        <v>73939438</v>
      </c>
      <c r="AY58">
        <v>1</v>
      </c>
      <c r="AZ58">
        <v>0</v>
      </c>
      <c r="BA58">
        <v>59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92.126999999999995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0</v>
      </c>
      <c r="BR58">
        <v>92.126999999999995</v>
      </c>
      <c r="BS58">
        <v>0</v>
      </c>
      <c r="BT58">
        <v>0</v>
      </c>
      <c r="BU58">
        <v>0</v>
      </c>
      <c r="BV58">
        <v>0</v>
      </c>
      <c r="BW58">
        <v>1</v>
      </c>
      <c r="CV58">
        <v>0</v>
      </c>
      <c r="CW58">
        <f>ROUND(Y58*Source!I86*DO58,7)</f>
        <v>0</v>
      </c>
      <c r="CX58">
        <f>ROUND(Y58*Source!I86,7)</f>
        <v>0.21</v>
      </c>
      <c r="CY58">
        <f>AB58</f>
        <v>43.87</v>
      </c>
      <c r="CZ58">
        <f>AF58</f>
        <v>43.87</v>
      </c>
      <c r="DA58">
        <f>AJ58</f>
        <v>1</v>
      </c>
      <c r="DB58">
        <f t="shared" si="1"/>
        <v>92.13</v>
      </c>
      <c r="DC58">
        <f t="shared" si="2"/>
        <v>0</v>
      </c>
      <c r="DD58" t="s">
        <v>3</v>
      </c>
      <c r="DE58" t="s">
        <v>3</v>
      </c>
      <c r="DF58">
        <f t="shared" si="14"/>
        <v>0</v>
      </c>
      <c r="DG58">
        <f t="shared" ref="DG58:DG64" si="15">ROUND(ROUND(AF58,2)*CX58,2)</f>
        <v>9.2100000000000009</v>
      </c>
      <c r="DH58">
        <f t="shared" si="4"/>
        <v>0</v>
      </c>
      <c r="DI58">
        <f t="shared" si="5"/>
        <v>0</v>
      </c>
      <c r="DJ58">
        <f>DG58+DH58</f>
        <v>9.2100000000000009</v>
      </c>
      <c r="DK58">
        <v>1</v>
      </c>
      <c r="DL58" t="s">
        <v>3</v>
      </c>
      <c r="DM58">
        <v>0</v>
      </c>
      <c r="DN58" t="s">
        <v>3</v>
      </c>
      <c r="DO58">
        <v>0</v>
      </c>
    </row>
    <row r="59" spans="1:119" x14ac:dyDescent="0.2">
      <c r="A59">
        <f>ROW(Source!A86)</f>
        <v>86</v>
      </c>
      <c r="B59">
        <v>73938991</v>
      </c>
      <c r="C59">
        <v>73939415</v>
      </c>
      <c r="D59">
        <v>72592092</v>
      </c>
      <c r="E59">
        <v>1</v>
      </c>
      <c r="F59">
        <v>1</v>
      </c>
      <c r="G59">
        <v>1</v>
      </c>
      <c r="H59">
        <v>3</v>
      </c>
      <c r="I59" t="s">
        <v>542</v>
      </c>
      <c r="J59" t="s">
        <v>543</v>
      </c>
      <c r="K59" t="s">
        <v>544</v>
      </c>
      <c r="L59">
        <v>1346</v>
      </c>
      <c r="N59">
        <v>1009</v>
      </c>
      <c r="O59" t="s">
        <v>545</v>
      </c>
      <c r="P59" t="s">
        <v>545</v>
      </c>
      <c r="Q59">
        <v>1</v>
      </c>
      <c r="W59">
        <v>0</v>
      </c>
      <c r="X59">
        <v>743240341</v>
      </c>
      <c r="Y59">
        <f t="shared" si="0"/>
        <v>0.33</v>
      </c>
      <c r="AA59">
        <v>131.85</v>
      </c>
      <c r="AB59">
        <v>0</v>
      </c>
      <c r="AC59">
        <v>0</v>
      </c>
      <c r="AD59">
        <v>0</v>
      </c>
      <c r="AE59">
        <v>131.85</v>
      </c>
      <c r="AF59">
        <v>0</v>
      </c>
      <c r="AG59">
        <v>0</v>
      </c>
      <c r="AH59">
        <v>0</v>
      </c>
      <c r="AI59">
        <v>1</v>
      </c>
      <c r="AJ59">
        <v>1</v>
      </c>
      <c r="AK59">
        <v>1</v>
      </c>
      <c r="AL59">
        <v>1</v>
      </c>
      <c r="AM59">
        <v>-2</v>
      </c>
      <c r="AN59">
        <v>0</v>
      </c>
      <c r="AO59">
        <v>0</v>
      </c>
      <c r="AP59">
        <v>1</v>
      </c>
      <c r="AQ59">
        <v>1</v>
      </c>
      <c r="AR59">
        <v>0</v>
      </c>
      <c r="AS59" t="s">
        <v>3</v>
      </c>
      <c r="AT59">
        <v>0.33</v>
      </c>
      <c r="AU59" t="s">
        <v>3</v>
      </c>
      <c r="AV59">
        <v>0</v>
      </c>
      <c r="AW59">
        <v>2</v>
      </c>
      <c r="AX59">
        <v>73939439</v>
      </c>
      <c r="AY59">
        <v>1</v>
      </c>
      <c r="AZ59">
        <v>0</v>
      </c>
      <c r="BA59">
        <v>60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43.5105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</v>
      </c>
      <c r="BQ59">
        <v>43.5105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CV59">
        <v>0</v>
      </c>
      <c r="CW59">
        <v>0</v>
      </c>
      <c r="CX59">
        <f>ROUND(Y59*Source!I86,7)</f>
        <v>3.3000000000000002E-2</v>
      </c>
      <c r="CY59">
        <f>AA59</f>
        <v>131.85</v>
      </c>
      <c r="CZ59">
        <f>AE59</f>
        <v>131.85</v>
      </c>
      <c r="DA59">
        <f>AI59</f>
        <v>1</v>
      </c>
      <c r="DB59">
        <f t="shared" si="1"/>
        <v>43.51</v>
      </c>
      <c r="DC59">
        <f t="shared" si="2"/>
        <v>0</v>
      </c>
      <c r="DD59" t="s">
        <v>3</v>
      </c>
      <c r="DE59" t="s">
        <v>3</v>
      </c>
      <c r="DF59">
        <f t="shared" si="14"/>
        <v>4.3499999999999996</v>
      </c>
      <c r="DG59">
        <f t="shared" si="15"/>
        <v>0</v>
      </c>
      <c r="DH59">
        <f t="shared" si="4"/>
        <v>0</v>
      </c>
      <c r="DI59">
        <f t="shared" si="5"/>
        <v>0</v>
      </c>
      <c r="DJ59">
        <f>DF59</f>
        <v>4.3499999999999996</v>
      </c>
      <c r="DK59">
        <v>1</v>
      </c>
      <c r="DL59" t="s">
        <v>3</v>
      </c>
      <c r="DM59">
        <v>0</v>
      </c>
      <c r="DN59" t="s">
        <v>3</v>
      </c>
      <c r="DO59">
        <v>0</v>
      </c>
    </row>
    <row r="60" spans="1:119" x14ac:dyDescent="0.2">
      <c r="A60">
        <f>ROW(Source!A86)</f>
        <v>86</v>
      </c>
      <c r="B60">
        <v>73938991</v>
      </c>
      <c r="C60">
        <v>73939415</v>
      </c>
      <c r="D60">
        <v>72594025</v>
      </c>
      <c r="E60">
        <v>1</v>
      </c>
      <c r="F60">
        <v>1</v>
      </c>
      <c r="G60">
        <v>1</v>
      </c>
      <c r="H60">
        <v>3</v>
      </c>
      <c r="I60" t="s">
        <v>575</v>
      </c>
      <c r="J60" t="s">
        <v>576</v>
      </c>
      <c r="K60" t="s">
        <v>577</v>
      </c>
      <c r="L60">
        <v>1346</v>
      </c>
      <c r="N60">
        <v>1009</v>
      </c>
      <c r="O60" t="s">
        <v>545</v>
      </c>
      <c r="P60" t="s">
        <v>545</v>
      </c>
      <c r="Q60">
        <v>1</v>
      </c>
      <c r="W60">
        <v>0</v>
      </c>
      <c r="X60">
        <v>-1493600273</v>
      </c>
      <c r="Y60">
        <f t="shared" si="0"/>
        <v>0.02</v>
      </c>
      <c r="AA60">
        <v>91.46</v>
      </c>
      <c r="AB60">
        <v>0</v>
      </c>
      <c r="AC60">
        <v>0</v>
      </c>
      <c r="AD60">
        <v>0</v>
      </c>
      <c r="AE60">
        <v>56.11</v>
      </c>
      <c r="AF60">
        <v>0</v>
      </c>
      <c r="AG60">
        <v>0</v>
      </c>
      <c r="AH60">
        <v>0</v>
      </c>
      <c r="AI60">
        <v>1.63</v>
      </c>
      <c r="AJ60">
        <v>1</v>
      </c>
      <c r="AK60">
        <v>1</v>
      </c>
      <c r="AL60">
        <v>1</v>
      </c>
      <c r="AM60">
        <v>2</v>
      </c>
      <c r="AN60">
        <v>0</v>
      </c>
      <c r="AO60">
        <v>0</v>
      </c>
      <c r="AP60">
        <v>1</v>
      </c>
      <c r="AQ60">
        <v>1</v>
      </c>
      <c r="AR60">
        <v>0</v>
      </c>
      <c r="AS60" t="s">
        <v>3</v>
      </c>
      <c r="AT60">
        <v>0.02</v>
      </c>
      <c r="AU60" t="s">
        <v>3</v>
      </c>
      <c r="AV60">
        <v>0</v>
      </c>
      <c r="AW60">
        <v>2</v>
      </c>
      <c r="AX60">
        <v>73939440</v>
      </c>
      <c r="AY60">
        <v>1</v>
      </c>
      <c r="AZ60">
        <v>0</v>
      </c>
      <c r="BA60">
        <v>61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1.1222000000000001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1</v>
      </c>
      <c r="BQ60">
        <v>1.1222000000000001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CV60">
        <v>0</v>
      </c>
      <c r="CW60">
        <v>0</v>
      </c>
      <c r="CX60">
        <f>ROUND(Y60*Source!I86,7)</f>
        <v>2E-3</v>
      </c>
      <c r="CY60">
        <f>AA60</f>
        <v>91.46</v>
      </c>
      <c r="CZ60">
        <f>AE60</f>
        <v>56.11</v>
      </c>
      <c r="DA60">
        <f>AI60</f>
        <v>1.63</v>
      </c>
      <c r="DB60">
        <f t="shared" si="1"/>
        <v>1.1200000000000001</v>
      </c>
      <c r="DC60">
        <f t="shared" si="2"/>
        <v>0</v>
      </c>
      <c r="DD60" t="s">
        <v>3</v>
      </c>
      <c r="DE60" t="s">
        <v>3</v>
      </c>
      <c r="DF60">
        <f>ROUND(ROUND(AE60*AI60,2)*CX60,2)</f>
        <v>0.18</v>
      </c>
      <c r="DG60">
        <f t="shared" si="15"/>
        <v>0</v>
      </c>
      <c r="DH60">
        <f t="shared" si="4"/>
        <v>0</v>
      </c>
      <c r="DI60">
        <f t="shared" si="5"/>
        <v>0</v>
      </c>
      <c r="DJ60">
        <f>DF60</f>
        <v>0.18</v>
      </c>
      <c r="DK60">
        <v>0</v>
      </c>
      <c r="DL60" t="s">
        <v>3</v>
      </c>
      <c r="DM60">
        <v>0</v>
      </c>
      <c r="DN60" t="s">
        <v>3</v>
      </c>
      <c r="DO60">
        <v>0</v>
      </c>
    </row>
    <row r="61" spans="1:119" x14ac:dyDescent="0.2">
      <c r="A61">
        <f>ROW(Source!A86)</f>
        <v>86</v>
      </c>
      <c r="B61">
        <v>73938991</v>
      </c>
      <c r="C61">
        <v>73939415</v>
      </c>
      <c r="D61">
        <v>72610957</v>
      </c>
      <c r="E61">
        <v>1</v>
      </c>
      <c r="F61">
        <v>1</v>
      </c>
      <c r="G61">
        <v>1</v>
      </c>
      <c r="H61">
        <v>3</v>
      </c>
      <c r="I61" t="s">
        <v>590</v>
      </c>
      <c r="J61" t="s">
        <v>591</v>
      </c>
      <c r="K61" t="s">
        <v>592</v>
      </c>
      <c r="L61">
        <v>1346</v>
      </c>
      <c r="N61">
        <v>1009</v>
      </c>
      <c r="O61" t="s">
        <v>545</v>
      </c>
      <c r="P61" t="s">
        <v>545</v>
      </c>
      <c r="Q61">
        <v>1</v>
      </c>
      <c r="W61">
        <v>0</v>
      </c>
      <c r="X61">
        <v>-1727201070</v>
      </c>
      <c r="Y61">
        <f t="shared" si="0"/>
        <v>0.1</v>
      </c>
      <c r="AA61">
        <v>101.81</v>
      </c>
      <c r="AB61">
        <v>0</v>
      </c>
      <c r="AC61">
        <v>0</v>
      </c>
      <c r="AD61">
        <v>0</v>
      </c>
      <c r="AE61">
        <v>60.6</v>
      </c>
      <c r="AF61">
        <v>0</v>
      </c>
      <c r="AG61">
        <v>0</v>
      </c>
      <c r="AH61">
        <v>0</v>
      </c>
      <c r="AI61">
        <v>1.68</v>
      </c>
      <c r="AJ61">
        <v>1</v>
      </c>
      <c r="AK61">
        <v>1</v>
      </c>
      <c r="AL61">
        <v>1</v>
      </c>
      <c r="AM61">
        <v>2</v>
      </c>
      <c r="AN61">
        <v>0</v>
      </c>
      <c r="AO61">
        <v>0</v>
      </c>
      <c r="AP61">
        <v>1</v>
      </c>
      <c r="AQ61">
        <v>1</v>
      </c>
      <c r="AR61">
        <v>0</v>
      </c>
      <c r="AS61" t="s">
        <v>3</v>
      </c>
      <c r="AT61">
        <v>0.1</v>
      </c>
      <c r="AU61" t="s">
        <v>3</v>
      </c>
      <c r="AV61">
        <v>0</v>
      </c>
      <c r="AW61">
        <v>2</v>
      </c>
      <c r="AX61">
        <v>73939441</v>
      </c>
      <c r="AY61">
        <v>1</v>
      </c>
      <c r="AZ61">
        <v>0</v>
      </c>
      <c r="BA61">
        <v>62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6.0600000000000005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6.0600000000000005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</v>
      </c>
      <c r="CV61">
        <v>0</v>
      </c>
      <c r="CW61">
        <v>0</v>
      </c>
      <c r="CX61">
        <f>ROUND(Y61*Source!I86,7)</f>
        <v>0.01</v>
      </c>
      <c r="CY61">
        <f>AA61</f>
        <v>101.81</v>
      </c>
      <c r="CZ61">
        <f>AE61</f>
        <v>60.6</v>
      </c>
      <c r="DA61">
        <f>AI61</f>
        <v>1.68</v>
      </c>
      <c r="DB61">
        <f t="shared" si="1"/>
        <v>6.06</v>
      </c>
      <c r="DC61">
        <f t="shared" si="2"/>
        <v>0</v>
      </c>
      <c r="DD61" t="s">
        <v>3</v>
      </c>
      <c r="DE61" t="s">
        <v>3</v>
      </c>
      <c r="DF61">
        <f>ROUND(ROUND(AE61*AI61,2)*CX61,2)</f>
        <v>1.02</v>
      </c>
      <c r="DG61">
        <f t="shared" si="15"/>
        <v>0</v>
      </c>
      <c r="DH61">
        <f t="shared" si="4"/>
        <v>0</v>
      </c>
      <c r="DI61">
        <f t="shared" si="5"/>
        <v>0</v>
      </c>
      <c r="DJ61">
        <f>DF61</f>
        <v>1.02</v>
      </c>
      <c r="DK61">
        <v>0</v>
      </c>
      <c r="DL61" t="s">
        <v>3</v>
      </c>
      <c r="DM61">
        <v>0</v>
      </c>
      <c r="DN61" t="s">
        <v>3</v>
      </c>
      <c r="DO61">
        <v>0</v>
      </c>
    </row>
    <row r="62" spans="1:119" x14ac:dyDescent="0.2">
      <c r="A62">
        <f>ROW(Source!A88)</f>
        <v>88</v>
      </c>
      <c r="B62">
        <v>73938991</v>
      </c>
      <c r="C62">
        <v>73939455</v>
      </c>
      <c r="D62">
        <v>72518669</v>
      </c>
      <c r="E62">
        <v>119</v>
      </c>
      <c r="F62">
        <v>1</v>
      </c>
      <c r="G62">
        <v>1</v>
      </c>
      <c r="H62">
        <v>1</v>
      </c>
      <c r="I62" t="s">
        <v>580</v>
      </c>
      <c r="J62" t="s">
        <v>3</v>
      </c>
      <c r="K62" t="s">
        <v>581</v>
      </c>
      <c r="L62">
        <v>1191</v>
      </c>
      <c r="N62">
        <v>1013</v>
      </c>
      <c r="O62" t="s">
        <v>493</v>
      </c>
      <c r="P62" t="s">
        <v>493</v>
      </c>
      <c r="Q62">
        <v>1</v>
      </c>
      <c r="W62">
        <v>0</v>
      </c>
      <c r="X62">
        <v>1903532093</v>
      </c>
      <c r="Y62">
        <f t="shared" si="0"/>
        <v>5.91</v>
      </c>
      <c r="AA62">
        <v>0</v>
      </c>
      <c r="AB62">
        <v>0</v>
      </c>
      <c r="AC62">
        <v>0</v>
      </c>
      <c r="AD62">
        <v>430.11</v>
      </c>
      <c r="AE62">
        <v>0</v>
      </c>
      <c r="AF62">
        <v>0</v>
      </c>
      <c r="AG62">
        <v>0</v>
      </c>
      <c r="AH62">
        <v>430.11</v>
      </c>
      <c r="AI62">
        <v>1</v>
      </c>
      <c r="AJ62">
        <v>1</v>
      </c>
      <c r="AK62">
        <v>1</v>
      </c>
      <c r="AL62">
        <v>1</v>
      </c>
      <c r="AM62">
        <v>-2</v>
      </c>
      <c r="AN62">
        <v>0</v>
      </c>
      <c r="AO62">
        <v>0</v>
      </c>
      <c r="AP62">
        <v>0</v>
      </c>
      <c r="AQ62">
        <v>1</v>
      </c>
      <c r="AR62">
        <v>0</v>
      </c>
      <c r="AS62" t="s">
        <v>3</v>
      </c>
      <c r="AT62">
        <v>5.91</v>
      </c>
      <c r="AU62" t="s">
        <v>3</v>
      </c>
      <c r="AV62">
        <v>1</v>
      </c>
      <c r="AW62">
        <v>2</v>
      </c>
      <c r="AX62">
        <v>73939472</v>
      </c>
      <c r="AY62">
        <v>1</v>
      </c>
      <c r="AZ62">
        <v>0</v>
      </c>
      <c r="BA62">
        <v>69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2541.9501</v>
      </c>
      <c r="BN62">
        <v>5.91</v>
      </c>
      <c r="BO62">
        <v>0</v>
      </c>
      <c r="BP62">
        <v>1</v>
      </c>
      <c r="BQ62">
        <v>0</v>
      </c>
      <c r="BR62">
        <v>0</v>
      </c>
      <c r="BS62">
        <v>0</v>
      </c>
      <c r="BT62">
        <v>2541.9501</v>
      </c>
      <c r="BU62">
        <v>5.91</v>
      </c>
      <c r="BV62">
        <v>0</v>
      </c>
      <c r="BW62">
        <v>1</v>
      </c>
      <c r="CU62">
        <f>ROUND(AT62*Source!I88*AH62*AL62,2)</f>
        <v>2541.9499999999998</v>
      </c>
      <c r="CV62">
        <f>ROUND(Y62*Source!I88,7)</f>
        <v>5.91</v>
      </c>
      <c r="CW62">
        <v>0</v>
      </c>
      <c r="CX62">
        <f>ROUND(Y62*Source!I88,7)</f>
        <v>5.91</v>
      </c>
      <c r="CY62">
        <f>AD62</f>
        <v>430.11</v>
      </c>
      <c r="CZ62">
        <f>AH62</f>
        <v>430.11</v>
      </c>
      <c r="DA62">
        <f>AL62</f>
        <v>1</v>
      </c>
      <c r="DB62">
        <f t="shared" si="1"/>
        <v>2541.9499999999998</v>
      </c>
      <c r="DC62">
        <f t="shared" si="2"/>
        <v>0</v>
      </c>
      <c r="DD62" t="s">
        <v>3</v>
      </c>
      <c r="DE62" t="s">
        <v>3</v>
      </c>
      <c r="DF62">
        <f t="shared" ref="DF62:DF67" si="16">ROUND(ROUND(AE62,2)*CX62,2)</f>
        <v>0</v>
      </c>
      <c r="DG62">
        <f t="shared" si="15"/>
        <v>0</v>
      </c>
      <c r="DH62">
        <f t="shared" si="4"/>
        <v>0</v>
      </c>
      <c r="DI62">
        <f t="shared" si="5"/>
        <v>2541.9499999999998</v>
      </c>
      <c r="DJ62">
        <f>DI62</f>
        <v>2541.9499999999998</v>
      </c>
      <c r="DK62">
        <v>1</v>
      </c>
      <c r="DL62" t="s">
        <v>3</v>
      </c>
      <c r="DM62">
        <v>0</v>
      </c>
      <c r="DN62" t="s">
        <v>3</v>
      </c>
      <c r="DO62">
        <v>0</v>
      </c>
    </row>
    <row r="63" spans="1:119" x14ac:dyDescent="0.2">
      <c r="A63">
        <f>ROW(Source!A88)</f>
        <v>88</v>
      </c>
      <c r="B63">
        <v>73938991</v>
      </c>
      <c r="C63">
        <v>73939455</v>
      </c>
      <c r="D63">
        <v>72518826</v>
      </c>
      <c r="E63">
        <v>119</v>
      </c>
      <c r="F63">
        <v>1</v>
      </c>
      <c r="G63">
        <v>1</v>
      </c>
      <c r="H63">
        <v>1</v>
      </c>
      <c r="I63" t="s">
        <v>491</v>
      </c>
      <c r="J63" t="s">
        <v>3</v>
      </c>
      <c r="K63" t="s">
        <v>492</v>
      </c>
      <c r="L63">
        <v>1191</v>
      </c>
      <c r="N63">
        <v>1013</v>
      </c>
      <c r="O63" t="s">
        <v>493</v>
      </c>
      <c r="P63" t="s">
        <v>493</v>
      </c>
      <c r="Q63">
        <v>1</v>
      </c>
      <c r="W63">
        <v>0</v>
      </c>
      <c r="X63">
        <v>-1417349443</v>
      </c>
      <c r="Y63">
        <f t="shared" si="0"/>
        <v>0.14000000000000001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1</v>
      </c>
      <c r="AK63">
        <v>1</v>
      </c>
      <c r="AL63">
        <v>1</v>
      </c>
      <c r="AM63">
        <v>-2</v>
      </c>
      <c r="AN63">
        <v>0</v>
      </c>
      <c r="AO63">
        <v>0</v>
      </c>
      <c r="AP63">
        <v>0</v>
      </c>
      <c r="AQ63">
        <v>1</v>
      </c>
      <c r="AR63">
        <v>0</v>
      </c>
      <c r="AS63" t="s">
        <v>3</v>
      </c>
      <c r="AT63">
        <v>0.14000000000000001</v>
      </c>
      <c r="AU63" t="s">
        <v>3</v>
      </c>
      <c r="AV63">
        <v>2</v>
      </c>
      <c r="AW63">
        <v>2</v>
      </c>
      <c r="AX63">
        <v>73939473</v>
      </c>
      <c r="AY63">
        <v>1</v>
      </c>
      <c r="AZ63">
        <v>0</v>
      </c>
      <c r="BA63">
        <v>70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CV63">
        <v>0</v>
      </c>
      <c r="CW63">
        <v>0</v>
      </c>
      <c r="CX63">
        <f>ROUND(Y63*Source!I88,7)</f>
        <v>0.14000000000000001</v>
      </c>
      <c r="CY63">
        <f>AD63</f>
        <v>0</v>
      </c>
      <c r="CZ63">
        <f>AH63</f>
        <v>0</v>
      </c>
      <c r="DA63">
        <f>AL63</f>
        <v>1</v>
      </c>
      <c r="DB63">
        <f t="shared" si="1"/>
        <v>0</v>
      </c>
      <c r="DC63">
        <f t="shared" si="2"/>
        <v>0</v>
      </c>
      <c r="DD63" t="s">
        <v>3</v>
      </c>
      <c r="DE63" t="s">
        <v>3</v>
      </c>
      <c r="DF63">
        <f t="shared" si="16"/>
        <v>0</v>
      </c>
      <c r="DG63">
        <f t="shared" si="15"/>
        <v>0</v>
      </c>
      <c r="DH63">
        <f t="shared" si="4"/>
        <v>0</v>
      </c>
      <c r="DI63">
        <f t="shared" si="5"/>
        <v>0</v>
      </c>
      <c r="DJ63">
        <f>DI63</f>
        <v>0</v>
      </c>
      <c r="DK63">
        <v>0</v>
      </c>
      <c r="DL63" t="s">
        <v>3</v>
      </c>
      <c r="DM63">
        <v>0</v>
      </c>
      <c r="DN63" t="s">
        <v>3</v>
      </c>
      <c r="DO63">
        <v>0</v>
      </c>
    </row>
    <row r="64" spans="1:119" x14ac:dyDescent="0.2">
      <c r="A64">
        <f>ROW(Source!A88)</f>
        <v>88</v>
      </c>
      <c r="B64">
        <v>73938991</v>
      </c>
      <c r="C64">
        <v>73939455</v>
      </c>
      <c r="D64">
        <v>72646931</v>
      </c>
      <c r="E64">
        <v>1</v>
      </c>
      <c r="F64">
        <v>1</v>
      </c>
      <c r="G64">
        <v>1</v>
      </c>
      <c r="H64">
        <v>2</v>
      </c>
      <c r="I64" t="s">
        <v>587</v>
      </c>
      <c r="J64" t="s">
        <v>588</v>
      </c>
      <c r="K64" t="s">
        <v>589</v>
      </c>
      <c r="L64">
        <v>1368</v>
      </c>
      <c r="N64">
        <v>1011</v>
      </c>
      <c r="O64" t="s">
        <v>497</v>
      </c>
      <c r="P64" t="s">
        <v>497</v>
      </c>
      <c r="Q64">
        <v>1</v>
      </c>
      <c r="W64">
        <v>0</v>
      </c>
      <c r="X64">
        <v>4063365</v>
      </c>
      <c r="Y64">
        <f t="shared" si="0"/>
        <v>0.14000000000000001</v>
      </c>
      <c r="AA64">
        <v>0</v>
      </c>
      <c r="AB64">
        <v>655.95</v>
      </c>
      <c r="AC64">
        <v>400.24</v>
      </c>
      <c r="AD64">
        <v>0</v>
      </c>
      <c r="AE64">
        <v>0</v>
      </c>
      <c r="AF64">
        <v>655.95</v>
      </c>
      <c r="AG64">
        <v>400.24</v>
      </c>
      <c r="AH64">
        <v>0</v>
      </c>
      <c r="AI64">
        <v>1</v>
      </c>
      <c r="AJ64">
        <v>1</v>
      </c>
      <c r="AK64">
        <v>1</v>
      </c>
      <c r="AL64">
        <v>1</v>
      </c>
      <c r="AM64">
        <v>-2</v>
      </c>
      <c r="AN64">
        <v>0</v>
      </c>
      <c r="AO64">
        <v>0</v>
      </c>
      <c r="AP64">
        <v>0</v>
      </c>
      <c r="AQ64">
        <v>1</v>
      </c>
      <c r="AR64">
        <v>0</v>
      </c>
      <c r="AS64" t="s">
        <v>3</v>
      </c>
      <c r="AT64">
        <v>0.14000000000000001</v>
      </c>
      <c r="AU64" t="s">
        <v>3</v>
      </c>
      <c r="AV64">
        <v>1</v>
      </c>
      <c r="AW64">
        <v>2</v>
      </c>
      <c r="AX64">
        <v>73939474</v>
      </c>
      <c r="AY64">
        <v>1</v>
      </c>
      <c r="AZ64">
        <v>0</v>
      </c>
      <c r="BA64">
        <v>71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91.833000000000013</v>
      </c>
      <c r="BL64">
        <v>56.033600000000007</v>
      </c>
      <c r="BM64">
        <v>0</v>
      </c>
      <c r="BN64">
        <v>0</v>
      </c>
      <c r="BO64">
        <v>0.14000000000000001</v>
      </c>
      <c r="BP64">
        <v>1</v>
      </c>
      <c r="BQ64">
        <v>0</v>
      </c>
      <c r="BR64">
        <v>91.833000000000013</v>
      </c>
      <c r="BS64">
        <v>56.033600000000007</v>
      </c>
      <c r="BT64">
        <v>0</v>
      </c>
      <c r="BU64">
        <v>0</v>
      </c>
      <c r="BV64">
        <v>0.14000000000000001</v>
      </c>
      <c r="BW64">
        <v>1</v>
      </c>
      <c r="CV64">
        <v>0</v>
      </c>
      <c r="CW64">
        <f>ROUND(Y64*Source!I88*DO64,7)</f>
        <v>0.14000000000000001</v>
      </c>
      <c r="CX64">
        <f>ROUND(Y64*Source!I88,7)</f>
        <v>0.14000000000000001</v>
      </c>
      <c r="CY64">
        <f>AB64</f>
        <v>655.95</v>
      </c>
      <c r="CZ64">
        <f>AF64</f>
        <v>655.95</v>
      </c>
      <c r="DA64">
        <f>AJ64</f>
        <v>1</v>
      </c>
      <c r="DB64">
        <f t="shared" si="1"/>
        <v>91.83</v>
      </c>
      <c r="DC64">
        <f t="shared" si="2"/>
        <v>56.03</v>
      </c>
      <c r="DD64" t="s">
        <v>3</v>
      </c>
      <c r="DE64" t="s">
        <v>3</v>
      </c>
      <c r="DF64">
        <f t="shared" si="16"/>
        <v>0</v>
      </c>
      <c r="DG64">
        <f t="shared" si="15"/>
        <v>91.83</v>
      </c>
      <c r="DH64">
        <f t="shared" si="4"/>
        <v>56.03</v>
      </c>
      <c r="DI64">
        <f t="shared" si="5"/>
        <v>0</v>
      </c>
      <c r="DJ64">
        <f>DG64+DH64</f>
        <v>147.86000000000001</v>
      </c>
      <c r="DK64">
        <v>1</v>
      </c>
      <c r="DL64" t="s">
        <v>534</v>
      </c>
      <c r="DM64">
        <v>4</v>
      </c>
      <c r="DN64" t="s">
        <v>493</v>
      </c>
      <c r="DO64">
        <v>1</v>
      </c>
    </row>
    <row r="65" spans="1:119" x14ac:dyDescent="0.2">
      <c r="A65">
        <f>ROW(Source!A88)</f>
        <v>88</v>
      </c>
      <c r="B65">
        <v>73938991</v>
      </c>
      <c r="C65">
        <v>73939455</v>
      </c>
      <c r="D65">
        <v>72647091</v>
      </c>
      <c r="E65">
        <v>1</v>
      </c>
      <c r="F65">
        <v>1</v>
      </c>
      <c r="G65">
        <v>1</v>
      </c>
      <c r="H65">
        <v>2</v>
      </c>
      <c r="I65" t="s">
        <v>593</v>
      </c>
      <c r="J65" t="s">
        <v>594</v>
      </c>
      <c r="K65" t="s">
        <v>595</v>
      </c>
      <c r="L65">
        <v>1368</v>
      </c>
      <c r="N65">
        <v>1011</v>
      </c>
      <c r="O65" t="s">
        <v>497</v>
      </c>
      <c r="P65" t="s">
        <v>497</v>
      </c>
      <c r="Q65">
        <v>1</v>
      </c>
      <c r="W65">
        <v>0</v>
      </c>
      <c r="X65">
        <v>84725822</v>
      </c>
      <c r="Y65">
        <f t="shared" ref="Y65:Y128" si="17">AT65</f>
        <v>0.8</v>
      </c>
      <c r="AA65">
        <v>0</v>
      </c>
      <c r="AB65">
        <v>5.66</v>
      </c>
      <c r="AC65">
        <v>0</v>
      </c>
      <c r="AD65">
        <v>0</v>
      </c>
      <c r="AE65">
        <v>0</v>
      </c>
      <c r="AF65">
        <v>4.3499999999999996</v>
      </c>
      <c r="AG65">
        <v>0</v>
      </c>
      <c r="AH65">
        <v>0</v>
      </c>
      <c r="AI65">
        <v>1</v>
      </c>
      <c r="AJ65">
        <v>1.3</v>
      </c>
      <c r="AK65">
        <v>1</v>
      </c>
      <c r="AL65">
        <v>1</v>
      </c>
      <c r="AM65">
        <v>2</v>
      </c>
      <c r="AN65">
        <v>0</v>
      </c>
      <c r="AO65">
        <v>0</v>
      </c>
      <c r="AP65">
        <v>0</v>
      </c>
      <c r="AQ65">
        <v>1</v>
      </c>
      <c r="AR65">
        <v>0</v>
      </c>
      <c r="AS65" t="s">
        <v>3</v>
      </c>
      <c r="AT65">
        <v>0.8</v>
      </c>
      <c r="AU65" t="s">
        <v>3</v>
      </c>
      <c r="AV65">
        <v>1</v>
      </c>
      <c r="AW65">
        <v>2</v>
      </c>
      <c r="AX65">
        <v>73939475</v>
      </c>
      <c r="AY65">
        <v>1</v>
      </c>
      <c r="AZ65">
        <v>0</v>
      </c>
      <c r="BA65">
        <v>72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3.48</v>
      </c>
      <c r="BL65">
        <v>0</v>
      </c>
      <c r="BM65">
        <v>0</v>
      </c>
      <c r="BN65">
        <v>0</v>
      </c>
      <c r="BO65">
        <v>0</v>
      </c>
      <c r="BP65">
        <v>1</v>
      </c>
      <c r="BQ65">
        <v>0</v>
      </c>
      <c r="BR65">
        <v>3.48</v>
      </c>
      <c r="BS65">
        <v>0</v>
      </c>
      <c r="BT65">
        <v>0</v>
      </c>
      <c r="BU65">
        <v>0</v>
      </c>
      <c r="BV65">
        <v>0</v>
      </c>
      <c r="BW65">
        <v>1</v>
      </c>
      <c r="CV65">
        <v>0</v>
      </c>
      <c r="CW65">
        <f>ROUND(Y65*Source!I88*DO65,7)</f>
        <v>0</v>
      </c>
      <c r="CX65">
        <f>ROUND(Y65*Source!I88,7)</f>
        <v>0.8</v>
      </c>
      <c r="CY65">
        <f>AB65</f>
        <v>5.66</v>
      </c>
      <c r="CZ65">
        <f>AF65</f>
        <v>4.3499999999999996</v>
      </c>
      <c r="DA65">
        <f>AJ65</f>
        <v>1.3</v>
      </c>
      <c r="DB65">
        <f t="shared" ref="DB65:DB128" si="18">ROUND(ROUND(AT65*CZ65,2),6)</f>
        <v>3.48</v>
      </c>
      <c r="DC65">
        <f t="shared" ref="DC65:DC128" si="19">ROUND(ROUND(AT65*AG65,2),6)</f>
        <v>0</v>
      </c>
      <c r="DD65" t="s">
        <v>3</v>
      </c>
      <c r="DE65" t="s">
        <v>3</v>
      </c>
      <c r="DF65">
        <f t="shared" si="16"/>
        <v>0</v>
      </c>
      <c r="DG65">
        <f>ROUND(ROUND(AF65*AJ65,2)*CX65,2)</f>
        <v>4.53</v>
      </c>
      <c r="DH65">
        <f t="shared" ref="DH65:DH128" si="20">ROUND(ROUND(AG65,2)*CX65,2)</f>
        <v>0</v>
      </c>
      <c r="DI65">
        <f t="shared" ref="DI65:DI128" si="21">ROUND(ROUND(AH65,2)*CX65,2)</f>
        <v>0</v>
      </c>
      <c r="DJ65">
        <f>DG65+DH65</f>
        <v>4.53</v>
      </c>
      <c r="DK65">
        <v>0</v>
      </c>
      <c r="DL65" t="s">
        <v>3</v>
      </c>
      <c r="DM65">
        <v>0</v>
      </c>
      <c r="DN65" t="s">
        <v>3</v>
      </c>
      <c r="DO65">
        <v>0</v>
      </c>
    </row>
    <row r="66" spans="1:119" x14ac:dyDescent="0.2">
      <c r="A66">
        <f>ROW(Source!A88)</f>
        <v>88</v>
      </c>
      <c r="B66">
        <v>73938991</v>
      </c>
      <c r="C66">
        <v>73939455</v>
      </c>
      <c r="D66">
        <v>72647129</v>
      </c>
      <c r="E66">
        <v>1</v>
      </c>
      <c r="F66">
        <v>1</v>
      </c>
      <c r="G66">
        <v>1</v>
      </c>
      <c r="H66">
        <v>2</v>
      </c>
      <c r="I66" t="s">
        <v>528</v>
      </c>
      <c r="J66" t="s">
        <v>529</v>
      </c>
      <c r="K66" t="s">
        <v>530</v>
      </c>
      <c r="L66">
        <v>1368</v>
      </c>
      <c r="N66">
        <v>1011</v>
      </c>
      <c r="O66" t="s">
        <v>497</v>
      </c>
      <c r="P66" t="s">
        <v>497</v>
      </c>
      <c r="Q66">
        <v>1</v>
      </c>
      <c r="W66">
        <v>0</v>
      </c>
      <c r="X66">
        <v>1678177714</v>
      </c>
      <c r="Y66">
        <f t="shared" si="17"/>
        <v>2.4500000000000002</v>
      </c>
      <c r="AA66">
        <v>0</v>
      </c>
      <c r="AB66">
        <v>43.87</v>
      </c>
      <c r="AC66">
        <v>0</v>
      </c>
      <c r="AD66">
        <v>0</v>
      </c>
      <c r="AE66">
        <v>0</v>
      </c>
      <c r="AF66">
        <v>43.87</v>
      </c>
      <c r="AG66">
        <v>0</v>
      </c>
      <c r="AH66">
        <v>0</v>
      </c>
      <c r="AI66">
        <v>1</v>
      </c>
      <c r="AJ66">
        <v>1</v>
      </c>
      <c r="AK66">
        <v>1</v>
      </c>
      <c r="AL66">
        <v>1</v>
      </c>
      <c r="AM66">
        <v>-2</v>
      </c>
      <c r="AN66">
        <v>0</v>
      </c>
      <c r="AO66">
        <v>0</v>
      </c>
      <c r="AP66">
        <v>0</v>
      </c>
      <c r="AQ66">
        <v>1</v>
      </c>
      <c r="AR66">
        <v>0</v>
      </c>
      <c r="AS66" t="s">
        <v>3</v>
      </c>
      <c r="AT66">
        <v>2.4500000000000002</v>
      </c>
      <c r="AU66" t="s">
        <v>3</v>
      </c>
      <c r="AV66">
        <v>1</v>
      </c>
      <c r="AW66">
        <v>2</v>
      </c>
      <c r="AX66">
        <v>73939476</v>
      </c>
      <c r="AY66">
        <v>1</v>
      </c>
      <c r="AZ66">
        <v>0</v>
      </c>
      <c r="BA66">
        <v>73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107.4815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0</v>
      </c>
      <c r="BR66">
        <v>107.4815</v>
      </c>
      <c r="BS66">
        <v>0</v>
      </c>
      <c r="BT66">
        <v>0</v>
      </c>
      <c r="BU66">
        <v>0</v>
      </c>
      <c r="BV66">
        <v>0</v>
      </c>
      <c r="BW66">
        <v>1</v>
      </c>
      <c r="CV66">
        <v>0</v>
      </c>
      <c r="CW66">
        <f>ROUND(Y66*Source!I88*DO66,7)</f>
        <v>0</v>
      </c>
      <c r="CX66">
        <f>ROUND(Y66*Source!I88,7)</f>
        <v>2.4500000000000002</v>
      </c>
      <c r="CY66">
        <f>AB66</f>
        <v>43.87</v>
      </c>
      <c r="CZ66">
        <f>AF66</f>
        <v>43.87</v>
      </c>
      <c r="DA66">
        <f>AJ66</f>
        <v>1</v>
      </c>
      <c r="DB66">
        <f t="shared" si="18"/>
        <v>107.48</v>
      </c>
      <c r="DC66">
        <f t="shared" si="19"/>
        <v>0</v>
      </c>
      <c r="DD66" t="s">
        <v>3</v>
      </c>
      <c r="DE66" t="s">
        <v>3</v>
      </c>
      <c r="DF66">
        <f t="shared" si="16"/>
        <v>0</v>
      </c>
      <c r="DG66">
        <f t="shared" ref="DG66:DG79" si="22">ROUND(ROUND(AF66,2)*CX66,2)</f>
        <v>107.48</v>
      </c>
      <c r="DH66">
        <f t="shared" si="20"/>
        <v>0</v>
      </c>
      <c r="DI66">
        <f t="shared" si="21"/>
        <v>0</v>
      </c>
      <c r="DJ66">
        <f>DG66+DH66</f>
        <v>107.48</v>
      </c>
      <c r="DK66">
        <v>1</v>
      </c>
      <c r="DL66" t="s">
        <v>3</v>
      </c>
      <c r="DM66">
        <v>0</v>
      </c>
      <c r="DN66" t="s">
        <v>3</v>
      </c>
      <c r="DO66">
        <v>0</v>
      </c>
    </row>
    <row r="67" spans="1:119" x14ac:dyDescent="0.2">
      <c r="A67">
        <f>ROW(Source!A88)</f>
        <v>88</v>
      </c>
      <c r="B67">
        <v>73938991</v>
      </c>
      <c r="C67">
        <v>73939455</v>
      </c>
      <c r="D67">
        <v>72589309</v>
      </c>
      <c r="E67">
        <v>1</v>
      </c>
      <c r="F67">
        <v>1</v>
      </c>
      <c r="G67">
        <v>1</v>
      </c>
      <c r="H67">
        <v>3</v>
      </c>
      <c r="I67" t="s">
        <v>596</v>
      </c>
      <c r="J67" t="s">
        <v>597</v>
      </c>
      <c r="K67" t="s">
        <v>598</v>
      </c>
      <c r="L67">
        <v>1339</v>
      </c>
      <c r="N67">
        <v>1007</v>
      </c>
      <c r="O67" t="s">
        <v>48</v>
      </c>
      <c r="P67" t="s">
        <v>48</v>
      </c>
      <c r="Q67">
        <v>1</v>
      </c>
      <c r="W67">
        <v>0</v>
      </c>
      <c r="X67">
        <v>481898357</v>
      </c>
      <c r="Y67">
        <f t="shared" si="17"/>
        <v>0.3</v>
      </c>
      <c r="AA67">
        <v>115.4</v>
      </c>
      <c r="AB67">
        <v>0</v>
      </c>
      <c r="AC67">
        <v>0</v>
      </c>
      <c r="AD67">
        <v>0</v>
      </c>
      <c r="AE67">
        <v>115.4</v>
      </c>
      <c r="AF67">
        <v>0</v>
      </c>
      <c r="AG67">
        <v>0</v>
      </c>
      <c r="AH67">
        <v>0</v>
      </c>
      <c r="AI67">
        <v>1</v>
      </c>
      <c r="AJ67">
        <v>1</v>
      </c>
      <c r="AK67">
        <v>1</v>
      </c>
      <c r="AL67">
        <v>1</v>
      </c>
      <c r="AM67">
        <v>-2</v>
      </c>
      <c r="AN67">
        <v>0</v>
      </c>
      <c r="AO67">
        <v>0</v>
      </c>
      <c r="AP67">
        <v>0</v>
      </c>
      <c r="AQ67">
        <v>1</v>
      </c>
      <c r="AR67">
        <v>0</v>
      </c>
      <c r="AS67" t="s">
        <v>3</v>
      </c>
      <c r="AT67">
        <v>0.3</v>
      </c>
      <c r="AU67" t="s">
        <v>3</v>
      </c>
      <c r="AV67">
        <v>0</v>
      </c>
      <c r="AW67">
        <v>2</v>
      </c>
      <c r="AX67">
        <v>73939477</v>
      </c>
      <c r="AY67">
        <v>1</v>
      </c>
      <c r="AZ67">
        <v>0</v>
      </c>
      <c r="BA67">
        <v>74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34.619999999999997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34.619999999999997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CV67">
        <v>0</v>
      </c>
      <c r="CW67">
        <v>0</v>
      </c>
      <c r="CX67">
        <f>ROUND(Y67*Source!I88,7)</f>
        <v>0.3</v>
      </c>
      <c r="CY67">
        <f t="shared" ref="CY67:CY77" si="23">AA67</f>
        <v>115.4</v>
      </c>
      <c r="CZ67">
        <f t="shared" ref="CZ67:CZ77" si="24">AE67</f>
        <v>115.4</v>
      </c>
      <c r="DA67">
        <f t="shared" ref="DA67:DA77" si="25">AI67</f>
        <v>1</v>
      </c>
      <c r="DB67">
        <f t="shared" si="18"/>
        <v>34.619999999999997</v>
      </c>
      <c r="DC67">
        <f t="shared" si="19"/>
        <v>0</v>
      </c>
      <c r="DD67" t="s">
        <v>3</v>
      </c>
      <c r="DE67" t="s">
        <v>3</v>
      </c>
      <c r="DF67">
        <f t="shared" si="16"/>
        <v>34.619999999999997</v>
      </c>
      <c r="DG67">
        <f t="shared" si="22"/>
        <v>0</v>
      </c>
      <c r="DH67">
        <f t="shared" si="20"/>
        <v>0</v>
      </c>
      <c r="DI67">
        <f t="shared" si="21"/>
        <v>0</v>
      </c>
      <c r="DJ67">
        <f t="shared" ref="DJ67:DJ77" si="26">DF67</f>
        <v>34.619999999999997</v>
      </c>
      <c r="DK67">
        <v>1</v>
      </c>
      <c r="DL67" t="s">
        <v>3</v>
      </c>
      <c r="DM67">
        <v>0</v>
      </c>
      <c r="DN67" t="s">
        <v>3</v>
      </c>
      <c r="DO67">
        <v>0</v>
      </c>
    </row>
    <row r="68" spans="1:119" x14ac:dyDescent="0.2">
      <c r="A68">
        <f>ROW(Source!A88)</f>
        <v>88</v>
      </c>
      <c r="B68">
        <v>73938991</v>
      </c>
      <c r="C68">
        <v>73939455</v>
      </c>
      <c r="D68">
        <v>72589313</v>
      </c>
      <c r="E68">
        <v>1</v>
      </c>
      <c r="F68">
        <v>1</v>
      </c>
      <c r="G68">
        <v>1</v>
      </c>
      <c r="H68">
        <v>3</v>
      </c>
      <c r="I68" t="s">
        <v>599</v>
      </c>
      <c r="J68" t="s">
        <v>600</v>
      </c>
      <c r="K68" t="s">
        <v>601</v>
      </c>
      <c r="L68">
        <v>1346</v>
      </c>
      <c r="N68">
        <v>1009</v>
      </c>
      <c r="O68" t="s">
        <v>545</v>
      </c>
      <c r="P68" t="s">
        <v>545</v>
      </c>
      <c r="Q68">
        <v>1</v>
      </c>
      <c r="W68">
        <v>0</v>
      </c>
      <c r="X68">
        <v>-306130479</v>
      </c>
      <c r="Y68">
        <f t="shared" si="17"/>
        <v>0.06</v>
      </c>
      <c r="AA68">
        <v>57.52</v>
      </c>
      <c r="AB68">
        <v>0</v>
      </c>
      <c r="AC68">
        <v>0</v>
      </c>
      <c r="AD68">
        <v>0</v>
      </c>
      <c r="AE68">
        <v>41.38</v>
      </c>
      <c r="AF68">
        <v>0</v>
      </c>
      <c r="AG68">
        <v>0</v>
      </c>
      <c r="AH68">
        <v>0</v>
      </c>
      <c r="AI68">
        <v>1.39</v>
      </c>
      <c r="AJ68">
        <v>1</v>
      </c>
      <c r="AK68">
        <v>1</v>
      </c>
      <c r="AL68">
        <v>1</v>
      </c>
      <c r="AM68">
        <v>2</v>
      </c>
      <c r="AN68">
        <v>0</v>
      </c>
      <c r="AO68">
        <v>0</v>
      </c>
      <c r="AP68">
        <v>0</v>
      </c>
      <c r="AQ68">
        <v>1</v>
      </c>
      <c r="AR68">
        <v>0</v>
      </c>
      <c r="AS68" t="s">
        <v>3</v>
      </c>
      <c r="AT68">
        <v>0.06</v>
      </c>
      <c r="AU68" t="s">
        <v>3</v>
      </c>
      <c r="AV68">
        <v>0</v>
      </c>
      <c r="AW68">
        <v>2</v>
      </c>
      <c r="AX68">
        <v>73939478</v>
      </c>
      <c r="AY68">
        <v>1</v>
      </c>
      <c r="AZ68">
        <v>0</v>
      </c>
      <c r="BA68">
        <v>75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2.4828000000000001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2.4828000000000001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CV68">
        <v>0</v>
      </c>
      <c r="CW68">
        <v>0</v>
      </c>
      <c r="CX68">
        <f>ROUND(Y68*Source!I88,7)</f>
        <v>0.06</v>
      </c>
      <c r="CY68">
        <f t="shared" si="23"/>
        <v>57.52</v>
      </c>
      <c r="CZ68">
        <f t="shared" si="24"/>
        <v>41.38</v>
      </c>
      <c r="DA68">
        <f t="shared" si="25"/>
        <v>1.39</v>
      </c>
      <c r="DB68">
        <f t="shared" si="18"/>
        <v>2.48</v>
      </c>
      <c r="DC68">
        <f t="shared" si="19"/>
        <v>0</v>
      </c>
      <c r="DD68" t="s">
        <v>3</v>
      </c>
      <c r="DE68" t="s">
        <v>3</v>
      </c>
      <c r="DF68">
        <f>ROUND(ROUND(AE68*AI68,2)*CX68,2)</f>
        <v>3.45</v>
      </c>
      <c r="DG68">
        <f t="shared" si="22"/>
        <v>0</v>
      </c>
      <c r="DH68">
        <f t="shared" si="20"/>
        <v>0</v>
      </c>
      <c r="DI68">
        <f t="shared" si="21"/>
        <v>0</v>
      </c>
      <c r="DJ68">
        <f t="shared" si="26"/>
        <v>3.45</v>
      </c>
      <c r="DK68">
        <v>0</v>
      </c>
      <c r="DL68" t="s">
        <v>3</v>
      </c>
      <c r="DM68">
        <v>0</v>
      </c>
      <c r="DN68" t="s">
        <v>3</v>
      </c>
      <c r="DO68">
        <v>0</v>
      </c>
    </row>
    <row r="69" spans="1:119" x14ac:dyDescent="0.2">
      <c r="A69">
        <f>ROW(Source!A88)</f>
        <v>88</v>
      </c>
      <c r="B69">
        <v>73938991</v>
      </c>
      <c r="C69">
        <v>73939455</v>
      </c>
      <c r="D69">
        <v>72591353</v>
      </c>
      <c r="E69">
        <v>1</v>
      </c>
      <c r="F69">
        <v>1</v>
      </c>
      <c r="G69">
        <v>1</v>
      </c>
      <c r="H69">
        <v>3</v>
      </c>
      <c r="I69" t="s">
        <v>538</v>
      </c>
      <c r="J69" t="s">
        <v>539</v>
      </c>
      <c r="K69" t="s">
        <v>540</v>
      </c>
      <c r="L69">
        <v>1383</v>
      </c>
      <c r="N69">
        <v>1013</v>
      </c>
      <c r="O69" t="s">
        <v>541</v>
      </c>
      <c r="P69" t="s">
        <v>541</v>
      </c>
      <c r="Q69">
        <v>1</v>
      </c>
      <c r="W69">
        <v>0</v>
      </c>
      <c r="X69">
        <v>86017057</v>
      </c>
      <c r="Y69">
        <f t="shared" si="17"/>
        <v>0.45</v>
      </c>
      <c r="AA69">
        <v>9.5500000000000007</v>
      </c>
      <c r="AB69">
        <v>0</v>
      </c>
      <c r="AC69">
        <v>0</v>
      </c>
      <c r="AD69">
        <v>0</v>
      </c>
      <c r="AE69">
        <v>9.5500000000000007</v>
      </c>
      <c r="AF69">
        <v>0</v>
      </c>
      <c r="AG69">
        <v>0</v>
      </c>
      <c r="AH69">
        <v>0</v>
      </c>
      <c r="AI69">
        <v>1</v>
      </c>
      <c r="AJ69">
        <v>1</v>
      </c>
      <c r="AK69">
        <v>1</v>
      </c>
      <c r="AL69">
        <v>1</v>
      </c>
      <c r="AM69">
        <v>-2</v>
      </c>
      <c r="AN69">
        <v>0</v>
      </c>
      <c r="AO69">
        <v>0</v>
      </c>
      <c r="AP69">
        <v>0</v>
      </c>
      <c r="AQ69">
        <v>1</v>
      </c>
      <c r="AR69">
        <v>0</v>
      </c>
      <c r="AS69" t="s">
        <v>3</v>
      </c>
      <c r="AT69">
        <v>0.45</v>
      </c>
      <c r="AU69" t="s">
        <v>3</v>
      </c>
      <c r="AV69">
        <v>0</v>
      </c>
      <c r="AW69">
        <v>2</v>
      </c>
      <c r="AX69">
        <v>73939479</v>
      </c>
      <c r="AY69">
        <v>1</v>
      </c>
      <c r="AZ69">
        <v>0</v>
      </c>
      <c r="BA69">
        <v>76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4.2975000000000003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4.2975000000000003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CV69">
        <v>0</v>
      </c>
      <c r="CW69">
        <v>0</v>
      </c>
      <c r="CX69">
        <f>ROUND(Y69*Source!I88,7)</f>
        <v>0.45</v>
      </c>
      <c r="CY69">
        <f t="shared" si="23"/>
        <v>9.5500000000000007</v>
      </c>
      <c r="CZ69">
        <f t="shared" si="24"/>
        <v>9.5500000000000007</v>
      </c>
      <c r="DA69">
        <f t="shared" si="25"/>
        <v>1</v>
      </c>
      <c r="DB69">
        <f t="shared" si="18"/>
        <v>4.3</v>
      </c>
      <c r="DC69">
        <f t="shared" si="19"/>
        <v>0</v>
      </c>
      <c r="DD69" t="s">
        <v>3</v>
      </c>
      <c r="DE69" t="s">
        <v>3</v>
      </c>
      <c r="DF69">
        <f>ROUND(ROUND(AE69,2)*CX69,2)</f>
        <v>4.3</v>
      </c>
      <c r="DG69">
        <f t="shared" si="22"/>
        <v>0</v>
      </c>
      <c r="DH69">
        <f t="shared" si="20"/>
        <v>0</v>
      </c>
      <c r="DI69">
        <f t="shared" si="21"/>
        <v>0</v>
      </c>
      <c r="DJ69">
        <f t="shared" si="26"/>
        <v>4.3</v>
      </c>
      <c r="DK69">
        <v>1</v>
      </c>
      <c r="DL69" t="s">
        <v>3</v>
      </c>
      <c r="DM69">
        <v>0</v>
      </c>
      <c r="DN69" t="s">
        <v>3</v>
      </c>
      <c r="DO69">
        <v>0</v>
      </c>
    </row>
    <row r="70" spans="1:119" x14ac:dyDescent="0.2">
      <c r="A70">
        <f>ROW(Source!A88)</f>
        <v>88</v>
      </c>
      <c r="B70">
        <v>73938991</v>
      </c>
      <c r="C70">
        <v>73939455</v>
      </c>
      <c r="D70">
        <v>72592092</v>
      </c>
      <c r="E70">
        <v>1</v>
      </c>
      <c r="F70">
        <v>1</v>
      </c>
      <c r="G70">
        <v>1</v>
      </c>
      <c r="H70">
        <v>3</v>
      </c>
      <c r="I70" t="s">
        <v>542</v>
      </c>
      <c r="J70" t="s">
        <v>543</v>
      </c>
      <c r="K70" t="s">
        <v>544</v>
      </c>
      <c r="L70">
        <v>1346</v>
      </c>
      <c r="N70">
        <v>1009</v>
      </c>
      <c r="O70" t="s">
        <v>545</v>
      </c>
      <c r="P70" t="s">
        <v>545</v>
      </c>
      <c r="Q70">
        <v>1</v>
      </c>
      <c r="W70">
        <v>0</v>
      </c>
      <c r="X70">
        <v>743240341</v>
      </c>
      <c r="Y70">
        <f t="shared" si="17"/>
        <v>0.72</v>
      </c>
      <c r="AA70">
        <v>131.85</v>
      </c>
      <c r="AB70">
        <v>0</v>
      </c>
      <c r="AC70">
        <v>0</v>
      </c>
      <c r="AD70">
        <v>0</v>
      </c>
      <c r="AE70">
        <v>131.85</v>
      </c>
      <c r="AF70">
        <v>0</v>
      </c>
      <c r="AG70">
        <v>0</v>
      </c>
      <c r="AH70">
        <v>0</v>
      </c>
      <c r="AI70">
        <v>1</v>
      </c>
      <c r="AJ70">
        <v>1</v>
      </c>
      <c r="AK70">
        <v>1</v>
      </c>
      <c r="AL70">
        <v>1</v>
      </c>
      <c r="AM70">
        <v>-2</v>
      </c>
      <c r="AN70">
        <v>0</v>
      </c>
      <c r="AO70">
        <v>0</v>
      </c>
      <c r="AP70">
        <v>0</v>
      </c>
      <c r="AQ70">
        <v>1</v>
      </c>
      <c r="AR70">
        <v>0</v>
      </c>
      <c r="AS70" t="s">
        <v>3</v>
      </c>
      <c r="AT70">
        <v>0.72</v>
      </c>
      <c r="AU70" t="s">
        <v>3</v>
      </c>
      <c r="AV70">
        <v>0</v>
      </c>
      <c r="AW70">
        <v>2</v>
      </c>
      <c r="AX70">
        <v>73939480</v>
      </c>
      <c r="AY70">
        <v>1</v>
      </c>
      <c r="AZ70">
        <v>0</v>
      </c>
      <c r="BA70">
        <v>77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94.931999999999988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94.931999999999988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CV70">
        <v>0</v>
      </c>
      <c r="CW70">
        <v>0</v>
      </c>
      <c r="CX70">
        <f>ROUND(Y70*Source!I88,7)</f>
        <v>0.72</v>
      </c>
      <c r="CY70">
        <f t="shared" si="23"/>
        <v>131.85</v>
      </c>
      <c r="CZ70">
        <f t="shared" si="24"/>
        <v>131.85</v>
      </c>
      <c r="DA70">
        <f t="shared" si="25"/>
        <v>1</v>
      </c>
      <c r="DB70">
        <f t="shared" si="18"/>
        <v>94.93</v>
      </c>
      <c r="DC70">
        <f t="shared" si="19"/>
        <v>0</v>
      </c>
      <c r="DD70" t="s">
        <v>3</v>
      </c>
      <c r="DE70" t="s">
        <v>3</v>
      </c>
      <c r="DF70">
        <f>ROUND(ROUND(AE70,2)*CX70,2)</f>
        <v>94.93</v>
      </c>
      <c r="DG70">
        <f t="shared" si="22"/>
        <v>0</v>
      </c>
      <c r="DH70">
        <f t="shared" si="20"/>
        <v>0</v>
      </c>
      <c r="DI70">
        <f t="shared" si="21"/>
        <v>0</v>
      </c>
      <c r="DJ70">
        <f t="shared" si="26"/>
        <v>94.93</v>
      </c>
      <c r="DK70">
        <v>1</v>
      </c>
      <c r="DL70" t="s">
        <v>3</v>
      </c>
      <c r="DM70">
        <v>0</v>
      </c>
      <c r="DN70" t="s">
        <v>3</v>
      </c>
      <c r="DO70">
        <v>0</v>
      </c>
    </row>
    <row r="71" spans="1:119" x14ac:dyDescent="0.2">
      <c r="A71">
        <f>ROW(Source!A88)</f>
        <v>88</v>
      </c>
      <c r="B71">
        <v>73938991</v>
      </c>
      <c r="C71">
        <v>73939455</v>
      </c>
      <c r="D71">
        <v>72592868</v>
      </c>
      <c r="E71">
        <v>1</v>
      </c>
      <c r="F71">
        <v>1</v>
      </c>
      <c r="G71">
        <v>1</v>
      </c>
      <c r="H71">
        <v>3</v>
      </c>
      <c r="I71" t="s">
        <v>602</v>
      </c>
      <c r="J71" t="s">
        <v>603</v>
      </c>
      <c r="K71" t="s">
        <v>604</v>
      </c>
      <c r="L71">
        <v>1346</v>
      </c>
      <c r="N71">
        <v>1009</v>
      </c>
      <c r="O71" t="s">
        <v>545</v>
      </c>
      <c r="P71" t="s">
        <v>545</v>
      </c>
      <c r="Q71">
        <v>1</v>
      </c>
      <c r="W71">
        <v>0</v>
      </c>
      <c r="X71">
        <v>1721255317</v>
      </c>
      <c r="Y71">
        <f t="shared" si="17"/>
        <v>0.75</v>
      </c>
      <c r="AA71">
        <v>195.92</v>
      </c>
      <c r="AB71">
        <v>0</v>
      </c>
      <c r="AC71">
        <v>0</v>
      </c>
      <c r="AD71">
        <v>0</v>
      </c>
      <c r="AE71">
        <v>174.93</v>
      </c>
      <c r="AF71">
        <v>0</v>
      </c>
      <c r="AG71">
        <v>0</v>
      </c>
      <c r="AH71">
        <v>0</v>
      </c>
      <c r="AI71">
        <v>1.1200000000000001</v>
      </c>
      <c r="AJ71">
        <v>1</v>
      </c>
      <c r="AK71">
        <v>1</v>
      </c>
      <c r="AL71">
        <v>1</v>
      </c>
      <c r="AM71">
        <v>2</v>
      </c>
      <c r="AN71">
        <v>0</v>
      </c>
      <c r="AO71">
        <v>0</v>
      </c>
      <c r="AP71">
        <v>0</v>
      </c>
      <c r="AQ71">
        <v>1</v>
      </c>
      <c r="AR71">
        <v>0</v>
      </c>
      <c r="AS71" t="s">
        <v>3</v>
      </c>
      <c r="AT71">
        <v>0.75</v>
      </c>
      <c r="AU71" t="s">
        <v>3</v>
      </c>
      <c r="AV71">
        <v>0</v>
      </c>
      <c r="AW71">
        <v>2</v>
      </c>
      <c r="AX71">
        <v>73939481</v>
      </c>
      <c r="AY71">
        <v>1</v>
      </c>
      <c r="AZ71">
        <v>0</v>
      </c>
      <c r="BA71">
        <v>78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131.19749999999999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131.19749999999999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1</v>
      </c>
      <c r="CV71">
        <v>0</v>
      </c>
      <c r="CW71">
        <v>0</v>
      </c>
      <c r="CX71">
        <f>ROUND(Y71*Source!I88,7)</f>
        <v>0.75</v>
      </c>
      <c r="CY71">
        <f t="shared" si="23"/>
        <v>195.92</v>
      </c>
      <c r="CZ71">
        <f t="shared" si="24"/>
        <v>174.93</v>
      </c>
      <c r="DA71">
        <f t="shared" si="25"/>
        <v>1.1200000000000001</v>
      </c>
      <c r="DB71">
        <f t="shared" si="18"/>
        <v>131.19999999999999</v>
      </c>
      <c r="DC71">
        <f t="shared" si="19"/>
        <v>0</v>
      </c>
      <c r="DD71" t="s">
        <v>3</v>
      </c>
      <c r="DE71" t="s">
        <v>3</v>
      </c>
      <c r="DF71">
        <f>ROUND(ROUND(AE71*AI71,2)*CX71,2)</f>
        <v>146.94</v>
      </c>
      <c r="DG71">
        <f t="shared" si="22"/>
        <v>0</v>
      </c>
      <c r="DH71">
        <f t="shared" si="20"/>
        <v>0</v>
      </c>
      <c r="DI71">
        <f t="shared" si="21"/>
        <v>0</v>
      </c>
      <c r="DJ71">
        <f t="shared" si="26"/>
        <v>146.94</v>
      </c>
      <c r="DK71">
        <v>0</v>
      </c>
      <c r="DL71" t="s">
        <v>3</v>
      </c>
      <c r="DM71">
        <v>0</v>
      </c>
      <c r="DN71" t="s">
        <v>3</v>
      </c>
      <c r="DO71">
        <v>0</v>
      </c>
    </row>
    <row r="72" spans="1:119" x14ac:dyDescent="0.2">
      <c r="A72">
        <f>ROW(Source!A88)</f>
        <v>88</v>
      </c>
      <c r="B72">
        <v>73938991</v>
      </c>
      <c r="C72">
        <v>73939455</v>
      </c>
      <c r="D72">
        <v>72610535</v>
      </c>
      <c r="E72">
        <v>1</v>
      </c>
      <c r="F72">
        <v>1</v>
      </c>
      <c r="G72">
        <v>1</v>
      </c>
      <c r="H72">
        <v>3</v>
      </c>
      <c r="I72" t="s">
        <v>552</v>
      </c>
      <c r="J72" t="s">
        <v>553</v>
      </c>
      <c r="K72" t="s">
        <v>554</v>
      </c>
      <c r="L72">
        <v>1348</v>
      </c>
      <c r="N72">
        <v>1009</v>
      </c>
      <c r="O72" t="s">
        <v>285</v>
      </c>
      <c r="P72" t="s">
        <v>285</v>
      </c>
      <c r="Q72">
        <v>1000</v>
      </c>
      <c r="W72">
        <v>0</v>
      </c>
      <c r="X72">
        <v>2036013562</v>
      </c>
      <c r="Y72">
        <f t="shared" si="17"/>
        <v>1.8000000000000001E-4</v>
      </c>
      <c r="AA72">
        <v>104956.62</v>
      </c>
      <c r="AB72">
        <v>0</v>
      </c>
      <c r="AC72">
        <v>0</v>
      </c>
      <c r="AD72">
        <v>0</v>
      </c>
      <c r="AE72">
        <v>74437.320000000007</v>
      </c>
      <c r="AF72">
        <v>0</v>
      </c>
      <c r="AG72">
        <v>0</v>
      </c>
      <c r="AH72">
        <v>0</v>
      </c>
      <c r="AI72">
        <v>1.41</v>
      </c>
      <c r="AJ72">
        <v>1</v>
      </c>
      <c r="AK72">
        <v>1</v>
      </c>
      <c r="AL72">
        <v>1</v>
      </c>
      <c r="AM72">
        <v>2</v>
      </c>
      <c r="AN72">
        <v>0</v>
      </c>
      <c r="AO72">
        <v>0</v>
      </c>
      <c r="AP72">
        <v>0</v>
      </c>
      <c r="AQ72">
        <v>1</v>
      </c>
      <c r="AR72">
        <v>0</v>
      </c>
      <c r="AS72" t="s">
        <v>3</v>
      </c>
      <c r="AT72">
        <v>1.8000000000000001E-4</v>
      </c>
      <c r="AU72" t="s">
        <v>3</v>
      </c>
      <c r="AV72">
        <v>0</v>
      </c>
      <c r="AW72">
        <v>2</v>
      </c>
      <c r="AX72">
        <v>73939482</v>
      </c>
      <c r="AY72">
        <v>1</v>
      </c>
      <c r="AZ72">
        <v>0</v>
      </c>
      <c r="BA72">
        <v>79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13.398717600000001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13.398717600000001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CV72">
        <v>0</v>
      </c>
      <c r="CW72">
        <v>0</v>
      </c>
      <c r="CX72">
        <f>ROUND(Y72*Source!I88,7)</f>
        <v>1.8000000000000001E-4</v>
      </c>
      <c r="CY72">
        <f t="shared" si="23"/>
        <v>104956.62</v>
      </c>
      <c r="CZ72">
        <f t="shared" si="24"/>
        <v>74437.320000000007</v>
      </c>
      <c r="DA72">
        <f t="shared" si="25"/>
        <v>1.41</v>
      </c>
      <c r="DB72">
        <f t="shared" si="18"/>
        <v>13.4</v>
      </c>
      <c r="DC72">
        <f t="shared" si="19"/>
        <v>0</v>
      </c>
      <c r="DD72" t="s">
        <v>3</v>
      </c>
      <c r="DE72" t="s">
        <v>3</v>
      </c>
      <c r="DF72">
        <f>ROUND(ROUND(AE72*AI72,2)*CX72,2)</f>
        <v>18.89</v>
      </c>
      <c r="DG72">
        <f t="shared" si="22"/>
        <v>0</v>
      </c>
      <c r="DH72">
        <f t="shared" si="20"/>
        <v>0</v>
      </c>
      <c r="DI72">
        <f t="shared" si="21"/>
        <v>0</v>
      </c>
      <c r="DJ72">
        <f t="shared" si="26"/>
        <v>18.89</v>
      </c>
      <c r="DK72">
        <v>0</v>
      </c>
      <c r="DL72" t="s">
        <v>3</v>
      </c>
      <c r="DM72">
        <v>0</v>
      </c>
      <c r="DN72" t="s">
        <v>3</v>
      </c>
      <c r="DO72">
        <v>0</v>
      </c>
    </row>
    <row r="73" spans="1:119" x14ac:dyDescent="0.2">
      <c r="A73">
        <f>ROW(Source!A88)</f>
        <v>88</v>
      </c>
      <c r="B73">
        <v>73938991</v>
      </c>
      <c r="C73">
        <v>73939455</v>
      </c>
      <c r="D73">
        <v>72610602</v>
      </c>
      <c r="E73">
        <v>1</v>
      </c>
      <c r="F73">
        <v>1</v>
      </c>
      <c r="G73">
        <v>1</v>
      </c>
      <c r="H73">
        <v>3</v>
      </c>
      <c r="I73" t="s">
        <v>605</v>
      </c>
      <c r="J73" t="s">
        <v>606</v>
      </c>
      <c r="K73" t="s">
        <v>607</v>
      </c>
      <c r="L73">
        <v>1348</v>
      </c>
      <c r="N73">
        <v>1009</v>
      </c>
      <c r="O73" t="s">
        <v>285</v>
      </c>
      <c r="P73" t="s">
        <v>285</v>
      </c>
      <c r="Q73">
        <v>1000</v>
      </c>
      <c r="W73">
        <v>0</v>
      </c>
      <c r="X73">
        <v>299465815</v>
      </c>
      <c r="Y73">
        <f t="shared" si="17"/>
        <v>1.8000000000000001E-4</v>
      </c>
      <c r="AA73">
        <v>158068.17000000001</v>
      </c>
      <c r="AB73">
        <v>0</v>
      </c>
      <c r="AC73">
        <v>0</v>
      </c>
      <c r="AD73">
        <v>0</v>
      </c>
      <c r="AE73">
        <v>118848.25</v>
      </c>
      <c r="AF73">
        <v>0</v>
      </c>
      <c r="AG73">
        <v>0</v>
      </c>
      <c r="AH73">
        <v>0</v>
      </c>
      <c r="AI73">
        <v>1.33</v>
      </c>
      <c r="AJ73">
        <v>1</v>
      </c>
      <c r="AK73">
        <v>1</v>
      </c>
      <c r="AL73">
        <v>1</v>
      </c>
      <c r="AM73">
        <v>2</v>
      </c>
      <c r="AN73">
        <v>0</v>
      </c>
      <c r="AO73">
        <v>0</v>
      </c>
      <c r="AP73">
        <v>0</v>
      </c>
      <c r="AQ73">
        <v>1</v>
      </c>
      <c r="AR73">
        <v>0</v>
      </c>
      <c r="AS73" t="s">
        <v>3</v>
      </c>
      <c r="AT73">
        <v>1.8000000000000001E-4</v>
      </c>
      <c r="AU73" t="s">
        <v>3</v>
      </c>
      <c r="AV73">
        <v>0</v>
      </c>
      <c r="AW73">
        <v>2</v>
      </c>
      <c r="AX73">
        <v>73939483</v>
      </c>
      <c r="AY73">
        <v>1</v>
      </c>
      <c r="AZ73">
        <v>0</v>
      </c>
      <c r="BA73">
        <v>80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21.392685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</v>
      </c>
      <c r="BQ73">
        <v>21.392685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CV73">
        <v>0</v>
      </c>
      <c r="CW73">
        <v>0</v>
      </c>
      <c r="CX73">
        <f>ROUND(Y73*Source!I88,7)</f>
        <v>1.8000000000000001E-4</v>
      </c>
      <c r="CY73">
        <f t="shared" si="23"/>
        <v>158068.17000000001</v>
      </c>
      <c r="CZ73">
        <f t="shared" si="24"/>
        <v>118848.25</v>
      </c>
      <c r="DA73">
        <f t="shared" si="25"/>
        <v>1.33</v>
      </c>
      <c r="DB73">
        <f t="shared" si="18"/>
        <v>21.39</v>
      </c>
      <c r="DC73">
        <f t="shared" si="19"/>
        <v>0</v>
      </c>
      <c r="DD73" t="s">
        <v>3</v>
      </c>
      <c r="DE73" t="s">
        <v>3</v>
      </c>
      <c r="DF73">
        <f>ROUND(ROUND(AE73*AI73,2)*CX73,2)</f>
        <v>28.45</v>
      </c>
      <c r="DG73">
        <f t="shared" si="22"/>
        <v>0</v>
      </c>
      <c r="DH73">
        <f t="shared" si="20"/>
        <v>0</v>
      </c>
      <c r="DI73">
        <f t="shared" si="21"/>
        <v>0</v>
      </c>
      <c r="DJ73">
        <f t="shared" si="26"/>
        <v>28.45</v>
      </c>
      <c r="DK73">
        <v>0</v>
      </c>
      <c r="DL73" t="s">
        <v>3</v>
      </c>
      <c r="DM73">
        <v>0</v>
      </c>
      <c r="DN73" t="s">
        <v>3</v>
      </c>
      <c r="DO73">
        <v>0</v>
      </c>
    </row>
    <row r="74" spans="1:119" x14ac:dyDescent="0.2">
      <c r="A74">
        <f>ROW(Source!A88)</f>
        <v>88</v>
      </c>
      <c r="B74">
        <v>73938991</v>
      </c>
      <c r="C74">
        <v>73939455</v>
      </c>
      <c r="D74">
        <v>72610848</v>
      </c>
      <c r="E74">
        <v>1</v>
      </c>
      <c r="F74">
        <v>1</v>
      </c>
      <c r="G74">
        <v>1</v>
      </c>
      <c r="H74">
        <v>3</v>
      </c>
      <c r="I74" t="s">
        <v>608</v>
      </c>
      <c r="J74" t="s">
        <v>609</v>
      </c>
      <c r="K74" t="s">
        <v>610</v>
      </c>
      <c r="L74">
        <v>1348</v>
      </c>
      <c r="N74">
        <v>1009</v>
      </c>
      <c r="O74" t="s">
        <v>285</v>
      </c>
      <c r="P74" t="s">
        <v>285</v>
      </c>
      <c r="Q74">
        <v>1000</v>
      </c>
      <c r="W74">
        <v>0</v>
      </c>
      <c r="X74">
        <v>-942127258</v>
      </c>
      <c r="Y74">
        <f t="shared" si="17"/>
        <v>2.0000000000000002E-5</v>
      </c>
      <c r="AA74">
        <v>461619.07</v>
      </c>
      <c r="AB74">
        <v>0</v>
      </c>
      <c r="AC74">
        <v>0</v>
      </c>
      <c r="AD74">
        <v>0</v>
      </c>
      <c r="AE74">
        <v>344491.84</v>
      </c>
      <c r="AF74">
        <v>0</v>
      </c>
      <c r="AG74">
        <v>0</v>
      </c>
      <c r="AH74">
        <v>0</v>
      </c>
      <c r="AI74">
        <v>1.34</v>
      </c>
      <c r="AJ74">
        <v>1</v>
      </c>
      <c r="AK74">
        <v>1</v>
      </c>
      <c r="AL74">
        <v>1</v>
      </c>
      <c r="AM74">
        <v>2</v>
      </c>
      <c r="AN74">
        <v>0</v>
      </c>
      <c r="AO74">
        <v>0</v>
      </c>
      <c r="AP74">
        <v>0</v>
      </c>
      <c r="AQ74">
        <v>1</v>
      </c>
      <c r="AR74">
        <v>0</v>
      </c>
      <c r="AS74" t="s">
        <v>3</v>
      </c>
      <c r="AT74">
        <v>2.0000000000000002E-5</v>
      </c>
      <c r="AU74" t="s">
        <v>3</v>
      </c>
      <c r="AV74">
        <v>0</v>
      </c>
      <c r="AW74">
        <v>2</v>
      </c>
      <c r="AX74">
        <v>73939484</v>
      </c>
      <c r="AY74">
        <v>1</v>
      </c>
      <c r="AZ74">
        <v>0</v>
      </c>
      <c r="BA74">
        <v>81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6.8898368000000012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</v>
      </c>
      <c r="BQ74">
        <v>6.8898368000000012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CV74">
        <v>0</v>
      </c>
      <c r="CW74">
        <v>0</v>
      </c>
      <c r="CX74">
        <f>ROUND(Y74*Source!I88,7)</f>
        <v>2.0000000000000002E-5</v>
      </c>
      <c r="CY74">
        <f t="shared" si="23"/>
        <v>461619.07</v>
      </c>
      <c r="CZ74">
        <f t="shared" si="24"/>
        <v>344491.84</v>
      </c>
      <c r="DA74">
        <f t="shared" si="25"/>
        <v>1.34</v>
      </c>
      <c r="DB74">
        <f t="shared" si="18"/>
        <v>6.89</v>
      </c>
      <c r="DC74">
        <f t="shared" si="19"/>
        <v>0</v>
      </c>
      <c r="DD74" t="s">
        <v>3</v>
      </c>
      <c r="DE74" t="s">
        <v>3</v>
      </c>
      <c r="DF74">
        <f>ROUND(ROUND(AE74*AI74,2)*CX74,2)</f>
        <v>9.23</v>
      </c>
      <c r="DG74">
        <f t="shared" si="22"/>
        <v>0</v>
      </c>
      <c r="DH74">
        <f t="shared" si="20"/>
        <v>0</v>
      </c>
      <c r="DI74">
        <f t="shared" si="21"/>
        <v>0</v>
      </c>
      <c r="DJ74">
        <f t="shared" si="26"/>
        <v>9.23</v>
      </c>
      <c r="DK74">
        <v>0</v>
      </c>
      <c r="DL74" t="s">
        <v>3</v>
      </c>
      <c r="DM74">
        <v>0</v>
      </c>
      <c r="DN74" t="s">
        <v>3</v>
      </c>
      <c r="DO74">
        <v>0</v>
      </c>
    </row>
    <row r="75" spans="1:119" x14ac:dyDescent="0.2">
      <c r="A75">
        <f>ROW(Source!A88)</f>
        <v>88</v>
      </c>
      <c r="B75">
        <v>73938991</v>
      </c>
      <c r="C75">
        <v>73939455</v>
      </c>
      <c r="D75">
        <v>72629460</v>
      </c>
      <c r="E75">
        <v>1</v>
      </c>
      <c r="F75">
        <v>1</v>
      </c>
      <c r="G75">
        <v>1</v>
      </c>
      <c r="H75">
        <v>3</v>
      </c>
      <c r="I75" t="s">
        <v>148</v>
      </c>
      <c r="J75" t="s">
        <v>150</v>
      </c>
      <c r="K75" t="s">
        <v>149</v>
      </c>
      <c r="L75">
        <v>1301</v>
      </c>
      <c r="N75">
        <v>1003</v>
      </c>
      <c r="O75" t="s">
        <v>128</v>
      </c>
      <c r="P75" t="s">
        <v>128</v>
      </c>
      <c r="Q75">
        <v>1</v>
      </c>
      <c r="W75">
        <v>0</v>
      </c>
      <c r="X75">
        <v>918212004</v>
      </c>
      <c r="Y75">
        <f t="shared" si="17"/>
        <v>5.8</v>
      </c>
      <c r="AA75">
        <v>201.05</v>
      </c>
      <c r="AB75">
        <v>0</v>
      </c>
      <c r="AC75">
        <v>0</v>
      </c>
      <c r="AD75">
        <v>0</v>
      </c>
      <c r="AE75">
        <v>201.05</v>
      </c>
      <c r="AF75">
        <v>0</v>
      </c>
      <c r="AG75">
        <v>0</v>
      </c>
      <c r="AH75">
        <v>0</v>
      </c>
      <c r="AI75">
        <v>1</v>
      </c>
      <c r="AJ75">
        <v>1</v>
      </c>
      <c r="AK75">
        <v>1</v>
      </c>
      <c r="AL75">
        <v>1</v>
      </c>
      <c r="AM75">
        <v>-2</v>
      </c>
      <c r="AN75">
        <v>0</v>
      </c>
      <c r="AO75">
        <v>0</v>
      </c>
      <c r="AP75">
        <v>0</v>
      </c>
      <c r="AQ75">
        <v>1</v>
      </c>
      <c r="AR75">
        <v>0</v>
      </c>
      <c r="AS75" t="s">
        <v>3</v>
      </c>
      <c r="AT75">
        <v>5.8</v>
      </c>
      <c r="AU75" t="s">
        <v>3</v>
      </c>
      <c r="AV75">
        <v>0</v>
      </c>
      <c r="AW75">
        <v>2</v>
      </c>
      <c r="AX75">
        <v>73939486</v>
      </c>
      <c r="AY75">
        <v>1</v>
      </c>
      <c r="AZ75">
        <v>0</v>
      </c>
      <c r="BA75">
        <v>83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1166.0899999999999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</v>
      </c>
      <c r="BQ75">
        <v>1166.0899999999999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CV75">
        <v>0</v>
      </c>
      <c r="CW75">
        <v>0</v>
      </c>
      <c r="CX75">
        <f>ROUND(Y75*Source!I88,7)</f>
        <v>5.8</v>
      </c>
      <c r="CY75">
        <f t="shared" si="23"/>
        <v>201.05</v>
      </c>
      <c r="CZ75">
        <f t="shared" si="24"/>
        <v>201.05</v>
      </c>
      <c r="DA75">
        <f t="shared" si="25"/>
        <v>1</v>
      </c>
      <c r="DB75">
        <f t="shared" si="18"/>
        <v>1166.0899999999999</v>
      </c>
      <c r="DC75">
        <f t="shared" si="19"/>
        <v>0</v>
      </c>
      <c r="DD75" t="s">
        <v>3</v>
      </c>
      <c r="DE75" t="s">
        <v>3</v>
      </c>
      <c r="DF75">
        <f>ROUND(ROUND(AE75,2)*CX75,2)</f>
        <v>1166.0899999999999</v>
      </c>
      <c r="DG75">
        <f t="shared" si="22"/>
        <v>0</v>
      </c>
      <c r="DH75">
        <f t="shared" si="20"/>
        <v>0</v>
      </c>
      <c r="DI75">
        <f t="shared" si="21"/>
        <v>0</v>
      </c>
      <c r="DJ75">
        <f t="shared" si="26"/>
        <v>1166.0899999999999</v>
      </c>
      <c r="DK75">
        <v>1</v>
      </c>
      <c r="DL75" t="s">
        <v>3</v>
      </c>
      <c r="DM75">
        <v>0</v>
      </c>
      <c r="DN75" t="s">
        <v>3</v>
      </c>
      <c r="DO75">
        <v>0</v>
      </c>
    </row>
    <row r="76" spans="1:119" x14ac:dyDescent="0.2">
      <c r="A76">
        <f>ROW(Source!A88)</f>
        <v>88</v>
      </c>
      <c r="B76">
        <v>73938991</v>
      </c>
      <c r="C76">
        <v>73939455</v>
      </c>
      <c r="D76">
        <v>72630654</v>
      </c>
      <c r="E76">
        <v>1</v>
      </c>
      <c r="F76">
        <v>1</v>
      </c>
      <c r="G76">
        <v>1</v>
      </c>
      <c r="H76">
        <v>3</v>
      </c>
      <c r="I76" t="s">
        <v>611</v>
      </c>
      <c r="J76" t="s">
        <v>612</v>
      </c>
      <c r="K76" t="s">
        <v>613</v>
      </c>
      <c r="L76">
        <v>1371</v>
      </c>
      <c r="N76">
        <v>1013</v>
      </c>
      <c r="O76" t="s">
        <v>137</v>
      </c>
      <c r="P76" t="s">
        <v>137</v>
      </c>
      <c r="Q76">
        <v>1</v>
      </c>
      <c r="W76">
        <v>0</v>
      </c>
      <c r="X76">
        <v>-463467976</v>
      </c>
      <c r="Y76">
        <f t="shared" si="17"/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1</v>
      </c>
      <c r="AK76">
        <v>1</v>
      </c>
      <c r="AL76">
        <v>1</v>
      </c>
      <c r="AM76">
        <v>3</v>
      </c>
      <c r="AN76">
        <v>0</v>
      </c>
      <c r="AO76">
        <v>0</v>
      </c>
      <c r="AP76">
        <v>0</v>
      </c>
      <c r="AQ76">
        <v>1</v>
      </c>
      <c r="AR76">
        <v>0</v>
      </c>
      <c r="AS76" t="s">
        <v>3</v>
      </c>
      <c r="AT76">
        <v>0</v>
      </c>
      <c r="AU76" t="s">
        <v>3</v>
      </c>
      <c r="AV76">
        <v>0</v>
      </c>
      <c r="AW76">
        <v>2</v>
      </c>
      <c r="AX76">
        <v>73939487</v>
      </c>
      <c r="AY76">
        <v>2</v>
      </c>
      <c r="AZ76">
        <v>22528</v>
      </c>
      <c r="BA76">
        <v>84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CV76">
        <v>0</v>
      </c>
      <c r="CW76">
        <v>0</v>
      </c>
      <c r="CX76">
        <f>ROUND(Y76*Source!I88,7)</f>
        <v>0</v>
      </c>
      <c r="CY76">
        <f t="shared" si="23"/>
        <v>0</v>
      </c>
      <c r="CZ76">
        <f t="shared" si="24"/>
        <v>0</v>
      </c>
      <c r="DA76">
        <f t="shared" si="25"/>
        <v>1</v>
      </c>
      <c r="DB76">
        <f t="shared" si="18"/>
        <v>0</v>
      </c>
      <c r="DC76">
        <f t="shared" si="19"/>
        <v>0</v>
      </c>
      <c r="DD76" t="s">
        <v>3</v>
      </c>
      <c r="DE76" t="s">
        <v>3</v>
      </c>
      <c r="DF76">
        <f>ROUND(ROUND(AE76,2)*CX76,2)</f>
        <v>0</v>
      </c>
      <c r="DG76">
        <f t="shared" si="22"/>
        <v>0</v>
      </c>
      <c r="DH76">
        <f t="shared" si="20"/>
        <v>0</v>
      </c>
      <c r="DI76">
        <f t="shared" si="21"/>
        <v>0</v>
      </c>
      <c r="DJ76">
        <f t="shared" si="26"/>
        <v>0</v>
      </c>
      <c r="DK76">
        <v>2</v>
      </c>
      <c r="DL76" t="s">
        <v>3</v>
      </c>
      <c r="DM76">
        <v>0</v>
      </c>
      <c r="DN76" t="s">
        <v>3</v>
      </c>
      <c r="DO76">
        <v>0</v>
      </c>
    </row>
    <row r="77" spans="1:119" x14ac:dyDescent="0.2">
      <c r="A77">
        <f>ROW(Source!A88)</f>
        <v>88</v>
      </c>
      <c r="B77">
        <v>73938991</v>
      </c>
      <c r="C77">
        <v>73939455</v>
      </c>
      <c r="D77">
        <v>72631043</v>
      </c>
      <c r="E77">
        <v>1</v>
      </c>
      <c r="F77">
        <v>1</v>
      </c>
      <c r="G77">
        <v>1</v>
      </c>
      <c r="H77">
        <v>3</v>
      </c>
      <c r="I77" t="s">
        <v>614</v>
      </c>
      <c r="J77" t="s">
        <v>615</v>
      </c>
      <c r="K77" t="s">
        <v>616</v>
      </c>
      <c r="L77">
        <v>1371</v>
      </c>
      <c r="N77">
        <v>1013</v>
      </c>
      <c r="O77" t="s">
        <v>137</v>
      </c>
      <c r="P77" t="s">
        <v>137</v>
      </c>
      <c r="Q77">
        <v>1</v>
      </c>
      <c r="W77">
        <v>0</v>
      </c>
      <c r="X77">
        <v>1711106771</v>
      </c>
      <c r="Y77">
        <f t="shared" si="17"/>
        <v>1</v>
      </c>
      <c r="AA77">
        <v>85.02</v>
      </c>
      <c r="AB77">
        <v>0</v>
      </c>
      <c r="AC77">
        <v>0</v>
      </c>
      <c r="AD77">
        <v>0</v>
      </c>
      <c r="AE77">
        <v>75.239999999999995</v>
      </c>
      <c r="AF77">
        <v>0</v>
      </c>
      <c r="AG77">
        <v>0</v>
      </c>
      <c r="AH77">
        <v>0</v>
      </c>
      <c r="AI77">
        <v>1.1299999999999999</v>
      </c>
      <c r="AJ77">
        <v>1</v>
      </c>
      <c r="AK77">
        <v>1</v>
      </c>
      <c r="AL77">
        <v>1</v>
      </c>
      <c r="AM77">
        <v>2</v>
      </c>
      <c r="AN77">
        <v>0</v>
      </c>
      <c r="AO77">
        <v>0</v>
      </c>
      <c r="AP77">
        <v>0</v>
      </c>
      <c r="AQ77">
        <v>1</v>
      </c>
      <c r="AR77">
        <v>0</v>
      </c>
      <c r="AS77" t="s">
        <v>3</v>
      </c>
      <c r="AT77">
        <v>1</v>
      </c>
      <c r="AU77" t="s">
        <v>3</v>
      </c>
      <c r="AV77">
        <v>0</v>
      </c>
      <c r="AW77">
        <v>2</v>
      </c>
      <c r="AX77">
        <v>73939488</v>
      </c>
      <c r="AY77">
        <v>1</v>
      </c>
      <c r="AZ77">
        <v>6144</v>
      </c>
      <c r="BA77">
        <v>85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75.239999999999995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1</v>
      </c>
      <c r="BQ77">
        <v>75.239999999999995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</v>
      </c>
      <c r="CV77">
        <v>0</v>
      </c>
      <c r="CW77">
        <v>0</v>
      </c>
      <c r="CX77">
        <f>ROUND(Y77*Source!I88,7)</f>
        <v>1</v>
      </c>
      <c r="CY77">
        <f t="shared" si="23"/>
        <v>85.02</v>
      </c>
      <c r="CZ77">
        <f t="shared" si="24"/>
        <v>75.239999999999995</v>
      </c>
      <c r="DA77">
        <f t="shared" si="25"/>
        <v>1.1299999999999999</v>
      </c>
      <c r="DB77">
        <f t="shared" si="18"/>
        <v>75.239999999999995</v>
      </c>
      <c r="DC77">
        <f t="shared" si="19"/>
        <v>0</v>
      </c>
      <c r="DD77" t="s">
        <v>3</v>
      </c>
      <c r="DE77" t="s">
        <v>3</v>
      </c>
      <c r="DF77">
        <f>ROUND(ROUND(AE77*AI77,2)*CX77,2)</f>
        <v>85.02</v>
      </c>
      <c r="DG77">
        <f t="shared" si="22"/>
        <v>0</v>
      </c>
      <c r="DH77">
        <f t="shared" si="20"/>
        <v>0</v>
      </c>
      <c r="DI77">
        <f t="shared" si="21"/>
        <v>0</v>
      </c>
      <c r="DJ77">
        <f t="shared" si="26"/>
        <v>85.02</v>
      </c>
      <c r="DK77">
        <v>0</v>
      </c>
      <c r="DL77" t="s">
        <v>3</v>
      </c>
      <c r="DM77">
        <v>0</v>
      </c>
      <c r="DN77" t="s">
        <v>3</v>
      </c>
      <c r="DO77">
        <v>0</v>
      </c>
    </row>
    <row r="78" spans="1:119" x14ac:dyDescent="0.2">
      <c r="A78">
        <f>ROW(Source!A90)</f>
        <v>90</v>
      </c>
      <c r="B78">
        <v>73938991</v>
      </c>
      <c r="C78">
        <v>73939490</v>
      </c>
      <c r="D78">
        <v>72518685</v>
      </c>
      <c r="E78">
        <v>119</v>
      </c>
      <c r="F78">
        <v>1</v>
      </c>
      <c r="G78">
        <v>1</v>
      </c>
      <c r="H78">
        <v>1</v>
      </c>
      <c r="I78" t="s">
        <v>617</v>
      </c>
      <c r="J78" t="s">
        <v>3</v>
      </c>
      <c r="K78" t="s">
        <v>618</v>
      </c>
      <c r="L78">
        <v>1191</v>
      </c>
      <c r="N78">
        <v>1013</v>
      </c>
      <c r="O78" t="s">
        <v>493</v>
      </c>
      <c r="P78" t="s">
        <v>493</v>
      </c>
      <c r="Q78">
        <v>1</v>
      </c>
      <c r="W78">
        <v>0</v>
      </c>
      <c r="X78">
        <v>73401693</v>
      </c>
      <c r="Y78">
        <f t="shared" si="17"/>
        <v>0.32</v>
      </c>
      <c r="AA78">
        <v>0</v>
      </c>
      <c r="AB78">
        <v>0</v>
      </c>
      <c r="AC78">
        <v>0</v>
      </c>
      <c r="AD78">
        <v>459.98</v>
      </c>
      <c r="AE78">
        <v>0</v>
      </c>
      <c r="AF78">
        <v>0</v>
      </c>
      <c r="AG78">
        <v>0</v>
      </c>
      <c r="AH78">
        <v>459.98</v>
      </c>
      <c r="AI78">
        <v>1</v>
      </c>
      <c r="AJ78">
        <v>1</v>
      </c>
      <c r="AK78">
        <v>1</v>
      </c>
      <c r="AL78">
        <v>1</v>
      </c>
      <c r="AM78">
        <v>-2</v>
      </c>
      <c r="AN78">
        <v>0</v>
      </c>
      <c r="AO78">
        <v>0</v>
      </c>
      <c r="AP78">
        <v>0</v>
      </c>
      <c r="AQ78">
        <v>1</v>
      </c>
      <c r="AR78">
        <v>0</v>
      </c>
      <c r="AS78" t="s">
        <v>3</v>
      </c>
      <c r="AT78">
        <v>0.32</v>
      </c>
      <c r="AU78" t="s">
        <v>3</v>
      </c>
      <c r="AV78">
        <v>1</v>
      </c>
      <c r="AW78">
        <v>2</v>
      </c>
      <c r="AX78">
        <v>73939495</v>
      </c>
      <c r="AY78">
        <v>1</v>
      </c>
      <c r="AZ78">
        <v>0</v>
      </c>
      <c r="BA78">
        <v>86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147.1936</v>
      </c>
      <c r="BN78">
        <v>0.32</v>
      </c>
      <c r="BO78">
        <v>0</v>
      </c>
      <c r="BP78">
        <v>1</v>
      </c>
      <c r="BQ78">
        <v>0</v>
      </c>
      <c r="BR78">
        <v>0</v>
      </c>
      <c r="BS78">
        <v>0</v>
      </c>
      <c r="BT78">
        <v>147.1936</v>
      </c>
      <c r="BU78">
        <v>0.32</v>
      </c>
      <c r="BV78">
        <v>0</v>
      </c>
      <c r="BW78">
        <v>1</v>
      </c>
      <c r="CU78">
        <f>ROUND(AT78*Source!I90*AH78*AL78,2)</f>
        <v>147.19</v>
      </c>
      <c r="CV78">
        <f>ROUND(Y78*Source!I90,7)</f>
        <v>0.32</v>
      </c>
      <c r="CW78">
        <v>0</v>
      </c>
      <c r="CX78">
        <f>ROUND(Y78*Source!I90,7)</f>
        <v>0.32</v>
      </c>
      <c r="CY78">
        <f>AD78</f>
        <v>459.98</v>
      </c>
      <c r="CZ78">
        <f>AH78</f>
        <v>459.98</v>
      </c>
      <c r="DA78">
        <f>AL78</f>
        <v>1</v>
      </c>
      <c r="DB78">
        <f t="shared" si="18"/>
        <v>147.19</v>
      </c>
      <c r="DC78">
        <f t="shared" si="19"/>
        <v>0</v>
      </c>
      <c r="DD78" t="s">
        <v>3</v>
      </c>
      <c r="DE78" t="s">
        <v>3</v>
      </c>
      <c r="DF78">
        <f t="shared" ref="DF78:DF87" si="27">ROUND(ROUND(AE78,2)*CX78,2)</f>
        <v>0</v>
      </c>
      <c r="DG78">
        <f t="shared" si="22"/>
        <v>0</v>
      </c>
      <c r="DH78">
        <f t="shared" si="20"/>
        <v>0</v>
      </c>
      <c r="DI78">
        <f t="shared" si="21"/>
        <v>147.19</v>
      </c>
      <c r="DJ78">
        <f>DI78</f>
        <v>147.19</v>
      </c>
      <c r="DK78">
        <v>1</v>
      </c>
      <c r="DL78" t="s">
        <v>3</v>
      </c>
      <c r="DM78">
        <v>0</v>
      </c>
      <c r="DN78" t="s">
        <v>3</v>
      </c>
      <c r="DO78">
        <v>0</v>
      </c>
    </row>
    <row r="79" spans="1:119" x14ac:dyDescent="0.2">
      <c r="A79">
        <f>ROW(Source!A90)</f>
        <v>90</v>
      </c>
      <c r="B79">
        <v>73938991</v>
      </c>
      <c r="C79">
        <v>73939490</v>
      </c>
      <c r="D79">
        <v>72518826</v>
      </c>
      <c r="E79">
        <v>119</v>
      </c>
      <c r="F79">
        <v>1</v>
      </c>
      <c r="G79">
        <v>1</v>
      </c>
      <c r="H79">
        <v>1</v>
      </c>
      <c r="I79" t="s">
        <v>491</v>
      </c>
      <c r="J79" t="s">
        <v>3</v>
      </c>
      <c r="K79" t="s">
        <v>492</v>
      </c>
      <c r="L79">
        <v>1191</v>
      </c>
      <c r="N79">
        <v>1013</v>
      </c>
      <c r="O79" t="s">
        <v>493</v>
      </c>
      <c r="P79" t="s">
        <v>493</v>
      </c>
      <c r="Q79">
        <v>1</v>
      </c>
      <c r="W79">
        <v>0</v>
      </c>
      <c r="X79">
        <v>-1417349443</v>
      </c>
      <c r="Y79">
        <f t="shared" si="17"/>
        <v>0.18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</v>
      </c>
      <c r="AJ79">
        <v>1</v>
      </c>
      <c r="AK79">
        <v>1</v>
      </c>
      <c r="AL79">
        <v>1</v>
      </c>
      <c r="AM79">
        <v>-2</v>
      </c>
      <c r="AN79">
        <v>0</v>
      </c>
      <c r="AO79">
        <v>0</v>
      </c>
      <c r="AP79">
        <v>0</v>
      </c>
      <c r="AQ79">
        <v>1</v>
      </c>
      <c r="AR79">
        <v>0</v>
      </c>
      <c r="AS79" t="s">
        <v>3</v>
      </c>
      <c r="AT79">
        <v>0.18</v>
      </c>
      <c r="AU79" t="s">
        <v>3</v>
      </c>
      <c r="AV79">
        <v>2</v>
      </c>
      <c r="AW79">
        <v>2</v>
      </c>
      <c r="AX79">
        <v>73939496</v>
      </c>
      <c r="AY79">
        <v>1</v>
      </c>
      <c r="AZ79">
        <v>0</v>
      </c>
      <c r="BA79">
        <v>87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CV79">
        <v>0</v>
      </c>
      <c r="CW79">
        <v>0</v>
      </c>
      <c r="CX79">
        <f>ROUND(Y79*Source!I90,7)</f>
        <v>0.18</v>
      </c>
      <c r="CY79">
        <f>AD79</f>
        <v>0</v>
      </c>
      <c r="CZ79">
        <f>AH79</f>
        <v>0</v>
      </c>
      <c r="DA79">
        <f>AL79</f>
        <v>1</v>
      </c>
      <c r="DB79">
        <f t="shared" si="18"/>
        <v>0</v>
      </c>
      <c r="DC79">
        <f t="shared" si="19"/>
        <v>0</v>
      </c>
      <c r="DD79" t="s">
        <v>3</v>
      </c>
      <c r="DE79" t="s">
        <v>3</v>
      </c>
      <c r="DF79">
        <f t="shared" si="27"/>
        <v>0</v>
      </c>
      <c r="DG79">
        <f t="shared" si="22"/>
        <v>0</v>
      </c>
      <c r="DH79">
        <f t="shared" si="20"/>
        <v>0</v>
      </c>
      <c r="DI79">
        <f t="shared" si="21"/>
        <v>0</v>
      </c>
      <c r="DJ79">
        <f>DI79</f>
        <v>0</v>
      </c>
      <c r="DK79">
        <v>0</v>
      </c>
      <c r="DL79" t="s">
        <v>3</v>
      </c>
      <c r="DM79">
        <v>0</v>
      </c>
      <c r="DN79" t="s">
        <v>3</v>
      </c>
      <c r="DO79">
        <v>0</v>
      </c>
    </row>
    <row r="80" spans="1:119" x14ac:dyDescent="0.2">
      <c r="A80">
        <f>ROW(Source!A90)</f>
        <v>90</v>
      </c>
      <c r="B80">
        <v>73938991</v>
      </c>
      <c r="C80">
        <v>73939490</v>
      </c>
      <c r="D80">
        <v>72647086</v>
      </c>
      <c r="E80">
        <v>1</v>
      </c>
      <c r="F80">
        <v>1</v>
      </c>
      <c r="G80">
        <v>1</v>
      </c>
      <c r="H80">
        <v>2</v>
      </c>
      <c r="I80" t="s">
        <v>619</v>
      </c>
      <c r="J80" t="s">
        <v>620</v>
      </c>
      <c r="K80" t="s">
        <v>621</v>
      </c>
      <c r="L80">
        <v>1368</v>
      </c>
      <c r="N80">
        <v>1011</v>
      </c>
      <c r="O80" t="s">
        <v>497</v>
      </c>
      <c r="P80" t="s">
        <v>497</v>
      </c>
      <c r="Q80">
        <v>1</v>
      </c>
      <c r="W80">
        <v>0</v>
      </c>
      <c r="X80">
        <v>-496688244</v>
      </c>
      <c r="Y80">
        <f t="shared" si="17"/>
        <v>0.18</v>
      </c>
      <c r="AA80">
        <v>0</v>
      </c>
      <c r="AB80">
        <v>1496.71</v>
      </c>
      <c r="AC80">
        <v>459.98</v>
      </c>
      <c r="AD80">
        <v>0</v>
      </c>
      <c r="AE80">
        <v>0</v>
      </c>
      <c r="AF80">
        <v>1069.08</v>
      </c>
      <c r="AG80">
        <v>459.98</v>
      </c>
      <c r="AH80">
        <v>0</v>
      </c>
      <c r="AI80">
        <v>1</v>
      </c>
      <c r="AJ80">
        <v>1.4</v>
      </c>
      <c r="AK80">
        <v>1</v>
      </c>
      <c r="AL80">
        <v>1</v>
      </c>
      <c r="AM80">
        <v>2</v>
      </c>
      <c r="AN80">
        <v>0</v>
      </c>
      <c r="AO80">
        <v>0</v>
      </c>
      <c r="AP80">
        <v>0</v>
      </c>
      <c r="AQ80">
        <v>1</v>
      </c>
      <c r="AR80">
        <v>0</v>
      </c>
      <c r="AS80" t="s">
        <v>3</v>
      </c>
      <c r="AT80">
        <v>0.18</v>
      </c>
      <c r="AU80" t="s">
        <v>3</v>
      </c>
      <c r="AV80">
        <v>1</v>
      </c>
      <c r="AW80">
        <v>2</v>
      </c>
      <c r="AX80">
        <v>73939497</v>
      </c>
      <c r="AY80">
        <v>1</v>
      </c>
      <c r="AZ80">
        <v>0</v>
      </c>
      <c r="BA80">
        <v>88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192.43439999999998</v>
      </c>
      <c r="BL80">
        <v>82.796400000000006</v>
      </c>
      <c r="BM80">
        <v>0</v>
      </c>
      <c r="BN80">
        <v>0</v>
      </c>
      <c r="BO80">
        <v>0.18</v>
      </c>
      <c r="BP80">
        <v>1</v>
      </c>
      <c r="BQ80">
        <v>0</v>
      </c>
      <c r="BR80">
        <v>192.43439999999998</v>
      </c>
      <c r="BS80">
        <v>82.796400000000006</v>
      </c>
      <c r="BT80">
        <v>0</v>
      </c>
      <c r="BU80">
        <v>0</v>
      </c>
      <c r="BV80">
        <v>0.18</v>
      </c>
      <c r="BW80">
        <v>1</v>
      </c>
      <c r="CV80">
        <v>0</v>
      </c>
      <c r="CW80">
        <f>ROUND(Y80*Source!I90*DO80,7)</f>
        <v>0.18</v>
      </c>
      <c r="CX80">
        <f>ROUND(Y80*Source!I90,7)</f>
        <v>0.18</v>
      </c>
      <c r="CY80">
        <f>AB80</f>
        <v>1496.71</v>
      </c>
      <c r="CZ80">
        <f>AF80</f>
        <v>1069.08</v>
      </c>
      <c r="DA80">
        <f>AJ80</f>
        <v>1.4</v>
      </c>
      <c r="DB80">
        <f t="shared" si="18"/>
        <v>192.43</v>
      </c>
      <c r="DC80">
        <f t="shared" si="19"/>
        <v>82.8</v>
      </c>
      <c r="DD80" t="s">
        <v>3</v>
      </c>
      <c r="DE80" t="s">
        <v>3</v>
      </c>
      <c r="DF80">
        <f t="shared" si="27"/>
        <v>0</v>
      </c>
      <c r="DG80">
        <f>ROUND(ROUND(AF80*AJ80,2)*CX80,2)</f>
        <v>269.41000000000003</v>
      </c>
      <c r="DH80">
        <f t="shared" si="20"/>
        <v>82.8</v>
      </c>
      <c r="DI80">
        <f t="shared" si="21"/>
        <v>0</v>
      </c>
      <c r="DJ80">
        <f>DG80+DH80</f>
        <v>352.21000000000004</v>
      </c>
      <c r="DK80">
        <v>0</v>
      </c>
      <c r="DL80" t="s">
        <v>506</v>
      </c>
      <c r="DM80">
        <v>5</v>
      </c>
      <c r="DN80" t="s">
        <v>493</v>
      </c>
      <c r="DO80">
        <v>1</v>
      </c>
    </row>
    <row r="81" spans="1:119" x14ac:dyDescent="0.2">
      <c r="A81">
        <f>ROW(Source!A90)</f>
        <v>90</v>
      </c>
      <c r="B81">
        <v>73938991</v>
      </c>
      <c r="C81">
        <v>73939490</v>
      </c>
      <c r="D81">
        <v>72592092</v>
      </c>
      <c r="E81">
        <v>1</v>
      </c>
      <c r="F81">
        <v>1</v>
      </c>
      <c r="G81">
        <v>1</v>
      </c>
      <c r="H81">
        <v>3</v>
      </c>
      <c r="I81" t="s">
        <v>542</v>
      </c>
      <c r="J81" t="s">
        <v>543</v>
      </c>
      <c r="K81" t="s">
        <v>544</v>
      </c>
      <c r="L81">
        <v>1346</v>
      </c>
      <c r="N81">
        <v>1009</v>
      </c>
      <c r="O81" t="s">
        <v>545</v>
      </c>
      <c r="P81" t="s">
        <v>545</v>
      </c>
      <c r="Q81">
        <v>1</v>
      </c>
      <c r="W81">
        <v>0</v>
      </c>
      <c r="X81">
        <v>743240341</v>
      </c>
      <c r="Y81">
        <f t="shared" si="17"/>
        <v>0.1</v>
      </c>
      <c r="AA81">
        <v>131.85</v>
      </c>
      <c r="AB81">
        <v>0</v>
      </c>
      <c r="AC81">
        <v>0</v>
      </c>
      <c r="AD81">
        <v>0</v>
      </c>
      <c r="AE81">
        <v>131.85</v>
      </c>
      <c r="AF81">
        <v>0</v>
      </c>
      <c r="AG81">
        <v>0</v>
      </c>
      <c r="AH81">
        <v>0</v>
      </c>
      <c r="AI81">
        <v>1</v>
      </c>
      <c r="AJ81">
        <v>1</v>
      </c>
      <c r="AK81">
        <v>1</v>
      </c>
      <c r="AL81">
        <v>1</v>
      </c>
      <c r="AM81">
        <v>-2</v>
      </c>
      <c r="AN81">
        <v>0</v>
      </c>
      <c r="AO81">
        <v>0</v>
      </c>
      <c r="AP81">
        <v>0</v>
      </c>
      <c r="AQ81">
        <v>1</v>
      </c>
      <c r="AR81">
        <v>0</v>
      </c>
      <c r="AS81" t="s">
        <v>3</v>
      </c>
      <c r="AT81">
        <v>0.1</v>
      </c>
      <c r="AU81" t="s">
        <v>3</v>
      </c>
      <c r="AV81">
        <v>0</v>
      </c>
      <c r="AW81">
        <v>2</v>
      </c>
      <c r="AX81">
        <v>73939498</v>
      </c>
      <c r="AY81">
        <v>1</v>
      </c>
      <c r="AZ81">
        <v>0</v>
      </c>
      <c r="BA81">
        <v>89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13.185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1</v>
      </c>
      <c r="BQ81">
        <v>13.185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  <c r="CV81">
        <v>0</v>
      </c>
      <c r="CW81">
        <v>0</v>
      </c>
      <c r="CX81">
        <f>ROUND(Y81*Source!I90,7)</f>
        <v>0.1</v>
      </c>
      <c r="CY81">
        <f>AA81</f>
        <v>131.85</v>
      </c>
      <c r="CZ81">
        <f>AE81</f>
        <v>131.85</v>
      </c>
      <c r="DA81">
        <f>AI81</f>
        <v>1</v>
      </c>
      <c r="DB81">
        <f t="shared" si="18"/>
        <v>13.19</v>
      </c>
      <c r="DC81">
        <f t="shared" si="19"/>
        <v>0</v>
      </c>
      <c r="DD81" t="s">
        <v>3</v>
      </c>
      <c r="DE81" t="s">
        <v>3</v>
      </c>
      <c r="DF81">
        <f t="shared" si="27"/>
        <v>13.19</v>
      </c>
      <c r="DG81">
        <f>ROUND(ROUND(AF81,2)*CX81,2)</f>
        <v>0</v>
      </c>
      <c r="DH81">
        <f t="shared" si="20"/>
        <v>0</v>
      </c>
      <c r="DI81">
        <f t="shared" si="21"/>
        <v>0</v>
      </c>
      <c r="DJ81">
        <f>DF81</f>
        <v>13.19</v>
      </c>
      <c r="DK81">
        <v>1</v>
      </c>
      <c r="DL81" t="s">
        <v>3</v>
      </c>
      <c r="DM81">
        <v>0</v>
      </c>
      <c r="DN81" t="s">
        <v>3</v>
      </c>
      <c r="DO81">
        <v>0</v>
      </c>
    </row>
    <row r="82" spans="1:119" x14ac:dyDescent="0.2">
      <c r="A82">
        <f>ROW(Source!A92)</f>
        <v>92</v>
      </c>
      <c r="B82">
        <v>73938991</v>
      </c>
      <c r="C82">
        <v>73940227</v>
      </c>
      <c r="D82">
        <v>72518787</v>
      </c>
      <c r="E82">
        <v>119</v>
      </c>
      <c r="F82">
        <v>1</v>
      </c>
      <c r="G82">
        <v>1</v>
      </c>
      <c r="H82">
        <v>1</v>
      </c>
      <c r="I82" t="s">
        <v>582</v>
      </c>
      <c r="J82" t="s">
        <v>3</v>
      </c>
      <c r="K82" t="s">
        <v>583</v>
      </c>
      <c r="L82">
        <v>1369</v>
      </c>
      <c r="N82">
        <v>1013</v>
      </c>
      <c r="O82" t="s">
        <v>584</v>
      </c>
      <c r="P82" t="s">
        <v>584</v>
      </c>
      <c r="Q82">
        <v>1</v>
      </c>
      <c r="W82">
        <v>0</v>
      </c>
      <c r="X82">
        <v>-236928766</v>
      </c>
      <c r="Y82">
        <f t="shared" si="17"/>
        <v>0.93</v>
      </c>
      <c r="AA82">
        <v>0</v>
      </c>
      <c r="AB82">
        <v>0</v>
      </c>
      <c r="AC82">
        <v>0</v>
      </c>
      <c r="AD82">
        <v>325.57</v>
      </c>
      <c r="AE82">
        <v>0</v>
      </c>
      <c r="AF82">
        <v>0</v>
      </c>
      <c r="AG82">
        <v>0</v>
      </c>
      <c r="AH82">
        <v>325.57</v>
      </c>
      <c r="AI82">
        <v>1</v>
      </c>
      <c r="AJ82">
        <v>1</v>
      </c>
      <c r="AK82">
        <v>1</v>
      </c>
      <c r="AL82">
        <v>1</v>
      </c>
      <c r="AM82">
        <v>-2</v>
      </c>
      <c r="AN82">
        <v>0</v>
      </c>
      <c r="AO82">
        <v>0</v>
      </c>
      <c r="AP82">
        <v>0</v>
      </c>
      <c r="AQ82">
        <v>1</v>
      </c>
      <c r="AR82">
        <v>0</v>
      </c>
      <c r="AS82" t="s">
        <v>3</v>
      </c>
      <c r="AT82">
        <v>0.93</v>
      </c>
      <c r="AU82" t="s">
        <v>3</v>
      </c>
      <c r="AV82">
        <v>1</v>
      </c>
      <c r="AW82">
        <v>2</v>
      </c>
      <c r="AX82">
        <v>73940228</v>
      </c>
      <c r="AY82">
        <v>1</v>
      </c>
      <c r="AZ82">
        <v>0</v>
      </c>
      <c r="BA82">
        <v>91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302.7801</v>
      </c>
      <c r="BN82">
        <v>0.93</v>
      </c>
      <c r="BO82">
        <v>0</v>
      </c>
      <c r="BP82">
        <v>1</v>
      </c>
      <c r="BQ82">
        <v>0</v>
      </c>
      <c r="BR82">
        <v>0</v>
      </c>
      <c r="BS82">
        <v>0</v>
      </c>
      <c r="BT82">
        <v>302.7801</v>
      </c>
      <c r="BU82">
        <v>0.93</v>
      </c>
      <c r="BV82">
        <v>0</v>
      </c>
      <c r="BW82">
        <v>1</v>
      </c>
      <c r="CU82">
        <f>ROUND(AT82*Source!I92*AH82*AL82,2)</f>
        <v>3.03</v>
      </c>
      <c r="CV82">
        <f>ROUND(Y82*Source!I92,7)</f>
        <v>9.2999999999999992E-3</v>
      </c>
      <c r="CW82">
        <v>0</v>
      </c>
      <c r="CX82">
        <f>ROUND(Y82*Source!I92,7)</f>
        <v>9.2999999999999992E-3</v>
      </c>
      <c r="CY82">
        <f>AD82</f>
        <v>325.57</v>
      </c>
      <c r="CZ82">
        <f>AH82</f>
        <v>325.57</v>
      </c>
      <c r="DA82">
        <f>AL82</f>
        <v>1</v>
      </c>
      <c r="DB82">
        <f t="shared" si="18"/>
        <v>302.77999999999997</v>
      </c>
      <c r="DC82">
        <f t="shared" si="19"/>
        <v>0</v>
      </c>
      <c r="DD82" t="s">
        <v>3</v>
      </c>
      <c r="DE82" t="s">
        <v>3</v>
      </c>
      <c r="DF82">
        <f t="shared" si="27"/>
        <v>0</v>
      </c>
      <c r="DG82">
        <f>ROUND(ROUND(AF82,2)*CX82,2)</f>
        <v>0</v>
      </c>
      <c r="DH82">
        <f t="shared" si="20"/>
        <v>0</v>
      </c>
      <c r="DI82">
        <f t="shared" si="21"/>
        <v>3.03</v>
      </c>
      <c r="DJ82">
        <f>DI82</f>
        <v>3.03</v>
      </c>
      <c r="DK82">
        <v>1</v>
      </c>
      <c r="DL82" t="s">
        <v>3</v>
      </c>
      <c r="DM82">
        <v>0</v>
      </c>
      <c r="DN82" t="s">
        <v>3</v>
      </c>
      <c r="DO82">
        <v>0</v>
      </c>
    </row>
    <row r="83" spans="1:119" x14ac:dyDescent="0.2">
      <c r="A83">
        <f>ROW(Source!A92)</f>
        <v>92</v>
      </c>
      <c r="B83">
        <v>73938991</v>
      </c>
      <c r="C83">
        <v>73940227</v>
      </c>
      <c r="D83">
        <v>72518791</v>
      </c>
      <c r="E83">
        <v>119</v>
      </c>
      <c r="F83">
        <v>1</v>
      </c>
      <c r="G83">
        <v>1</v>
      </c>
      <c r="H83">
        <v>1</v>
      </c>
      <c r="I83" t="s">
        <v>585</v>
      </c>
      <c r="J83" t="s">
        <v>3</v>
      </c>
      <c r="K83" t="s">
        <v>586</v>
      </c>
      <c r="L83">
        <v>1369</v>
      </c>
      <c r="N83">
        <v>1013</v>
      </c>
      <c r="O83" t="s">
        <v>584</v>
      </c>
      <c r="P83" t="s">
        <v>584</v>
      </c>
      <c r="Q83">
        <v>1</v>
      </c>
      <c r="W83">
        <v>0</v>
      </c>
      <c r="X83">
        <v>-512803540</v>
      </c>
      <c r="Y83">
        <f t="shared" si="17"/>
        <v>153.47</v>
      </c>
      <c r="AA83">
        <v>0</v>
      </c>
      <c r="AB83">
        <v>0</v>
      </c>
      <c r="AC83">
        <v>0</v>
      </c>
      <c r="AD83">
        <v>400.24</v>
      </c>
      <c r="AE83">
        <v>0</v>
      </c>
      <c r="AF83">
        <v>0</v>
      </c>
      <c r="AG83">
        <v>0</v>
      </c>
      <c r="AH83">
        <v>400.24</v>
      </c>
      <c r="AI83">
        <v>1</v>
      </c>
      <c r="AJ83">
        <v>1</v>
      </c>
      <c r="AK83">
        <v>1</v>
      </c>
      <c r="AL83">
        <v>1</v>
      </c>
      <c r="AM83">
        <v>-2</v>
      </c>
      <c r="AN83">
        <v>0</v>
      </c>
      <c r="AO83">
        <v>0</v>
      </c>
      <c r="AP83">
        <v>0</v>
      </c>
      <c r="AQ83">
        <v>1</v>
      </c>
      <c r="AR83">
        <v>0</v>
      </c>
      <c r="AS83" t="s">
        <v>3</v>
      </c>
      <c r="AT83">
        <v>153.47</v>
      </c>
      <c r="AU83" t="s">
        <v>3</v>
      </c>
      <c r="AV83">
        <v>1</v>
      </c>
      <c r="AW83">
        <v>2</v>
      </c>
      <c r="AX83">
        <v>73940229</v>
      </c>
      <c r="AY83">
        <v>1</v>
      </c>
      <c r="AZ83">
        <v>0</v>
      </c>
      <c r="BA83">
        <v>92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61424.832800000004</v>
      </c>
      <c r="BN83">
        <v>153.47</v>
      </c>
      <c r="BO83">
        <v>0</v>
      </c>
      <c r="BP83">
        <v>1</v>
      </c>
      <c r="BQ83">
        <v>0</v>
      </c>
      <c r="BR83">
        <v>0</v>
      </c>
      <c r="BS83">
        <v>0</v>
      </c>
      <c r="BT83">
        <v>61424.832800000004</v>
      </c>
      <c r="BU83">
        <v>153.47</v>
      </c>
      <c r="BV83">
        <v>0</v>
      </c>
      <c r="BW83">
        <v>1</v>
      </c>
      <c r="CU83">
        <f>ROUND(AT83*Source!I92*AH83*AL83,2)</f>
        <v>614.25</v>
      </c>
      <c r="CV83">
        <f>ROUND(Y83*Source!I92,7)</f>
        <v>1.5347</v>
      </c>
      <c r="CW83">
        <v>0</v>
      </c>
      <c r="CX83">
        <f>ROUND(Y83*Source!I92,7)</f>
        <v>1.5347</v>
      </c>
      <c r="CY83">
        <f>AD83</f>
        <v>400.24</v>
      </c>
      <c r="CZ83">
        <f>AH83</f>
        <v>400.24</v>
      </c>
      <c r="DA83">
        <f>AL83</f>
        <v>1</v>
      </c>
      <c r="DB83">
        <f t="shared" si="18"/>
        <v>61424.83</v>
      </c>
      <c r="DC83">
        <f t="shared" si="19"/>
        <v>0</v>
      </c>
      <c r="DD83" t="s">
        <v>3</v>
      </c>
      <c r="DE83" t="s">
        <v>3</v>
      </c>
      <c r="DF83">
        <f t="shared" si="27"/>
        <v>0</v>
      </c>
      <c r="DG83">
        <f>ROUND(ROUND(AF83,2)*CX83,2)</f>
        <v>0</v>
      </c>
      <c r="DH83">
        <f t="shared" si="20"/>
        <v>0</v>
      </c>
      <c r="DI83">
        <f t="shared" si="21"/>
        <v>614.25</v>
      </c>
      <c r="DJ83">
        <f>DI83</f>
        <v>614.25</v>
      </c>
      <c r="DK83">
        <v>1</v>
      </c>
      <c r="DL83" t="s">
        <v>3</v>
      </c>
      <c r="DM83">
        <v>0</v>
      </c>
      <c r="DN83" t="s">
        <v>3</v>
      </c>
      <c r="DO83">
        <v>0</v>
      </c>
    </row>
    <row r="84" spans="1:119" x14ac:dyDescent="0.2">
      <c r="A84">
        <f>ROW(Source!A92)</f>
        <v>92</v>
      </c>
      <c r="B84">
        <v>73938991</v>
      </c>
      <c r="C84">
        <v>73940227</v>
      </c>
      <c r="D84">
        <v>72518826</v>
      </c>
      <c r="E84">
        <v>119</v>
      </c>
      <c r="F84">
        <v>1</v>
      </c>
      <c r="G84">
        <v>1</v>
      </c>
      <c r="H84">
        <v>1</v>
      </c>
      <c r="I84" t="s">
        <v>491</v>
      </c>
      <c r="J84" t="s">
        <v>3</v>
      </c>
      <c r="K84" t="s">
        <v>492</v>
      </c>
      <c r="L84">
        <v>1191</v>
      </c>
      <c r="N84">
        <v>1013</v>
      </c>
      <c r="O84" t="s">
        <v>493</v>
      </c>
      <c r="P84" t="s">
        <v>493</v>
      </c>
      <c r="Q84">
        <v>1</v>
      </c>
      <c r="W84">
        <v>0</v>
      </c>
      <c r="X84">
        <v>-1417349443</v>
      </c>
      <c r="Y84">
        <f t="shared" si="17"/>
        <v>0.61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1</v>
      </c>
      <c r="AL84">
        <v>1</v>
      </c>
      <c r="AM84">
        <v>-2</v>
      </c>
      <c r="AN84">
        <v>0</v>
      </c>
      <c r="AO84">
        <v>0</v>
      </c>
      <c r="AP84">
        <v>0</v>
      </c>
      <c r="AQ84">
        <v>1</v>
      </c>
      <c r="AR84">
        <v>0</v>
      </c>
      <c r="AS84" t="s">
        <v>3</v>
      </c>
      <c r="AT84">
        <v>0.61</v>
      </c>
      <c r="AU84" t="s">
        <v>3</v>
      </c>
      <c r="AV84">
        <v>2</v>
      </c>
      <c r="AW84">
        <v>2</v>
      </c>
      <c r="AX84">
        <v>73940230</v>
      </c>
      <c r="AY84">
        <v>1</v>
      </c>
      <c r="AZ84">
        <v>0</v>
      </c>
      <c r="BA84">
        <v>93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CV84">
        <v>0</v>
      </c>
      <c r="CW84">
        <v>0</v>
      </c>
      <c r="CX84">
        <f>ROUND(Y84*Source!I92,7)</f>
        <v>6.1000000000000004E-3</v>
      </c>
      <c r="CY84">
        <f>AD84</f>
        <v>0</v>
      </c>
      <c r="CZ84">
        <f>AH84</f>
        <v>0</v>
      </c>
      <c r="DA84">
        <f>AL84</f>
        <v>1</v>
      </c>
      <c r="DB84">
        <f t="shared" si="18"/>
        <v>0</v>
      </c>
      <c r="DC84">
        <f t="shared" si="19"/>
        <v>0</v>
      </c>
      <c r="DD84" t="s">
        <v>3</v>
      </c>
      <c r="DE84" t="s">
        <v>3</v>
      </c>
      <c r="DF84">
        <f t="shared" si="27"/>
        <v>0</v>
      </c>
      <c r="DG84">
        <f>ROUND(ROUND(AF84,2)*CX84,2)</f>
        <v>0</v>
      </c>
      <c r="DH84">
        <f t="shared" si="20"/>
        <v>0</v>
      </c>
      <c r="DI84">
        <f t="shared" si="21"/>
        <v>0</v>
      </c>
      <c r="DJ84">
        <f>DI84</f>
        <v>0</v>
      </c>
      <c r="DK84">
        <v>0</v>
      </c>
      <c r="DL84" t="s">
        <v>3</v>
      </c>
      <c r="DM84">
        <v>0</v>
      </c>
      <c r="DN84" t="s">
        <v>3</v>
      </c>
      <c r="DO84">
        <v>0</v>
      </c>
    </row>
    <row r="85" spans="1:119" x14ac:dyDescent="0.2">
      <c r="A85">
        <f>ROW(Source!A92)</f>
        <v>92</v>
      </c>
      <c r="B85">
        <v>73938991</v>
      </c>
      <c r="C85">
        <v>73940227</v>
      </c>
      <c r="D85">
        <v>72646931</v>
      </c>
      <c r="E85">
        <v>1</v>
      </c>
      <c r="F85">
        <v>1</v>
      </c>
      <c r="G85">
        <v>1</v>
      </c>
      <c r="H85">
        <v>2</v>
      </c>
      <c r="I85" t="s">
        <v>587</v>
      </c>
      <c r="J85" t="s">
        <v>588</v>
      </c>
      <c r="K85" t="s">
        <v>589</v>
      </c>
      <c r="L85">
        <v>1368</v>
      </c>
      <c r="N85">
        <v>1011</v>
      </c>
      <c r="O85" t="s">
        <v>497</v>
      </c>
      <c r="P85" t="s">
        <v>497</v>
      </c>
      <c r="Q85">
        <v>1</v>
      </c>
      <c r="W85">
        <v>0</v>
      </c>
      <c r="X85">
        <v>4063365</v>
      </c>
      <c r="Y85">
        <f t="shared" si="17"/>
        <v>0.61</v>
      </c>
      <c r="AA85">
        <v>0</v>
      </c>
      <c r="AB85">
        <v>655.95</v>
      </c>
      <c r="AC85">
        <v>400.24</v>
      </c>
      <c r="AD85">
        <v>0</v>
      </c>
      <c r="AE85">
        <v>0</v>
      </c>
      <c r="AF85">
        <v>655.95</v>
      </c>
      <c r="AG85">
        <v>400.24</v>
      </c>
      <c r="AH85">
        <v>0</v>
      </c>
      <c r="AI85">
        <v>1</v>
      </c>
      <c r="AJ85">
        <v>1</v>
      </c>
      <c r="AK85">
        <v>1</v>
      </c>
      <c r="AL85">
        <v>1</v>
      </c>
      <c r="AM85">
        <v>-2</v>
      </c>
      <c r="AN85">
        <v>0</v>
      </c>
      <c r="AO85">
        <v>0</v>
      </c>
      <c r="AP85">
        <v>0</v>
      </c>
      <c r="AQ85">
        <v>1</v>
      </c>
      <c r="AR85">
        <v>0</v>
      </c>
      <c r="AS85" t="s">
        <v>3</v>
      </c>
      <c r="AT85">
        <v>0.61</v>
      </c>
      <c r="AU85" t="s">
        <v>3</v>
      </c>
      <c r="AV85">
        <v>1</v>
      </c>
      <c r="AW85">
        <v>2</v>
      </c>
      <c r="AX85">
        <v>73940231</v>
      </c>
      <c r="AY85">
        <v>1</v>
      </c>
      <c r="AZ85">
        <v>0</v>
      </c>
      <c r="BA85">
        <v>94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400.12950000000001</v>
      </c>
      <c r="BL85">
        <v>244.1464</v>
      </c>
      <c r="BM85">
        <v>0</v>
      </c>
      <c r="BN85">
        <v>0</v>
      </c>
      <c r="BO85">
        <v>0.61</v>
      </c>
      <c r="BP85">
        <v>1</v>
      </c>
      <c r="BQ85">
        <v>0</v>
      </c>
      <c r="BR85">
        <v>400.12950000000001</v>
      </c>
      <c r="BS85">
        <v>244.1464</v>
      </c>
      <c r="BT85">
        <v>0</v>
      </c>
      <c r="BU85">
        <v>0</v>
      </c>
      <c r="BV85">
        <v>0.61</v>
      </c>
      <c r="BW85">
        <v>1</v>
      </c>
      <c r="CV85">
        <v>0</v>
      </c>
      <c r="CW85">
        <f>ROUND(Y85*Source!I92*DO85,7)</f>
        <v>6.1000000000000004E-3</v>
      </c>
      <c r="CX85">
        <f>ROUND(Y85*Source!I92,7)</f>
        <v>6.1000000000000004E-3</v>
      </c>
      <c r="CY85">
        <f>AB85</f>
        <v>655.95</v>
      </c>
      <c r="CZ85">
        <f>AF85</f>
        <v>655.95</v>
      </c>
      <c r="DA85">
        <f>AJ85</f>
        <v>1</v>
      </c>
      <c r="DB85">
        <f t="shared" si="18"/>
        <v>400.13</v>
      </c>
      <c r="DC85">
        <f t="shared" si="19"/>
        <v>244.15</v>
      </c>
      <c r="DD85" t="s">
        <v>3</v>
      </c>
      <c r="DE85" t="s">
        <v>3</v>
      </c>
      <c r="DF85">
        <f t="shared" si="27"/>
        <v>0</v>
      </c>
      <c r="DG85">
        <f>ROUND(ROUND(AF85,2)*CX85,2)</f>
        <v>4</v>
      </c>
      <c r="DH85">
        <f t="shared" si="20"/>
        <v>2.44</v>
      </c>
      <c r="DI85">
        <f t="shared" si="21"/>
        <v>0</v>
      </c>
      <c r="DJ85">
        <f>DG85+DH85</f>
        <v>6.4399999999999995</v>
      </c>
      <c r="DK85">
        <v>1</v>
      </c>
      <c r="DL85" t="s">
        <v>534</v>
      </c>
      <c r="DM85">
        <v>4</v>
      </c>
      <c r="DN85" t="s">
        <v>493</v>
      </c>
      <c r="DO85">
        <v>1</v>
      </c>
    </row>
    <row r="86" spans="1:119" x14ac:dyDescent="0.2">
      <c r="A86">
        <f>ROW(Source!A92)</f>
        <v>92</v>
      </c>
      <c r="B86">
        <v>73938991</v>
      </c>
      <c r="C86">
        <v>73940227</v>
      </c>
      <c r="D86">
        <v>72647089</v>
      </c>
      <c r="E86">
        <v>1</v>
      </c>
      <c r="F86">
        <v>1</v>
      </c>
      <c r="G86">
        <v>1</v>
      </c>
      <c r="H86">
        <v>2</v>
      </c>
      <c r="I86" t="s">
        <v>566</v>
      </c>
      <c r="J86" t="s">
        <v>567</v>
      </c>
      <c r="K86" t="s">
        <v>568</v>
      </c>
      <c r="L86">
        <v>1368</v>
      </c>
      <c r="N86">
        <v>1011</v>
      </c>
      <c r="O86" t="s">
        <v>497</v>
      </c>
      <c r="P86" t="s">
        <v>497</v>
      </c>
      <c r="Q86">
        <v>1</v>
      </c>
      <c r="W86">
        <v>0</v>
      </c>
      <c r="X86">
        <v>860887119</v>
      </c>
      <c r="Y86">
        <f t="shared" si="17"/>
        <v>3.4</v>
      </c>
      <c r="AA86">
        <v>0</v>
      </c>
      <c r="AB86">
        <v>13.81</v>
      </c>
      <c r="AC86">
        <v>0</v>
      </c>
      <c r="AD86">
        <v>0</v>
      </c>
      <c r="AE86">
        <v>0</v>
      </c>
      <c r="AF86">
        <v>8.6300000000000008</v>
      </c>
      <c r="AG86">
        <v>0</v>
      </c>
      <c r="AH86">
        <v>0</v>
      </c>
      <c r="AI86">
        <v>1</v>
      </c>
      <c r="AJ86">
        <v>1.6</v>
      </c>
      <c r="AK86">
        <v>1</v>
      </c>
      <c r="AL86">
        <v>1</v>
      </c>
      <c r="AM86">
        <v>2</v>
      </c>
      <c r="AN86">
        <v>0</v>
      </c>
      <c r="AO86">
        <v>0</v>
      </c>
      <c r="AP86">
        <v>0</v>
      </c>
      <c r="AQ86">
        <v>1</v>
      </c>
      <c r="AR86">
        <v>0</v>
      </c>
      <c r="AS86" t="s">
        <v>3</v>
      </c>
      <c r="AT86">
        <v>3.4</v>
      </c>
      <c r="AU86" t="s">
        <v>3</v>
      </c>
      <c r="AV86">
        <v>1</v>
      </c>
      <c r="AW86">
        <v>2</v>
      </c>
      <c r="AX86">
        <v>73940232</v>
      </c>
      <c r="AY86">
        <v>1</v>
      </c>
      <c r="AZ86">
        <v>0</v>
      </c>
      <c r="BA86">
        <v>95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29.342000000000002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0</v>
      </c>
      <c r="BR86">
        <v>29.342000000000002</v>
      </c>
      <c r="BS86">
        <v>0</v>
      </c>
      <c r="BT86">
        <v>0</v>
      </c>
      <c r="BU86">
        <v>0</v>
      </c>
      <c r="BV86">
        <v>0</v>
      </c>
      <c r="BW86">
        <v>1</v>
      </c>
      <c r="CV86">
        <v>0</v>
      </c>
      <c r="CW86">
        <f>ROUND(Y86*Source!I92*DO86,7)</f>
        <v>0</v>
      </c>
      <c r="CX86">
        <f>ROUND(Y86*Source!I92,7)</f>
        <v>3.4000000000000002E-2</v>
      </c>
      <c r="CY86">
        <f>AB86</f>
        <v>13.81</v>
      </c>
      <c r="CZ86">
        <f>AF86</f>
        <v>8.6300000000000008</v>
      </c>
      <c r="DA86">
        <f>AJ86</f>
        <v>1.6</v>
      </c>
      <c r="DB86">
        <f t="shared" si="18"/>
        <v>29.34</v>
      </c>
      <c r="DC86">
        <f t="shared" si="19"/>
        <v>0</v>
      </c>
      <c r="DD86" t="s">
        <v>3</v>
      </c>
      <c r="DE86" t="s">
        <v>3</v>
      </c>
      <c r="DF86">
        <f t="shared" si="27"/>
        <v>0</v>
      </c>
      <c r="DG86">
        <f>ROUND(ROUND(AF86*AJ86,2)*CX86,2)</f>
        <v>0.47</v>
      </c>
      <c r="DH86">
        <f t="shared" si="20"/>
        <v>0</v>
      </c>
      <c r="DI86">
        <f t="shared" si="21"/>
        <v>0</v>
      </c>
      <c r="DJ86">
        <f>DG86+DH86</f>
        <v>0.47</v>
      </c>
      <c r="DK86">
        <v>0</v>
      </c>
      <c r="DL86" t="s">
        <v>3</v>
      </c>
      <c r="DM86">
        <v>0</v>
      </c>
      <c r="DN86" t="s">
        <v>3</v>
      </c>
      <c r="DO86">
        <v>0</v>
      </c>
    </row>
    <row r="87" spans="1:119" x14ac:dyDescent="0.2">
      <c r="A87">
        <f>ROW(Source!A92)</f>
        <v>92</v>
      </c>
      <c r="B87">
        <v>73938991</v>
      </c>
      <c r="C87">
        <v>73940227</v>
      </c>
      <c r="D87">
        <v>72647111</v>
      </c>
      <c r="E87">
        <v>1</v>
      </c>
      <c r="F87">
        <v>1</v>
      </c>
      <c r="G87">
        <v>1</v>
      </c>
      <c r="H87">
        <v>2</v>
      </c>
      <c r="I87" t="s">
        <v>569</v>
      </c>
      <c r="J87" t="s">
        <v>570</v>
      </c>
      <c r="K87" t="s">
        <v>571</v>
      </c>
      <c r="L87">
        <v>1368</v>
      </c>
      <c r="N87">
        <v>1011</v>
      </c>
      <c r="O87" t="s">
        <v>497</v>
      </c>
      <c r="P87" t="s">
        <v>497</v>
      </c>
      <c r="Q87">
        <v>1</v>
      </c>
      <c r="W87">
        <v>0</v>
      </c>
      <c r="X87">
        <v>1391482573</v>
      </c>
      <c r="Y87">
        <f t="shared" si="17"/>
        <v>75</v>
      </c>
      <c r="AA87">
        <v>0</v>
      </c>
      <c r="AB87">
        <v>4.34</v>
      </c>
      <c r="AC87">
        <v>0</v>
      </c>
      <c r="AD87">
        <v>0</v>
      </c>
      <c r="AE87">
        <v>0</v>
      </c>
      <c r="AF87">
        <v>3.34</v>
      </c>
      <c r="AG87">
        <v>0</v>
      </c>
      <c r="AH87">
        <v>0</v>
      </c>
      <c r="AI87">
        <v>1</v>
      </c>
      <c r="AJ87">
        <v>1.3</v>
      </c>
      <c r="AK87">
        <v>1</v>
      </c>
      <c r="AL87">
        <v>1</v>
      </c>
      <c r="AM87">
        <v>2</v>
      </c>
      <c r="AN87">
        <v>0</v>
      </c>
      <c r="AO87">
        <v>0</v>
      </c>
      <c r="AP87">
        <v>0</v>
      </c>
      <c r="AQ87">
        <v>1</v>
      </c>
      <c r="AR87">
        <v>0</v>
      </c>
      <c r="AS87" t="s">
        <v>3</v>
      </c>
      <c r="AT87">
        <v>75</v>
      </c>
      <c r="AU87" t="s">
        <v>3</v>
      </c>
      <c r="AV87">
        <v>1</v>
      </c>
      <c r="AW87">
        <v>2</v>
      </c>
      <c r="AX87">
        <v>73940233</v>
      </c>
      <c r="AY87">
        <v>1</v>
      </c>
      <c r="AZ87">
        <v>0</v>
      </c>
      <c r="BA87">
        <v>96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250.5</v>
      </c>
      <c r="BL87">
        <v>0</v>
      </c>
      <c r="BM87">
        <v>0</v>
      </c>
      <c r="BN87">
        <v>0</v>
      </c>
      <c r="BO87">
        <v>0</v>
      </c>
      <c r="BP87">
        <v>1</v>
      </c>
      <c r="BQ87">
        <v>0</v>
      </c>
      <c r="BR87">
        <v>250.5</v>
      </c>
      <c r="BS87">
        <v>0</v>
      </c>
      <c r="BT87">
        <v>0</v>
      </c>
      <c r="BU87">
        <v>0</v>
      </c>
      <c r="BV87">
        <v>0</v>
      </c>
      <c r="BW87">
        <v>1</v>
      </c>
      <c r="CV87">
        <v>0</v>
      </c>
      <c r="CW87">
        <f>ROUND(Y87*Source!I92*DO87,7)</f>
        <v>0</v>
      </c>
      <c r="CX87">
        <f>ROUND(Y87*Source!I92,7)</f>
        <v>0.75</v>
      </c>
      <c r="CY87">
        <f>AB87</f>
        <v>4.34</v>
      </c>
      <c r="CZ87">
        <f>AF87</f>
        <v>3.34</v>
      </c>
      <c r="DA87">
        <f>AJ87</f>
        <v>1.3</v>
      </c>
      <c r="DB87">
        <f t="shared" si="18"/>
        <v>250.5</v>
      </c>
      <c r="DC87">
        <f t="shared" si="19"/>
        <v>0</v>
      </c>
      <c r="DD87" t="s">
        <v>3</v>
      </c>
      <c r="DE87" t="s">
        <v>3</v>
      </c>
      <c r="DF87">
        <f t="shared" si="27"/>
        <v>0</v>
      </c>
      <c r="DG87">
        <f>ROUND(ROUND(AF87*AJ87,2)*CX87,2)</f>
        <v>3.26</v>
      </c>
      <c r="DH87">
        <f t="shared" si="20"/>
        <v>0</v>
      </c>
      <c r="DI87">
        <f t="shared" si="21"/>
        <v>0</v>
      </c>
      <c r="DJ87">
        <f>DG87+DH87</f>
        <v>3.26</v>
      </c>
      <c r="DK87">
        <v>0</v>
      </c>
      <c r="DL87" t="s">
        <v>3</v>
      </c>
      <c r="DM87">
        <v>0</v>
      </c>
      <c r="DN87" t="s">
        <v>3</v>
      </c>
      <c r="DO87">
        <v>0</v>
      </c>
    </row>
    <row r="88" spans="1:119" x14ac:dyDescent="0.2">
      <c r="A88">
        <f>ROW(Source!A92)</f>
        <v>92</v>
      </c>
      <c r="B88">
        <v>73938991</v>
      </c>
      <c r="C88">
        <v>73940227</v>
      </c>
      <c r="D88">
        <v>72594025</v>
      </c>
      <c r="E88">
        <v>1</v>
      </c>
      <c r="F88">
        <v>1</v>
      </c>
      <c r="G88">
        <v>1</v>
      </c>
      <c r="H88">
        <v>3</v>
      </c>
      <c r="I88" t="s">
        <v>575</v>
      </c>
      <c r="J88" t="s">
        <v>576</v>
      </c>
      <c r="K88" t="s">
        <v>577</v>
      </c>
      <c r="L88">
        <v>1346</v>
      </c>
      <c r="N88">
        <v>1009</v>
      </c>
      <c r="O88" t="s">
        <v>545</v>
      </c>
      <c r="P88" t="s">
        <v>545</v>
      </c>
      <c r="Q88">
        <v>1</v>
      </c>
      <c r="W88">
        <v>0</v>
      </c>
      <c r="X88">
        <v>-1493600273</v>
      </c>
      <c r="Y88">
        <f t="shared" si="17"/>
        <v>0.1</v>
      </c>
      <c r="AA88">
        <v>91.46</v>
      </c>
      <c r="AB88">
        <v>0</v>
      </c>
      <c r="AC88">
        <v>0</v>
      </c>
      <c r="AD88">
        <v>0</v>
      </c>
      <c r="AE88">
        <v>56.11</v>
      </c>
      <c r="AF88">
        <v>0</v>
      </c>
      <c r="AG88">
        <v>0</v>
      </c>
      <c r="AH88">
        <v>0</v>
      </c>
      <c r="AI88">
        <v>1.63</v>
      </c>
      <c r="AJ88">
        <v>1</v>
      </c>
      <c r="AK88">
        <v>1</v>
      </c>
      <c r="AL88">
        <v>1</v>
      </c>
      <c r="AM88">
        <v>2</v>
      </c>
      <c r="AN88">
        <v>0</v>
      </c>
      <c r="AO88">
        <v>0</v>
      </c>
      <c r="AP88">
        <v>0</v>
      </c>
      <c r="AQ88">
        <v>1</v>
      </c>
      <c r="AR88">
        <v>0</v>
      </c>
      <c r="AS88" t="s">
        <v>3</v>
      </c>
      <c r="AT88">
        <v>0.1</v>
      </c>
      <c r="AU88" t="s">
        <v>3</v>
      </c>
      <c r="AV88">
        <v>0</v>
      </c>
      <c r="AW88">
        <v>2</v>
      </c>
      <c r="AX88">
        <v>73940234</v>
      </c>
      <c r="AY88">
        <v>1</v>
      </c>
      <c r="AZ88">
        <v>0</v>
      </c>
      <c r="BA88">
        <v>97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5.6110000000000007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5.6110000000000007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CV88">
        <v>0</v>
      </c>
      <c r="CW88">
        <v>0</v>
      </c>
      <c r="CX88">
        <f>ROUND(Y88*Source!I92,7)</f>
        <v>1E-3</v>
      </c>
      <c r="CY88">
        <f>AA88</f>
        <v>91.46</v>
      </c>
      <c r="CZ88">
        <f>AE88</f>
        <v>56.11</v>
      </c>
      <c r="DA88">
        <f>AI88</f>
        <v>1.63</v>
      </c>
      <c r="DB88">
        <f t="shared" si="18"/>
        <v>5.61</v>
      </c>
      <c r="DC88">
        <f t="shared" si="19"/>
        <v>0</v>
      </c>
      <c r="DD88" t="s">
        <v>3</v>
      </c>
      <c r="DE88" t="s">
        <v>3</v>
      </c>
      <c r="DF88">
        <f>ROUND(ROUND(AE88*AI88,2)*CX88,2)</f>
        <v>0.09</v>
      </c>
      <c r="DG88">
        <f>ROUND(ROUND(AF88,2)*CX88,2)</f>
        <v>0</v>
      </c>
      <c r="DH88">
        <f t="shared" si="20"/>
        <v>0</v>
      </c>
      <c r="DI88">
        <f t="shared" si="21"/>
        <v>0</v>
      </c>
      <c r="DJ88">
        <f>DF88</f>
        <v>0.09</v>
      </c>
      <c r="DK88">
        <v>0</v>
      </c>
      <c r="DL88" t="s">
        <v>3</v>
      </c>
      <c r="DM88">
        <v>0</v>
      </c>
      <c r="DN88" t="s">
        <v>3</v>
      </c>
      <c r="DO88">
        <v>0</v>
      </c>
    </row>
    <row r="89" spans="1:119" x14ac:dyDescent="0.2">
      <c r="A89">
        <f>ROW(Source!A92)</f>
        <v>92</v>
      </c>
      <c r="B89">
        <v>73938991</v>
      </c>
      <c r="C89">
        <v>73940227</v>
      </c>
      <c r="D89">
        <v>72610957</v>
      </c>
      <c r="E89">
        <v>1</v>
      </c>
      <c r="F89">
        <v>1</v>
      </c>
      <c r="G89">
        <v>1</v>
      </c>
      <c r="H89">
        <v>3</v>
      </c>
      <c r="I89" t="s">
        <v>590</v>
      </c>
      <c r="J89" t="s">
        <v>591</v>
      </c>
      <c r="K89" t="s">
        <v>592</v>
      </c>
      <c r="L89">
        <v>1346</v>
      </c>
      <c r="N89">
        <v>1009</v>
      </c>
      <c r="O89" t="s">
        <v>545</v>
      </c>
      <c r="P89" t="s">
        <v>545</v>
      </c>
      <c r="Q89">
        <v>1</v>
      </c>
      <c r="W89">
        <v>0</v>
      </c>
      <c r="X89">
        <v>-1727201070</v>
      </c>
      <c r="Y89">
        <f t="shared" si="17"/>
        <v>0.5</v>
      </c>
      <c r="AA89">
        <v>101.81</v>
      </c>
      <c r="AB89">
        <v>0</v>
      </c>
      <c r="AC89">
        <v>0</v>
      </c>
      <c r="AD89">
        <v>0</v>
      </c>
      <c r="AE89">
        <v>60.6</v>
      </c>
      <c r="AF89">
        <v>0</v>
      </c>
      <c r="AG89">
        <v>0</v>
      </c>
      <c r="AH89">
        <v>0</v>
      </c>
      <c r="AI89">
        <v>1.68</v>
      </c>
      <c r="AJ89">
        <v>1</v>
      </c>
      <c r="AK89">
        <v>1</v>
      </c>
      <c r="AL89">
        <v>1</v>
      </c>
      <c r="AM89">
        <v>2</v>
      </c>
      <c r="AN89">
        <v>0</v>
      </c>
      <c r="AO89">
        <v>0</v>
      </c>
      <c r="AP89">
        <v>0</v>
      </c>
      <c r="AQ89">
        <v>1</v>
      </c>
      <c r="AR89">
        <v>0</v>
      </c>
      <c r="AS89" t="s">
        <v>3</v>
      </c>
      <c r="AT89">
        <v>0.5</v>
      </c>
      <c r="AU89" t="s">
        <v>3</v>
      </c>
      <c r="AV89">
        <v>0</v>
      </c>
      <c r="AW89">
        <v>2</v>
      </c>
      <c r="AX89">
        <v>73940235</v>
      </c>
      <c r="AY89">
        <v>1</v>
      </c>
      <c r="AZ89">
        <v>0</v>
      </c>
      <c r="BA89">
        <v>98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30.3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30.3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CV89">
        <v>0</v>
      </c>
      <c r="CW89">
        <v>0</v>
      </c>
      <c r="CX89">
        <f>ROUND(Y89*Source!I92,7)</f>
        <v>5.0000000000000001E-3</v>
      </c>
      <c r="CY89">
        <f>AA89</f>
        <v>101.81</v>
      </c>
      <c r="CZ89">
        <f>AE89</f>
        <v>60.6</v>
      </c>
      <c r="DA89">
        <f>AI89</f>
        <v>1.68</v>
      </c>
      <c r="DB89">
        <f t="shared" si="18"/>
        <v>30.3</v>
      </c>
      <c r="DC89">
        <f t="shared" si="19"/>
        <v>0</v>
      </c>
      <c r="DD89" t="s">
        <v>3</v>
      </c>
      <c r="DE89" t="s">
        <v>3</v>
      </c>
      <c r="DF89">
        <f>ROUND(ROUND(AE89*AI89,2)*CX89,2)</f>
        <v>0.51</v>
      </c>
      <c r="DG89">
        <f>ROUND(ROUND(AF89,2)*CX89,2)</f>
        <v>0</v>
      </c>
      <c r="DH89">
        <f t="shared" si="20"/>
        <v>0</v>
      </c>
      <c r="DI89">
        <f t="shared" si="21"/>
        <v>0</v>
      </c>
      <c r="DJ89">
        <f>DF89</f>
        <v>0.51</v>
      </c>
      <c r="DK89">
        <v>0</v>
      </c>
      <c r="DL89" t="s">
        <v>3</v>
      </c>
      <c r="DM89">
        <v>0</v>
      </c>
      <c r="DN89" t="s">
        <v>3</v>
      </c>
      <c r="DO89">
        <v>0</v>
      </c>
    </row>
    <row r="90" spans="1:119" x14ac:dyDescent="0.2">
      <c r="A90">
        <f>ROW(Source!A94)</f>
        <v>94</v>
      </c>
      <c r="B90">
        <v>73938991</v>
      </c>
      <c r="C90">
        <v>73939501</v>
      </c>
      <c r="D90">
        <v>72518642</v>
      </c>
      <c r="E90">
        <v>119</v>
      </c>
      <c r="F90">
        <v>1</v>
      </c>
      <c r="G90">
        <v>1</v>
      </c>
      <c r="H90">
        <v>1</v>
      </c>
      <c r="I90" t="s">
        <v>622</v>
      </c>
      <c r="J90" t="s">
        <v>3</v>
      </c>
      <c r="K90" t="s">
        <v>623</v>
      </c>
      <c r="L90">
        <v>1191</v>
      </c>
      <c r="N90">
        <v>1013</v>
      </c>
      <c r="O90" t="s">
        <v>493</v>
      </c>
      <c r="P90" t="s">
        <v>493</v>
      </c>
      <c r="Q90">
        <v>1</v>
      </c>
      <c r="W90">
        <v>0</v>
      </c>
      <c r="X90">
        <v>-715079457</v>
      </c>
      <c r="Y90">
        <f t="shared" si="17"/>
        <v>27</v>
      </c>
      <c r="AA90">
        <v>0</v>
      </c>
      <c r="AB90">
        <v>0</v>
      </c>
      <c r="AC90">
        <v>0</v>
      </c>
      <c r="AD90">
        <v>377.84</v>
      </c>
      <c r="AE90">
        <v>0</v>
      </c>
      <c r="AF90">
        <v>0</v>
      </c>
      <c r="AG90">
        <v>0</v>
      </c>
      <c r="AH90">
        <v>377.84</v>
      </c>
      <c r="AI90">
        <v>1</v>
      </c>
      <c r="AJ90">
        <v>1</v>
      </c>
      <c r="AK90">
        <v>1</v>
      </c>
      <c r="AL90">
        <v>1</v>
      </c>
      <c r="AM90">
        <v>-2</v>
      </c>
      <c r="AN90">
        <v>0</v>
      </c>
      <c r="AO90">
        <v>0</v>
      </c>
      <c r="AP90">
        <v>1</v>
      </c>
      <c r="AQ90">
        <v>1</v>
      </c>
      <c r="AR90">
        <v>0</v>
      </c>
      <c r="AS90" t="s">
        <v>3</v>
      </c>
      <c r="AT90">
        <v>27</v>
      </c>
      <c r="AU90" t="s">
        <v>3</v>
      </c>
      <c r="AV90">
        <v>1</v>
      </c>
      <c r="AW90">
        <v>2</v>
      </c>
      <c r="AX90">
        <v>73939507</v>
      </c>
      <c r="AY90">
        <v>1</v>
      </c>
      <c r="AZ90">
        <v>0</v>
      </c>
      <c r="BA90">
        <v>102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10201.679999999998</v>
      </c>
      <c r="BN90">
        <v>27</v>
      </c>
      <c r="BO90">
        <v>0</v>
      </c>
      <c r="BP90">
        <v>1</v>
      </c>
      <c r="BQ90">
        <v>0</v>
      </c>
      <c r="BR90">
        <v>0</v>
      </c>
      <c r="BS90">
        <v>0</v>
      </c>
      <c r="BT90">
        <v>10201.679999999998</v>
      </c>
      <c r="BU90">
        <v>27</v>
      </c>
      <c r="BV90">
        <v>0</v>
      </c>
      <c r="BW90">
        <v>1</v>
      </c>
      <c r="CU90">
        <f>ROUND(AT90*Source!I94*AH90*AL90,2)</f>
        <v>979.36</v>
      </c>
      <c r="CV90">
        <f>ROUND(Y90*Source!I94,7)</f>
        <v>2.5920000000000001</v>
      </c>
      <c r="CW90">
        <v>0</v>
      </c>
      <c r="CX90">
        <f>ROUND(Y90*Source!I94,7)</f>
        <v>2.5920000000000001</v>
      </c>
      <c r="CY90">
        <f>AD90</f>
        <v>377.84</v>
      </c>
      <c r="CZ90">
        <f>AH90</f>
        <v>377.84</v>
      </c>
      <c r="DA90">
        <f>AL90</f>
        <v>1</v>
      </c>
      <c r="DB90">
        <f t="shared" si="18"/>
        <v>10201.68</v>
      </c>
      <c r="DC90">
        <f t="shared" si="19"/>
        <v>0</v>
      </c>
      <c r="DD90" t="s">
        <v>3</v>
      </c>
      <c r="DE90" t="s">
        <v>3</v>
      </c>
      <c r="DF90">
        <f t="shared" ref="DF90:DF109" si="28">ROUND(ROUND(AE90,2)*CX90,2)</f>
        <v>0</v>
      </c>
      <c r="DG90">
        <f>ROUND(ROUND(AF90,2)*CX90,2)</f>
        <v>0</v>
      </c>
      <c r="DH90">
        <f t="shared" si="20"/>
        <v>0</v>
      </c>
      <c r="DI90">
        <f t="shared" si="21"/>
        <v>979.36</v>
      </c>
      <c r="DJ90">
        <f>DI90</f>
        <v>979.36</v>
      </c>
      <c r="DK90">
        <v>1</v>
      </c>
      <c r="DL90" t="s">
        <v>3</v>
      </c>
      <c r="DM90">
        <v>0</v>
      </c>
      <c r="DN90" t="s">
        <v>3</v>
      </c>
      <c r="DO90">
        <v>0</v>
      </c>
    </row>
    <row r="91" spans="1:119" x14ac:dyDescent="0.2">
      <c r="A91">
        <f>ROW(Source!A94)</f>
        <v>94</v>
      </c>
      <c r="B91">
        <v>73938991</v>
      </c>
      <c r="C91">
        <v>73939501</v>
      </c>
      <c r="D91">
        <v>72518826</v>
      </c>
      <c r="E91">
        <v>119</v>
      </c>
      <c r="F91">
        <v>1</v>
      </c>
      <c r="G91">
        <v>1</v>
      </c>
      <c r="H91">
        <v>1</v>
      </c>
      <c r="I91" t="s">
        <v>491</v>
      </c>
      <c r="J91" t="s">
        <v>3</v>
      </c>
      <c r="K91" t="s">
        <v>492</v>
      </c>
      <c r="L91">
        <v>1191</v>
      </c>
      <c r="N91">
        <v>1013</v>
      </c>
      <c r="O91" t="s">
        <v>493</v>
      </c>
      <c r="P91" t="s">
        <v>493</v>
      </c>
      <c r="Q91">
        <v>1</v>
      </c>
      <c r="W91">
        <v>0</v>
      </c>
      <c r="X91">
        <v>-1417349443</v>
      </c>
      <c r="Y91">
        <f t="shared" si="17"/>
        <v>7.42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1</v>
      </c>
      <c r="AK91">
        <v>1</v>
      </c>
      <c r="AL91">
        <v>1</v>
      </c>
      <c r="AM91">
        <v>-2</v>
      </c>
      <c r="AN91">
        <v>0</v>
      </c>
      <c r="AO91">
        <v>0</v>
      </c>
      <c r="AP91">
        <v>1</v>
      </c>
      <c r="AQ91">
        <v>1</v>
      </c>
      <c r="AR91">
        <v>0</v>
      </c>
      <c r="AS91" t="s">
        <v>3</v>
      </c>
      <c r="AT91">
        <v>7.42</v>
      </c>
      <c r="AU91" t="s">
        <v>3</v>
      </c>
      <c r="AV91">
        <v>2</v>
      </c>
      <c r="AW91">
        <v>2</v>
      </c>
      <c r="AX91">
        <v>73939508</v>
      </c>
      <c r="AY91">
        <v>1</v>
      </c>
      <c r="AZ91">
        <v>0</v>
      </c>
      <c r="BA91">
        <v>103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CV91">
        <v>0</v>
      </c>
      <c r="CW91">
        <v>0</v>
      </c>
      <c r="CX91">
        <f>ROUND(Y91*Source!I94,7)</f>
        <v>0.71231999999999995</v>
      </c>
      <c r="CY91">
        <f>AD91</f>
        <v>0</v>
      </c>
      <c r="CZ91">
        <f>AH91</f>
        <v>0</v>
      </c>
      <c r="DA91">
        <f>AL91</f>
        <v>1</v>
      </c>
      <c r="DB91">
        <f t="shared" si="18"/>
        <v>0</v>
      </c>
      <c r="DC91">
        <f t="shared" si="19"/>
        <v>0</v>
      </c>
      <c r="DD91" t="s">
        <v>3</v>
      </c>
      <c r="DE91" t="s">
        <v>3</v>
      </c>
      <c r="DF91">
        <f t="shared" si="28"/>
        <v>0</v>
      </c>
      <c r="DG91">
        <f>ROUND(ROUND(AF91,2)*CX91,2)</f>
        <v>0</v>
      </c>
      <c r="DH91">
        <f t="shared" si="20"/>
        <v>0</v>
      </c>
      <c r="DI91">
        <f t="shared" si="21"/>
        <v>0</v>
      </c>
      <c r="DJ91">
        <f>DI91</f>
        <v>0</v>
      </c>
      <c r="DK91">
        <v>0</v>
      </c>
      <c r="DL91" t="s">
        <v>3</v>
      </c>
      <c r="DM91">
        <v>0</v>
      </c>
      <c r="DN91" t="s">
        <v>3</v>
      </c>
      <c r="DO91">
        <v>0</v>
      </c>
    </row>
    <row r="92" spans="1:119" x14ac:dyDescent="0.2">
      <c r="A92">
        <f>ROW(Source!A94)</f>
        <v>94</v>
      </c>
      <c r="B92">
        <v>73938991</v>
      </c>
      <c r="C92">
        <v>73939501</v>
      </c>
      <c r="D92">
        <v>72646779</v>
      </c>
      <c r="E92">
        <v>1</v>
      </c>
      <c r="F92">
        <v>1</v>
      </c>
      <c r="G92">
        <v>1</v>
      </c>
      <c r="H92">
        <v>2</v>
      </c>
      <c r="I92" t="s">
        <v>624</v>
      </c>
      <c r="J92" t="s">
        <v>625</v>
      </c>
      <c r="K92" t="s">
        <v>626</v>
      </c>
      <c r="L92">
        <v>1368</v>
      </c>
      <c r="N92">
        <v>1011</v>
      </c>
      <c r="O92" t="s">
        <v>497</v>
      </c>
      <c r="P92" t="s">
        <v>497</v>
      </c>
      <c r="Q92">
        <v>1</v>
      </c>
      <c r="W92">
        <v>0</v>
      </c>
      <c r="X92">
        <v>-1026261040</v>
      </c>
      <c r="Y92">
        <f t="shared" si="17"/>
        <v>7.42</v>
      </c>
      <c r="AA92">
        <v>0</v>
      </c>
      <c r="AB92">
        <v>1343.94</v>
      </c>
      <c r="AC92">
        <v>459.98</v>
      </c>
      <c r="AD92">
        <v>0</v>
      </c>
      <c r="AE92">
        <v>0</v>
      </c>
      <c r="AF92">
        <v>995.51</v>
      </c>
      <c r="AG92">
        <v>459.98</v>
      </c>
      <c r="AH92">
        <v>0</v>
      </c>
      <c r="AI92">
        <v>1</v>
      </c>
      <c r="AJ92">
        <v>1.35</v>
      </c>
      <c r="AK92">
        <v>1</v>
      </c>
      <c r="AL92">
        <v>1</v>
      </c>
      <c r="AM92">
        <v>2</v>
      </c>
      <c r="AN92">
        <v>0</v>
      </c>
      <c r="AO92">
        <v>0</v>
      </c>
      <c r="AP92">
        <v>1</v>
      </c>
      <c r="AQ92">
        <v>1</v>
      </c>
      <c r="AR92">
        <v>0</v>
      </c>
      <c r="AS92" t="s">
        <v>3</v>
      </c>
      <c r="AT92">
        <v>7.42</v>
      </c>
      <c r="AU92" t="s">
        <v>3</v>
      </c>
      <c r="AV92">
        <v>1</v>
      </c>
      <c r="AW92">
        <v>2</v>
      </c>
      <c r="AX92">
        <v>73939509</v>
      </c>
      <c r="AY92">
        <v>1</v>
      </c>
      <c r="AZ92">
        <v>0</v>
      </c>
      <c r="BA92">
        <v>104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7386.6841999999997</v>
      </c>
      <c r="BL92">
        <v>3413.0516000000002</v>
      </c>
      <c r="BM92">
        <v>0</v>
      </c>
      <c r="BN92">
        <v>0</v>
      </c>
      <c r="BO92">
        <v>7.42</v>
      </c>
      <c r="BP92">
        <v>1</v>
      </c>
      <c r="BQ92">
        <v>0</v>
      </c>
      <c r="BR92">
        <v>7386.6841999999997</v>
      </c>
      <c r="BS92">
        <v>3413.0516000000002</v>
      </c>
      <c r="BT92">
        <v>0</v>
      </c>
      <c r="BU92">
        <v>0</v>
      </c>
      <c r="BV92">
        <v>7.42</v>
      </c>
      <c r="BW92">
        <v>1</v>
      </c>
      <c r="CV92">
        <v>0</v>
      </c>
      <c r="CW92">
        <f>ROUND(Y92*Source!I94*DO92,7)</f>
        <v>0.71231999999999995</v>
      </c>
      <c r="CX92">
        <f>ROUND(Y92*Source!I94,7)</f>
        <v>0.71231999999999995</v>
      </c>
      <c r="CY92">
        <f>AB92</f>
        <v>1343.94</v>
      </c>
      <c r="CZ92">
        <f>AF92</f>
        <v>995.51</v>
      </c>
      <c r="DA92">
        <f>AJ92</f>
        <v>1.35</v>
      </c>
      <c r="DB92">
        <f t="shared" si="18"/>
        <v>7386.68</v>
      </c>
      <c r="DC92">
        <f t="shared" si="19"/>
        <v>3413.05</v>
      </c>
      <c r="DD92" t="s">
        <v>3</v>
      </c>
      <c r="DE92" t="s">
        <v>3</v>
      </c>
      <c r="DF92">
        <f t="shared" si="28"/>
        <v>0</v>
      </c>
      <c r="DG92">
        <f>ROUND(ROUND(AF92*AJ92,2)*CX92,2)</f>
        <v>957.32</v>
      </c>
      <c r="DH92">
        <f t="shared" si="20"/>
        <v>327.64999999999998</v>
      </c>
      <c r="DI92">
        <f t="shared" si="21"/>
        <v>0</v>
      </c>
      <c r="DJ92">
        <f>DG92+DH92</f>
        <v>1284.97</v>
      </c>
      <c r="DK92">
        <v>0</v>
      </c>
      <c r="DL92" t="s">
        <v>506</v>
      </c>
      <c r="DM92">
        <v>5</v>
      </c>
      <c r="DN92" t="s">
        <v>493</v>
      </c>
      <c r="DO92">
        <v>1</v>
      </c>
    </row>
    <row r="93" spans="1:119" x14ac:dyDescent="0.2">
      <c r="A93">
        <f>ROW(Source!A94)</f>
        <v>94</v>
      </c>
      <c r="B93">
        <v>73938991</v>
      </c>
      <c r="C93">
        <v>73939501</v>
      </c>
      <c r="D93">
        <v>72646972</v>
      </c>
      <c r="E93">
        <v>1</v>
      </c>
      <c r="F93">
        <v>1</v>
      </c>
      <c r="G93">
        <v>1</v>
      </c>
      <c r="H93">
        <v>2</v>
      </c>
      <c r="I93" t="s">
        <v>627</v>
      </c>
      <c r="J93" t="s">
        <v>628</v>
      </c>
      <c r="K93" t="s">
        <v>629</v>
      </c>
      <c r="L93">
        <v>1368</v>
      </c>
      <c r="N93">
        <v>1011</v>
      </c>
      <c r="O93" t="s">
        <v>497</v>
      </c>
      <c r="P93" t="s">
        <v>497</v>
      </c>
      <c r="Q93">
        <v>1</v>
      </c>
      <c r="W93">
        <v>0</v>
      </c>
      <c r="X93">
        <v>559791142</v>
      </c>
      <c r="Y93">
        <f t="shared" si="17"/>
        <v>7.42</v>
      </c>
      <c r="AA93">
        <v>0</v>
      </c>
      <c r="AB93">
        <v>60.91</v>
      </c>
      <c r="AC93">
        <v>0</v>
      </c>
      <c r="AD93">
        <v>0</v>
      </c>
      <c r="AE93">
        <v>0</v>
      </c>
      <c r="AF93">
        <v>34.409999999999997</v>
      </c>
      <c r="AG93">
        <v>0</v>
      </c>
      <c r="AH93">
        <v>0</v>
      </c>
      <c r="AI93">
        <v>1</v>
      </c>
      <c r="AJ93">
        <v>1.77</v>
      </c>
      <c r="AK93">
        <v>1</v>
      </c>
      <c r="AL93">
        <v>1</v>
      </c>
      <c r="AM93">
        <v>2</v>
      </c>
      <c r="AN93">
        <v>0</v>
      </c>
      <c r="AO93">
        <v>0</v>
      </c>
      <c r="AP93">
        <v>1</v>
      </c>
      <c r="AQ93">
        <v>1</v>
      </c>
      <c r="AR93">
        <v>0</v>
      </c>
      <c r="AS93" t="s">
        <v>3</v>
      </c>
      <c r="AT93">
        <v>7.42</v>
      </c>
      <c r="AU93" t="s">
        <v>3</v>
      </c>
      <c r="AV93">
        <v>1</v>
      </c>
      <c r="AW93">
        <v>2</v>
      </c>
      <c r="AX93">
        <v>73939510</v>
      </c>
      <c r="AY93">
        <v>1</v>
      </c>
      <c r="AZ93">
        <v>0</v>
      </c>
      <c r="BA93">
        <v>105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255.32219999999998</v>
      </c>
      <c r="BL93">
        <v>0</v>
      </c>
      <c r="BM93">
        <v>0</v>
      </c>
      <c r="BN93">
        <v>0</v>
      </c>
      <c r="BO93">
        <v>0</v>
      </c>
      <c r="BP93">
        <v>1</v>
      </c>
      <c r="BQ93">
        <v>0</v>
      </c>
      <c r="BR93">
        <v>255.32219999999998</v>
      </c>
      <c r="BS93">
        <v>0</v>
      </c>
      <c r="BT93">
        <v>0</v>
      </c>
      <c r="BU93">
        <v>0</v>
      </c>
      <c r="BV93">
        <v>0</v>
      </c>
      <c r="BW93">
        <v>1</v>
      </c>
      <c r="CV93">
        <v>0</v>
      </c>
      <c r="CW93">
        <f>ROUND(Y93*Source!I94*DO93,7)</f>
        <v>0</v>
      </c>
      <c r="CX93">
        <f>ROUND(Y93*Source!I94,7)</f>
        <v>0.71231999999999995</v>
      </c>
      <c r="CY93">
        <f>AB93</f>
        <v>60.91</v>
      </c>
      <c r="CZ93">
        <f>AF93</f>
        <v>34.409999999999997</v>
      </c>
      <c r="DA93">
        <f>AJ93</f>
        <v>1.77</v>
      </c>
      <c r="DB93">
        <f t="shared" si="18"/>
        <v>255.32</v>
      </c>
      <c r="DC93">
        <f t="shared" si="19"/>
        <v>0</v>
      </c>
      <c r="DD93" t="s">
        <v>3</v>
      </c>
      <c r="DE93" t="s">
        <v>3</v>
      </c>
      <c r="DF93">
        <f t="shared" si="28"/>
        <v>0</v>
      </c>
      <c r="DG93">
        <f>ROUND(ROUND(AF93*AJ93,2)*CX93,2)</f>
        <v>43.39</v>
      </c>
      <c r="DH93">
        <f t="shared" si="20"/>
        <v>0</v>
      </c>
      <c r="DI93">
        <f t="shared" si="21"/>
        <v>0</v>
      </c>
      <c r="DJ93">
        <f>DG93+DH93</f>
        <v>43.39</v>
      </c>
      <c r="DK93">
        <v>0</v>
      </c>
      <c r="DL93" t="s">
        <v>3</v>
      </c>
      <c r="DM93">
        <v>0</v>
      </c>
      <c r="DN93" t="s">
        <v>3</v>
      </c>
      <c r="DO93">
        <v>0</v>
      </c>
    </row>
    <row r="94" spans="1:119" x14ac:dyDescent="0.2">
      <c r="A94">
        <f>ROW(Source!A94)</f>
        <v>94</v>
      </c>
      <c r="B94">
        <v>73938991</v>
      </c>
      <c r="C94">
        <v>73939501</v>
      </c>
      <c r="D94">
        <v>72524853</v>
      </c>
      <c r="E94">
        <v>119</v>
      </c>
      <c r="F94">
        <v>1</v>
      </c>
      <c r="G94">
        <v>1</v>
      </c>
      <c r="H94">
        <v>3</v>
      </c>
      <c r="I94" t="s">
        <v>232</v>
      </c>
      <c r="J94" t="s">
        <v>3</v>
      </c>
      <c r="K94" t="s">
        <v>233</v>
      </c>
      <c r="L94">
        <v>3277935</v>
      </c>
      <c r="N94">
        <v>1013</v>
      </c>
      <c r="O94" t="s">
        <v>234</v>
      </c>
      <c r="P94" t="s">
        <v>234</v>
      </c>
      <c r="Q94">
        <v>1</v>
      </c>
      <c r="W94">
        <v>0</v>
      </c>
      <c r="X94">
        <v>274903907</v>
      </c>
      <c r="Y94">
        <f t="shared" si="17"/>
        <v>2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1</v>
      </c>
      <c r="AK94">
        <v>1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 t="s">
        <v>3</v>
      </c>
      <c r="AT94">
        <v>2</v>
      </c>
      <c r="AU94" t="s">
        <v>3</v>
      </c>
      <c r="AV94">
        <v>0</v>
      </c>
      <c r="AW94">
        <v>2</v>
      </c>
      <c r="AX94">
        <v>73939511</v>
      </c>
      <c r="AY94">
        <v>1</v>
      </c>
      <c r="AZ94">
        <v>0</v>
      </c>
      <c r="BA94">
        <v>106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CV94">
        <v>0</v>
      </c>
      <c r="CW94">
        <v>0</v>
      </c>
      <c r="CX94">
        <f>ROUND(Y94*Source!I94,7)</f>
        <v>0.192</v>
      </c>
      <c r="CY94">
        <f>AA94</f>
        <v>0</v>
      </c>
      <c r="CZ94">
        <f>AE94</f>
        <v>0</v>
      </c>
      <c r="DA94">
        <f>AI94</f>
        <v>1</v>
      </c>
      <c r="DB94">
        <f t="shared" si="18"/>
        <v>0</v>
      </c>
      <c r="DC94">
        <f t="shared" si="19"/>
        <v>0</v>
      </c>
      <c r="DD94" t="s">
        <v>3</v>
      </c>
      <c r="DE94" t="s">
        <v>3</v>
      </c>
      <c r="DF94">
        <f t="shared" si="28"/>
        <v>0</v>
      </c>
      <c r="DG94">
        <f>ROUND(ROUND(AF94,2)*CX94,2)</f>
        <v>0</v>
      </c>
      <c r="DH94">
        <f t="shared" si="20"/>
        <v>0</v>
      </c>
      <c r="DI94">
        <f t="shared" si="21"/>
        <v>0</v>
      </c>
      <c r="DJ94">
        <f>DF94</f>
        <v>0</v>
      </c>
      <c r="DK94">
        <v>0</v>
      </c>
      <c r="DL94" t="s">
        <v>3</v>
      </c>
      <c r="DM94">
        <v>0</v>
      </c>
      <c r="DN94" t="s">
        <v>3</v>
      </c>
      <c r="DO94">
        <v>0</v>
      </c>
    </row>
    <row r="95" spans="1:119" x14ac:dyDescent="0.2">
      <c r="A95">
        <f>ROW(Source!A97)</f>
        <v>97</v>
      </c>
      <c r="B95">
        <v>73938991</v>
      </c>
      <c r="C95">
        <v>73939514</v>
      </c>
      <c r="D95">
        <v>72518642</v>
      </c>
      <c r="E95">
        <v>119</v>
      </c>
      <c r="F95">
        <v>1</v>
      </c>
      <c r="G95">
        <v>1</v>
      </c>
      <c r="H95">
        <v>1</v>
      </c>
      <c r="I95" t="s">
        <v>622</v>
      </c>
      <c r="J95" t="s">
        <v>3</v>
      </c>
      <c r="K95" t="s">
        <v>623</v>
      </c>
      <c r="L95">
        <v>1191</v>
      </c>
      <c r="N95">
        <v>1013</v>
      </c>
      <c r="O95" t="s">
        <v>493</v>
      </c>
      <c r="P95" t="s">
        <v>493</v>
      </c>
      <c r="Q95">
        <v>1</v>
      </c>
      <c r="W95">
        <v>0</v>
      </c>
      <c r="X95">
        <v>-715079457</v>
      </c>
      <c r="Y95">
        <f t="shared" si="17"/>
        <v>27</v>
      </c>
      <c r="AA95">
        <v>0</v>
      </c>
      <c r="AB95">
        <v>0</v>
      </c>
      <c r="AC95">
        <v>0</v>
      </c>
      <c r="AD95">
        <v>377.84</v>
      </c>
      <c r="AE95">
        <v>0</v>
      </c>
      <c r="AF95">
        <v>0</v>
      </c>
      <c r="AG95">
        <v>0</v>
      </c>
      <c r="AH95">
        <v>377.84</v>
      </c>
      <c r="AI95">
        <v>1</v>
      </c>
      <c r="AJ95">
        <v>1</v>
      </c>
      <c r="AK95">
        <v>1</v>
      </c>
      <c r="AL95">
        <v>1</v>
      </c>
      <c r="AM95">
        <v>-2</v>
      </c>
      <c r="AN95">
        <v>0</v>
      </c>
      <c r="AO95">
        <v>0</v>
      </c>
      <c r="AP95">
        <v>1</v>
      </c>
      <c r="AQ95">
        <v>1</v>
      </c>
      <c r="AR95">
        <v>0</v>
      </c>
      <c r="AS95" t="s">
        <v>3</v>
      </c>
      <c r="AT95">
        <v>27</v>
      </c>
      <c r="AU95" t="s">
        <v>3</v>
      </c>
      <c r="AV95">
        <v>1</v>
      </c>
      <c r="AW95">
        <v>2</v>
      </c>
      <c r="AX95">
        <v>73939520</v>
      </c>
      <c r="AY95">
        <v>1</v>
      </c>
      <c r="AZ95">
        <v>0</v>
      </c>
      <c r="BA95">
        <v>107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10201.679999999998</v>
      </c>
      <c r="BN95">
        <v>27</v>
      </c>
      <c r="BO95">
        <v>0</v>
      </c>
      <c r="BP95">
        <v>1</v>
      </c>
      <c r="BQ95">
        <v>0</v>
      </c>
      <c r="BR95">
        <v>0</v>
      </c>
      <c r="BS95">
        <v>0</v>
      </c>
      <c r="BT95">
        <v>10201.679999999998</v>
      </c>
      <c r="BU95">
        <v>27</v>
      </c>
      <c r="BV95">
        <v>0</v>
      </c>
      <c r="BW95">
        <v>1</v>
      </c>
      <c r="CU95">
        <f>ROUND(AT95*Source!I97*AH95*AL95,2)</f>
        <v>1009.97</v>
      </c>
      <c r="CV95">
        <f>ROUND(Y95*Source!I97,7)</f>
        <v>2.673</v>
      </c>
      <c r="CW95">
        <v>0</v>
      </c>
      <c r="CX95">
        <f>ROUND(Y95*Source!I97,7)</f>
        <v>2.673</v>
      </c>
      <c r="CY95">
        <f>AD95</f>
        <v>377.84</v>
      </c>
      <c r="CZ95">
        <f>AH95</f>
        <v>377.84</v>
      </c>
      <c r="DA95">
        <f>AL95</f>
        <v>1</v>
      </c>
      <c r="DB95">
        <f t="shared" si="18"/>
        <v>10201.68</v>
      </c>
      <c r="DC95">
        <f t="shared" si="19"/>
        <v>0</v>
      </c>
      <c r="DD95" t="s">
        <v>3</v>
      </c>
      <c r="DE95" t="s">
        <v>3</v>
      </c>
      <c r="DF95">
        <f t="shared" si="28"/>
        <v>0</v>
      </c>
      <c r="DG95">
        <f>ROUND(ROUND(AF95,2)*CX95,2)</f>
        <v>0</v>
      </c>
      <c r="DH95">
        <f t="shared" si="20"/>
        <v>0</v>
      </c>
      <c r="DI95">
        <f t="shared" si="21"/>
        <v>1009.97</v>
      </c>
      <c r="DJ95">
        <f>DI95</f>
        <v>1009.97</v>
      </c>
      <c r="DK95">
        <v>1</v>
      </c>
      <c r="DL95" t="s">
        <v>3</v>
      </c>
      <c r="DM95">
        <v>0</v>
      </c>
      <c r="DN95" t="s">
        <v>3</v>
      </c>
      <c r="DO95">
        <v>0</v>
      </c>
    </row>
    <row r="96" spans="1:119" x14ac:dyDescent="0.2">
      <c r="A96">
        <f>ROW(Source!A97)</f>
        <v>97</v>
      </c>
      <c r="B96">
        <v>73938991</v>
      </c>
      <c r="C96">
        <v>73939514</v>
      </c>
      <c r="D96">
        <v>72518826</v>
      </c>
      <c r="E96">
        <v>119</v>
      </c>
      <c r="F96">
        <v>1</v>
      </c>
      <c r="G96">
        <v>1</v>
      </c>
      <c r="H96">
        <v>1</v>
      </c>
      <c r="I96" t="s">
        <v>491</v>
      </c>
      <c r="J96" t="s">
        <v>3</v>
      </c>
      <c r="K96" t="s">
        <v>492</v>
      </c>
      <c r="L96">
        <v>1191</v>
      </c>
      <c r="N96">
        <v>1013</v>
      </c>
      <c r="O96" t="s">
        <v>493</v>
      </c>
      <c r="P96" t="s">
        <v>493</v>
      </c>
      <c r="Q96">
        <v>1</v>
      </c>
      <c r="W96">
        <v>0</v>
      </c>
      <c r="X96">
        <v>-1417349443</v>
      </c>
      <c r="Y96">
        <f t="shared" si="17"/>
        <v>7.42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1</v>
      </c>
      <c r="AK96">
        <v>1</v>
      </c>
      <c r="AL96">
        <v>1</v>
      </c>
      <c r="AM96">
        <v>-2</v>
      </c>
      <c r="AN96">
        <v>0</v>
      </c>
      <c r="AO96">
        <v>0</v>
      </c>
      <c r="AP96">
        <v>1</v>
      </c>
      <c r="AQ96">
        <v>1</v>
      </c>
      <c r="AR96">
        <v>0</v>
      </c>
      <c r="AS96" t="s">
        <v>3</v>
      </c>
      <c r="AT96">
        <v>7.42</v>
      </c>
      <c r="AU96" t="s">
        <v>3</v>
      </c>
      <c r="AV96">
        <v>2</v>
      </c>
      <c r="AW96">
        <v>2</v>
      </c>
      <c r="AX96">
        <v>73939521</v>
      </c>
      <c r="AY96">
        <v>1</v>
      </c>
      <c r="AZ96">
        <v>0</v>
      </c>
      <c r="BA96">
        <v>108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CV96">
        <v>0</v>
      </c>
      <c r="CW96">
        <v>0</v>
      </c>
      <c r="CX96">
        <f>ROUND(Y96*Source!I97,7)</f>
        <v>0.73458000000000001</v>
      </c>
      <c r="CY96">
        <f>AD96</f>
        <v>0</v>
      </c>
      <c r="CZ96">
        <f>AH96</f>
        <v>0</v>
      </c>
      <c r="DA96">
        <f>AL96</f>
        <v>1</v>
      </c>
      <c r="DB96">
        <f t="shared" si="18"/>
        <v>0</v>
      </c>
      <c r="DC96">
        <f t="shared" si="19"/>
        <v>0</v>
      </c>
      <c r="DD96" t="s">
        <v>3</v>
      </c>
      <c r="DE96" t="s">
        <v>3</v>
      </c>
      <c r="DF96">
        <f t="shared" si="28"/>
        <v>0</v>
      </c>
      <c r="DG96">
        <f>ROUND(ROUND(AF96,2)*CX96,2)</f>
        <v>0</v>
      </c>
      <c r="DH96">
        <f t="shared" si="20"/>
        <v>0</v>
      </c>
      <c r="DI96">
        <f t="shared" si="21"/>
        <v>0</v>
      </c>
      <c r="DJ96">
        <f>DI96</f>
        <v>0</v>
      </c>
      <c r="DK96">
        <v>0</v>
      </c>
      <c r="DL96" t="s">
        <v>3</v>
      </c>
      <c r="DM96">
        <v>0</v>
      </c>
      <c r="DN96" t="s">
        <v>3</v>
      </c>
      <c r="DO96">
        <v>0</v>
      </c>
    </row>
    <row r="97" spans="1:119" x14ac:dyDescent="0.2">
      <c r="A97">
        <f>ROW(Source!A97)</f>
        <v>97</v>
      </c>
      <c r="B97">
        <v>73938991</v>
      </c>
      <c r="C97">
        <v>73939514</v>
      </c>
      <c r="D97">
        <v>72646779</v>
      </c>
      <c r="E97">
        <v>1</v>
      </c>
      <c r="F97">
        <v>1</v>
      </c>
      <c r="G97">
        <v>1</v>
      </c>
      <c r="H97">
        <v>2</v>
      </c>
      <c r="I97" t="s">
        <v>624</v>
      </c>
      <c r="J97" t="s">
        <v>625</v>
      </c>
      <c r="K97" t="s">
        <v>626</v>
      </c>
      <c r="L97">
        <v>1368</v>
      </c>
      <c r="N97">
        <v>1011</v>
      </c>
      <c r="O97" t="s">
        <v>497</v>
      </c>
      <c r="P97" t="s">
        <v>497</v>
      </c>
      <c r="Q97">
        <v>1</v>
      </c>
      <c r="W97">
        <v>0</v>
      </c>
      <c r="X97">
        <v>-1026261040</v>
      </c>
      <c r="Y97">
        <f t="shared" si="17"/>
        <v>7.42</v>
      </c>
      <c r="AA97">
        <v>0</v>
      </c>
      <c r="AB97">
        <v>1343.94</v>
      </c>
      <c r="AC97">
        <v>459.98</v>
      </c>
      <c r="AD97">
        <v>0</v>
      </c>
      <c r="AE97">
        <v>0</v>
      </c>
      <c r="AF97">
        <v>995.51</v>
      </c>
      <c r="AG97">
        <v>459.98</v>
      </c>
      <c r="AH97">
        <v>0</v>
      </c>
      <c r="AI97">
        <v>1</v>
      </c>
      <c r="AJ97">
        <v>1.35</v>
      </c>
      <c r="AK97">
        <v>1</v>
      </c>
      <c r="AL97">
        <v>1</v>
      </c>
      <c r="AM97">
        <v>2</v>
      </c>
      <c r="AN97">
        <v>0</v>
      </c>
      <c r="AO97">
        <v>0</v>
      </c>
      <c r="AP97">
        <v>1</v>
      </c>
      <c r="AQ97">
        <v>1</v>
      </c>
      <c r="AR97">
        <v>0</v>
      </c>
      <c r="AS97" t="s">
        <v>3</v>
      </c>
      <c r="AT97">
        <v>7.42</v>
      </c>
      <c r="AU97" t="s">
        <v>3</v>
      </c>
      <c r="AV97">
        <v>1</v>
      </c>
      <c r="AW97">
        <v>2</v>
      </c>
      <c r="AX97">
        <v>73939522</v>
      </c>
      <c r="AY97">
        <v>1</v>
      </c>
      <c r="AZ97">
        <v>0</v>
      </c>
      <c r="BA97">
        <v>109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7386.6841999999997</v>
      </c>
      <c r="BL97">
        <v>3413.0516000000002</v>
      </c>
      <c r="BM97">
        <v>0</v>
      </c>
      <c r="BN97">
        <v>0</v>
      </c>
      <c r="BO97">
        <v>7.42</v>
      </c>
      <c r="BP97">
        <v>1</v>
      </c>
      <c r="BQ97">
        <v>0</v>
      </c>
      <c r="BR97">
        <v>7386.6841999999997</v>
      </c>
      <c r="BS97">
        <v>3413.0516000000002</v>
      </c>
      <c r="BT97">
        <v>0</v>
      </c>
      <c r="BU97">
        <v>0</v>
      </c>
      <c r="BV97">
        <v>7.42</v>
      </c>
      <c r="BW97">
        <v>1</v>
      </c>
      <c r="CV97">
        <v>0</v>
      </c>
      <c r="CW97">
        <f>ROUND(Y97*Source!I97*DO97,7)</f>
        <v>0.73458000000000001</v>
      </c>
      <c r="CX97">
        <f>ROUND(Y97*Source!I97,7)</f>
        <v>0.73458000000000001</v>
      </c>
      <c r="CY97">
        <f>AB97</f>
        <v>1343.94</v>
      </c>
      <c r="CZ97">
        <f>AF97</f>
        <v>995.51</v>
      </c>
      <c r="DA97">
        <f>AJ97</f>
        <v>1.35</v>
      </c>
      <c r="DB97">
        <f t="shared" si="18"/>
        <v>7386.68</v>
      </c>
      <c r="DC97">
        <f t="shared" si="19"/>
        <v>3413.05</v>
      </c>
      <c r="DD97" t="s">
        <v>3</v>
      </c>
      <c r="DE97" t="s">
        <v>3</v>
      </c>
      <c r="DF97">
        <f t="shared" si="28"/>
        <v>0</v>
      </c>
      <c r="DG97">
        <f>ROUND(ROUND(AF97*AJ97,2)*CX97,2)</f>
        <v>987.23</v>
      </c>
      <c r="DH97">
        <f t="shared" si="20"/>
        <v>337.89</v>
      </c>
      <c r="DI97">
        <f t="shared" si="21"/>
        <v>0</v>
      </c>
      <c r="DJ97">
        <f>DG97+DH97</f>
        <v>1325.12</v>
      </c>
      <c r="DK97">
        <v>0</v>
      </c>
      <c r="DL97" t="s">
        <v>506</v>
      </c>
      <c r="DM97">
        <v>5</v>
      </c>
      <c r="DN97" t="s">
        <v>493</v>
      </c>
      <c r="DO97">
        <v>1</v>
      </c>
    </row>
    <row r="98" spans="1:119" x14ac:dyDescent="0.2">
      <c r="A98">
        <f>ROW(Source!A97)</f>
        <v>97</v>
      </c>
      <c r="B98">
        <v>73938991</v>
      </c>
      <c r="C98">
        <v>73939514</v>
      </c>
      <c r="D98">
        <v>72646972</v>
      </c>
      <c r="E98">
        <v>1</v>
      </c>
      <c r="F98">
        <v>1</v>
      </c>
      <c r="G98">
        <v>1</v>
      </c>
      <c r="H98">
        <v>2</v>
      </c>
      <c r="I98" t="s">
        <v>627</v>
      </c>
      <c r="J98" t="s">
        <v>628</v>
      </c>
      <c r="K98" t="s">
        <v>629</v>
      </c>
      <c r="L98">
        <v>1368</v>
      </c>
      <c r="N98">
        <v>1011</v>
      </c>
      <c r="O98" t="s">
        <v>497</v>
      </c>
      <c r="P98" t="s">
        <v>497</v>
      </c>
      <c r="Q98">
        <v>1</v>
      </c>
      <c r="W98">
        <v>0</v>
      </c>
      <c r="X98">
        <v>559791142</v>
      </c>
      <c r="Y98">
        <f t="shared" si="17"/>
        <v>7.42</v>
      </c>
      <c r="AA98">
        <v>0</v>
      </c>
      <c r="AB98">
        <v>60.91</v>
      </c>
      <c r="AC98">
        <v>0</v>
      </c>
      <c r="AD98">
        <v>0</v>
      </c>
      <c r="AE98">
        <v>0</v>
      </c>
      <c r="AF98">
        <v>34.409999999999997</v>
      </c>
      <c r="AG98">
        <v>0</v>
      </c>
      <c r="AH98">
        <v>0</v>
      </c>
      <c r="AI98">
        <v>1</v>
      </c>
      <c r="AJ98">
        <v>1.77</v>
      </c>
      <c r="AK98">
        <v>1</v>
      </c>
      <c r="AL98">
        <v>1</v>
      </c>
      <c r="AM98">
        <v>2</v>
      </c>
      <c r="AN98">
        <v>0</v>
      </c>
      <c r="AO98">
        <v>0</v>
      </c>
      <c r="AP98">
        <v>1</v>
      </c>
      <c r="AQ98">
        <v>1</v>
      </c>
      <c r="AR98">
        <v>0</v>
      </c>
      <c r="AS98" t="s">
        <v>3</v>
      </c>
      <c r="AT98">
        <v>7.42</v>
      </c>
      <c r="AU98" t="s">
        <v>3</v>
      </c>
      <c r="AV98">
        <v>1</v>
      </c>
      <c r="AW98">
        <v>2</v>
      </c>
      <c r="AX98">
        <v>73939523</v>
      </c>
      <c r="AY98">
        <v>1</v>
      </c>
      <c r="AZ98">
        <v>0</v>
      </c>
      <c r="BA98">
        <v>110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255.32219999999998</v>
      </c>
      <c r="BL98">
        <v>0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255.32219999999998</v>
      </c>
      <c r="BS98">
        <v>0</v>
      </c>
      <c r="BT98">
        <v>0</v>
      </c>
      <c r="BU98">
        <v>0</v>
      </c>
      <c r="BV98">
        <v>0</v>
      </c>
      <c r="BW98">
        <v>1</v>
      </c>
      <c r="CV98">
        <v>0</v>
      </c>
      <c r="CW98">
        <f>ROUND(Y98*Source!I97*DO98,7)</f>
        <v>0</v>
      </c>
      <c r="CX98">
        <f>ROUND(Y98*Source!I97,7)</f>
        <v>0.73458000000000001</v>
      </c>
      <c r="CY98">
        <f>AB98</f>
        <v>60.91</v>
      </c>
      <c r="CZ98">
        <f>AF98</f>
        <v>34.409999999999997</v>
      </c>
      <c r="DA98">
        <f>AJ98</f>
        <v>1.77</v>
      </c>
      <c r="DB98">
        <f t="shared" si="18"/>
        <v>255.32</v>
      </c>
      <c r="DC98">
        <f t="shared" si="19"/>
        <v>0</v>
      </c>
      <c r="DD98" t="s">
        <v>3</v>
      </c>
      <c r="DE98" t="s">
        <v>3</v>
      </c>
      <c r="DF98">
        <f t="shared" si="28"/>
        <v>0</v>
      </c>
      <c r="DG98">
        <f>ROUND(ROUND(AF98*AJ98,2)*CX98,2)</f>
        <v>44.74</v>
      </c>
      <c r="DH98">
        <f t="shared" si="20"/>
        <v>0</v>
      </c>
      <c r="DI98">
        <f t="shared" si="21"/>
        <v>0</v>
      </c>
      <c r="DJ98">
        <f>DG98+DH98</f>
        <v>44.74</v>
      </c>
      <c r="DK98">
        <v>0</v>
      </c>
      <c r="DL98" t="s">
        <v>3</v>
      </c>
      <c r="DM98">
        <v>0</v>
      </c>
      <c r="DN98" t="s">
        <v>3</v>
      </c>
      <c r="DO98">
        <v>0</v>
      </c>
    </row>
    <row r="99" spans="1:119" x14ac:dyDescent="0.2">
      <c r="A99">
        <f>ROW(Source!A97)</f>
        <v>97</v>
      </c>
      <c r="B99">
        <v>73938991</v>
      </c>
      <c r="C99">
        <v>73939514</v>
      </c>
      <c r="D99">
        <v>72524853</v>
      </c>
      <c r="E99">
        <v>119</v>
      </c>
      <c r="F99">
        <v>1</v>
      </c>
      <c r="G99">
        <v>1</v>
      </c>
      <c r="H99">
        <v>3</v>
      </c>
      <c r="I99" t="s">
        <v>232</v>
      </c>
      <c r="J99" t="s">
        <v>3</v>
      </c>
      <c r="K99" t="s">
        <v>233</v>
      </c>
      <c r="L99">
        <v>3277935</v>
      </c>
      <c r="N99">
        <v>1013</v>
      </c>
      <c r="O99" t="s">
        <v>234</v>
      </c>
      <c r="P99" t="s">
        <v>234</v>
      </c>
      <c r="Q99">
        <v>1</v>
      </c>
      <c r="W99">
        <v>0</v>
      </c>
      <c r="X99">
        <v>274903907</v>
      </c>
      <c r="Y99">
        <f t="shared" si="17"/>
        <v>2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1</v>
      </c>
      <c r="AK99">
        <v>1</v>
      </c>
      <c r="AL99">
        <v>1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 t="s">
        <v>3</v>
      </c>
      <c r="AT99">
        <v>2</v>
      </c>
      <c r="AU99" t="s">
        <v>3</v>
      </c>
      <c r="AV99">
        <v>0</v>
      </c>
      <c r="AW99">
        <v>2</v>
      </c>
      <c r="AX99">
        <v>73939524</v>
      </c>
      <c r="AY99">
        <v>1</v>
      </c>
      <c r="AZ99">
        <v>0</v>
      </c>
      <c r="BA99">
        <v>111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CV99">
        <v>0</v>
      </c>
      <c r="CW99">
        <v>0</v>
      </c>
      <c r="CX99">
        <f>ROUND(Y99*Source!I97,7)</f>
        <v>0.19800000000000001</v>
      </c>
      <c r="CY99">
        <f>AA99</f>
        <v>0</v>
      </c>
      <c r="CZ99">
        <f>AE99</f>
        <v>0</v>
      </c>
      <c r="DA99">
        <f>AI99</f>
        <v>1</v>
      </c>
      <c r="DB99">
        <f t="shared" si="18"/>
        <v>0</v>
      </c>
      <c r="DC99">
        <f t="shared" si="19"/>
        <v>0</v>
      </c>
      <c r="DD99" t="s">
        <v>3</v>
      </c>
      <c r="DE99" t="s">
        <v>3</v>
      </c>
      <c r="DF99">
        <f t="shared" si="28"/>
        <v>0</v>
      </c>
      <c r="DG99">
        <f>ROUND(ROUND(AF99,2)*CX99,2)</f>
        <v>0</v>
      </c>
      <c r="DH99">
        <f t="shared" si="20"/>
        <v>0</v>
      </c>
      <c r="DI99">
        <f t="shared" si="21"/>
        <v>0</v>
      </c>
      <c r="DJ99">
        <f>DF99</f>
        <v>0</v>
      </c>
      <c r="DK99">
        <v>0</v>
      </c>
      <c r="DL99" t="s">
        <v>3</v>
      </c>
      <c r="DM99">
        <v>0</v>
      </c>
      <c r="DN99" t="s">
        <v>3</v>
      </c>
      <c r="DO99">
        <v>0</v>
      </c>
    </row>
    <row r="100" spans="1:119" x14ac:dyDescent="0.2">
      <c r="A100">
        <f>ROW(Source!A100)</f>
        <v>100</v>
      </c>
      <c r="B100">
        <v>73938991</v>
      </c>
      <c r="C100">
        <v>73939527</v>
      </c>
      <c r="D100">
        <v>72518610</v>
      </c>
      <c r="E100">
        <v>119</v>
      </c>
      <c r="F100">
        <v>1</v>
      </c>
      <c r="G100">
        <v>1</v>
      </c>
      <c r="H100">
        <v>1</v>
      </c>
      <c r="I100" t="s">
        <v>630</v>
      </c>
      <c r="J100" t="s">
        <v>3</v>
      </c>
      <c r="K100" t="s">
        <v>631</v>
      </c>
      <c r="L100">
        <v>1191</v>
      </c>
      <c r="N100">
        <v>1013</v>
      </c>
      <c r="O100" t="s">
        <v>493</v>
      </c>
      <c r="P100" t="s">
        <v>493</v>
      </c>
      <c r="Q100">
        <v>1</v>
      </c>
      <c r="W100">
        <v>0</v>
      </c>
      <c r="X100">
        <v>-1483035894</v>
      </c>
      <c r="Y100">
        <f t="shared" si="17"/>
        <v>11.35</v>
      </c>
      <c r="AA100">
        <v>0</v>
      </c>
      <c r="AB100">
        <v>0</v>
      </c>
      <c r="AC100">
        <v>0</v>
      </c>
      <c r="AD100">
        <v>337.52</v>
      </c>
      <c r="AE100">
        <v>0</v>
      </c>
      <c r="AF100">
        <v>0</v>
      </c>
      <c r="AG100">
        <v>0</v>
      </c>
      <c r="AH100">
        <v>337.52</v>
      </c>
      <c r="AI100">
        <v>1</v>
      </c>
      <c r="AJ100">
        <v>1</v>
      </c>
      <c r="AK100">
        <v>1</v>
      </c>
      <c r="AL100">
        <v>1</v>
      </c>
      <c r="AM100">
        <v>-2</v>
      </c>
      <c r="AN100">
        <v>0</v>
      </c>
      <c r="AO100">
        <v>0</v>
      </c>
      <c r="AP100">
        <v>1</v>
      </c>
      <c r="AQ100">
        <v>1</v>
      </c>
      <c r="AR100">
        <v>0</v>
      </c>
      <c r="AS100" t="s">
        <v>3</v>
      </c>
      <c r="AT100">
        <v>11.35</v>
      </c>
      <c r="AU100" t="s">
        <v>3</v>
      </c>
      <c r="AV100">
        <v>1</v>
      </c>
      <c r="AW100">
        <v>2</v>
      </c>
      <c r="AX100">
        <v>73939533</v>
      </c>
      <c r="AY100">
        <v>1</v>
      </c>
      <c r="AZ100">
        <v>0</v>
      </c>
      <c r="BA100">
        <v>112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3830.8519999999999</v>
      </c>
      <c r="BN100">
        <v>11.35</v>
      </c>
      <c r="BO100">
        <v>0</v>
      </c>
      <c r="BP100">
        <v>1</v>
      </c>
      <c r="BQ100">
        <v>0</v>
      </c>
      <c r="BR100">
        <v>0</v>
      </c>
      <c r="BS100">
        <v>0</v>
      </c>
      <c r="BT100">
        <v>3830.8519999999999</v>
      </c>
      <c r="BU100">
        <v>11.35</v>
      </c>
      <c r="BV100">
        <v>0</v>
      </c>
      <c r="BW100">
        <v>1</v>
      </c>
      <c r="CU100">
        <f>ROUND(AT100*Source!I100*AH100*AL100,2)</f>
        <v>153.22999999999999</v>
      </c>
      <c r="CV100">
        <f>ROUND(Y100*Source!I100,7)</f>
        <v>0.45400000000000001</v>
      </c>
      <c r="CW100">
        <v>0</v>
      </c>
      <c r="CX100">
        <f>ROUND(Y100*Source!I100,7)</f>
        <v>0.45400000000000001</v>
      </c>
      <c r="CY100">
        <f>AD100</f>
        <v>337.52</v>
      </c>
      <c r="CZ100">
        <f>AH100</f>
        <v>337.52</v>
      </c>
      <c r="DA100">
        <f>AL100</f>
        <v>1</v>
      </c>
      <c r="DB100">
        <f t="shared" si="18"/>
        <v>3830.85</v>
      </c>
      <c r="DC100">
        <f t="shared" si="19"/>
        <v>0</v>
      </c>
      <c r="DD100" t="s">
        <v>3</v>
      </c>
      <c r="DE100" t="s">
        <v>3</v>
      </c>
      <c r="DF100">
        <f t="shared" si="28"/>
        <v>0</v>
      </c>
      <c r="DG100">
        <f>ROUND(ROUND(AF100,2)*CX100,2)</f>
        <v>0</v>
      </c>
      <c r="DH100">
        <f t="shared" si="20"/>
        <v>0</v>
      </c>
      <c r="DI100">
        <f t="shared" si="21"/>
        <v>153.22999999999999</v>
      </c>
      <c r="DJ100">
        <f>DI100</f>
        <v>153.22999999999999</v>
      </c>
      <c r="DK100">
        <v>1</v>
      </c>
      <c r="DL100" t="s">
        <v>3</v>
      </c>
      <c r="DM100">
        <v>0</v>
      </c>
      <c r="DN100" t="s">
        <v>3</v>
      </c>
      <c r="DO100">
        <v>0</v>
      </c>
    </row>
    <row r="101" spans="1:119" x14ac:dyDescent="0.2">
      <c r="A101">
        <f>ROW(Source!A100)</f>
        <v>100</v>
      </c>
      <c r="B101">
        <v>73938991</v>
      </c>
      <c r="C101">
        <v>73939527</v>
      </c>
      <c r="D101">
        <v>72518826</v>
      </c>
      <c r="E101">
        <v>119</v>
      </c>
      <c r="F101">
        <v>1</v>
      </c>
      <c r="G101">
        <v>1</v>
      </c>
      <c r="H101">
        <v>1</v>
      </c>
      <c r="I101" t="s">
        <v>491</v>
      </c>
      <c r="J101" t="s">
        <v>3</v>
      </c>
      <c r="K101" t="s">
        <v>492</v>
      </c>
      <c r="L101">
        <v>1191</v>
      </c>
      <c r="N101">
        <v>1013</v>
      </c>
      <c r="O101" t="s">
        <v>493</v>
      </c>
      <c r="P101" t="s">
        <v>493</v>
      </c>
      <c r="Q101">
        <v>1</v>
      </c>
      <c r="W101">
        <v>0</v>
      </c>
      <c r="X101">
        <v>-1417349443</v>
      </c>
      <c r="Y101">
        <f t="shared" si="17"/>
        <v>0.94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1</v>
      </c>
      <c r="AL101">
        <v>1</v>
      </c>
      <c r="AM101">
        <v>-2</v>
      </c>
      <c r="AN101">
        <v>0</v>
      </c>
      <c r="AO101">
        <v>0</v>
      </c>
      <c r="AP101">
        <v>1</v>
      </c>
      <c r="AQ101">
        <v>1</v>
      </c>
      <c r="AR101">
        <v>0</v>
      </c>
      <c r="AS101" t="s">
        <v>3</v>
      </c>
      <c r="AT101">
        <v>0.94</v>
      </c>
      <c r="AU101" t="s">
        <v>3</v>
      </c>
      <c r="AV101">
        <v>2</v>
      </c>
      <c r="AW101">
        <v>2</v>
      </c>
      <c r="AX101">
        <v>73939534</v>
      </c>
      <c r="AY101">
        <v>1</v>
      </c>
      <c r="AZ101">
        <v>0</v>
      </c>
      <c r="BA101">
        <v>113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CV101">
        <v>0</v>
      </c>
      <c r="CW101">
        <v>0</v>
      </c>
      <c r="CX101">
        <f>ROUND(Y101*Source!I100,7)</f>
        <v>3.7600000000000001E-2</v>
      </c>
      <c r="CY101">
        <f>AD101</f>
        <v>0</v>
      </c>
      <c r="CZ101">
        <f>AH101</f>
        <v>0</v>
      </c>
      <c r="DA101">
        <f>AL101</f>
        <v>1</v>
      </c>
      <c r="DB101">
        <f t="shared" si="18"/>
        <v>0</v>
      </c>
      <c r="DC101">
        <f t="shared" si="19"/>
        <v>0</v>
      </c>
      <c r="DD101" t="s">
        <v>3</v>
      </c>
      <c r="DE101" t="s">
        <v>3</v>
      </c>
      <c r="DF101">
        <f t="shared" si="28"/>
        <v>0</v>
      </c>
      <c r="DG101">
        <f>ROUND(ROUND(AF101,2)*CX101,2)</f>
        <v>0</v>
      </c>
      <c r="DH101">
        <f t="shared" si="20"/>
        <v>0</v>
      </c>
      <c r="DI101">
        <f t="shared" si="21"/>
        <v>0</v>
      </c>
      <c r="DJ101">
        <f>DI101</f>
        <v>0</v>
      </c>
      <c r="DK101">
        <v>0</v>
      </c>
      <c r="DL101" t="s">
        <v>3</v>
      </c>
      <c r="DM101">
        <v>0</v>
      </c>
      <c r="DN101" t="s">
        <v>3</v>
      </c>
      <c r="DO101">
        <v>0</v>
      </c>
    </row>
    <row r="102" spans="1:119" x14ac:dyDescent="0.2">
      <c r="A102">
        <f>ROW(Source!A100)</f>
        <v>100</v>
      </c>
      <c r="B102">
        <v>73938991</v>
      </c>
      <c r="C102">
        <v>73939527</v>
      </c>
      <c r="D102">
        <v>72646876</v>
      </c>
      <c r="E102">
        <v>1</v>
      </c>
      <c r="F102">
        <v>1</v>
      </c>
      <c r="G102">
        <v>1</v>
      </c>
      <c r="H102">
        <v>2</v>
      </c>
      <c r="I102" t="s">
        <v>632</v>
      </c>
      <c r="J102" t="s">
        <v>633</v>
      </c>
      <c r="K102" t="s">
        <v>634</v>
      </c>
      <c r="L102">
        <v>1368</v>
      </c>
      <c r="N102">
        <v>1011</v>
      </c>
      <c r="O102" t="s">
        <v>497</v>
      </c>
      <c r="P102" t="s">
        <v>497</v>
      </c>
      <c r="Q102">
        <v>1</v>
      </c>
      <c r="W102">
        <v>0</v>
      </c>
      <c r="X102">
        <v>1085378362</v>
      </c>
      <c r="Y102">
        <f t="shared" si="17"/>
        <v>0.94</v>
      </c>
      <c r="AA102">
        <v>0</v>
      </c>
      <c r="AB102">
        <v>1202.99</v>
      </c>
      <c r="AC102">
        <v>400.24</v>
      </c>
      <c r="AD102">
        <v>0</v>
      </c>
      <c r="AE102">
        <v>0</v>
      </c>
      <c r="AF102">
        <v>865.46</v>
      </c>
      <c r="AG102">
        <v>400.24</v>
      </c>
      <c r="AH102">
        <v>0</v>
      </c>
      <c r="AI102">
        <v>1</v>
      </c>
      <c r="AJ102">
        <v>1.39</v>
      </c>
      <c r="AK102">
        <v>1</v>
      </c>
      <c r="AL102">
        <v>1</v>
      </c>
      <c r="AM102">
        <v>2</v>
      </c>
      <c r="AN102">
        <v>0</v>
      </c>
      <c r="AO102">
        <v>0</v>
      </c>
      <c r="AP102">
        <v>1</v>
      </c>
      <c r="AQ102">
        <v>1</v>
      </c>
      <c r="AR102">
        <v>0</v>
      </c>
      <c r="AS102" t="s">
        <v>3</v>
      </c>
      <c r="AT102">
        <v>0.94</v>
      </c>
      <c r="AU102" t="s">
        <v>3</v>
      </c>
      <c r="AV102">
        <v>1</v>
      </c>
      <c r="AW102">
        <v>2</v>
      </c>
      <c r="AX102">
        <v>73939535</v>
      </c>
      <c r="AY102">
        <v>1</v>
      </c>
      <c r="AZ102">
        <v>0</v>
      </c>
      <c r="BA102">
        <v>114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813.53239999999994</v>
      </c>
      <c r="BL102">
        <v>376.22559999999999</v>
      </c>
      <c r="BM102">
        <v>0</v>
      </c>
      <c r="BN102">
        <v>0</v>
      </c>
      <c r="BO102">
        <v>0.94</v>
      </c>
      <c r="BP102">
        <v>1</v>
      </c>
      <c r="BQ102">
        <v>0</v>
      </c>
      <c r="BR102">
        <v>813.53239999999994</v>
      </c>
      <c r="BS102">
        <v>376.22559999999999</v>
      </c>
      <c r="BT102">
        <v>0</v>
      </c>
      <c r="BU102">
        <v>0</v>
      </c>
      <c r="BV102">
        <v>0.94</v>
      </c>
      <c r="BW102">
        <v>1</v>
      </c>
      <c r="CV102">
        <v>0</v>
      </c>
      <c r="CW102">
        <f>ROUND(Y102*Source!I100*DO102,7)</f>
        <v>3.7600000000000001E-2</v>
      </c>
      <c r="CX102">
        <f>ROUND(Y102*Source!I100,7)</f>
        <v>3.7600000000000001E-2</v>
      </c>
      <c r="CY102">
        <f>AB102</f>
        <v>1202.99</v>
      </c>
      <c r="CZ102">
        <f>AF102</f>
        <v>865.46</v>
      </c>
      <c r="DA102">
        <f>AJ102</f>
        <v>1.39</v>
      </c>
      <c r="DB102">
        <f t="shared" si="18"/>
        <v>813.53</v>
      </c>
      <c r="DC102">
        <f t="shared" si="19"/>
        <v>376.23</v>
      </c>
      <c r="DD102" t="s">
        <v>3</v>
      </c>
      <c r="DE102" t="s">
        <v>3</v>
      </c>
      <c r="DF102">
        <f t="shared" si="28"/>
        <v>0</v>
      </c>
      <c r="DG102">
        <f>ROUND(ROUND(AF102*AJ102,2)*CX102,2)</f>
        <v>45.23</v>
      </c>
      <c r="DH102">
        <f t="shared" si="20"/>
        <v>15.05</v>
      </c>
      <c r="DI102">
        <f t="shared" si="21"/>
        <v>0</v>
      </c>
      <c r="DJ102">
        <f>DG102+DH102</f>
        <v>60.28</v>
      </c>
      <c r="DK102">
        <v>0</v>
      </c>
      <c r="DL102" t="s">
        <v>534</v>
      </c>
      <c r="DM102">
        <v>4</v>
      </c>
      <c r="DN102" t="s">
        <v>493</v>
      </c>
      <c r="DO102">
        <v>1</v>
      </c>
    </row>
    <row r="103" spans="1:119" x14ac:dyDescent="0.2">
      <c r="A103">
        <f>ROW(Source!A100)</f>
        <v>100</v>
      </c>
      <c r="B103">
        <v>73938991</v>
      </c>
      <c r="C103">
        <v>73939527</v>
      </c>
      <c r="D103">
        <v>72647549</v>
      </c>
      <c r="E103">
        <v>1</v>
      </c>
      <c r="F103">
        <v>1</v>
      </c>
      <c r="G103">
        <v>1</v>
      </c>
      <c r="H103">
        <v>2</v>
      </c>
      <c r="I103" t="s">
        <v>635</v>
      </c>
      <c r="J103" t="s">
        <v>636</v>
      </c>
      <c r="K103" t="s">
        <v>637</v>
      </c>
      <c r="L103">
        <v>1368</v>
      </c>
      <c r="N103">
        <v>1011</v>
      </c>
      <c r="O103" t="s">
        <v>497</v>
      </c>
      <c r="P103" t="s">
        <v>497</v>
      </c>
      <c r="Q103">
        <v>1</v>
      </c>
      <c r="W103">
        <v>0</v>
      </c>
      <c r="X103">
        <v>2139248268</v>
      </c>
      <c r="Y103">
        <f t="shared" si="17"/>
        <v>4.24</v>
      </c>
      <c r="AA103">
        <v>0</v>
      </c>
      <c r="AB103">
        <v>30.37</v>
      </c>
      <c r="AC103">
        <v>0</v>
      </c>
      <c r="AD103">
        <v>0</v>
      </c>
      <c r="AE103">
        <v>0</v>
      </c>
      <c r="AF103">
        <v>30.37</v>
      </c>
      <c r="AG103">
        <v>0</v>
      </c>
      <c r="AH103">
        <v>0</v>
      </c>
      <c r="AI103">
        <v>1</v>
      </c>
      <c r="AJ103">
        <v>1</v>
      </c>
      <c r="AK103">
        <v>1</v>
      </c>
      <c r="AL103">
        <v>1</v>
      </c>
      <c r="AM103">
        <v>-2</v>
      </c>
      <c r="AN103">
        <v>0</v>
      </c>
      <c r="AO103">
        <v>0</v>
      </c>
      <c r="AP103">
        <v>1</v>
      </c>
      <c r="AQ103">
        <v>1</v>
      </c>
      <c r="AR103">
        <v>0</v>
      </c>
      <c r="AS103" t="s">
        <v>3</v>
      </c>
      <c r="AT103">
        <v>4.24</v>
      </c>
      <c r="AU103" t="s">
        <v>3</v>
      </c>
      <c r="AV103">
        <v>1</v>
      </c>
      <c r="AW103">
        <v>2</v>
      </c>
      <c r="AX103">
        <v>73939536</v>
      </c>
      <c r="AY103">
        <v>1</v>
      </c>
      <c r="AZ103">
        <v>0</v>
      </c>
      <c r="BA103">
        <v>115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128.7688</v>
      </c>
      <c r="BL103">
        <v>0</v>
      </c>
      <c r="BM103">
        <v>0</v>
      </c>
      <c r="BN103">
        <v>0</v>
      </c>
      <c r="BO103">
        <v>0</v>
      </c>
      <c r="BP103">
        <v>1</v>
      </c>
      <c r="BQ103">
        <v>0</v>
      </c>
      <c r="BR103">
        <v>128.7688</v>
      </c>
      <c r="BS103">
        <v>0</v>
      </c>
      <c r="BT103">
        <v>0</v>
      </c>
      <c r="BU103">
        <v>0</v>
      </c>
      <c r="BV103">
        <v>0</v>
      </c>
      <c r="BW103">
        <v>1</v>
      </c>
      <c r="CV103">
        <v>0</v>
      </c>
      <c r="CW103">
        <f>ROUND(Y103*Source!I100*DO103,7)</f>
        <v>0</v>
      </c>
      <c r="CX103">
        <f>ROUND(Y103*Source!I100,7)</f>
        <v>0.1696</v>
      </c>
      <c r="CY103">
        <f>AB103</f>
        <v>30.37</v>
      </c>
      <c r="CZ103">
        <f>AF103</f>
        <v>30.37</v>
      </c>
      <c r="DA103">
        <f>AJ103</f>
        <v>1</v>
      </c>
      <c r="DB103">
        <f t="shared" si="18"/>
        <v>128.77000000000001</v>
      </c>
      <c r="DC103">
        <f t="shared" si="19"/>
        <v>0</v>
      </c>
      <c r="DD103" t="s">
        <v>3</v>
      </c>
      <c r="DE103" t="s">
        <v>3</v>
      </c>
      <c r="DF103">
        <f t="shared" si="28"/>
        <v>0</v>
      </c>
      <c r="DG103">
        <f>ROUND(ROUND(AF103,2)*CX103,2)</f>
        <v>5.15</v>
      </c>
      <c r="DH103">
        <f t="shared" si="20"/>
        <v>0</v>
      </c>
      <c r="DI103">
        <f t="shared" si="21"/>
        <v>0</v>
      </c>
      <c r="DJ103">
        <f>DG103+DH103</f>
        <v>5.15</v>
      </c>
      <c r="DK103">
        <v>1</v>
      </c>
      <c r="DL103" t="s">
        <v>3</v>
      </c>
      <c r="DM103">
        <v>0</v>
      </c>
      <c r="DN103" t="s">
        <v>3</v>
      </c>
      <c r="DO103">
        <v>0</v>
      </c>
    </row>
    <row r="104" spans="1:119" x14ac:dyDescent="0.2">
      <c r="A104">
        <f>ROW(Source!A100)</f>
        <v>100</v>
      </c>
      <c r="B104">
        <v>73938991</v>
      </c>
      <c r="C104">
        <v>73939527</v>
      </c>
      <c r="D104">
        <v>72519051</v>
      </c>
      <c r="E104">
        <v>119</v>
      </c>
      <c r="F104">
        <v>1</v>
      </c>
      <c r="G104">
        <v>1</v>
      </c>
      <c r="H104">
        <v>3</v>
      </c>
      <c r="I104" t="s">
        <v>260</v>
      </c>
      <c r="J104" t="s">
        <v>3</v>
      </c>
      <c r="K104" t="s">
        <v>261</v>
      </c>
      <c r="L104">
        <v>1371</v>
      </c>
      <c r="N104">
        <v>1013</v>
      </c>
      <c r="O104" t="s">
        <v>137</v>
      </c>
      <c r="P104" t="s">
        <v>137</v>
      </c>
      <c r="Q104">
        <v>1</v>
      </c>
      <c r="W104">
        <v>0</v>
      </c>
      <c r="X104">
        <v>1558787212</v>
      </c>
      <c r="Y104">
        <f t="shared" si="17"/>
        <v>100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1</v>
      </c>
      <c r="AK104">
        <v>1</v>
      </c>
      <c r="AL104">
        <v>1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0</v>
      </c>
      <c r="AS104" t="s">
        <v>3</v>
      </c>
      <c r="AT104">
        <v>100</v>
      </c>
      <c r="AU104" t="s">
        <v>3</v>
      </c>
      <c r="AV104">
        <v>0</v>
      </c>
      <c r="AW104">
        <v>2</v>
      </c>
      <c r="AX104">
        <v>73939537</v>
      </c>
      <c r="AY104">
        <v>1</v>
      </c>
      <c r="AZ104">
        <v>0</v>
      </c>
      <c r="BA104">
        <v>116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CV104">
        <v>0</v>
      </c>
      <c r="CW104">
        <v>0</v>
      </c>
      <c r="CX104">
        <f>ROUND(Y104*Source!I100,7)</f>
        <v>4</v>
      </c>
      <c r="CY104">
        <f>AA104</f>
        <v>0</v>
      </c>
      <c r="CZ104">
        <f>AE104</f>
        <v>0</v>
      </c>
      <c r="DA104">
        <f>AI104</f>
        <v>1</v>
      </c>
      <c r="DB104">
        <f t="shared" si="18"/>
        <v>0</v>
      </c>
      <c r="DC104">
        <f t="shared" si="19"/>
        <v>0</v>
      </c>
      <c r="DD104" t="s">
        <v>3</v>
      </c>
      <c r="DE104" t="s">
        <v>3</v>
      </c>
      <c r="DF104">
        <f t="shared" si="28"/>
        <v>0</v>
      </c>
      <c r="DG104">
        <f>ROUND(ROUND(AF104,2)*CX104,2)</f>
        <v>0</v>
      </c>
      <c r="DH104">
        <f t="shared" si="20"/>
        <v>0</v>
      </c>
      <c r="DI104">
        <f t="shared" si="21"/>
        <v>0</v>
      </c>
      <c r="DJ104">
        <f>DF104</f>
        <v>0</v>
      </c>
      <c r="DK104">
        <v>0</v>
      </c>
      <c r="DL104" t="s">
        <v>3</v>
      </c>
      <c r="DM104">
        <v>0</v>
      </c>
      <c r="DN104" t="s">
        <v>3</v>
      </c>
      <c r="DO104">
        <v>0</v>
      </c>
    </row>
    <row r="105" spans="1:119" x14ac:dyDescent="0.2">
      <c r="A105">
        <f>ROW(Source!A104)</f>
        <v>104</v>
      </c>
      <c r="B105">
        <v>73938991</v>
      </c>
      <c r="C105">
        <v>73939541</v>
      </c>
      <c r="D105">
        <v>72518592</v>
      </c>
      <c r="E105">
        <v>119</v>
      </c>
      <c r="F105">
        <v>1</v>
      </c>
      <c r="G105">
        <v>1</v>
      </c>
      <c r="H105">
        <v>1</v>
      </c>
      <c r="I105" t="s">
        <v>499</v>
      </c>
      <c r="J105" t="s">
        <v>3</v>
      </c>
      <c r="K105" t="s">
        <v>500</v>
      </c>
      <c r="L105">
        <v>1191</v>
      </c>
      <c r="N105">
        <v>1013</v>
      </c>
      <c r="O105" t="s">
        <v>493</v>
      </c>
      <c r="P105" t="s">
        <v>493</v>
      </c>
      <c r="Q105">
        <v>1</v>
      </c>
      <c r="W105">
        <v>0</v>
      </c>
      <c r="X105">
        <v>370475345</v>
      </c>
      <c r="Y105">
        <f t="shared" si="17"/>
        <v>135</v>
      </c>
      <c r="AA105">
        <v>0</v>
      </c>
      <c r="AB105">
        <v>0</v>
      </c>
      <c r="AC105">
        <v>0</v>
      </c>
      <c r="AD105">
        <v>325.57</v>
      </c>
      <c r="AE105">
        <v>0</v>
      </c>
      <c r="AF105">
        <v>0</v>
      </c>
      <c r="AG105">
        <v>0</v>
      </c>
      <c r="AH105">
        <v>325.57</v>
      </c>
      <c r="AI105">
        <v>1</v>
      </c>
      <c r="AJ105">
        <v>1</v>
      </c>
      <c r="AK105">
        <v>1</v>
      </c>
      <c r="AL105">
        <v>1</v>
      </c>
      <c r="AM105">
        <v>-2</v>
      </c>
      <c r="AN105">
        <v>0</v>
      </c>
      <c r="AO105">
        <v>0</v>
      </c>
      <c r="AP105">
        <v>1</v>
      </c>
      <c r="AQ105">
        <v>1</v>
      </c>
      <c r="AR105">
        <v>0</v>
      </c>
      <c r="AS105" t="s">
        <v>3</v>
      </c>
      <c r="AT105">
        <v>135</v>
      </c>
      <c r="AU105" t="s">
        <v>3</v>
      </c>
      <c r="AV105">
        <v>1</v>
      </c>
      <c r="AW105">
        <v>2</v>
      </c>
      <c r="AX105">
        <v>73939550</v>
      </c>
      <c r="AY105">
        <v>1</v>
      </c>
      <c r="AZ105">
        <v>0</v>
      </c>
      <c r="BA105">
        <v>117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43951.95</v>
      </c>
      <c r="BN105">
        <v>135</v>
      </c>
      <c r="BO105">
        <v>0</v>
      </c>
      <c r="BP105">
        <v>1</v>
      </c>
      <c r="BQ105">
        <v>0</v>
      </c>
      <c r="BR105">
        <v>0</v>
      </c>
      <c r="BS105">
        <v>0</v>
      </c>
      <c r="BT105">
        <v>43951.95</v>
      </c>
      <c r="BU105">
        <v>135</v>
      </c>
      <c r="BV105">
        <v>0</v>
      </c>
      <c r="BW105">
        <v>1</v>
      </c>
      <c r="CU105">
        <f>ROUND(AT105*Source!I104*AH105*AL105,2)</f>
        <v>45.71</v>
      </c>
      <c r="CV105">
        <f>ROUND(Y105*Source!I104,7)</f>
        <v>0.1404</v>
      </c>
      <c r="CW105">
        <v>0</v>
      </c>
      <c r="CX105">
        <f>ROUND(Y105*Source!I104,7)</f>
        <v>0.1404</v>
      </c>
      <c r="CY105">
        <f>AD105</f>
        <v>325.57</v>
      </c>
      <c r="CZ105">
        <f>AH105</f>
        <v>325.57</v>
      </c>
      <c r="DA105">
        <f>AL105</f>
        <v>1</v>
      </c>
      <c r="DB105">
        <f t="shared" si="18"/>
        <v>43951.95</v>
      </c>
      <c r="DC105">
        <f t="shared" si="19"/>
        <v>0</v>
      </c>
      <c r="DD105" t="s">
        <v>3</v>
      </c>
      <c r="DE105" t="s">
        <v>3</v>
      </c>
      <c r="DF105">
        <f t="shared" si="28"/>
        <v>0</v>
      </c>
      <c r="DG105">
        <f>ROUND(ROUND(AF105,2)*CX105,2)</f>
        <v>0</v>
      </c>
      <c r="DH105">
        <f t="shared" si="20"/>
        <v>0</v>
      </c>
      <c r="DI105">
        <f t="shared" si="21"/>
        <v>45.71</v>
      </c>
      <c r="DJ105">
        <f>DI105</f>
        <v>45.71</v>
      </c>
      <c r="DK105">
        <v>1</v>
      </c>
      <c r="DL105" t="s">
        <v>3</v>
      </c>
      <c r="DM105">
        <v>0</v>
      </c>
      <c r="DN105" t="s">
        <v>3</v>
      </c>
      <c r="DO105">
        <v>0</v>
      </c>
    </row>
    <row r="106" spans="1:119" x14ac:dyDescent="0.2">
      <c r="A106">
        <f>ROW(Source!A104)</f>
        <v>104</v>
      </c>
      <c r="B106">
        <v>73938991</v>
      </c>
      <c r="C106">
        <v>73939541</v>
      </c>
      <c r="D106">
        <v>72518826</v>
      </c>
      <c r="E106">
        <v>119</v>
      </c>
      <c r="F106">
        <v>1</v>
      </c>
      <c r="G106">
        <v>1</v>
      </c>
      <c r="H106">
        <v>1</v>
      </c>
      <c r="I106" t="s">
        <v>491</v>
      </c>
      <c r="J106" t="s">
        <v>3</v>
      </c>
      <c r="K106" t="s">
        <v>492</v>
      </c>
      <c r="L106">
        <v>1191</v>
      </c>
      <c r="N106">
        <v>1013</v>
      </c>
      <c r="O106" t="s">
        <v>493</v>
      </c>
      <c r="P106" t="s">
        <v>493</v>
      </c>
      <c r="Q106">
        <v>1</v>
      </c>
      <c r="W106">
        <v>0</v>
      </c>
      <c r="X106">
        <v>-1417349443</v>
      </c>
      <c r="Y106">
        <f t="shared" si="17"/>
        <v>18.12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1</v>
      </c>
      <c r="AK106">
        <v>1</v>
      </c>
      <c r="AL106">
        <v>1</v>
      </c>
      <c r="AM106">
        <v>-2</v>
      </c>
      <c r="AN106">
        <v>0</v>
      </c>
      <c r="AO106">
        <v>0</v>
      </c>
      <c r="AP106">
        <v>1</v>
      </c>
      <c r="AQ106">
        <v>1</v>
      </c>
      <c r="AR106">
        <v>0</v>
      </c>
      <c r="AS106" t="s">
        <v>3</v>
      </c>
      <c r="AT106">
        <v>18.12</v>
      </c>
      <c r="AU106" t="s">
        <v>3</v>
      </c>
      <c r="AV106">
        <v>2</v>
      </c>
      <c r="AW106">
        <v>2</v>
      </c>
      <c r="AX106">
        <v>73939551</v>
      </c>
      <c r="AY106">
        <v>1</v>
      </c>
      <c r="AZ106">
        <v>0</v>
      </c>
      <c r="BA106">
        <v>118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CV106">
        <v>0</v>
      </c>
      <c r="CW106">
        <v>0</v>
      </c>
      <c r="CX106">
        <f>ROUND(Y106*Source!I104,7)</f>
        <v>1.8844799999999998E-2</v>
      </c>
      <c r="CY106">
        <f>AD106</f>
        <v>0</v>
      </c>
      <c r="CZ106">
        <f>AH106</f>
        <v>0</v>
      </c>
      <c r="DA106">
        <f>AL106</f>
        <v>1</v>
      </c>
      <c r="DB106">
        <f t="shared" si="18"/>
        <v>0</v>
      </c>
      <c r="DC106">
        <f t="shared" si="19"/>
        <v>0</v>
      </c>
      <c r="DD106" t="s">
        <v>3</v>
      </c>
      <c r="DE106" t="s">
        <v>3</v>
      </c>
      <c r="DF106">
        <f t="shared" si="28"/>
        <v>0</v>
      </c>
      <c r="DG106">
        <f>ROUND(ROUND(AF106,2)*CX106,2)</f>
        <v>0</v>
      </c>
      <c r="DH106">
        <f t="shared" si="20"/>
        <v>0</v>
      </c>
      <c r="DI106">
        <f t="shared" si="21"/>
        <v>0</v>
      </c>
      <c r="DJ106">
        <f>DI106</f>
        <v>0</v>
      </c>
      <c r="DK106">
        <v>0</v>
      </c>
      <c r="DL106" t="s">
        <v>3</v>
      </c>
      <c r="DM106">
        <v>0</v>
      </c>
      <c r="DN106" t="s">
        <v>3</v>
      </c>
      <c r="DO106">
        <v>0</v>
      </c>
    </row>
    <row r="107" spans="1:119" x14ac:dyDescent="0.2">
      <c r="A107">
        <f>ROW(Source!A104)</f>
        <v>104</v>
      </c>
      <c r="B107">
        <v>73938991</v>
      </c>
      <c r="C107">
        <v>73939541</v>
      </c>
      <c r="D107">
        <v>72645984</v>
      </c>
      <c r="E107">
        <v>1</v>
      </c>
      <c r="F107">
        <v>1</v>
      </c>
      <c r="G107">
        <v>1</v>
      </c>
      <c r="H107">
        <v>2</v>
      </c>
      <c r="I107" t="s">
        <v>638</v>
      </c>
      <c r="J107" t="s">
        <v>639</v>
      </c>
      <c r="K107" t="s">
        <v>640</v>
      </c>
      <c r="L107">
        <v>1368</v>
      </c>
      <c r="N107">
        <v>1011</v>
      </c>
      <c r="O107" t="s">
        <v>497</v>
      </c>
      <c r="P107" t="s">
        <v>497</v>
      </c>
      <c r="Q107">
        <v>1</v>
      </c>
      <c r="W107">
        <v>0</v>
      </c>
      <c r="X107">
        <v>-2007910459</v>
      </c>
      <c r="Y107">
        <f t="shared" si="17"/>
        <v>18</v>
      </c>
      <c r="AA107">
        <v>0</v>
      </c>
      <c r="AB107">
        <v>996.19</v>
      </c>
      <c r="AC107">
        <v>537.64</v>
      </c>
      <c r="AD107">
        <v>0</v>
      </c>
      <c r="AE107">
        <v>0</v>
      </c>
      <c r="AF107">
        <v>622.62</v>
      </c>
      <c r="AG107">
        <v>537.64</v>
      </c>
      <c r="AH107">
        <v>0</v>
      </c>
      <c r="AI107">
        <v>1</v>
      </c>
      <c r="AJ107">
        <v>1.6</v>
      </c>
      <c r="AK107">
        <v>1</v>
      </c>
      <c r="AL107">
        <v>1</v>
      </c>
      <c r="AM107">
        <v>2</v>
      </c>
      <c r="AN107">
        <v>0</v>
      </c>
      <c r="AO107">
        <v>0</v>
      </c>
      <c r="AP107">
        <v>1</v>
      </c>
      <c r="AQ107">
        <v>1</v>
      </c>
      <c r="AR107">
        <v>0</v>
      </c>
      <c r="AS107" t="s">
        <v>3</v>
      </c>
      <c r="AT107">
        <v>18</v>
      </c>
      <c r="AU107" t="s">
        <v>3</v>
      </c>
      <c r="AV107">
        <v>1</v>
      </c>
      <c r="AW107">
        <v>2</v>
      </c>
      <c r="AX107">
        <v>73939552</v>
      </c>
      <c r="AY107">
        <v>1</v>
      </c>
      <c r="AZ107">
        <v>0</v>
      </c>
      <c r="BA107">
        <v>119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11207.16</v>
      </c>
      <c r="BL107">
        <v>9677.52</v>
      </c>
      <c r="BM107">
        <v>0</v>
      </c>
      <c r="BN107">
        <v>0</v>
      </c>
      <c r="BO107">
        <v>18</v>
      </c>
      <c r="BP107">
        <v>1</v>
      </c>
      <c r="BQ107">
        <v>0</v>
      </c>
      <c r="BR107">
        <v>11207.16</v>
      </c>
      <c r="BS107">
        <v>9677.52</v>
      </c>
      <c r="BT107">
        <v>0</v>
      </c>
      <c r="BU107">
        <v>0</v>
      </c>
      <c r="BV107">
        <v>18</v>
      </c>
      <c r="BW107">
        <v>1</v>
      </c>
      <c r="CV107">
        <v>0</v>
      </c>
      <c r="CW107">
        <f>ROUND(Y107*Source!I104*DO107,7)</f>
        <v>1.8720000000000001E-2</v>
      </c>
      <c r="CX107">
        <f>ROUND(Y107*Source!I104,7)</f>
        <v>1.8720000000000001E-2</v>
      </c>
      <c r="CY107">
        <f>AB107</f>
        <v>996.19</v>
      </c>
      <c r="CZ107">
        <f>AF107</f>
        <v>622.62</v>
      </c>
      <c r="DA107">
        <f>AJ107</f>
        <v>1.6</v>
      </c>
      <c r="DB107">
        <f t="shared" si="18"/>
        <v>11207.16</v>
      </c>
      <c r="DC107">
        <f t="shared" si="19"/>
        <v>9677.52</v>
      </c>
      <c r="DD107" t="s">
        <v>3</v>
      </c>
      <c r="DE107" t="s">
        <v>3</v>
      </c>
      <c r="DF107">
        <f t="shared" si="28"/>
        <v>0</v>
      </c>
      <c r="DG107">
        <f>ROUND(ROUND(AF107*AJ107,2)*CX107,2)</f>
        <v>18.649999999999999</v>
      </c>
      <c r="DH107">
        <f t="shared" si="20"/>
        <v>10.06</v>
      </c>
      <c r="DI107">
        <f t="shared" si="21"/>
        <v>0</v>
      </c>
      <c r="DJ107">
        <f>DG107+DH107</f>
        <v>28.71</v>
      </c>
      <c r="DK107">
        <v>0</v>
      </c>
      <c r="DL107" t="s">
        <v>498</v>
      </c>
      <c r="DM107">
        <v>6</v>
      </c>
      <c r="DN107" t="s">
        <v>493</v>
      </c>
      <c r="DO107">
        <v>1</v>
      </c>
    </row>
    <row r="108" spans="1:119" x14ac:dyDescent="0.2">
      <c r="A108">
        <f>ROW(Source!A104)</f>
        <v>104</v>
      </c>
      <c r="B108">
        <v>73938991</v>
      </c>
      <c r="C108">
        <v>73939541</v>
      </c>
      <c r="D108">
        <v>72646294</v>
      </c>
      <c r="E108">
        <v>1</v>
      </c>
      <c r="F108">
        <v>1</v>
      </c>
      <c r="G108">
        <v>1</v>
      </c>
      <c r="H108">
        <v>2</v>
      </c>
      <c r="I108" t="s">
        <v>641</v>
      </c>
      <c r="J108" t="s">
        <v>642</v>
      </c>
      <c r="K108" t="s">
        <v>643</v>
      </c>
      <c r="L108">
        <v>1368</v>
      </c>
      <c r="N108">
        <v>1011</v>
      </c>
      <c r="O108" t="s">
        <v>497</v>
      </c>
      <c r="P108" t="s">
        <v>497</v>
      </c>
      <c r="Q108">
        <v>1</v>
      </c>
      <c r="W108">
        <v>0</v>
      </c>
      <c r="X108">
        <v>-952997434</v>
      </c>
      <c r="Y108">
        <f t="shared" si="17"/>
        <v>5.93</v>
      </c>
      <c r="AA108">
        <v>0</v>
      </c>
      <c r="AB108">
        <v>16.309999999999999</v>
      </c>
      <c r="AC108">
        <v>0</v>
      </c>
      <c r="AD108">
        <v>0</v>
      </c>
      <c r="AE108">
        <v>0</v>
      </c>
      <c r="AF108">
        <v>8.5399999999999991</v>
      </c>
      <c r="AG108">
        <v>0</v>
      </c>
      <c r="AH108">
        <v>0</v>
      </c>
      <c r="AI108">
        <v>1</v>
      </c>
      <c r="AJ108">
        <v>1.91</v>
      </c>
      <c r="AK108">
        <v>1</v>
      </c>
      <c r="AL108">
        <v>1</v>
      </c>
      <c r="AM108">
        <v>2</v>
      </c>
      <c r="AN108">
        <v>0</v>
      </c>
      <c r="AO108">
        <v>0</v>
      </c>
      <c r="AP108">
        <v>1</v>
      </c>
      <c r="AQ108">
        <v>1</v>
      </c>
      <c r="AR108">
        <v>0</v>
      </c>
      <c r="AS108" t="s">
        <v>3</v>
      </c>
      <c r="AT108">
        <v>5.93</v>
      </c>
      <c r="AU108" t="s">
        <v>3</v>
      </c>
      <c r="AV108">
        <v>1</v>
      </c>
      <c r="AW108">
        <v>2</v>
      </c>
      <c r="AX108">
        <v>73939553</v>
      </c>
      <c r="AY108">
        <v>1</v>
      </c>
      <c r="AZ108">
        <v>0</v>
      </c>
      <c r="BA108">
        <v>120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50.642199999999995</v>
      </c>
      <c r="BL108">
        <v>0</v>
      </c>
      <c r="BM108">
        <v>0</v>
      </c>
      <c r="BN108">
        <v>0</v>
      </c>
      <c r="BO108">
        <v>0</v>
      </c>
      <c r="BP108">
        <v>1</v>
      </c>
      <c r="BQ108">
        <v>0</v>
      </c>
      <c r="BR108">
        <v>50.642199999999995</v>
      </c>
      <c r="BS108">
        <v>0</v>
      </c>
      <c r="BT108">
        <v>0</v>
      </c>
      <c r="BU108">
        <v>0</v>
      </c>
      <c r="BV108">
        <v>0</v>
      </c>
      <c r="BW108">
        <v>1</v>
      </c>
      <c r="CV108">
        <v>0</v>
      </c>
      <c r="CW108">
        <f>ROUND(Y108*Source!I104*DO108,7)</f>
        <v>0</v>
      </c>
      <c r="CX108">
        <f>ROUND(Y108*Source!I104,7)</f>
        <v>6.1672000000000003E-3</v>
      </c>
      <c r="CY108">
        <f>AB108</f>
        <v>16.309999999999999</v>
      </c>
      <c r="CZ108">
        <f>AF108</f>
        <v>8.5399999999999991</v>
      </c>
      <c r="DA108">
        <f>AJ108</f>
        <v>1.91</v>
      </c>
      <c r="DB108">
        <f t="shared" si="18"/>
        <v>50.64</v>
      </c>
      <c r="DC108">
        <f t="shared" si="19"/>
        <v>0</v>
      </c>
      <c r="DD108" t="s">
        <v>3</v>
      </c>
      <c r="DE108" t="s">
        <v>3</v>
      </c>
      <c r="DF108">
        <f t="shared" si="28"/>
        <v>0</v>
      </c>
      <c r="DG108">
        <f>ROUND(ROUND(AF108*AJ108,2)*CX108,2)</f>
        <v>0.1</v>
      </c>
      <c r="DH108">
        <f t="shared" si="20"/>
        <v>0</v>
      </c>
      <c r="DI108">
        <f t="shared" si="21"/>
        <v>0</v>
      </c>
      <c r="DJ108">
        <f>DG108+DH108</f>
        <v>0.1</v>
      </c>
      <c r="DK108">
        <v>0</v>
      </c>
      <c r="DL108" t="s">
        <v>3</v>
      </c>
      <c r="DM108">
        <v>0</v>
      </c>
      <c r="DN108" t="s">
        <v>3</v>
      </c>
      <c r="DO108">
        <v>0</v>
      </c>
    </row>
    <row r="109" spans="1:119" x14ac:dyDescent="0.2">
      <c r="A109">
        <f>ROW(Source!A104)</f>
        <v>104</v>
      </c>
      <c r="B109">
        <v>73938991</v>
      </c>
      <c r="C109">
        <v>73939541</v>
      </c>
      <c r="D109">
        <v>72646931</v>
      </c>
      <c r="E109">
        <v>1</v>
      </c>
      <c r="F109">
        <v>1</v>
      </c>
      <c r="G109">
        <v>1</v>
      </c>
      <c r="H109">
        <v>2</v>
      </c>
      <c r="I109" t="s">
        <v>587</v>
      </c>
      <c r="J109" t="s">
        <v>588</v>
      </c>
      <c r="K109" t="s">
        <v>589</v>
      </c>
      <c r="L109">
        <v>1368</v>
      </c>
      <c r="N109">
        <v>1011</v>
      </c>
      <c r="O109" t="s">
        <v>497</v>
      </c>
      <c r="P109" t="s">
        <v>497</v>
      </c>
      <c r="Q109">
        <v>1</v>
      </c>
      <c r="W109">
        <v>0</v>
      </c>
      <c r="X109">
        <v>4063365</v>
      </c>
      <c r="Y109">
        <f t="shared" si="17"/>
        <v>0.12</v>
      </c>
      <c r="AA109">
        <v>0</v>
      </c>
      <c r="AB109">
        <v>655.95</v>
      </c>
      <c r="AC109">
        <v>400.24</v>
      </c>
      <c r="AD109">
        <v>0</v>
      </c>
      <c r="AE109">
        <v>0</v>
      </c>
      <c r="AF109">
        <v>655.95</v>
      </c>
      <c r="AG109">
        <v>400.24</v>
      </c>
      <c r="AH109">
        <v>0</v>
      </c>
      <c r="AI109">
        <v>1</v>
      </c>
      <c r="AJ109">
        <v>1</v>
      </c>
      <c r="AK109">
        <v>1</v>
      </c>
      <c r="AL109">
        <v>1</v>
      </c>
      <c r="AM109">
        <v>-2</v>
      </c>
      <c r="AN109">
        <v>0</v>
      </c>
      <c r="AO109">
        <v>0</v>
      </c>
      <c r="AP109">
        <v>1</v>
      </c>
      <c r="AQ109">
        <v>1</v>
      </c>
      <c r="AR109">
        <v>0</v>
      </c>
      <c r="AS109" t="s">
        <v>3</v>
      </c>
      <c r="AT109">
        <v>0.12</v>
      </c>
      <c r="AU109" t="s">
        <v>3</v>
      </c>
      <c r="AV109">
        <v>1</v>
      </c>
      <c r="AW109">
        <v>2</v>
      </c>
      <c r="AX109">
        <v>73939554</v>
      </c>
      <c r="AY109">
        <v>1</v>
      </c>
      <c r="AZ109">
        <v>0</v>
      </c>
      <c r="BA109">
        <v>121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78.713999999999999</v>
      </c>
      <c r="BL109">
        <v>48.028799999999997</v>
      </c>
      <c r="BM109">
        <v>0</v>
      </c>
      <c r="BN109">
        <v>0</v>
      </c>
      <c r="BO109">
        <v>0.12</v>
      </c>
      <c r="BP109">
        <v>1</v>
      </c>
      <c r="BQ109">
        <v>0</v>
      </c>
      <c r="BR109">
        <v>78.713999999999999</v>
      </c>
      <c r="BS109">
        <v>48.028799999999997</v>
      </c>
      <c r="BT109">
        <v>0</v>
      </c>
      <c r="BU109">
        <v>0</v>
      </c>
      <c r="BV109">
        <v>0.12</v>
      </c>
      <c r="BW109">
        <v>1</v>
      </c>
      <c r="CV109">
        <v>0</v>
      </c>
      <c r="CW109">
        <f>ROUND(Y109*Source!I104*DO109,7)</f>
        <v>1.248E-4</v>
      </c>
      <c r="CX109">
        <f>ROUND(Y109*Source!I104,7)</f>
        <v>1.248E-4</v>
      </c>
      <c r="CY109">
        <f>AB109</f>
        <v>655.95</v>
      </c>
      <c r="CZ109">
        <f>AF109</f>
        <v>655.95</v>
      </c>
      <c r="DA109">
        <f>AJ109</f>
        <v>1</v>
      </c>
      <c r="DB109">
        <f t="shared" si="18"/>
        <v>78.709999999999994</v>
      </c>
      <c r="DC109">
        <f t="shared" si="19"/>
        <v>48.03</v>
      </c>
      <c r="DD109" t="s">
        <v>3</v>
      </c>
      <c r="DE109" t="s">
        <v>3</v>
      </c>
      <c r="DF109">
        <f t="shared" si="28"/>
        <v>0</v>
      </c>
      <c r="DG109">
        <f t="shared" ref="DG109:DG124" si="29">ROUND(ROUND(AF109,2)*CX109,2)</f>
        <v>0.08</v>
      </c>
      <c r="DH109">
        <f t="shared" si="20"/>
        <v>0.05</v>
      </c>
      <c r="DI109">
        <f t="shared" si="21"/>
        <v>0</v>
      </c>
      <c r="DJ109">
        <f>DG109+DH109</f>
        <v>0.13</v>
      </c>
      <c r="DK109">
        <v>1</v>
      </c>
      <c r="DL109" t="s">
        <v>534</v>
      </c>
      <c r="DM109">
        <v>4</v>
      </c>
      <c r="DN109" t="s">
        <v>493</v>
      </c>
      <c r="DO109">
        <v>1</v>
      </c>
    </row>
    <row r="110" spans="1:119" x14ac:dyDescent="0.2">
      <c r="A110">
        <f>ROW(Source!A104)</f>
        <v>104</v>
      </c>
      <c r="B110">
        <v>73938991</v>
      </c>
      <c r="C110">
        <v>73939541</v>
      </c>
      <c r="D110">
        <v>72591341</v>
      </c>
      <c r="E110">
        <v>1</v>
      </c>
      <c r="F110">
        <v>1</v>
      </c>
      <c r="G110">
        <v>1</v>
      </c>
      <c r="H110">
        <v>3</v>
      </c>
      <c r="I110" t="s">
        <v>644</v>
      </c>
      <c r="J110" t="s">
        <v>645</v>
      </c>
      <c r="K110" t="s">
        <v>646</v>
      </c>
      <c r="L110">
        <v>1339</v>
      </c>
      <c r="N110">
        <v>1007</v>
      </c>
      <c r="O110" t="s">
        <v>48</v>
      </c>
      <c r="P110" t="s">
        <v>48</v>
      </c>
      <c r="Q110">
        <v>1</v>
      </c>
      <c r="W110">
        <v>0</v>
      </c>
      <c r="X110">
        <v>-1357846128</v>
      </c>
      <c r="Y110">
        <f t="shared" si="17"/>
        <v>1.75</v>
      </c>
      <c r="AA110">
        <v>31.42</v>
      </c>
      <c r="AB110">
        <v>0</v>
      </c>
      <c r="AC110">
        <v>0</v>
      </c>
      <c r="AD110">
        <v>0</v>
      </c>
      <c r="AE110">
        <v>35.71</v>
      </c>
      <c r="AF110">
        <v>0</v>
      </c>
      <c r="AG110">
        <v>0</v>
      </c>
      <c r="AH110">
        <v>0</v>
      </c>
      <c r="AI110">
        <v>0.88</v>
      </c>
      <c r="AJ110">
        <v>1</v>
      </c>
      <c r="AK110">
        <v>1</v>
      </c>
      <c r="AL110">
        <v>1</v>
      </c>
      <c r="AM110">
        <v>2</v>
      </c>
      <c r="AN110">
        <v>0</v>
      </c>
      <c r="AO110">
        <v>0</v>
      </c>
      <c r="AP110">
        <v>1</v>
      </c>
      <c r="AQ110">
        <v>1</v>
      </c>
      <c r="AR110">
        <v>0</v>
      </c>
      <c r="AS110" t="s">
        <v>3</v>
      </c>
      <c r="AT110">
        <v>1.75</v>
      </c>
      <c r="AU110" t="s">
        <v>3</v>
      </c>
      <c r="AV110">
        <v>0</v>
      </c>
      <c r="AW110">
        <v>2</v>
      </c>
      <c r="AX110">
        <v>73939555</v>
      </c>
      <c r="AY110">
        <v>1</v>
      </c>
      <c r="AZ110">
        <v>0</v>
      </c>
      <c r="BA110">
        <v>122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62.4925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62.4925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  <c r="CV110">
        <v>0</v>
      </c>
      <c r="CW110">
        <v>0</v>
      </c>
      <c r="CX110">
        <f>ROUND(Y110*Source!I104,7)</f>
        <v>1.82E-3</v>
      </c>
      <c r="CY110">
        <f>AA110</f>
        <v>31.42</v>
      </c>
      <c r="CZ110">
        <f>AE110</f>
        <v>35.71</v>
      </c>
      <c r="DA110">
        <f>AI110</f>
        <v>0.88</v>
      </c>
      <c r="DB110">
        <f t="shared" si="18"/>
        <v>62.49</v>
      </c>
      <c r="DC110">
        <f t="shared" si="19"/>
        <v>0</v>
      </c>
      <c r="DD110" t="s">
        <v>3</v>
      </c>
      <c r="DE110" t="s">
        <v>3</v>
      </c>
      <c r="DF110">
        <f>ROUND(ROUND(AE110*AI110,2)*CX110,2)</f>
        <v>0.06</v>
      </c>
      <c r="DG110">
        <f t="shared" si="29"/>
        <v>0</v>
      </c>
      <c r="DH110">
        <f t="shared" si="20"/>
        <v>0</v>
      </c>
      <c r="DI110">
        <f t="shared" si="21"/>
        <v>0</v>
      </c>
      <c r="DJ110">
        <f>DF110</f>
        <v>0.06</v>
      </c>
      <c r="DK110">
        <v>0</v>
      </c>
      <c r="DL110" t="s">
        <v>3</v>
      </c>
      <c r="DM110">
        <v>0</v>
      </c>
      <c r="DN110" t="s">
        <v>3</v>
      </c>
      <c r="DO110">
        <v>0</v>
      </c>
    </row>
    <row r="111" spans="1:119" x14ac:dyDescent="0.2">
      <c r="A111">
        <f>ROW(Source!A104)</f>
        <v>104</v>
      </c>
      <c r="B111">
        <v>73938991</v>
      </c>
      <c r="C111">
        <v>73939541</v>
      </c>
      <c r="D111">
        <v>72591655</v>
      </c>
      <c r="E111">
        <v>1</v>
      </c>
      <c r="F111">
        <v>1</v>
      </c>
      <c r="G111">
        <v>1</v>
      </c>
      <c r="H111">
        <v>3</v>
      </c>
      <c r="I111" t="s">
        <v>647</v>
      </c>
      <c r="J111" t="s">
        <v>648</v>
      </c>
      <c r="K111" t="s">
        <v>649</v>
      </c>
      <c r="L111">
        <v>1327</v>
      </c>
      <c r="N111">
        <v>1005</v>
      </c>
      <c r="O111" t="s">
        <v>650</v>
      </c>
      <c r="P111" t="s">
        <v>650</v>
      </c>
      <c r="Q111">
        <v>1</v>
      </c>
      <c r="W111">
        <v>0</v>
      </c>
      <c r="X111">
        <v>1456637857</v>
      </c>
      <c r="Y111">
        <f t="shared" si="17"/>
        <v>250</v>
      </c>
      <c r="AA111">
        <v>13.98</v>
      </c>
      <c r="AB111">
        <v>0</v>
      </c>
      <c r="AC111">
        <v>0</v>
      </c>
      <c r="AD111">
        <v>0</v>
      </c>
      <c r="AE111">
        <v>12.83</v>
      </c>
      <c r="AF111">
        <v>0</v>
      </c>
      <c r="AG111">
        <v>0</v>
      </c>
      <c r="AH111">
        <v>0</v>
      </c>
      <c r="AI111">
        <v>1.0900000000000001</v>
      </c>
      <c r="AJ111">
        <v>1</v>
      </c>
      <c r="AK111">
        <v>1</v>
      </c>
      <c r="AL111">
        <v>1</v>
      </c>
      <c r="AM111">
        <v>2</v>
      </c>
      <c r="AN111">
        <v>0</v>
      </c>
      <c r="AO111">
        <v>0</v>
      </c>
      <c r="AP111">
        <v>1</v>
      </c>
      <c r="AQ111">
        <v>1</v>
      </c>
      <c r="AR111">
        <v>0</v>
      </c>
      <c r="AS111" t="s">
        <v>3</v>
      </c>
      <c r="AT111">
        <v>250</v>
      </c>
      <c r="AU111" t="s">
        <v>3</v>
      </c>
      <c r="AV111">
        <v>0</v>
      </c>
      <c r="AW111">
        <v>2</v>
      </c>
      <c r="AX111">
        <v>73939556</v>
      </c>
      <c r="AY111">
        <v>1</v>
      </c>
      <c r="AZ111">
        <v>0</v>
      </c>
      <c r="BA111">
        <v>123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3207.5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</v>
      </c>
      <c r="BQ111">
        <v>3207.5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CV111">
        <v>0</v>
      </c>
      <c r="CW111">
        <v>0</v>
      </c>
      <c r="CX111">
        <f>ROUND(Y111*Source!I104,7)</f>
        <v>0.26</v>
      </c>
      <c r="CY111">
        <f>AA111</f>
        <v>13.98</v>
      </c>
      <c r="CZ111">
        <f>AE111</f>
        <v>12.83</v>
      </c>
      <c r="DA111">
        <f>AI111</f>
        <v>1.0900000000000001</v>
      </c>
      <c r="DB111">
        <f t="shared" si="18"/>
        <v>3207.5</v>
      </c>
      <c r="DC111">
        <f t="shared" si="19"/>
        <v>0</v>
      </c>
      <c r="DD111" t="s">
        <v>3</v>
      </c>
      <c r="DE111" t="s">
        <v>3</v>
      </c>
      <c r="DF111">
        <f>ROUND(ROUND(AE111*AI111,2)*CX111,2)</f>
        <v>3.63</v>
      </c>
      <c r="DG111">
        <f t="shared" si="29"/>
        <v>0</v>
      </c>
      <c r="DH111">
        <f t="shared" si="20"/>
        <v>0</v>
      </c>
      <c r="DI111">
        <f t="shared" si="21"/>
        <v>0</v>
      </c>
      <c r="DJ111">
        <f>DF111</f>
        <v>3.63</v>
      </c>
      <c r="DK111">
        <v>0</v>
      </c>
      <c r="DL111" t="s">
        <v>3</v>
      </c>
      <c r="DM111">
        <v>0</v>
      </c>
      <c r="DN111" t="s">
        <v>3</v>
      </c>
      <c r="DO111">
        <v>0</v>
      </c>
    </row>
    <row r="112" spans="1:119" x14ac:dyDescent="0.2">
      <c r="A112">
        <f>ROW(Source!A104)</f>
        <v>104</v>
      </c>
      <c r="B112">
        <v>73938991</v>
      </c>
      <c r="C112">
        <v>73939541</v>
      </c>
      <c r="D112">
        <v>72594929</v>
      </c>
      <c r="E112">
        <v>1</v>
      </c>
      <c r="F112">
        <v>1</v>
      </c>
      <c r="G112">
        <v>1</v>
      </c>
      <c r="H112">
        <v>3</v>
      </c>
      <c r="I112" t="s">
        <v>279</v>
      </c>
      <c r="J112" t="s">
        <v>281</v>
      </c>
      <c r="K112" t="s">
        <v>280</v>
      </c>
      <c r="L112">
        <v>1339</v>
      </c>
      <c r="N112">
        <v>1007</v>
      </c>
      <c r="O112" t="s">
        <v>48</v>
      </c>
      <c r="P112" t="s">
        <v>48</v>
      </c>
      <c r="Q112">
        <v>1</v>
      </c>
      <c r="W112">
        <v>0</v>
      </c>
      <c r="X112">
        <v>-993322229</v>
      </c>
      <c r="Y112">
        <f t="shared" si="17"/>
        <v>100</v>
      </c>
      <c r="AA112">
        <v>5864.68</v>
      </c>
      <c r="AB112">
        <v>0</v>
      </c>
      <c r="AC112">
        <v>0</v>
      </c>
      <c r="AD112">
        <v>0</v>
      </c>
      <c r="AE112">
        <v>4044.61</v>
      </c>
      <c r="AF112">
        <v>0</v>
      </c>
      <c r="AG112">
        <v>0</v>
      </c>
      <c r="AH112">
        <v>0</v>
      </c>
      <c r="AI112">
        <v>1.45</v>
      </c>
      <c r="AJ112">
        <v>1</v>
      </c>
      <c r="AK112">
        <v>1</v>
      </c>
      <c r="AL112">
        <v>1</v>
      </c>
      <c r="AM112">
        <v>0</v>
      </c>
      <c r="AN112">
        <v>0</v>
      </c>
      <c r="AO112">
        <v>0</v>
      </c>
      <c r="AP112">
        <v>1</v>
      </c>
      <c r="AQ112">
        <v>0</v>
      </c>
      <c r="AR112">
        <v>0</v>
      </c>
      <c r="AS112" t="s">
        <v>3</v>
      </c>
      <c r="AT112">
        <v>100</v>
      </c>
      <c r="AU112" t="s">
        <v>3</v>
      </c>
      <c r="AV112">
        <v>0</v>
      </c>
      <c r="AW112">
        <v>1</v>
      </c>
      <c r="AX112">
        <v>-1</v>
      </c>
      <c r="AY112">
        <v>0</v>
      </c>
      <c r="AZ112">
        <v>0</v>
      </c>
      <c r="BA112" t="s">
        <v>3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CV112">
        <v>0</v>
      </c>
      <c r="CW112">
        <v>0</v>
      </c>
      <c r="CX112">
        <f>ROUND(Y112*Source!I104,7)</f>
        <v>0.104</v>
      </c>
      <c r="CY112">
        <f>AA112</f>
        <v>5864.68</v>
      </c>
      <c r="CZ112">
        <f>AE112</f>
        <v>4044.61</v>
      </c>
      <c r="DA112">
        <f>AI112</f>
        <v>1.45</v>
      </c>
      <c r="DB112">
        <f t="shared" si="18"/>
        <v>404461</v>
      </c>
      <c r="DC112">
        <f t="shared" si="19"/>
        <v>0</v>
      </c>
      <c r="DD112" t="s">
        <v>3</v>
      </c>
      <c r="DE112" t="s">
        <v>3</v>
      </c>
      <c r="DF112">
        <f>ROUND(ROUND(AE112*AI112,2)*CX112,2)</f>
        <v>609.92999999999995</v>
      </c>
      <c r="DG112">
        <f t="shared" si="29"/>
        <v>0</v>
      </c>
      <c r="DH112">
        <f t="shared" si="20"/>
        <v>0</v>
      </c>
      <c r="DI112">
        <f t="shared" si="21"/>
        <v>0</v>
      </c>
      <c r="DJ112">
        <f>DF112</f>
        <v>609.92999999999995</v>
      </c>
      <c r="DK112">
        <v>0</v>
      </c>
      <c r="DL112" t="s">
        <v>3</v>
      </c>
      <c r="DM112">
        <v>0</v>
      </c>
      <c r="DN112" t="s">
        <v>3</v>
      </c>
      <c r="DO112">
        <v>0</v>
      </c>
    </row>
    <row r="113" spans="1:119" x14ac:dyDescent="0.2">
      <c r="A113">
        <f>ROW(Source!A106)</f>
        <v>106</v>
      </c>
      <c r="B113">
        <v>73938991</v>
      </c>
      <c r="C113">
        <v>73939559</v>
      </c>
      <c r="D113">
        <v>72518638</v>
      </c>
      <c r="E113">
        <v>119</v>
      </c>
      <c r="F113">
        <v>1</v>
      </c>
      <c r="G113">
        <v>1</v>
      </c>
      <c r="H113">
        <v>1</v>
      </c>
      <c r="I113" t="s">
        <v>651</v>
      </c>
      <c r="J113" t="s">
        <v>3</v>
      </c>
      <c r="K113" t="s">
        <v>652</v>
      </c>
      <c r="L113">
        <v>1191</v>
      </c>
      <c r="N113">
        <v>1013</v>
      </c>
      <c r="O113" t="s">
        <v>493</v>
      </c>
      <c r="P113" t="s">
        <v>493</v>
      </c>
      <c r="Q113">
        <v>1</v>
      </c>
      <c r="W113">
        <v>0</v>
      </c>
      <c r="X113">
        <v>32079103</v>
      </c>
      <c r="Y113">
        <f t="shared" si="17"/>
        <v>289</v>
      </c>
      <c r="AA113">
        <v>0</v>
      </c>
      <c r="AB113">
        <v>0</v>
      </c>
      <c r="AC113">
        <v>0</v>
      </c>
      <c r="AD113">
        <v>368.88</v>
      </c>
      <c r="AE113">
        <v>0</v>
      </c>
      <c r="AF113">
        <v>0</v>
      </c>
      <c r="AG113">
        <v>0</v>
      </c>
      <c r="AH113">
        <v>368.88</v>
      </c>
      <c r="AI113">
        <v>1</v>
      </c>
      <c r="AJ113">
        <v>1</v>
      </c>
      <c r="AK113">
        <v>1</v>
      </c>
      <c r="AL113">
        <v>1</v>
      </c>
      <c r="AM113">
        <v>-2</v>
      </c>
      <c r="AN113">
        <v>0</v>
      </c>
      <c r="AO113">
        <v>0</v>
      </c>
      <c r="AP113">
        <v>1</v>
      </c>
      <c r="AQ113">
        <v>1</v>
      </c>
      <c r="AR113">
        <v>0</v>
      </c>
      <c r="AS113" t="s">
        <v>3</v>
      </c>
      <c r="AT113">
        <v>289</v>
      </c>
      <c r="AU113" t="s">
        <v>3</v>
      </c>
      <c r="AV113">
        <v>1</v>
      </c>
      <c r="AW113">
        <v>2</v>
      </c>
      <c r="AX113">
        <v>73939566</v>
      </c>
      <c r="AY113">
        <v>1</v>
      </c>
      <c r="AZ113">
        <v>0</v>
      </c>
      <c r="BA113">
        <v>125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106606.31999999999</v>
      </c>
      <c r="BN113">
        <v>289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106606.31999999999</v>
      </c>
      <c r="BU113">
        <v>289</v>
      </c>
      <c r="BV113">
        <v>0</v>
      </c>
      <c r="BW113">
        <v>1</v>
      </c>
      <c r="CU113">
        <f>ROUND(AT113*Source!I106*AH113*AL113,2)</f>
        <v>106.61</v>
      </c>
      <c r="CV113">
        <f>ROUND(Y113*Source!I106,7)</f>
        <v>0.28899999999999998</v>
      </c>
      <c r="CW113">
        <v>0</v>
      </c>
      <c r="CX113">
        <f>ROUND(Y113*Source!I106,7)</f>
        <v>0.28899999999999998</v>
      </c>
      <c r="CY113">
        <f>AD113</f>
        <v>368.88</v>
      </c>
      <c r="CZ113">
        <f>AH113</f>
        <v>368.88</v>
      </c>
      <c r="DA113">
        <f>AL113</f>
        <v>1</v>
      </c>
      <c r="DB113">
        <f t="shared" si="18"/>
        <v>106606.32</v>
      </c>
      <c r="DC113">
        <f t="shared" si="19"/>
        <v>0</v>
      </c>
      <c r="DD113" t="s">
        <v>3</v>
      </c>
      <c r="DE113" t="s">
        <v>3</v>
      </c>
      <c r="DF113">
        <f>ROUND(ROUND(AE113,2)*CX113,2)</f>
        <v>0</v>
      </c>
      <c r="DG113">
        <f t="shared" si="29"/>
        <v>0</v>
      </c>
      <c r="DH113">
        <f t="shared" si="20"/>
        <v>0</v>
      </c>
      <c r="DI113">
        <f t="shared" si="21"/>
        <v>106.61</v>
      </c>
      <c r="DJ113">
        <f>DI113</f>
        <v>106.61</v>
      </c>
      <c r="DK113">
        <v>1</v>
      </c>
      <c r="DL113" t="s">
        <v>3</v>
      </c>
      <c r="DM113">
        <v>0</v>
      </c>
      <c r="DN113" t="s">
        <v>3</v>
      </c>
      <c r="DO113">
        <v>0</v>
      </c>
    </row>
    <row r="114" spans="1:119" x14ac:dyDescent="0.2">
      <c r="A114">
        <f>ROW(Source!A106)</f>
        <v>106</v>
      </c>
      <c r="B114">
        <v>73938991</v>
      </c>
      <c r="C114">
        <v>73939559</v>
      </c>
      <c r="D114">
        <v>72518826</v>
      </c>
      <c r="E114">
        <v>119</v>
      </c>
      <c r="F114">
        <v>1</v>
      </c>
      <c r="G114">
        <v>1</v>
      </c>
      <c r="H114">
        <v>1</v>
      </c>
      <c r="I114" t="s">
        <v>491</v>
      </c>
      <c r="J114" t="s">
        <v>3</v>
      </c>
      <c r="K114" t="s">
        <v>492</v>
      </c>
      <c r="L114">
        <v>1191</v>
      </c>
      <c r="N114">
        <v>1013</v>
      </c>
      <c r="O114" t="s">
        <v>493</v>
      </c>
      <c r="P114" t="s">
        <v>493</v>
      </c>
      <c r="Q114">
        <v>1</v>
      </c>
      <c r="W114">
        <v>0</v>
      </c>
      <c r="X114">
        <v>-1417349443</v>
      </c>
      <c r="Y114">
        <f t="shared" si="17"/>
        <v>0.59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1</v>
      </c>
      <c r="AK114">
        <v>1</v>
      </c>
      <c r="AL114">
        <v>1</v>
      </c>
      <c r="AM114">
        <v>-2</v>
      </c>
      <c r="AN114">
        <v>0</v>
      </c>
      <c r="AO114">
        <v>0</v>
      </c>
      <c r="AP114">
        <v>1</v>
      </c>
      <c r="AQ114">
        <v>1</v>
      </c>
      <c r="AR114">
        <v>0</v>
      </c>
      <c r="AS114" t="s">
        <v>3</v>
      </c>
      <c r="AT114">
        <v>0.59</v>
      </c>
      <c r="AU114" t="s">
        <v>3</v>
      </c>
      <c r="AV114">
        <v>2</v>
      </c>
      <c r="AW114">
        <v>2</v>
      </c>
      <c r="AX114">
        <v>73939567</v>
      </c>
      <c r="AY114">
        <v>1</v>
      </c>
      <c r="AZ114">
        <v>0</v>
      </c>
      <c r="BA114">
        <v>126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CV114">
        <v>0</v>
      </c>
      <c r="CW114">
        <v>0</v>
      </c>
      <c r="CX114">
        <f>ROUND(Y114*Source!I106,7)</f>
        <v>5.9000000000000003E-4</v>
      </c>
      <c r="CY114">
        <f>AD114</f>
        <v>0</v>
      </c>
      <c r="CZ114">
        <f>AH114</f>
        <v>0</v>
      </c>
      <c r="DA114">
        <f>AL114</f>
        <v>1</v>
      </c>
      <c r="DB114">
        <f t="shared" si="18"/>
        <v>0</v>
      </c>
      <c r="DC114">
        <f t="shared" si="19"/>
        <v>0</v>
      </c>
      <c r="DD114" t="s">
        <v>3</v>
      </c>
      <c r="DE114" t="s">
        <v>3</v>
      </c>
      <c r="DF114">
        <f>ROUND(ROUND(AE114,2)*CX114,2)</f>
        <v>0</v>
      </c>
      <c r="DG114">
        <f t="shared" si="29"/>
        <v>0</v>
      </c>
      <c r="DH114">
        <f t="shared" si="20"/>
        <v>0</v>
      </c>
      <c r="DI114">
        <f t="shared" si="21"/>
        <v>0</v>
      </c>
      <c r="DJ114">
        <f>DI114</f>
        <v>0</v>
      </c>
      <c r="DK114">
        <v>0</v>
      </c>
      <c r="DL114" t="s">
        <v>3</v>
      </c>
      <c r="DM114">
        <v>0</v>
      </c>
      <c r="DN114" t="s">
        <v>3</v>
      </c>
      <c r="DO114">
        <v>0</v>
      </c>
    </row>
    <row r="115" spans="1:119" x14ac:dyDescent="0.2">
      <c r="A115">
        <f>ROW(Source!A106)</f>
        <v>106</v>
      </c>
      <c r="B115">
        <v>73938991</v>
      </c>
      <c r="C115">
        <v>73939559</v>
      </c>
      <c r="D115">
        <v>72646037</v>
      </c>
      <c r="E115">
        <v>1</v>
      </c>
      <c r="F115">
        <v>1</v>
      </c>
      <c r="G115">
        <v>1</v>
      </c>
      <c r="H115">
        <v>2</v>
      </c>
      <c r="I115" t="s">
        <v>653</v>
      </c>
      <c r="J115" t="s">
        <v>654</v>
      </c>
      <c r="K115" t="s">
        <v>655</v>
      </c>
      <c r="L115">
        <v>1368</v>
      </c>
      <c r="N115">
        <v>1011</v>
      </c>
      <c r="O115" t="s">
        <v>497</v>
      </c>
      <c r="P115" t="s">
        <v>497</v>
      </c>
      <c r="Q115">
        <v>1</v>
      </c>
      <c r="W115">
        <v>0</v>
      </c>
      <c r="X115">
        <v>-1791740122</v>
      </c>
      <c r="Y115">
        <f t="shared" si="17"/>
        <v>0.25</v>
      </c>
      <c r="AA115">
        <v>0</v>
      </c>
      <c r="AB115">
        <v>1836.16</v>
      </c>
      <c r="AC115">
        <v>537.64</v>
      </c>
      <c r="AD115">
        <v>0</v>
      </c>
      <c r="AE115">
        <v>0</v>
      </c>
      <c r="AF115">
        <v>1836.16</v>
      </c>
      <c r="AG115">
        <v>537.64</v>
      </c>
      <c r="AH115">
        <v>0</v>
      </c>
      <c r="AI115">
        <v>1</v>
      </c>
      <c r="AJ115">
        <v>1</v>
      </c>
      <c r="AK115">
        <v>1</v>
      </c>
      <c r="AL115">
        <v>1</v>
      </c>
      <c r="AM115">
        <v>-2</v>
      </c>
      <c r="AN115">
        <v>0</v>
      </c>
      <c r="AO115">
        <v>0</v>
      </c>
      <c r="AP115">
        <v>1</v>
      </c>
      <c r="AQ115">
        <v>1</v>
      </c>
      <c r="AR115">
        <v>0</v>
      </c>
      <c r="AS115" t="s">
        <v>3</v>
      </c>
      <c r="AT115">
        <v>0.25</v>
      </c>
      <c r="AU115" t="s">
        <v>3</v>
      </c>
      <c r="AV115">
        <v>1</v>
      </c>
      <c r="AW115">
        <v>2</v>
      </c>
      <c r="AX115">
        <v>73939568</v>
      </c>
      <c r="AY115">
        <v>1</v>
      </c>
      <c r="AZ115">
        <v>0</v>
      </c>
      <c r="BA115">
        <v>127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459.04</v>
      </c>
      <c r="BL115">
        <v>134.41</v>
      </c>
      <c r="BM115">
        <v>0</v>
      </c>
      <c r="BN115">
        <v>0</v>
      </c>
      <c r="BO115">
        <v>0.25</v>
      </c>
      <c r="BP115">
        <v>1</v>
      </c>
      <c r="BQ115">
        <v>0</v>
      </c>
      <c r="BR115">
        <v>459.04</v>
      </c>
      <c r="BS115">
        <v>134.41</v>
      </c>
      <c r="BT115">
        <v>0</v>
      </c>
      <c r="BU115">
        <v>0</v>
      </c>
      <c r="BV115">
        <v>0.25</v>
      </c>
      <c r="BW115">
        <v>1</v>
      </c>
      <c r="CV115">
        <v>0</v>
      </c>
      <c r="CW115">
        <f>ROUND(Y115*Source!I106*DO115,7)</f>
        <v>2.5000000000000001E-4</v>
      </c>
      <c r="CX115">
        <f>ROUND(Y115*Source!I106,7)</f>
        <v>2.5000000000000001E-4</v>
      </c>
      <c r="CY115">
        <f>AB115</f>
        <v>1836.16</v>
      </c>
      <c r="CZ115">
        <f>AF115</f>
        <v>1836.16</v>
      </c>
      <c r="DA115">
        <f>AJ115</f>
        <v>1</v>
      </c>
      <c r="DB115">
        <f t="shared" si="18"/>
        <v>459.04</v>
      </c>
      <c r="DC115">
        <f t="shared" si="19"/>
        <v>134.41</v>
      </c>
      <c r="DD115" t="s">
        <v>3</v>
      </c>
      <c r="DE115" t="s">
        <v>3</v>
      </c>
      <c r="DF115">
        <f>ROUND(ROUND(AE115,2)*CX115,2)</f>
        <v>0</v>
      </c>
      <c r="DG115">
        <f t="shared" si="29"/>
        <v>0.46</v>
      </c>
      <c r="DH115">
        <f t="shared" si="20"/>
        <v>0.13</v>
      </c>
      <c r="DI115">
        <f t="shared" si="21"/>
        <v>0</v>
      </c>
      <c r="DJ115">
        <f>DG115+DH115</f>
        <v>0.59000000000000008</v>
      </c>
      <c r="DK115">
        <v>1</v>
      </c>
      <c r="DL115" t="s">
        <v>498</v>
      </c>
      <c r="DM115">
        <v>6</v>
      </c>
      <c r="DN115" t="s">
        <v>493</v>
      </c>
      <c r="DO115">
        <v>1</v>
      </c>
    </row>
    <row r="116" spans="1:119" x14ac:dyDescent="0.2">
      <c r="A116">
        <f>ROW(Source!A106)</f>
        <v>106</v>
      </c>
      <c r="B116">
        <v>73938991</v>
      </c>
      <c r="C116">
        <v>73939559</v>
      </c>
      <c r="D116">
        <v>72646931</v>
      </c>
      <c r="E116">
        <v>1</v>
      </c>
      <c r="F116">
        <v>1</v>
      </c>
      <c r="G116">
        <v>1</v>
      </c>
      <c r="H116">
        <v>2</v>
      </c>
      <c r="I116" t="s">
        <v>587</v>
      </c>
      <c r="J116" t="s">
        <v>588</v>
      </c>
      <c r="K116" t="s">
        <v>589</v>
      </c>
      <c r="L116">
        <v>1368</v>
      </c>
      <c r="N116">
        <v>1011</v>
      </c>
      <c r="O116" t="s">
        <v>497</v>
      </c>
      <c r="P116" t="s">
        <v>497</v>
      </c>
      <c r="Q116">
        <v>1</v>
      </c>
      <c r="W116">
        <v>0</v>
      </c>
      <c r="X116">
        <v>4063365</v>
      </c>
      <c r="Y116">
        <f t="shared" si="17"/>
        <v>0.34</v>
      </c>
      <c r="AA116">
        <v>0</v>
      </c>
      <c r="AB116">
        <v>655.95</v>
      </c>
      <c r="AC116">
        <v>400.24</v>
      </c>
      <c r="AD116">
        <v>0</v>
      </c>
      <c r="AE116">
        <v>0</v>
      </c>
      <c r="AF116">
        <v>655.95</v>
      </c>
      <c r="AG116">
        <v>400.24</v>
      </c>
      <c r="AH116">
        <v>0</v>
      </c>
      <c r="AI116">
        <v>1</v>
      </c>
      <c r="AJ116">
        <v>1</v>
      </c>
      <c r="AK116">
        <v>1</v>
      </c>
      <c r="AL116">
        <v>1</v>
      </c>
      <c r="AM116">
        <v>-2</v>
      </c>
      <c r="AN116">
        <v>0</v>
      </c>
      <c r="AO116">
        <v>0</v>
      </c>
      <c r="AP116">
        <v>1</v>
      </c>
      <c r="AQ116">
        <v>1</v>
      </c>
      <c r="AR116">
        <v>0</v>
      </c>
      <c r="AS116" t="s">
        <v>3</v>
      </c>
      <c r="AT116">
        <v>0.34</v>
      </c>
      <c r="AU116" t="s">
        <v>3</v>
      </c>
      <c r="AV116">
        <v>1</v>
      </c>
      <c r="AW116">
        <v>2</v>
      </c>
      <c r="AX116">
        <v>73939569</v>
      </c>
      <c r="AY116">
        <v>1</v>
      </c>
      <c r="AZ116">
        <v>0</v>
      </c>
      <c r="BA116">
        <v>128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223.02300000000002</v>
      </c>
      <c r="BL116">
        <v>136.08160000000001</v>
      </c>
      <c r="BM116">
        <v>0</v>
      </c>
      <c r="BN116">
        <v>0</v>
      </c>
      <c r="BO116">
        <v>0.34</v>
      </c>
      <c r="BP116">
        <v>1</v>
      </c>
      <c r="BQ116">
        <v>0</v>
      </c>
      <c r="BR116">
        <v>223.02300000000002</v>
      </c>
      <c r="BS116">
        <v>136.08160000000001</v>
      </c>
      <c r="BT116">
        <v>0</v>
      </c>
      <c r="BU116">
        <v>0</v>
      </c>
      <c r="BV116">
        <v>0.34</v>
      </c>
      <c r="BW116">
        <v>1</v>
      </c>
      <c r="CV116">
        <v>0</v>
      </c>
      <c r="CW116">
        <f>ROUND(Y116*Source!I106*DO116,7)</f>
        <v>3.4000000000000002E-4</v>
      </c>
      <c r="CX116">
        <f>ROUND(Y116*Source!I106,7)</f>
        <v>3.4000000000000002E-4</v>
      </c>
      <c r="CY116">
        <f>AB116</f>
        <v>655.95</v>
      </c>
      <c r="CZ116">
        <f>AF116</f>
        <v>655.95</v>
      </c>
      <c r="DA116">
        <f>AJ116</f>
        <v>1</v>
      </c>
      <c r="DB116">
        <f t="shared" si="18"/>
        <v>223.02</v>
      </c>
      <c r="DC116">
        <f t="shared" si="19"/>
        <v>136.08000000000001</v>
      </c>
      <c r="DD116" t="s">
        <v>3</v>
      </c>
      <c r="DE116" t="s">
        <v>3</v>
      </c>
      <c r="DF116">
        <f>ROUND(ROUND(AE116,2)*CX116,2)</f>
        <v>0</v>
      </c>
      <c r="DG116">
        <f t="shared" si="29"/>
        <v>0.22</v>
      </c>
      <c r="DH116">
        <f t="shared" si="20"/>
        <v>0.14000000000000001</v>
      </c>
      <c r="DI116">
        <f t="shared" si="21"/>
        <v>0</v>
      </c>
      <c r="DJ116">
        <f>DG116+DH116</f>
        <v>0.36</v>
      </c>
      <c r="DK116">
        <v>1</v>
      </c>
      <c r="DL116" t="s">
        <v>534</v>
      </c>
      <c r="DM116">
        <v>4</v>
      </c>
      <c r="DN116" t="s">
        <v>493</v>
      </c>
      <c r="DO116">
        <v>1</v>
      </c>
    </row>
    <row r="117" spans="1:119" x14ac:dyDescent="0.2">
      <c r="A117">
        <f>ROW(Source!A106)</f>
        <v>106</v>
      </c>
      <c r="B117">
        <v>73938991</v>
      </c>
      <c r="C117">
        <v>73939559</v>
      </c>
      <c r="D117">
        <v>72598147</v>
      </c>
      <c r="E117">
        <v>1</v>
      </c>
      <c r="F117">
        <v>1</v>
      </c>
      <c r="G117">
        <v>1</v>
      </c>
      <c r="H117">
        <v>3</v>
      </c>
      <c r="I117" t="s">
        <v>656</v>
      </c>
      <c r="J117" t="s">
        <v>657</v>
      </c>
      <c r="K117" t="s">
        <v>658</v>
      </c>
      <c r="L117">
        <v>1371</v>
      </c>
      <c r="N117">
        <v>1013</v>
      </c>
      <c r="O117" t="s">
        <v>137</v>
      </c>
      <c r="P117" t="s">
        <v>137</v>
      </c>
      <c r="Q117">
        <v>1</v>
      </c>
      <c r="W117">
        <v>0</v>
      </c>
      <c r="X117">
        <v>-1724251479</v>
      </c>
      <c r="Y117">
        <f t="shared" si="17"/>
        <v>0.01</v>
      </c>
      <c r="AA117">
        <v>82371.28</v>
      </c>
      <c r="AB117">
        <v>0</v>
      </c>
      <c r="AC117">
        <v>0</v>
      </c>
      <c r="AD117">
        <v>0</v>
      </c>
      <c r="AE117">
        <v>61015.76</v>
      </c>
      <c r="AF117">
        <v>0</v>
      </c>
      <c r="AG117">
        <v>0</v>
      </c>
      <c r="AH117">
        <v>0</v>
      </c>
      <c r="AI117">
        <v>1.35</v>
      </c>
      <c r="AJ117">
        <v>1</v>
      </c>
      <c r="AK117">
        <v>1</v>
      </c>
      <c r="AL117">
        <v>1</v>
      </c>
      <c r="AM117">
        <v>2</v>
      </c>
      <c r="AN117">
        <v>0</v>
      </c>
      <c r="AO117">
        <v>0</v>
      </c>
      <c r="AP117">
        <v>1</v>
      </c>
      <c r="AQ117">
        <v>1</v>
      </c>
      <c r="AR117">
        <v>0</v>
      </c>
      <c r="AS117" t="s">
        <v>3</v>
      </c>
      <c r="AT117">
        <v>0.01</v>
      </c>
      <c r="AU117" t="s">
        <v>3</v>
      </c>
      <c r="AV117">
        <v>0</v>
      </c>
      <c r="AW117">
        <v>2</v>
      </c>
      <c r="AX117">
        <v>73939570</v>
      </c>
      <c r="AY117">
        <v>1</v>
      </c>
      <c r="AZ117">
        <v>0</v>
      </c>
      <c r="BA117">
        <v>129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610.1576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610.1576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</v>
      </c>
      <c r="CV117">
        <v>0</v>
      </c>
      <c r="CW117">
        <v>0</v>
      </c>
      <c r="CX117">
        <f>ROUND(Y117*Source!I106,7)</f>
        <v>1.0000000000000001E-5</v>
      </c>
      <c r="CY117">
        <f>AA117</f>
        <v>82371.28</v>
      </c>
      <c r="CZ117">
        <f>AE117</f>
        <v>61015.76</v>
      </c>
      <c r="DA117">
        <f>AI117</f>
        <v>1.35</v>
      </c>
      <c r="DB117">
        <f t="shared" si="18"/>
        <v>610.16</v>
      </c>
      <c r="DC117">
        <f t="shared" si="19"/>
        <v>0</v>
      </c>
      <c r="DD117" t="s">
        <v>3</v>
      </c>
      <c r="DE117" t="s">
        <v>3</v>
      </c>
      <c r="DF117">
        <f>ROUND(ROUND(AE117*AI117,2)*CX117,2)</f>
        <v>0.82</v>
      </c>
      <c r="DG117">
        <f t="shared" si="29"/>
        <v>0</v>
      </c>
      <c r="DH117">
        <f t="shared" si="20"/>
        <v>0</v>
      </c>
      <c r="DI117">
        <f t="shared" si="21"/>
        <v>0</v>
      </c>
      <c r="DJ117">
        <f>DF117</f>
        <v>0.82</v>
      </c>
      <c r="DK117">
        <v>0</v>
      </c>
      <c r="DL117" t="s">
        <v>3</v>
      </c>
      <c r="DM117">
        <v>0</v>
      </c>
      <c r="DN117" t="s">
        <v>3</v>
      </c>
      <c r="DO117">
        <v>0</v>
      </c>
    </row>
    <row r="118" spans="1:119" x14ac:dyDescent="0.2">
      <c r="A118">
        <f>ROW(Source!A106)</f>
        <v>106</v>
      </c>
      <c r="B118">
        <v>73938991</v>
      </c>
      <c r="C118">
        <v>73939559</v>
      </c>
      <c r="D118">
        <v>72600867</v>
      </c>
      <c r="E118">
        <v>1</v>
      </c>
      <c r="F118">
        <v>1</v>
      </c>
      <c r="G118">
        <v>1</v>
      </c>
      <c r="H118">
        <v>3</v>
      </c>
      <c r="I118" t="s">
        <v>288</v>
      </c>
      <c r="J118" t="s">
        <v>290</v>
      </c>
      <c r="K118" t="s">
        <v>289</v>
      </c>
      <c r="L118">
        <v>1348</v>
      </c>
      <c r="N118">
        <v>1009</v>
      </c>
      <c r="O118" t="s">
        <v>285</v>
      </c>
      <c r="P118" t="s">
        <v>285</v>
      </c>
      <c r="Q118">
        <v>1000</v>
      </c>
      <c r="W118">
        <v>0</v>
      </c>
      <c r="X118">
        <v>-853630379</v>
      </c>
      <c r="Y118">
        <f t="shared" si="17"/>
        <v>1</v>
      </c>
      <c r="AA118">
        <v>214716.22</v>
      </c>
      <c r="AB118">
        <v>0</v>
      </c>
      <c r="AC118">
        <v>0</v>
      </c>
      <c r="AD118">
        <v>0</v>
      </c>
      <c r="AE118">
        <v>191710.91</v>
      </c>
      <c r="AF118">
        <v>0</v>
      </c>
      <c r="AG118">
        <v>0</v>
      </c>
      <c r="AH118">
        <v>0</v>
      </c>
      <c r="AI118">
        <v>1.1200000000000001</v>
      </c>
      <c r="AJ118">
        <v>1</v>
      </c>
      <c r="AK118">
        <v>1</v>
      </c>
      <c r="AL118">
        <v>1</v>
      </c>
      <c r="AM118">
        <v>0</v>
      </c>
      <c r="AN118">
        <v>0</v>
      </c>
      <c r="AO118">
        <v>0</v>
      </c>
      <c r="AP118">
        <v>1</v>
      </c>
      <c r="AQ118">
        <v>0</v>
      </c>
      <c r="AR118">
        <v>0</v>
      </c>
      <c r="AS118" t="s">
        <v>3</v>
      </c>
      <c r="AT118">
        <v>1</v>
      </c>
      <c r="AU118" t="s">
        <v>3</v>
      </c>
      <c r="AV118">
        <v>0</v>
      </c>
      <c r="AW118">
        <v>1</v>
      </c>
      <c r="AX118">
        <v>-1</v>
      </c>
      <c r="AY118">
        <v>0</v>
      </c>
      <c r="AZ118">
        <v>0</v>
      </c>
      <c r="BA118" t="s">
        <v>3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CV118">
        <v>0</v>
      </c>
      <c r="CW118">
        <v>0</v>
      </c>
      <c r="CX118">
        <f>ROUND(Y118*Source!I106,7)</f>
        <v>1E-3</v>
      </c>
      <c r="CY118">
        <f>AA118</f>
        <v>214716.22</v>
      </c>
      <c r="CZ118">
        <f>AE118</f>
        <v>191710.91</v>
      </c>
      <c r="DA118">
        <f>AI118</f>
        <v>1.1200000000000001</v>
      </c>
      <c r="DB118">
        <f t="shared" si="18"/>
        <v>191710.91</v>
      </c>
      <c r="DC118">
        <f t="shared" si="19"/>
        <v>0</v>
      </c>
      <c r="DD118" t="s">
        <v>3</v>
      </c>
      <c r="DE118" t="s">
        <v>3</v>
      </c>
      <c r="DF118">
        <f>ROUND(ROUND(AE118*AI118,2)*CX118,2)</f>
        <v>214.72</v>
      </c>
      <c r="DG118">
        <f t="shared" si="29"/>
        <v>0</v>
      </c>
      <c r="DH118">
        <f t="shared" si="20"/>
        <v>0</v>
      </c>
      <c r="DI118">
        <f t="shared" si="21"/>
        <v>0</v>
      </c>
      <c r="DJ118">
        <f>DF118</f>
        <v>214.72</v>
      </c>
      <c r="DK118">
        <v>0</v>
      </c>
      <c r="DL118" t="s">
        <v>3</v>
      </c>
      <c r="DM118">
        <v>0</v>
      </c>
      <c r="DN118" t="s">
        <v>3</v>
      </c>
      <c r="DO118">
        <v>0</v>
      </c>
    </row>
    <row r="119" spans="1:119" x14ac:dyDescent="0.2">
      <c r="A119">
        <f>ROW(Source!A108)</f>
        <v>108</v>
      </c>
      <c r="B119">
        <v>73938991</v>
      </c>
      <c r="C119">
        <v>73939573</v>
      </c>
      <c r="D119">
        <v>72518655</v>
      </c>
      <c r="E119">
        <v>119</v>
      </c>
      <c r="F119">
        <v>1</v>
      </c>
      <c r="G119">
        <v>1</v>
      </c>
      <c r="H119">
        <v>1</v>
      </c>
      <c r="I119" t="s">
        <v>659</v>
      </c>
      <c r="J119" t="s">
        <v>3</v>
      </c>
      <c r="K119" t="s">
        <v>660</v>
      </c>
      <c r="L119">
        <v>1191</v>
      </c>
      <c r="N119">
        <v>1013</v>
      </c>
      <c r="O119" t="s">
        <v>493</v>
      </c>
      <c r="P119" t="s">
        <v>493</v>
      </c>
      <c r="Q119">
        <v>1</v>
      </c>
      <c r="W119">
        <v>0</v>
      </c>
      <c r="X119">
        <v>888410196</v>
      </c>
      <c r="Y119">
        <f t="shared" si="17"/>
        <v>0.41</v>
      </c>
      <c r="AA119">
        <v>0</v>
      </c>
      <c r="AB119">
        <v>0</v>
      </c>
      <c r="AC119">
        <v>0</v>
      </c>
      <c r="AD119">
        <v>400.24</v>
      </c>
      <c r="AE119">
        <v>0</v>
      </c>
      <c r="AF119">
        <v>0</v>
      </c>
      <c r="AG119">
        <v>0</v>
      </c>
      <c r="AH119">
        <v>400.24</v>
      </c>
      <c r="AI119">
        <v>1</v>
      </c>
      <c r="AJ119">
        <v>1</v>
      </c>
      <c r="AK119">
        <v>1</v>
      </c>
      <c r="AL119">
        <v>1</v>
      </c>
      <c r="AM119">
        <v>-2</v>
      </c>
      <c r="AN119">
        <v>0</v>
      </c>
      <c r="AO119">
        <v>0</v>
      </c>
      <c r="AP119">
        <v>1</v>
      </c>
      <c r="AQ119">
        <v>1</v>
      </c>
      <c r="AR119">
        <v>0</v>
      </c>
      <c r="AS119" t="s">
        <v>3</v>
      </c>
      <c r="AT119">
        <v>0.41</v>
      </c>
      <c r="AU119" t="s">
        <v>3</v>
      </c>
      <c r="AV119">
        <v>1</v>
      </c>
      <c r="AW119">
        <v>2</v>
      </c>
      <c r="AX119">
        <v>73939577</v>
      </c>
      <c r="AY119">
        <v>1</v>
      </c>
      <c r="AZ119">
        <v>0</v>
      </c>
      <c r="BA119">
        <v>131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164.0984</v>
      </c>
      <c r="BN119">
        <v>0.41</v>
      </c>
      <c r="BO119">
        <v>0</v>
      </c>
      <c r="BP119">
        <v>1</v>
      </c>
      <c r="BQ119">
        <v>0</v>
      </c>
      <c r="BR119">
        <v>0</v>
      </c>
      <c r="BS119">
        <v>0</v>
      </c>
      <c r="BT119">
        <v>164.0984</v>
      </c>
      <c r="BU119">
        <v>0.41</v>
      </c>
      <c r="BV119">
        <v>0</v>
      </c>
      <c r="BW119">
        <v>1</v>
      </c>
      <c r="CU119">
        <f>ROUND(AT119*Source!I108*AH119*AL119,2)</f>
        <v>167.38</v>
      </c>
      <c r="CV119">
        <f>ROUND(Y119*Source!I108,7)</f>
        <v>0.41820000000000002</v>
      </c>
      <c r="CW119">
        <v>0</v>
      </c>
      <c r="CX119">
        <f>ROUND(Y119*Source!I108,7)</f>
        <v>0.41820000000000002</v>
      </c>
      <c r="CY119">
        <f>AD119</f>
        <v>400.24</v>
      </c>
      <c r="CZ119">
        <f>AH119</f>
        <v>400.24</v>
      </c>
      <c r="DA119">
        <f>AL119</f>
        <v>1</v>
      </c>
      <c r="DB119">
        <f t="shared" si="18"/>
        <v>164.1</v>
      </c>
      <c r="DC119">
        <f t="shared" si="19"/>
        <v>0</v>
      </c>
      <c r="DD119" t="s">
        <v>3</v>
      </c>
      <c r="DE119" t="s">
        <v>3</v>
      </c>
      <c r="DF119">
        <f t="shared" ref="DF119:DF125" si="30">ROUND(ROUND(AE119,2)*CX119,2)</f>
        <v>0</v>
      </c>
      <c r="DG119">
        <f t="shared" si="29"/>
        <v>0</v>
      </c>
      <c r="DH119">
        <f t="shared" si="20"/>
        <v>0</v>
      </c>
      <c r="DI119">
        <f t="shared" si="21"/>
        <v>167.38</v>
      </c>
      <c r="DJ119">
        <f>DI119</f>
        <v>167.38</v>
      </c>
      <c r="DK119">
        <v>1</v>
      </c>
      <c r="DL119" t="s">
        <v>3</v>
      </c>
      <c r="DM119">
        <v>0</v>
      </c>
      <c r="DN119" t="s">
        <v>3</v>
      </c>
      <c r="DO119">
        <v>0</v>
      </c>
    </row>
    <row r="120" spans="1:119" x14ac:dyDescent="0.2">
      <c r="A120">
        <f>ROW(Source!A108)</f>
        <v>108</v>
      </c>
      <c r="B120">
        <v>73938991</v>
      </c>
      <c r="C120">
        <v>73939573</v>
      </c>
      <c r="D120">
        <v>72518826</v>
      </c>
      <c r="E120">
        <v>119</v>
      </c>
      <c r="F120">
        <v>1</v>
      </c>
      <c r="G120">
        <v>1</v>
      </c>
      <c r="H120">
        <v>1</v>
      </c>
      <c r="I120" t="s">
        <v>491</v>
      </c>
      <c r="J120" t="s">
        <v>3</v>
      </c>
      <c r="K120" t="s">
        <v>492</v>
      </c>
      <c r="L120">
        <v>1191</v>
      </c>
      <c r="N120">
        <v>1013</v>
      </c>
      <c r="O120" t="s">
        <v>493</v>
      </c>
      <c r="P120" t="s">
        <v>493</v>
      </c>
      <c r="Q120">
        <v>1</v>
      </c>
      <c r="W120">
        <v>0</v>
      </c>
      <c r="X120">
        <v>-1417349443</v>
      </c>
      <c r="Y120">
        <f t="shared" si="17"/>
        <v>0.2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1</v>
      </c>
      <c r="AK120">
        <v>1</v>
      </c>
      <c r="AL120">
        <v>1</v>
      </c>
      <c r="AM120">
        <v>-2</v>
      </c>
      <c r="AN120">
        <v>0</v>
      </c>
      <c r="AO120">
        <v>0</v>
      </c>
      <c r="AP120">
        <v>1</v>
      </c>
      <c r="AQ120">
        <v>1</v>
      </c>
      <c r="AR120">
        <v>0</v>
      </c>
      <c r="AS120" t="s">
        <v>3</v>
      </c>
      <c r="AT120">
        <v>0.2</v>
      </c>
      <c r="AU120" t="s">
        <v>3</v>
      </c>
      <c r="AV120">
        <v>2</v>
      </c>
      <c r="AW120">
        <v>2</v>
      </c>
      <c r="AX120">
        <v>73939578</v>
      </c>
      <c r="AY120">
        <v>1</v>
      </c>
      <c r="AZ120">
        <v>0</v>
      </c>
      <c r="BA120">
        <v>132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CV120">
        <v>0</v>
      </c>
      <c r="CW120">
        <v>0</v>
      </c>
      <c r="CX120">
        <f>ROUND(Y120*Source!I108,7)</f>
        <v>0.20399999999999999</v>
      </c>
      <c r="CY120">
        <f>AD120</f>
        <v>0</v>
      </c>
      <c r="CZ120">
        <f>AH120</f>
        <v>0</v>
      </c>
      <c r="DA120">
        <f>AL120</f>
        <v>1</v>
      </c>
      <c r="DB120">
        <f t="shared" si="18"/>
        <v>0</v>
      </c>
      <c r="DC120">
        <f t="shared" si="19"/>
        <v>0</v>
      </c>
      <c r="DD120" t="s">
        <v>3</v>
      </c>
      <c r="DE120" t="s">
        <v>3</v>
      </c>
      <c r="DF120">
        <f t="shared" si="30"/>
        <v>0</v>
      </c>
      <c r="DG120">
        <f t="shared" si="29"/>
        <v>0</v>
      </c>
      <c r="DH120">
        <f t="shared" si="20"/>
        <v>0</v>
      </c>
      <c r="DI120">
        <f t="shared" si="21"/>
        <v>0</v>
      </c>
      <c r="DJ120">
        <f>DI120</f>
        <v>0</v>
      </c>
      <c r="DK120">
        <v>0</v>
      </c>
      <c r="DL120" t="s">
        <v>3</v>
      </c>
      <c r="DM120">
        <v>0</v>
      </c>
      <c r="DN120" t="s">
        <v>3</v>
      </c>
      <c r="DO120">
        <v>0</v>
      </c>
    </row>
    <row r="121" spans="1:119" x14ac:dyDescent="0.2">
      <c r="A121">
        <f>ROW(Source!A108)</f>
        <v>108</v>
      </c>
      <c r="B121">
        <v>73938991</v>
      </c>
      <c r="C121">
        <v>73939573</v>
      </c>
      <c r="D121">
        <v>72647141</v>
      </c>
      <c r="E121">
        <v>1</v>
      </c>
      <c r="F121">
        <v>1</v>
      </c>
      <c r="G121">
        <v>1</v>
      </c>
      <c r="H121">
        <v>2</v>
      </c>
      <c r="I121" t="s">
        <v>531</v>
      </c>
      <c r="J121" t="s">
        <v>532</v>
      </c>
      <c r="K121" t="s">
        <v>533</v>
      </c>
      <c r="L121">
        <v>1368</v>
      </c>
      <c r="N121">
        <v>1011</v>
      </c>
      <c r="O121" t="s">
        <v>497</v>
      </c>
      <c r="P121" t="s">
        <v>497</v>
      </c>
      <c r="Q121">
        <v>1</v>
      </c>
      <c r="W121">
        <v>0</v>
      </c>
      <c r="X121">
        <v>-2130331961</v>
      </c>
      <c r="Y121">
        <f t="shared" si="17"/>
        <v>0.2</v>
      </c>
      <c r="AA121">
        <v>0</v>
      </c>
      <c r="AB121">
        <v>417.12</v>
      </c>
      <c r="AC121">
        <v>400.24</v>
      </c>
      <c r="AD121">
        <v>0</v>
      </c>
      <c r="AE121">
        <v>0</v>
      </c>
      <c r="AF121">
        <v>417.12</v>
      </c>
      <c r="AG121">
        <v>400.24</v>
      </c>
      <c r="AH121">
        <v>0</v>
      </c>
      <c r="AI121">
        <v>1</v>
      </c>
      <c r="AJ121">
        <v>1</v>
      </c>
      <c r="AK121">
        <v>1</v>
      </c>
      <c r="AL121">
        <v>1</v>
      </c>
      <c r="AM121">
        <v>-2</v>
      </c>
      <c r="AN121">
        <v>0</v>
      </c>
      <c r="AO121">
        <v>0</v>
      </c>
      <c r="AP121">
        <v>1</v>
      </c>
      <c r="AQ121">
        <v>1</v>
      </c>
      <c r="AR121">
        <v>0</v>
      </c>
      <c r="AS121" t="s">
        <v>3</v>
      </c>
      <c r="AT121">
        <v>0.2</v>
      </c>
      <c r="AU121" t="s">
        <v>3</v>
      </c>
      <c r="AV121">
        <v>1</v>
      </c>
      <c r="AW121">
        <v>2</v>
      </c>
      <c r="AX121">
        <v>73939579</v>
      </c>
      <c r="AY121">
        <v>1</v>
      </c>
      <c r="AZ121">
        <v>0</v>
      </c>
      <c r="BA121">
        <v>133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83.424000000000007</v>
      </c>
      <c r="BL121">
        <v>80.048000000000002</v>
      </c>
      <c r="BM121">
        <v>0</v>
      </c>
      <c r="BN121">
        <v>0</v>
      </c>
      <c r="BO121">
        <v>0.2</v>
      </c>
      <c r="BP121">
        <v>1</v>
      </c>
      <c r="BQ121">
        <v>0</v>
      </c>
      <c r="BR121">
        <v>83.424000000000007</v>
      </c>
      <c r="BS121">
        <v>80.048000000000002</v>
      </c>
      <c r="BT121">
        <v>0</v>
      </c>
      <c r="BU121">
        <v>0</v>
      </c>
      <c r="BV121">
        <v>0.2</v>
      </c>
      <c r="BW121">
        <v>1</v>
      </c>
      <c r="CV121">
        <v>0</v>
      </c>
      <c r="CW121">
        <f>ROUND(Y121*Source!I108*DO121,7)</f>
        <v>0.20399999999999999</v>
      </c>
      <c r="CX121">
        <f>ROUND(Y121*Source!I108,7)</f>
        <v>0.20399999999999999</v>
      </c>
      <c r="CY121">
        <f>AB121</f>
        <v>417.12</v>
      </c>
      <c r="CZ121">
        <f>AF121</f>
        <v>417.12</v>
      </c>
      <c r="DA121">
        <f>AJ121</f>
        <v>1</v>
      </c>
      <c r="DB121">
        <f t="shared" si="18"/>
        <v>83.42</v>
      </c>
      <c r="DC121">
        <f t="shared" si="19"/>
        <v>80.05</v>
      </c>
      <c r="DD121" t="s">
        <v>3</v>
      </c>
      <c r="DE121" t="s">
        <v>3</v>
      </c>
      <c r="DF121">
        <f t="shared" si="30"/>
        <v>0</v>
      </c>
      <c r="DG121">
        <f t="shared" si="29"/>
        <v>85.09</v>
      </c>
      <c r="DH121">
        <f t="shared" si="20"/>
        <v>81.650000000000006</v>
      </c>
      <c r="DI121">
        <f t="shared" si="21"/>
        <v>0</v>
      </c>
      <c r="DJ121">
        <f>DG121+DH121</f>
        <v>166.74</v>
      </c>
      <c r="DK121">
        <v>1</v>
      </c>
      <c r="DL121" t="s">
        <v>534</v>
      </c>
      <c r="DM121">
        <v>4</v>
      </c>
      <c r="DN121" t="s">
        <v>493</v>
      </c>
      <c r="DO121">
        <v>1</v>
      </c>
    </row>
    <row r="122" spans="1:119" x14ac:dyDescent="0.2">
      <c r="A122">
        <f>ROW(Source!A109)</f>
        <v>109</v>
      </c>
      <c r="B122">
        <v>73938991</v>
      </c>
      <c r="C122">
        <v>73939580</v>
      </c>
      <c r="D122">
        <v>72518791</v>
      </c>
      <c r="E122">
        <v>119</v>
      </c>
      <c r="F122">
        <v>1</v>
      </c>
      <c r="G122">
        <v>1</v>
      </c>
      <c r="H122">
        <v>1</v>
      </c>
      <c r="I122" t="s">
        <v>585</v>
      </c>
      <c r="J122" t="s">
        <v>3</v>
      </c>
      <c r="K122" t="s">
        <v>586</v>
      </c>
      <c r="L122">
        <v>1369</v>
      </c>
      <c r="N122">
        <v>1013</v>
      </c>
      <c r="O122" t="s">
        <v>584</v>
      </c>
      <c r="P122" t="s">
        <v>584</v>
      </c>
      <c r="Q122">
        <v>1</v>
      </c>
      <c r="W122">
        <v>0</v>
      </c>
      <c r="X122">
        <v>-512803540</v>
      </c>
      <c r="Y122">
        <f t="shared" si="17"/>
        <v>10</v>
      </c>
      <c r="AA122">
        <v>0</v>
      </c>
      <c r="AB122">
        <v>0</v>
      </c>
      <c r="AC122">
        <v>0</v>
      </c>
      <c r="AD122">
        <v>400.24</v>
      </c>
      <c r="AE122">
        <v>0</v>
      </c>
      <c r="AF122">
        <v>0</v>
      </c>
      <c r="AG122">
        <v>0</v>
      </c>
      <c r="AH122">
        <v>400.24</v>
      </c>
      <c r="AI122">
        <v>1</v>
      </c>
      <c r="AJ122">
        <v>1</v>
      </c>
      <c r="AK122">
        <v>1</v>
      </c>
      <c r="AL122">
        <v>1</v>
      </c>
      <c r="AM122">
        <v>-2</v>
      </c>
      <c r="AN122">
        <v>0</v>
      </c>
      <c r="AO122">
        <v>0</v>
      </c>
      <c r="AP122">
        <v>1</v>
      </c>
      <c r="AQ122">
        <v>1</v>
      </c>
      <c r="AR122">
        <v>0</v>
      </c>
      <c r="AS122" t="s">
        <v>3</v>
      </c>
      <c r="AT122">
        <v>10</v>
      </c>
      <c r="AU122" t="s">
        <v>3</v>
      </c>
      <c r="AV122">
        <v>1</v>
      </c>
      <c r="AW122">
        <v>2</v>
      </c>
      <c r="AX122">
        <v>73939587</v>
      </c>
      <c r="AY122">
        <v>1</v>
      </c>
      <c r="AZ122">
        <v>0</v>
      </c>
      <c r="BA122">
        <v>134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4002.4</v>
      </c>
      <c r="BN122">
        <v>10</v>
      </c>
      <c r="BO122">
        <v>0</v>
      </c>
      <c r="BP122">
        <v>1</v>
      </c>
      <c r="BQ122">
        <v>0</v>
      </c>
      <c r="BR122">
        <v>0</v>
      </c>
      <c r="BS122">
        <v>0</v>
      </c>
      <c r="BT122">
        <v>4002.4</v>
      </c>
      <c r="BU122">
        <v>10</v>
      </c>
      <c r="BV122">
        <v>0</v>
      </c>
      <c r="BW122">
        <v>1</v>
      </c>
      <c r="CU122">
        <f>ROUND(AT122*Source!I109*AH122*AL122,2)</f>
        <v>24.01</v>
      </c>
      <c r="CV122">
        <f>ROUND(Y122*Source!I109,7)</f>
        <v>0.06</v>
      </c>
      <c r="CW122">
        <v>0</v>
      </c>
      <c r="CX122">
        <f>ROUND(Y122*Source!I109,7)</f>
        <v>0.06</v>
      </c>
      <c r="CY122">
        <f>AD122</f>
        <v>400.24</v>
      </c>
      <c r="CZ122">
        <f>AH122</f>
        <v>400.24</v>
      </c>
      <c r="DA122">
        <f>AL122</f>
        <v>1</v>
      </c>
      <c r="DB122">
        <f t="shared" si="18"/>
        <v>4002.4</v>
      </c>
      <c r="DC122">
        <f t="shared" si="19"/>
        <v>0</v>
      </c>
      <c r="DD122" t="s">
        <v>3</v>
      </c>
      <c r="DE122" t="s">
        <v>3</v>
      </c>
      <c r="DF122">
        <f t="shared" si="30"/>
        <v>0</v>
      </c>
      <c r="DG122">
        <f t="shared" si="29"/>
        <v>0</v>
      </c>
      <c r="DH122">
        <f t="shared" si="20"/>
        <v>0</v>
      </c>
      <c r="DI122">
        <f t="shared" si="21"/>
        <v>24.01</v>
      </c>
      <c r="DJ122">
        <f>DI122</f>
        <v>24.01</v>
      </c>
      <c r="DK122">
        <v>1</v>
      </c>
      <c r="DL122" t="s">
        <v>3</v>
      </c>
      <c r="DM122">
        <v>0</v>
      </c>
      <c r="DN122" t="s">
        <v>3</v>
      </c>
      <c r="DO122">
        <v>0</v>
      </c>
    </row>
    <row r="123" spans="1:119" x14ac:dyDescent="0.2">
      <c r="A123">
        <f>ROW(Source!A109)</f>
        <v>109</v>
      </c>
      <c r="B123">
        <v>73938991</v>
      </c>
      <c r="C123">
        <v>73939580</v>
      </c>
      <c r="D123">
        <v>72518793</v>
      </c>
      <c r="E123">
        <v>119</v>
      </c>
      <c r="F123">
        <v>1</v>
      </c>
      <c r="G123">
        <v>1</v>
      </c>
      <c r="H123">
        <v>1</v>
      </c>
      <c r="I123" t="s">
        <v>661</v>
      </c>
      <c r="J123" t="s">
        <v>3</v>
      </c>
      <c r="K123" t="s">
        <v>662</v>
      </c>
      <c r="L123">
        <v>1369</v>
      </c>
      <c r="N123">
        <v>1013</v>
      </c>
      <c r="O123" t="s">
        <v>584</v>
      </c>
      <c r="P123" t="s">
        <v>584</v>
      </c>
      <c r="Q123">
        <v>1</v>
      </c>
      <c r="W123">
        <v>0</v>
      </c>
      <c r="X123">
        <v>1518711480</v>
      </c>
      <c r="Y123">
        <f t="shared" si="17"/>
        <v>10</v>
      </c>
      <c r="AA123">
        <v>0</v>
      </c>
      <c r="AB123">
        <v>0</v>
      </c>
      <c r="AC123">
        <v>0</v>
      </c>
      <c r="AD123">
        <v>459.98</v>
      </c>
      <c r="AE123">
        <v>0</v>
      </c>
      <c r="AF123">
        <v>0</v>
      </c>
      <c r="AG123">
        <v>0</v>
      </c>
      <c r="AH123">
        <v>459.98</v>
      </c>
      <c r="AI123">
        <v>1</v>
      </c>
      <c r="AJ123">
        <v>1</v>
      </c>
      <c r="AK123">
        <v>1</v>
      </c>
      <c r="AL123">
        <v>1</v>
      </c>
      <c r="AM123">
        <v>-2</v>
      </c>
      <c r="AN123">
        <v>0</v>
      </c>
      <c r="AO123">
        <v>0</v>
      </c>
      <c r="AP123">
        <v>1</v>
      </c>
      <c r="AQ123">
        <v>1</v>
      </c>
      <c r="AR123">
        <v>0</v>
      </c>
      <c r="AS123" t="s">
        <v>3</v>
      </c>
      <c r="AT123">
        <v>10</v>
      </c>
      <c r="AU123" t="s">
        <v>3</v>
      </c>
      <c r="AV123">
        <v>1</v>
      </c>
      <c r="AW123">
        <v>2</v>
      </c>
      <c r="AX123">
        <v>73939588</v>
      </c>
      <c r="AY123">
        <v>1</v>
      </c>
      <c r="AZ123">
        <v>0</v>
      </c>
      <c r="BA123">
        <v>135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4599.8</v>
      </c>
      <c r="BN123">
        <v>10</v>
      </c>
      <c r="BO123">
        <v>0</v>
      </c>
      <c r="BP123">
        <v>1</v>
      </c>
      <c r="BQ123">
        <v>0</v>
      </c>
      <c r="BR123">
        <v>0</v>
      </c>
      <c r="BS123">
        <v>0</v>
      </c>
      <c r="BT123">
        <v>4599.8</v>
      </c>
      <c r="BU123">
        <v>10</v>
      </c>
      <c r="BV123">
        <v>0</v>
      </c>
      <c r="BW123">
        <v>1</v>
      </c>
      <c r="CU123">
        <f>ROUND(AT123*Source!I109*AH123*AL123,2)</f>
        <v>27.6</v>
      </c>
      <c r="CV123">
        <f>ROUND(Y123*Source!I109,7)</f>
        <v>0.06</v>
      </c>
      <c r="CW123">
        <v>0</v>
      </c>
      <c r="CX123">
        <f>ROUND(Y123*Source!I109,7)</f>
        <v>0.06</v>
      </c>
      <c r="CY123">
        <f>AD123</f>
        <v>459.98</v>
      </c>
      <c r="CZ123">
        <f>AH123</f>
        <v>459.98</v>
      </c>
      <c r="DA123">
        <f>AL123</f>
        <v>1</v>
      </c>
      <c r="DB123">
        <f t="shared" si="18"/>
        <v>4599.8</v>
      </c>
      <c r="DC123">
        <f t="shared" si="19"/>
        <v>0</v>
      </c>
      <c r="DD123" t="s">
        <v>3</v>
      </c>
      <c r="DE123" t="s">
        <v>3</v>
      </c>
      <c r="DF123">
        <f t="shared" si="30"/>
        <v>0</v>
      </c>
      <c r="DG123">
        <f t="shared" si="29"/>
        <v>0</v>
      </c>
      <c r="DH123">
        <f t="shared" si="20"/>
        <v>0</v>
      </c>
      <c r="DI123">
        <f t="shared" si="21"/>
        <v>27.6</v>
      </c>
      <c r="DJ123">
        <f>DI123</f>
        <v>27.6</v>
      </c>
      <c r="DK123">
        <v>1</v>
      </c>
      <c r="DL123" t="s">
        <v>3</v>
      </c>
      <c r="DM123">
        <v>0</v>
      </c>
      <c r="DN123" t="s">
        <v>3</v>
      </c>
      <c r="DO123">
        <v>0</v>
      </c>
    </row>
    <row r="124" spans="1:119" x14ac:dyDescent="0.2">
      <c r="A124">
        <f>ROW(Source!A109)</f>
        <v>109</v>
      </c>
      <c r="B124">
        <v>73938991</v>
      </c>
      <c r="C124">
        <v>73939580</v>
      </c>
      <c r="D124">
        <v>72518826</v>
      </c>
      <c r="E124">
        <v>119</v>
      </c>
      <c r="F124">
        <v>1</v>
      </c>
      <c r="G124">
        <v>1</v>
      </c>
      <c r="H124">
        <v>1</v>
      </c>
      <c r="I124" t="s">
        <v>491</v>
      </c>
      <c r="J124" t="s">
        <v>3</v>
      </c>
      <c r="K124" t="s">
        <v>492</v>
      </c>
      <c r="L124">
        <v>1191</v>
      </c>
      <c r="N124">
        <v>1013</v>
      </c>
      <c r="O124" t="s">
        <v>493</v>
      </c>
      <c r="P124" t="s">
        <v>493</v>
      </c>
      <c r="Q124">
        <v>1</v>
      </c>
      <c r="W124">
        <v>0</v>
      </c>
      <c r="X124">
        <v>-1417349443</v>
      </c>
      <c r="Y124">
        <f t="shared" si="17"/>
        <v>0.01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1</v>
      </c>
      <c r="AK124">
        <v>1</v>
      </c>
      <c r="AL124">
        <v>1</v>
      </c>
      <c r="AM124">
        <v>-2</v>
      </c>
      <c r="AN124">
        <v>0</v>
      </c>
      <c r="AO124">
        <v>0</v>
      </c>
      <c r="AP124">
        <v>1</v>
      </c>
      <c r="AQ124">
        <v>1</v>
      </c>
      <c r="AR124">
        <v>0</v>
      </c>
      <c r="AS124" t="s">
        <v>3</v>
      </c>
      <c r="AT124">
        <v>0.01</v>
      </c>
      <c r="AU124" t="s">
        <v>3</v>
      </c>
      <c r="AV124">
        <v>2</v>
      </c>
      <c r="AW124">
        <v>2</v>
      </c>
      <c r="AX124">
        <v>73939589</v>
      </c>
      <c r="AY124">
        <v>1</v>
      </c>
      <c r="AZ124">
        <v>0</v>
      </c>
      <c r="BA124">
        <v>136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CV124">
        <v>0</v>
      </c>
      <c r="CW124">
        <v>0</v>
      </c>
      <c r="CX124">
        <f>ROUND(Y124*Source!I109,7)</f>
        <v>6.0000000000000002E-5</v>
      </c>
      <c r="CY124">
        <f>AD124</f>
        <v>0</v>
      </c>
      <c r="CZ124">
        <f>AH124</f>
        <v>0</v>
      </c>
      <c r="DA124">
        <f>AL124</f>
        <v>1</v>
      </c>
      <c r="DB124">
        <f t="shared" si="18"/>
        <v>0</v>
      </c>
      <c r="DC124">
        <f t="shared" si="19"/>
        <v>0</v>
      </c>
      <c r="DD124" t="s">
        <v>3</v>
      </c>
      <c r="DE124" t="s">
        <v>3</v>
      </c>
      <c r="DF124">
        <f t="shared" si="30"/>
        <v>0</v>
      </c>
      <c r="DG124">
        <f t="shared" si="29"/>
        <v>0</v>
      </c>
      <c r="DH124">
        <f t="shared" si="20"/>
        <v>0</v>
      </c>
      <c r="DI124">
        <f t="shared" si="21"/>
        <v>0</v>
      </c>
      <c r="DJ124">
        <f>DI124</f>
        <v>0</v>
      </c>
      <c r="DK124">
        <v>0</v>
      </c>
      <c r="DL124" t="s">
        <v>3</v>
      </c>
      <c r="DM124">
        <v>0</v>
      </c>
      <c r="DN124" t="s">
        <v>3</v>
      </c>
      <c r="DO124">
        <v>0</v>
      </c>
    </row>
    <row r="125" spans="1:119" x14ac:dyDescent="0.2">
      <c r="A125">
        <f>ROW(Source!A109)</f>
        <v>109</v>
      </c>
      <c r="B125">
        <v>73938991</v>
      </c>
      <c r="C125">
        <v>73939580</v>
      </c>
      <c r="D125">
        <v>72647140</v>
      </c>
      <c r="E125">
        <v>1</v>
      </c>
      <c r="F125">
        <v>1</v>
      </c>
      <c r="G125">
        <v>1</v>
      </c>
      <c r="H125">
        <v>2</v>
      </c>
      <c r="I125" t="s">
        <v>663</v>
      </c>
      <c r="J125" t="s">
        <v>664</v>
      </c>
      <c r="K125" t="s">
        <v>665</v>
      </c>
      <c r="L125">
        <v>1368</v>
      </c>
      <c r="N125">
        <v>1011</v>
      </c>
      <c r="O125" t="s">
        <v>497</v>
      </c>
      <c r="P125" t="s">
        <v>497</v>
      </c>
      <c r="Q125">
        <v>1</v>
      </c>
      <c r="W125">
        <v>0</v>
      </c>
      <c r="X125">
        <v>276165017</v>
      </c>
      <c r="Y125">
        <f t="shared" si="17"/>
        <v>0.01</v>
      </c>
      <c r="AA125">
        <v>0</v>
      </c>
      <c r="AB125">
        <v>4327.74</v>
      </c>
      <c r="AC125">
        <v>400.24</v>
      </c>
      <c r="AD125">
        <v>0</v>
      </c>
      <c r="AE125">
        <v>0</v>
      </c>
      <c r="AF125">
        <v>2445.0500000000002</v>
      </c>
      <c r="AG125">
        <v>400.24</v>
      </c>
      <c r="AH125">
        <v>0</v>
      </c>
      <c r="AI125">
        <v>1</v>
      </c>
      <c r="AJ125">
        <v>1.77</v>
      </c>
      <c r="AK125">
        <v>1</v>
      </c>
      <c r="AL125">
        <v>1</v>
      </c>
      <c r="AM125">
        <v>2</v>
      </c>
      <c r="AN125">
        <v>0</v>
      </c>
      <c r="AO125">
        <v>0</v>
      </c>
      <c r="AP125">
        <v>1</v>
      </c>
      <c r="AQ125">
        <v>1</v>
      </c>
      <c r="AR125">
        <v>0</v>
      </c>
      <c r="AS125" t="s">
        <v>3</v>
      </c>
      <c r="AT125">
        <v>0.01</v>
      </c>
      <c r="AU125" t="s">
        <v>3</v>
      </c>
      <c r="AV125">
        <v>1</v>
      </c>
      <c r="AW125">
        <v>2</v>
      </c>
      <c r="AX125">
        <v>73939590</v>
      </c>
      <c r="AY125">
        <v>1</v>
      </c>
      <c r="AZ125">
        <v>0</v>
      </c>
      <c r="BA125">
        <v>137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24.450500000000002</v>
      </c>
      <c r="BL125">
        <v>4.0023999999999997</v>
      </c>
      <c r="BM125">
        <v>0</v>
      </c>
      <c r="BN125">
        <v>0</v>
      </c>
      <c r="BO125">
        <v>0.01</v>
      </c>
      <c r="BP125">
        <v>1</v>
      </c>
      <c r="BQ125">
        <v>0</v>
      </c>
      <c r="BR125">
        <v>24.450500000000002</v>
      </c>
      <c r="BS125">
        <v>4.0023999999999997</v>
      </c>
      <c r="BT125">
        <v>0</v>
      </c>
      <c r="BU125">
        <v>0</v>
      </c>
      <c r="BV125">
        <v>0.01</v>
      </c>
      <c r="BW125">
        <v>1</v>
      </c>
      <c r="CV125">
        <v>0</v>
      </c>
      <c r="CW125">
        <f>ROUND(Y125*Source!I109*DO125,7)</f>
        <v>6.0000000000000002E-5</v>
      </c>
      <c r="CX125">
        <f>ROUND(Y125*Source!I109,7)</f>
        <v>6.0000000000000002E-5</v>
      </c>
      <c r="CY125">
        <f>AB125</f>
        <v>4327.74</v>
      </c>
      <c r="CZ125">
        <f>AF125</f>
        <v>2445.0500000000002</v>
      </c>
      <c r="DA125">
        <f>AJ125</f>
        <v>1.77</v>
      </c>
      <c r="DB125">
        <f t="shared" si="18"/>
        <v>24.45</v>
      </c>
      <c r="DC125">
        <f t="shared" si="19"/>
        <v>4</v>
      </c>
      <c r="DD125" t="s">
        <v>3</v>
      </c>
      <c r="DE125" t="s">
        <v>3</v>
      </c>
      <c r="DF125">
        <f t="shared" si="30"/>
        <v>0</v>
      </c>
      <c r="DG125">
        <f>ROUND(ROUND(AF125*AJ125,2)*CX125,2)</f>
        <v>0.26</v>
      </c>
      <c r="DH125">
        <f t="shared" si="20"/>
        <v>0.02</v>
      </c>
      <c r="DI125">
        <f t="shared" si="21"/>
        <v>0</v>
      </c>
      <c r="DJ125">
        <f>DG125+DH125</f>
        <v>0.28000000000000003</v>
      </c>
      <c r="DK125">
        <v>0</v>
      </c>
      <c r="DL125" t="s">
        <v>534</v>
      </c>
      <c r="DM125">
        <v>4</v>
      </c>
      <c r="DN125" t="s">
        <v>493</v>
      </c>
      <c r="DO125">
        <v>1</v>
      </c>
    </row>
    <row r="126" spans="1:119" x14ac:dyDescent="0.2">
      <c r="A126">
        <f>ROW(Source!A109)</f>
        <v>109</v>
      </c>
      <c r="B126">
        <v>73938991</v>
      </c>
      <c r="C126">
        <v>73939580</v>
      </c>
      <c r="D126">
        <v>72591341</v>
      </c>
      <c r="E126">
        <v>1</v>
      </c>
      <c r="F126">
        <v>1</v>
      </c>
      <c r="G126">
        <v>1</v>
      </c>
      <c r="H126">
        <v>3</v>
      </c>
      <c r="I126" t="s">
        <v>644</v>
      </c>
      <c r="J126" t="s">
        <v>645</v>
      </c>
      <c r="K126" t="s">
        <v>646</v>
      </c>
      <c r="L126">
        <v>1339</v>
      </c>
      <c r="N126">
        <v>1007</v>
      </c>
      <c r="O126" t="s">
        <v>48</v>
      </c>
      <c r="P126" t="s">
        <v>48</v>
      </c>
      <c r="Q126">
        <v>1</v>
      </c>
      <c r="W126">
        <v>0</v>
      </c>
      <c r="X126">
        <v>-1357846128</v>
      </c>
      <c r="Y126">
        <f t="shared" si="17"/>
        <v>0.01</v>
      </c>
      <c r="AA126">
        <v>31.42</v>
      </c>
      <c r="AB126">
        <v>0</v>
      </c>
      <c r="AC126">
        <v>0</v>
      </c>
      <c r="AD126">
        <v>0</v>
      </c>
      <c r="AE126">
        <v>35.71</v>
      </c>
      <c r="AF126">
        <v>0</v>
      </c>
      <c r="AG126">
        <v>0</v>
      </c>
      <c r="AH126">
        <v>0</v>
      </c>
      <c r="AI126">
        <v>0.88</v>
      </c>
      <c r="AJ126">
        <v>1</v>
      </c>
      <c r="AK126">
        <v>1</v>
      </c>
      <c r="AL126">
        <v>1</v>
      </c>
      <c r="AM126">
        <v>2</v>
      </c>
      <c r="AN126">
        <v>0</v>
      </c>
      <c r="AO126">
        <v>0</v>
      </c>
      <c r="AP126">
        <v>1</v>
      </c>
      <c r="AQ126">
        <v>1</v>
      </c>
      <c r="AR126">
        <v>0</v>
      </c>
      <c r="AS126" t="s">
        <v>3</v>
      </c>
      <c r="AT126">
        <v>0.01</v>
      </c>
      <c r="AU126" t="s">
        <v>3</v>
      </c>
      <c r="AV126">
        <v>0</v>
      </c>
      <c r="AW126">
        <v>2</v>
      </c>
      <c r="AX126">
        <v>73939591</v>
      </c>
      <c r="AY126">
        <v>1</v>
      </c>
      <c r="AZ126">
        <v>0</v>
      </c>
      <c r="BA126">
        <v>138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0.35710000000000003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1</v>
      </c>
      <c r="BQ126">
        <v>0.35710000000000003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  <c r="CV126">
        <v>0</v>
      </c>
      <c r="CW126">
        <v>0</v>
      </c>
      <c r="CX126">
        <f>ROUND(Y126*Source!I109,7)</f>
        <v>6.0000000000000002E-5</v>
      </c>
      <c r="CY126">
        <f>AA126</f>
        <v>31.42</v>
      </c>
      <c r="CZ126">
        <f>AE126</f>
        <v>35.71</v>
      </c>
      <c r="DA126">
        <f>AI126</f>
        <v>0.88</v>
      </c>
      <c r="DB126">
        <f t="shared" si="18"/>
        <v>0.36</v>
      </c>
      <c r="DC126">
        <f t="shared" si="19"/>
        <v>0</v>
      </c>
      <c r="DD126" t="s">
        <v>3</v>
      </c>
      <c r="DE126" t="s">
        <v>3</v>
      </c>
      <c r="DF126">
        <f>ROUND(ROUND(AE126*AI126,2)*CX126,2)</f>
        <v>0</v>
      </c>
      <c r="DG126">
        <f>ROUND(ROUND(AF126,2)*CX126,2)</f>
        <v>0</v>
      </c>
      <c r="DH126">
        <f t="shared" si="20"/>
        <v>0</v>
      </c>
      <c r="DI126">
        <f t="shared" si="21"/>
        <v>0</v>
      </c>
      <c r="DJ126">
        <f>DF126</f>
        <v>0</v>
      </c>
      <c r="DK126">
        <v>0</v>
      </c>
      <c r="DL126" t="s">
        <v>3</v>
      </c>
      <c r="DM126">
        <v>0</v>
      </c>
      <c r="DN126" t="s">
        <v>3</v>
      </c>
      <c r="DO126">
        <v>0</v>
      </c>
    </row>
    <row r="127" spans="1:119" x14ac:dyDescent="0.2">
      <c r="A127">
        <f>ROW(Source!A109)</f>
        <v>109</v>
      </c>
      <c r="B127">
        <v>73938991</v>
      </c>
      <c r="C127">
        <v>73939580</v>
      </c>
      <c r="D127">
        <v>72591641</v>
      </c>
      <c r="E127">
        <v>1</v>
      </c>
      <c r="F127">
        <v>1</v>
      </c>
      <c r="G127">
        <v>1</v>
      </c>
      <c r="H127">
        <v>3</v>
      </c>
      <c r="I127" t="s">
        <v>666</v>
      </c>
      <c r="J127" t="s">
        <v>667</v>
      </c>
      <c r="K127" t="s">
        <v>668</v>
      </c>
      <c r="L127">
        <v>1346</v>
      </c>
      <c r="N127">
        <v>1009</v>
      </c>
      <c r="O127" t="s">
        <v>545</v>
      </c>
      <c r="P127" t="s">
        <v>545</v>
      </c>
      <c r="Q127">
        <v>1</v>
      </c>
      <c r="W127">
        <v>0</v>
      </c>
      <c r="X127">
        <v>1211104170</v>
      </c>
      <c r="Y127">
        <f t="shared" si="17"/>
        <v>0.06</v>
      </c>
      <c r="AA127">
        <v>114.25</v>
      </c>
      <c r="AB127">
        <v>0</v>
      </c>
      <c r="AC127">
        <v>0</v>
      </c>
      <c r="AD127">
        <v>0</v>
      </c>
      <c r="AE127">
        <v>114.25</v>
      </c>
      <c r="AF127">
        <v>0</v>
      </c>
      <c r="AG127">
        <v>0</v>
      </c>
      <c r="AH127">
        <v>0</v>
      </c>
      <c r="AI127">
        <v>1</v>
      </c>
      <c r="AJ127">
        <v>1</v>
      </c>
      <c r="AK127">
        <v>1</v>
      </c>
      <c r="AL127">
        <v>1</v>
      </c>
      <c r="AM127">
        <v>-2</v>
      </c>
      <c r="AN127">
        <v>0</v>
      </c>
      <c r="AO127">
        <v>0</v>
      </c>
      <c r="AP127">
        <v>1</v>
      </c>
      <c r="AQ127">
        <v>1</v>
      </c>
      <c r="AR127">
        <v>0</v>
      </c>
      <c r="AS127" t="s">
        <v>3</v>
      </c>
      <c r="AT127">
        <v>0.06</v>
      </c>
      <c r="AU127" t="s">
        <v>3</v>
      </c>
      <c r="AV127">
        <v>0</v>
      </c>
      <c r="AW127">
        <v>2</v>
      </c>
      <c r="AX127">
        <v>73939592</v>
      </c>
      <c r="AY127">
        <v>1</v>
      </c>
      <c r="AZ127">
        <v>0</v>
      </c>
      <c r="BA127">
        <v>139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6.8549999999999995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6.8549999999999995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</v>
      </c>
      <c r="CV127">
        <v>0</v>
      </c>
      <c r="CW127">
        <v>0</v>
      </c>
      <c r="CX127">
        <f>ROUND(Y127*Source!I109,7)</f>
        <v>3.6000000000000002E-4</v>
      </c>
      <c r="CY127">
        <f>AA127</f>
        <v>114.25</v>
      </c>
      <c r="CZ127">
        <f>AE127</f>
        <v>114.25</v>
      </c>
      <c r="DA127">
        <f>AI127</f>
        <v>1</v>
      </c>
      <c r="DB127">
        <f t="shared" si="18"/>
        <v>6.86</v>
      </c>
      <c r="DC127">
        <f t="shared" si="19"/>
        <v>0</v>
      </c>
      <c r="DD127" t="s">
        <v>3</v>
      </c>
      <c r="DE127" t="s">
        <v>3</v>
      </c>
      <c r="DF127">
        <f>ROUND(ROUND(AE127,2)*CX127,2)</f>
        <v>0.04</v>
      </c>
      <c r="DG127">
        <f>ROUND(ROUND(AF127,2)*CX127,2)</f>
        <v>0</v>
      </c>
      <c r="DH127">
        <f t="shared" si="20"/>
        <v>0</v>
      </c>
      <c r="DI127">
        <f t="shared" si="21"/>
        <v>0</v>
      </c>
      <c r="DJ127">
        <f>DF127</f>
        <v>0.04</v>
      </c>
      <c r="DK127">
        <v>1</v>
      </c>
      <c r="DL127" t="s">
        <v>3</v>
      </c>
      <c r="DM127">
        <v>0</v>
      </c>
      <c r="DN127" t="s">
        <v>3</v>
      </c>
      <c r="DO127">
        <v>0</v>
      </c>
    </row>
    <row r="128" spans="1:119" x14ac:dyDescent="0.2">
      <c r="A128">
        <f>ROW(Source!A110)</f>
        <v>110</v>
      </c>
      <c r="B128">
        <v>73938991</v>
      </c>
      <c r="C128">
        <v>73939594</v>
      </c>
      <c r="D128">
        <v>72518791</v>
      </c>
      <c r="E128">
        <v>119</v>
      </c>
      <c r="F128">
        <v>1</v>
      </c>
      <c r="G128">
        <v>1</v>
      </c>
      <c r="H128">
        <v>1</v>
      </c>
      <c r="I128" t="s">
        <v>585</v>
      </c>
      <c r="J128" t="s">
        <v>3</v>
      </c>
      <c r="K128" t="s">
        <v>586</v>
      </c>
      <c r="L128">
        <v>1369</v>
      </c>
      <c r="N128">
        <v>1013</v>
      </c>
      <c r="O128" t="s">
        <v>584</v>
      </c>
      <c r="P128" t="s">
        <v>584</v>
      </c>
      <c r="Q128">
        <v>1</v>
      </c>
      <c r="W128">
        <v>0</v>
      </c>
      <c r="X128">
        <v>-512803540</v>
      </c>
      <c r="Y128">
        <f t="shared" si="17"/>
        <v>19.899999999999999</v>
      </c>
      <c r="AA128">
        <v>0</v>
      </c>
      <c r="AB128">
        <v>0</v>
      </c>
      <c r="AC128">
        <v>0</v>
      </c>
      <c r="AD128">
        <v>400.24</v>
      </c>
      <c r="AE128">
        <v>0</v>
      </c>
      <c r="AF128">
        <v>0</v>
      </c>
      <c r="AG128">
        <v>0</v>
      </c>
      <c r="AH128">
        <v>400.24</v>
      </c>
      <c r="AI128">
        <v>1</v>
      </c>
      <c r="AJ128">
        <v>1</v>
      </c>
      <c r="AK128">
        <v>1</v>
      </c>
      <c r="AL128">
        <v>1</v>
      </c>
      <c r="AM128">
        <v>-2</v>
      </c>
      <c r="AN128">
        <v>0</v>
      </c>
      <c r="AO128">
        <v>0</v>
      </c>
      <c r="AP128">
        <v>1</v>
      </c>
      <c r="AQ128">
        <v>1</v>
      </c>
      <c r="AR128">
        <v>0</v>
      </c>
      <c r="AS128" t="s">
        <v>3</v>
      </c>
      <c r="AT128">
        <v>19.899999999999999</v>
      </c>
      <c r="AU128" t="s">
        <v>3</v>
      </c>
      <c r="AV128">
        <v>1</v>
      </c>
      <c r="AW128">
        <v>2</v>
      </c>
      <c r="AX128">
        <v>73939601</v>
      </c>
      <c r="AY128">
        <v>1</v>
      </c>
      <c r="AZ128">
        <v>0</v>
      </c>
      <c r="BA128">
        <v>141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7964.7759999999998</v>
      </c>
      <c r="BN128">
        <v>19.899999999999999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7964.7759999999998</v>
      </c>
      <c r="BU128">
        <v>19.899999999999999</v>
      </c>
      <c r="BV128">
        <v>0</v>
      </c>
      <c r="BW128">
        <v>1</v>
      </c>
      <c r="CU128">
        <f>ROUND(AT128*Source!I110*AH128*AL128,2)</f>
        <v>740.72</v>
      </c>
      <c r="CV128">
        <f>ROUND(Y128*Source!I110,7)</f>
        <v>1.8507</v>
      </c>
      <c r="CW128">
        <v>0</v>
      </c>
      <c r="CX128">
        <f>ROUND(Y128*Source!I110,7)</f>
        <v>1.8507</v>
      </c>
      <c r="CY128">
        <f>AD128</f>
        <v>400.24</v>
      </c>
      <c r="CZ128">
        <f>AH128</f>
        <v>400.24</v>
      </c>
      <c r="DA128">
        <f>AL128</f>
        <v>1</v>
      </c>
      <c r="DB128">
        <f t="shared" si="18"/>
        <v>7964.78</v>
      </c>
      <c r="DC128">
        <f t="shared" si="19"/>
        <v>0</v>
      </c>
      <c r="DD128" t="s">
        <v>3</v>
      </c>
      <c r="DE128" t="s">
        <v>3</v>
      </c>
      <c r="DF128">
        <f>ROUND(ROUND(AE128,2)*CX128,2)</f>
        <v>0</v>
      </c>
      <c r="DG128">
        <f>ROUND(ROUND(AF128,2)*CX128,2)</f>
        <v>0</v>
      </c>
      <c r="DH128">
        <f t="shared" si="20"/>
        <v>0</v>
      </c>
      <c r="DI128">
        <f t="shared" si="21"/>
        <v>740.72</v>
      </c>
      <c r="DJ128">
        <f>DI128</f>
        <v>740.72</v>
      </c>
      <c r="DK128">
        <v>1</v>
      </c>
      <c r="DL128" t="s">
        <v>3</v>
      </c>
      <c r="DM128">
        <v>0</v>
      </c>
      <c r="DN128" t="s">
        <v>3</v>
      </c>
      <c r="DO128">
        <v>0</v>
      </c>
    </row>
    <row r="129" spans="1:119" x14ac:dyDescent="0.2">
      <c r="A129">
        <f>ROW(Source!A110)</f>
        <v>110</v>
      </c>
      <c r="B129">
        <v>73938991</v>
      </c>
      <c r="C129">
        <v>73939594</v>
      </c>
      <c r="D129">
        <v>72518793</v>
      </c>
      <c r="E129">
        <v>119</v>
      </c>
      <c r="F129">
        <v>1</v>
      </c>
      <c r="G129">
        <v>1</v>
      </c>
      <c r="H129">
        <v>1</v>
      </c>
      <c r="I129" t="s">
        <v>661</v>
      </c>
      <c r="J129" t="s">
        <v>3</v>
      </c>
      <c r="K129" t="s">
        <v>662</v>
      </c>
      <c r="L129">
        <v>1369</v>
      </c>
      <c r="N129">
        <v>1013</v>
      </c>
      <c r="O129" t="s">
        <v>584</v>
      </c>
      <c r="P129" t="s">
        <v>584</v>
      </c>
      <c r="Q129">
        <v>1</v>
      </c>
      <c r="W129">
        <v>0</v>
      </c>
      <c r="X129">
        <v>1518711480</v>
      </c>
      <c r="Y129">
        <f t="shared" ref="Y129:Y192" si="31">AT129</f>
        <v>19.899999999999999</v>
      </c>
      <c r="AA129">
        <v>0</v>
      </c>
      <c r="AB129">
        <v>0</v>
      </c>
      <c r="AC129">
        <v>0</v>
      </c>
      <c r="AD129">
        <v>459.98</v>
      </c>
      <c r="AE129">
        <v>0</v>
      </c>
      <c r="AF129">
        <v>0</v>
      </c>
      <c r="AG129">
        <v>0</v>
      </c>
      <c r="AH129">
        <v>459.98</v>
      </c>
      <c r="AI129">
        <v>1</v>
      </c>
      <c r="AJ129">
        <v>1</v>
      </c>
      <c r="AK129">
        <v>1</v>
      </c>
      <c r="AL129">
        <v>1</v>
      </c>
      <c r="AM129">
        <v>-2</v>
      </c>
      <c r="AN129">
        <v>0</v>
      </c>
      <c r="AO129">
        <v>0</v>
      </c>
      <c r="AP129">
        <v>1</v>
      </c>
      <c r="AQ129">
        <v>1</v>
      </c>
      <c r="AR129">
        <v>0</v>
      </c>
      <c r="AS129" t="s">
        <v>3</v>
      </c>
      <c r="AT129">
        <v>19.899999999999999</v>
      </c>
      <c r="AU129" t="s">
        <v>3</v>
      </c>
      <c r="AV129">
        <v>1</v>
      </c>
      <c r="AW129">
        <v>2</v>
      </c>
      <c r="AX129">
        <v>73939602</v>
      </c>
      <c r="AY129">
        <v>1</v>
      </c>
      <c r="AZ129">
        <v>0</v>
      </c>
      <c r="BA129">
        <v>142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9153.601999999999</v>
      </c>
      <c r="BN129">
        <v>19.899999999999999</v>
      </c>
      <c r="BO129">
        <v>0</v>
      </c>
      <c r="BP129">
        <v>1</v>
      </c>
      <c r="BQ129">
        <v>0</v>
      </c>
      <c r="BR129">
        <v>0</v>
      </c>
      <c r="BS129">
        <v>0</v>
      </c>
      <c r="BT129">
        <v>9153.601999999999</v>
      </c>
      <c r="BU129">
        <v>19.899999999999999</v>
      </c>
      <c r="BV129">
        <v>0</v>
      </c>
      <c r="BW129">
        <v>1</v>
      </c>
      <c r="CU129">
        <f>ROUND(AT129*Source!I110*AH129*AL129,2)</f>
        <v>851.28</v>
      </c>
      <c r="CV129">
        <f>ROUND(Y129*Source!I110,7)</f>
        <v>1.8507</v>
      </c>
      <c r="CW129">
        <v>0</v>
      </c>
      <c r="CX129">
        <f>ROUND(Y129*Source!I110,7)</f>
        <v>1.8507</v>
      </c>
      <c r="CY129">
        <f>AD129</f>
        <v>459.98</v>
      </c>
      <c r="CZ129">
        <f>AH129</f>
        <v>459.98</v>
      </c>
      <c r="DA129">
        <f>AL129</f>
        <v>1</v>
      </c>
      <c r="DB129">
        <f t="shared" ref="DB129:DB192" si="32">ROUND(ROUND(AT129*CZ129,2),6)</f>
        <v>9153.6</v>
      </c>
      <c r="DC129">
        <f t="shared" ref="DC129:DC192" si="33">ROUND(ROUND(AT129*AG129,2),6)</f>
        <v>0</v>
      </c>
      <c r="DD129" t="s">
        <v>3</v>
      </c>
      <c r="DE129" t="s">
        <v>3</v>
      </c>
      <c r="DF129">
        <f>ROUND(ROUND(AE129,2)*CX129,2)</f>
        <v>0</v>
      </c>
      <c r="DG129">
        <f>ROUND(ROUND(AF129,2)*CX129,2)</f>
        <v>0</v>
      </c>
      <c r="DH129">
        <f t="shared" ref="DH129:DH192" si="34">ROUND(ROUND(AG129,2)*CX129,2)</f>
        <v>0</v>
      </c>
      <c r="DI129">
        <f t="shared" ref="DI129:DI192" si="35">ROUND(ROUND(AH129,2)*CX129,2)</f>
        <v>851.28</v>
      </c>
      <c r="DJ129">
        <f>DI129</f>
        <v>851.28</v>
      </c>
      <c r="DK129">
        <v>1</v>
      </c>
      <c r="DL129" t="s">
        <v>3</v>
      </c>
      <c r="DM129">
        <v>0</v>
      </c>
      <c r="DN129" t="s">
        <v>3</v>
      </c>
      <c r="DO129">
        <v>0</v>
      </c>
    </row>
    <row r="130" spans="1:119" x14ac:dyDescent="0.2">
      <c r="A130">
        <f>ROW(Source!A110)</f>
        <v>110</v>
      </c>
      <c r="B130">
        <v>73938991</v>
      </c>
      <c r="C130">
        <v>73939594</v>
      </c>
      <c r="D130">
        <v>72518826</v>
      </c>
      <c r="E130">
        <v>119</v>
      </c>
      <c r="F130">
        <v>1</v>
      </c>
      <c r="G130">
        <v>1</v>
      </c>
      <c r="H130">
        <v>1</v>
      </c>
      <c r="I130" t="s">
        <v>491</v>
      </c>
      <c r="J130" t="s">
        <v>3</v>
      </c>
      <c r="K130" t="s">
        <v>492</v>
      </c>
      <c r="L130">
        <v>1191</v>
      </c>
      <c r="N130">
        <v>1013</v>
      </c>
      <c r="O130" t="s">
        <v>493</v>
      </c>
      <c r="P130" t="s">
        <v>493</v>
      </c>
      <c r="Q130">
        <v>1</v>
      </c>
      <c r="W130">
        <v>0</v>
      </c>
      <c r="X130">
        <v>-1417349443</v>
      </c>
      <c r="Y130">
        <f t="shared" si="31"/>
        <v>0.01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</v>
      </c>
      <c r="AJ130">
        <v>1</v>
      </c>
      <c r="AK130">
        <v>1</v>
      </c>
      <c r="AL130">
        <v>1</v>
      </c>
      <c r="AM130">
        <v>-2</v>
      </c>
      <c r="AN130">
        <v>0</v>
      </c>
      <c r="AO130">
        <v>0</v>
      </c>
      <c r="AP130">
        <v>1</v>
      </c>
      <c r="AQ130">
        <v>1</v>
      </c>
      <c r="AR130">
        <v>0</v>
      </c>
      <c r="AS130" t="s">
        <v>3</v>
      </c>
      <c r="AT130">
        <v>0.01</v>
      </c>
      <c r="AU130" t="s">
        <v>3</v>
      </c>
      <c r="AV130">
        <v>2</v>
      </c>
      <c r="AW130">
        <v>2</v>
      </c>
      <c r="AX130">
        <v>73939603</v>
      </c>
      <c r="AY130">
        <v>1</v>
      </c>
      <c r="AZ130">
        <v>0</v>
      </c>
      <c r="BA130">
        <v>143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CV130">
        <v>0</v>
      </c>
      <c r="CW130">
        <v>0</v>
      </c>
      <c r="CX130">
        <f>ROUND(Y130*Source!I110,7)</f>
        <v>9.3000000000000005E-4</v>
      </c>
      <c r="CY130">
        <f>AD130</f>
        <v>0</v>
      </c>
      <c r="CZ130">
        <f>AH130</f>
        <v>0</v>
      </c>
      <c r="DA130">
        <f>AL130</f>
        <v>1</v>
      </c>
      <c r="DB130">
        <f t="shared" si="32"/>
        <v>0</v>
      </c>
      <c r="DC130">
        <f t="shared" si="33"/>
        <v>0</v>
      </c>
      <c r="DD130" t="s">
        <v>3</v>
      </c>
      <c r="DE130" t="s">
        <v>3</v>
      </c>
      <c r="DF130">
        <f>ROUND(ROUND(AE130,2)*CX130,2)</f>
        <v>0</v>
      </c>
      <c r="DG130">
        <f>ROUND(ROUND(AF130,2)*CX130,2)</f>
        <v>0</v>
      </c>
      <c r="DH130">
        <f t="shared" si="34"/>
        <v>0</v>
      </c>
      <c r="DI130">
        <f t="shared" si="35"/>
        <v>0</v>
      </c>
      <c r="DJ130">
        <f>DI130</f>
        <v>0</v>
      </c>
      <c r="DK130">
        <v>0</v>
      </c>
      <c r="DL130" t="s">
        <v>3</v>
      </c>
      <c r="DM130">
        <v>0</v>
      </c>
      <c r="DN130" t="s">
        <v>3</v>
      </c>
      <c r="DO130">
        <v>0</v>
      </c>
    </row>
    <row r="131" spans="1:119" x14ac:dyDescent="0.2">
      <c r="A131">
        <f>ROW(Source!A110)</f>
        <v>110</v>
      </c>
      <c r="B131">
        <v>73938991</v>
      </c>
      <c r="C131">
        <v>73939594</v>
      </c>
      <c r="D131">
        <v>72647140</v>
      </c>
      <c r="E131">
        <v>1</v>
      </c>
      <c r="F131">
        <v>1</v>
      </c>
      <c r="G131">
        <v>1</v>
      </c>
      <c r="H131">
        <v>2</v>
      </c>
      <c r="I131" t="s">
        <v>663</v>
      </c>
      <c r="J131" t="s">
        <v>664</v>
      </c>
      <c r="K131" t="s">
        <v>665</v>
      </c>
      <c r="L131">
        <v>1368</v>
      </c>
      <c r="N131">
        <v>1011</v>
      </c>
      <c r="O131" t="s">
        <v>497</v>
      </c>
      <c r="P131" t="s">
        <v>497</v>
      </c>
      <c r="Q131">
        <v>1</v>
      </c>
      <c r="W131">
        <v>0</v>
      </c>
      <c r="X131">
        <v>276165017</v>
      </c>
      <c r="Y131">
        <f t="shared" si="31"/>
        <v>0.01</v>
      </c>
      <c r="AA131">
        <v>0</v>
      </c>
      <c r="AB131">
        <v>4327.74</v>
      </c>
      <c r="AC131">
        <v>400.24</v>
      </c>
      <c r="AD131">
        <v>0</v>
      </c>
      <c r="AE131">
        <v>0</v>
      </c>
      <c r="AF131">
        <v>2445.0500000000002</v>
      </c>
      <c r="AG131">
        <v>400.24</v>
      </c>
      <c r="AH131">
        <v>0</v>
      </c>
      <c r="AI131">
        <v>1</v>
      </c>
      <c r="AJ131">
        <v>1.77</v>
      </c>
      <c r="AK131">
        <v>1</v>
      </c>
      <c r="AL131">
        <v>1</v>
      </c>
      <c r="AM131">
        <v>2</v>
      </c>
      <c r="AN131">
        <v>0</v>
      </c>
      <c r="AO131">
        <v>0</v>
      </c>
      <c r="AP131">
        <v>1</v>
      </c>
      <c r="AQ131">
        <v>1</v>
      </c>
      <c r="AR131">
        <v>0</v>
      </c>
      <c r="AS131" t="s">
        <v>3</v>
      </c>
      <c r="AT131">
        <v>0.01</v>
      </c>
      <c r="AU131" t="s">
        <v>3</v>
      </c>
      <c r="AV131">
        <v>1</v>
      </c>
      <c r="AW131">
        <v>2</v>
      </c>
      <c r="AX131">
        <v>73939604</v>
      </c>
      <c r="AY131">
        <v>1</v>
      </c>
      <c r="AZ131">
        <v>0</v>
      </c>
      <c r="BA131">
        <v>144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24.450500000000002</v>
      </c>
      <c r="BL131">
        <v>4.0023999999999997</v>
      </c>
      <c r="BM131">
        <v>0</v>
      </c>
      <c r="BN131">
        <v>0</v>
      </c>
      <c r="BO131">
        <v>0.01</v>
      </c>
      <c r="BP131">
        <v>1</v>
      </c>
      <c r="BQ131">
        <v>0</v>
      </c>
      <c r="BR131">
        <v>24.450500000000002</v>
      </c>
      <c r="BS131">
        <v>4.0023999999999997</v>
      </c>
      <c r="BT131">
        <v>0</v>
      </c>
      <c r="BU131">
        <v>0</v>
      </c>
      <c r="BV131">
        <v>0.01</v>
      </c>
      <c r="BW131">
        <v>1</v>
      </c>
      <c r="CV131">
        <v>0</v>
      </c>
      <c r="CW131">
        <f>ROUND(Y131*Source!I110*DO131,7)</f>
        <v>9.3000000000000005E-4</v>
      </c>
      <c r="CX131">
        <f>ROUND(Y131*Source!I110,7)</f>
        <v>9.3000000000000005E-4</v>
      </c>
      <c r="CY131">
        <f>AB131</f>
        <v>4327.74</v>
      </c>
      <c r="CZ131">
        <f>AF131</f>
        <v>2445.0500000000002</v>
      </c>
      <c r="DA131">
        <f>AJ131</f>
        <v>1.77</v>
      </c>
      <c r="DB131">
        <f t="shared" si="32"/>
        <v>24.45</v>
      </c>
      <c r="DC131">
        <f t="shared" si="33"/>
        <v>4</v>
      </c>
      <c r="DD131" t="s">
        <v>3</v>
      </c>
      <c r="DE131" t="s">
        <v>3</v>
      </c>
      <c r="DF131">
        <f>ROUND(ROUND(AE131,2)*CX131,2)</f>
        <v>0</v>
      </c>
      <c r="DG131">
        <f>ROUND(ROUND(AF131*AJ131,2)*CX131,2)</f>
        <v>4.0199999999999996</v>
      </c>
      <c r="DH131">
        <f t="shared" si="34"/>
        <v>0.37</v>
      </c>
      <c r="DI131">
        <f t="shared" si="35"/>
        <v>0</v>
      </c>
      <c r="DJ131">
        <f>DG131+DH131</f>
        <v>4.3899999999999997</v>
      </c>
      <c r="DK131">
        <v>0</v>
      </c>
      <c r="DL131" t="s">
        <v>534</v>
      </c>
      <c r="DM131">
        <v>4</v>
      </c>
      <c r="DN131" t="s">
        <v>493</v>
      </c>
      <c r="DO131">
        <v>1</v>
      </c>
    </row>
    <row r="132" spans="1:119" x14ac:dyDescent="0.2">
      <c r="A132">
        <f>ROW(Source!A110)</f>
        <v>110</v>
      </c>
      <c r="B132">
        <v>73938991</v>
      </c>
      <c r="C132">
        <v>73939594</v>
      </c>
      <c r="D132">
        <v>72591341</v>
      </c>
      <c r="E132">
        <v>1</v>
      </c>
      <c r="F132">
        <v>1</v>
      </c>
      <c r="G132">
        <v>1</v>
      </c>
      <c r="H132">
        <v>3</v>
      </c>
      <c r="I132" t="s">
        <v>644</v>
      </c>
      <c r="J132" t="s">
        <v>645</v>
      </c>
      <c r="K132" t="s">
        <v>646</v>
      </c>
      <c r="L132">
        <v>1339</v>
      </c>
      <c r="N132">
        <v>1007</v>
      </c>
      <c r="O132" t="s">
        <v>48</v>
      </c>
      <c r="P132" t="s">
        <v>48</v>
      </c>
      <c r="Q132">
        <v>1</v>
      </c>
      <c r="W132">
        <v>0</v>
      </c>
      <c r="X132">
        <v>-1357846128</v>
      </c>
      <c r="Y132">
        <f t="shared" si="31"/>
        <v>0.1</v>
      </c>
      <c r="AA132">
        <v>31.42</v>
      </c>
      <c r="AB132">
        <v>0</v>
      </c>
      <c r="AC132">
        <v>0</v>
      </c>
      <c r="AD132">
        <v>0</v>
      </c>
      <c r="AE132">
        <v>35.71</v>
      </c>
      <c r="AF132">
        <v>0</v>
      </c>
      <c r="AG132">
        <v>0</v>
      </c>
      <c r="AH132">
        <v>0</v>
      </c>
      <c r="AI132">
        <v>0.88</v>
      </c>
      <c r="AJ132">
        <v>1</v>
      </c>
      <c r="AK132">
        <v>1</v>
      </c>
      <c r="AL132">
        <v>1</v>
      </c>
      <c r="AM132">
        <v>2</v>
      </c>
      <c r="AN132">
        <v>0</v>
      </c>
      <c r="AO132">
        <v>0</v>
      </c>
      <c r="AP132">
        <v>1</v>
      </c>
      <c r="AQ132">
        <v>1</v>
      </c>
      <c r="AR132">
        <v>0</v>
      </c>
      <c r="AS132" t="s">
        <v>3</v>
      </c>
      <c r="AT132">
        <v>0.1</v>
      </c>
      <c r="AU132" t="s">
        <v>3</v>
      </c>
      <c r="AV132">
        <v>0</v>
      </c>
      <c r="AW132">
        <v>2</v>
      </c>
      <c r="AX132">
        <v>73939605</v>
      </c>
      <c r="AY132">
        <v>1</v>
      </c>
      <c r="AZ132">
        <v>0</v>
      </c>
      <c r="BA132">
        <v>145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3.5710000000000002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3.5710000000000002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CV132">
        <v>0</v>
      </c>
      <c r="CW132">
        <v>0</v>
      </c>
      <c r="CX132">
        <f>ROUND(Y132*Source!I110,7)</f>
        <v>9.2999999999999992E-3</v>
      </c>
      <c r="CY132">
        <f>AA132</f>
        <v>31.42</v>
      </c>
      <c r="CZ132">
        <f>AE132</f>
        <v>35.71</v>
      </c>
      <c r="DA132">
        <f>AI132</f>
        <v>0.88</v>
      </c>
      <c r="DB132">
        <f t="shared" si="32"/>
        <v>3.57</v>
      </c>
      <c r="DC132">
        <f t="shared" si="33"/>
        <v>0</v>
      </c>
      <c r="DD132" t="s">
        <v>3</v>
      </c>
      <c r="DE132" t="s">
        <v>3</v>
      </c>
      <c r="DF132">
        <f>ROUND(ROUND(AE132*AI132,2)*CX132,2)</f>
        <v>0.28999999999999998</v>
      </c>
      <c r="DG132">
        <f>ROUND(ROUND(AF132,2)*CX132,2)</f>
        <v>0</v>
      </c>
      <c r="DH132">
        <f t="shared" si="34"/>
        <v>0</v>
      </c>
      <c r="DI132">
        <f t="shared" si="35"/>
        <v>0</v>
      </c>
      <c r="DJ132">
        <f>DF132</f>
        <v>0.28999999999999998</v>
      </c>
      <c r="DK132">
        <v>0</v>
      </c>
      <c r="DL132" t="s">
        <v>3</v>
      </c>
      <c r="DM132">
        <v>0</v>
      </c>
      <c r="DN132" t="s">
        <v>3</v>
      </c>
      <c r="DO132">
        <v>0</v>
      </c>
    </row>
    <row r="133" spans="1:119" x14ac:dyDescent="0.2">
      <c r="A133">
        <f>ROW(Source!A110)</f>
        <v>110</v>
      </c>
      <c r="B133">
        <v>73938991</v>
      </c>
      <c r="C133">
        <v>73939594</v>
      </c>
      <c r="D133">
        <v>72591641</v>
      </c>
      <c r="E133">
        <v>1</v>
      </c>
      <c r="F133">
        <v>1</v>
      </c>
      <c r="G133">
        <v>1</v>
      </c>
      <c r="H133">
        <v>3</v>
      </c>
      <c r="I133" t="s">
        <v>666</v>
      </c>
      <c r="J133" t="s">
        <v>667</v>
      </c>
      <c r="K133" t="s">
        <v>668</v>
      </c>
      <c r="L133">
        <v>1346</v>
      </c>
      <c r="N133">
        <v>1009</v>
      </c>
      <c r="O133" t="s">
        <v>545</v>
      </c>
      <c r="P133" t="s">
        <v>545</v>
      </c>
      <c r="Q133">
        <v>1</v>
      </c>
      <c r="W133">
        <v>0</v>
      </c>
      <c r="X133">
        <v>1211104170</v>
      </c>
      <c r="Y133">
        <f t="shared" si="31"/>
        <v>0.01</v>
      </c>
      <c r="AA133">
        <v>114.25</v>
      </c>
      <c r="AB133">
        <v>0</v>
      </c>
      <c r="AC133">
        <v>0</v>
      </c>
      <c r="AD133">
        <v>0</v>
      </c>
      <c r="AE133">
        <v>114.25</v>
      </c>
      <c r="AF133">
        <v>0</v>
      </c>
      <c r="AG133">
        <v>0</v>
      </c>
      <c r="AH133">
        <v>0</v>
      </c>
      <c r="AI133">
        <v>1</v>
      </c>
      <c r="AJ133">
        <v>1</v>
      </c>
      <c r="AK133">
        <v>1</v>
      </c>
      <c r="AL133">
        <v>1</v>
      </c>
      <c r="AM133">
        <v>-2</v>
      </c>
      <c r="AN133">
        <v>0</v>
      </c>
      <c r="AO133">
        <v>0</v>
      </c>
      <c r="AP133">
        <v>1</v>
      </c>
      <c r="AQ133">
        <v>1</v>
      </c>
      <c r="AR133">
        <v>0</v>
      </c>
      <c r="AS133" t="s">
        <v>3</v>
      </c>
      <c r="AT133">
        <v>0.01</v>
      </c>
      <c r="AU133" t="s">
        <v>3</v>
      </c>
      <c r="AV133">
        <v>0</v>
      </c>
      <c r="AW133">
        <v>2</v>
      </c>
      <c r="AX133">
        <v>73939606</v>
      </c>
      <c r="AY133">
        <v>1</v>
      </c>
      <c r="AZ133">
        <v>0</v>
      </c>
      <c r="BA133">
        <v>146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1.1425000000000001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</v>
      </c>
      <c r="BQ133">
        <v>1.1425000000000001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CV133">
        <v>0</v>
      </c>
      <c r="CW133">
        <v>0</v>
      </c>
      <c r="CX133">
        <f>ROUND(Y133*Source!I110,7)</f>
        <v>9.3000000000000005E-4</v>
      </c>
      <c r="CY133">
        <f>AA133</f>
        <v>114.25</v>
      </c>
      <c r="CZ133">
        <f>AE133</f>
        <v>114.25</v>
      </c>
      <c r="DA133">
        <f>AI133</f>
        <v>1</v>
      </c>
      <c r="DB133">
        <f t="shared" si="32"/>
        <v>1.1399999999999999</v>
      </c>
      <c r="DC133">
        <f t="shared" si="33"/>
        <v>0</v>
      </c>
      <c r="DD133" t="s">
        <v>3</v>
      </c>
      <c r="DE133" t="s">
        <v>3</v>
      </c>
      <c r="DF133">
        <f t="shared" ref="DF133:DF143" si="36">ROUND(ROUND(AE133,2)*CX133,2)</f>
        <v>0.11</v>
      </c>
      <c r="DG133">
        <f>ROUND(ROUND(AF133,2)*CX133,2)</f>
        <v>0</v>
      </c>
      <c r="DH133">
        <f t="shared" si="34"/>
        <v>0</v>
      </c>
      <c r="DI133">
        <f t="shared" si="35"/>
        <v>0</v>
      </c>
      <c r="DJ133">
        <f>DF133</f>
        <v>0.11</v>
      </c>
      <c r="DK133">
        <v>1</v>
      </c>
      <c r="DL133" t="s">
        <v>3</v>
      </c>
      <c r="DM133">
        <v>0</v>
      </c>
      <c r="DN133" t="s">
        <v>3</v>
      </c>
      <c r="DO133">
        <v>0</v>
      </c>
    </row>
    <row r="134" spans="1:119" x14ac:dyDescent="0.2">
      <c r="A134">
        <f>ROW(Source!A111)</f>
        <v>111</v>
      </c>
      <c r="B134">
        <v>73938991</v>
      </c>
      <c r="C134">
        <v>73939608</v>
      </c>
      <c r="D134">
        <v>70491023</v>
      </c>
      <c r="E134">
        <v>118</v>
      </c>
      <c r="F134">
        <v>1</v>
      </c>
      <c r="G134">
        <v>1</v>
      </c>
      <c r="H134">
        <v>1</v>
      </c>
      <c r="I134" t="s">
        <v>659</v>
      </c>
      <c r="J134" t="s">
        <v>3</v>
      </c>
      <c r="K134" t="s">
        <v>660</v>
      </c>
      <c r="L134">
        <v>1191</v>
      </c>
      <c r="N134">
        <v>1013</v>
      </c>
      <c r="O134" t="s">
        <v>493</v>
      </c>
      <c r="P134" t="s">
        <v>493</v>
      </c>
      <c r="Q134">
        <v>1</v>
      </c>
      <c r="W134">
        <v>0</v>
      </c>
      <c r="X134">
        <v>888410196</v>
      </c>
      <c r="Y134">
        <f t="shared" si="31"/>
        <v>14</v>
      </c>
      <c r="AA134">
        <v>0</v>
      </c>
      <c r="AB134">
        <v>0</v>
      </c>
      <c r="AC134">
        <v>0</v>
      </c>
      <c r="AD134">
        <v>400.24</v>
      </c>
      <c r="AE134">
        <v>0</v>
      </c>
      <c r="AF134">
        <v>0</v>
      </c>
      <c r="AG134">
        <v>0</v>
      </c>
      <c r="AH134">
        <v>400.24</v>
      </c>
      <c r="AI134">
        <v>1</v>
      </c>
      <c r="AJ134">
        <v>1</v>
      </c>
      <c r="AK134">
        <v>1</v>
      </c>
      <c r="AL134">
        <v>1</v>
      </c>
      <c r="AM134">
        <v>-2</v>
      </c>
      <c r="AN134">
        <v>0</v>
      </c>
      <c r="AO134">
        <v>0</v>
      </c>
      <c r="AP134">
        <v>0</v>
      </c>
      <c r="AQ134">
        <v>1</v>
      </c>
      <c r="AR134">
        <v>0</v>
      </c>
      <c r="AS134" t="s">
        <v>3</v>
      </c>
      <c r="AT134">
        <v>14</v>
      </c>
      <c r="AU134" t="s">
        <v>3</v>
      </c>
      <c r="AV134">
        <v>1</v>
      </c>
      <c r="AW134">
        <v>2</v>
      </c>
      <c r="AX134">
        <v>73939613</v>
      </c>
      <c r="AY134">
        <v>2</v>
      </c>
      <c r="AZ134">
        <v>131072</v>
      </c>
      <c r="BA134">
        <v>148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5603.3600000000006</v>
      </c>
      <c r="BN134">
        <v>14</v>
      </c>
      <c r="BO134">
        <v>0</v>
      </c>
      <c r="BP134">
        <v>1</v>
      </c>
      <c r="BQ134">
        <v>0</v>
      </c>
      <c r="BR134">
        <v>0</v>
      </c>
      <c r="BS134">
        <v>0</v>
      </c>
      <c r="BT134">
        <v>5603.3600000000006</v>
      </c>
      <c r="BU134">
        <v>14</v>
      </c>
      <c r="BV134">
        <v>0</v>
      </c>
      <c r="BW134">
        <v>1</v>
      </c>
      <c r="CU134">
        <f>ROUND(AT134*Source!I111*AH134*AL134,2)</f>
        <v>5603.36</v>
      </c>
      <c r="CV134">
        <f>ROUND(Y134*Source!I111,7)</f>
        <v>14</v>
      </c>
      <c r="CW134">
        <v>0</v>
      </c>
      <c r="CX134">
        <f>ROUND(Y134*Source!I111,7)</f>
        <v>14</v>
      </c>
      <c r="CY134">
        <f>AD134</f>
        <v>400.24</v>
      </c>
      <c r="CZ134">
        <f>AH134</f>
        <v>400.24</v>
      </c>
      <c r="DA134">
        <f>AL134</f>
        <v>1</v>
      </c>
      <c r="DB134">
        <f t="shared" si="32"/>
        <v>5603.36</v>
      </c>
      <c r="DC134">
        <f t="shared" si="33"/>
        <v>0</v>
      </c>
      <c r="DD134" t="s">
        <v>3</v>
      </c>
      <c r="DE134" t="s">
        <v>3</v>
      </c>
      <c r="DF134">
        <f t="shared" si="36"/>
        <v>0</v>
      </c>
      <c r="DG134">
        <f>ROUND(ROUND(AF134,2)*CX134,2)</f>
        <v>0</v>
      </c>
      <c r="DH134">
        <f t="shared" si="34"/>
        <v>0</v>
      </c>
      <c r="DI134">
        <f t="shared" si="35"/>
        <v>5603.36</v>
      </c>
      <c r="DJ134">
        <f>DI134</f>
        <v>5603.36</v>
      </c>
      <c r="DK134">
        <v>1</v>
      </c>
      <c r="DL134" t="s">
        <v>3</v>
      </c>
      <c r="DM134">
        <v>0</v>
      </c>
      <c r="DN134" t="s">
        <v>3</v>
      </c>
      <c r="DO134">
        <v>0</v>
      </c>
    </row>
    <row r="135" spans="1:119" x14ac:dyDescent="0.2">
      <c r="A135">
        <f>ROW(Source!A111)</f>
        <v>111</v>
      </c>
      <c r="B135">
        <v>73938991</v>
      </c>
      <c r="C135">
        <v>73939608</v>
      </c>
      <c r="D135">
        <v>70491200</v>
      </c>
      <c r="E135">
        <v>118</v>
      </c>
      <c r="F135">
        <v>1</v>
      </c>
      <c r="G135">
        <v>1</v>
      </c>
      <c r="H135">
        <v>1</v>
      </c>
      <c r="I135" t="s">
        <v>491</v>
      </c>
      <c r="J135" t="s">
        <v>3</v>
      </c>
      <c r="K135" t="s">
        <v>492</v>
      </c>
      <c r="L135">
        <v>1191</v>
      </c>
      <c r="N135">
        <v>1013</v>
      </c>
      <c r="O135" t="s">
        <v>493</v>
      </c>
      <c r="P135" t="s">
        <v>493</v>
      </c>
      <c r="Q135">
        <v>1</v>
      </c>
      <c r="W135">
        <v>0</v>
      </c>
      <c r="X135">
        <v>-1417349443</v>
      </c>
      <c r="Y135">
        <f t="shared" si="31"/>
        <v>9.8000000000000007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</v>
      </c>
      <c r="AJ135">
        <v>1</v>
      </c>
      <c r="AK135">
        <v>1</v>
      </c>
      <c r="AL135">
        <v>1</v>
      </c>
      <c r="AM135">
        <v>-2</v>
      </c>
      <c r="AN135">
        <v>0</v>
      </c>
      <c r="AO135">
        <v>0</v>
      </c>
      <c r="AP135">
        <v>0</v>
      </c>
      <c r="AQ135">
        <v>1</v>
      </c>
      <c r="AR135">
        <v>0</v>
      </c>
      <c r="AS135" t="s">
        <v>3</v>
      </c>
      <c r="AT135">
        <v>9.8000000000000007</v>
      </c>
      <c r="AU135" t="s">
        <v>3</v>
      </c>
      <c r="AV135">
        <v>2</v>
      </c>
      <c r="AW135">
        <v>2</v>
      </c>
      <c r="AX135">
        <v>73939614</v>
      </c>
      <c r="AY135">
        <v>1</v>
      </c>
      <c r="AZ135">
        <v>0</v>
      </c>
      <c r="BA135">
        <v>149</v>
      </c>
      <c r="BB135">
        <v>1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CV135">
        <v>0</v>
      </c>
      <c r="CW135">
        <v>0</v>
      </c>
      <c r="CX135">
        <f>ROUND(Y135*Source!I111,7)</f>
        <v>9.8000000000000007</v>
      </c>
      <c r="CY135">
        <f>AD135</f>
        <v>0</v>
      </c>
      <c r="CZ135">
        <f>AH135</f>
        <v>0</v>
      </c>
      <c r="DA135">
        <f>AL135</f>
        <v>1</v>
      </c>
      <c r="DB135">
        <f t="shared" si="32"/>
        <v>0</v>
      </c>
      <c r="DC135">
        <f t="shared" si="33"/>
        <v>0</v>
      </c>
      <c r="DD135" t="s">
        <v>3</v>
      </c>
      <c r="DE135" t="s">
        <v>3</v>
      </c>
      <c r="DF135">
        <f t="shared" si="36"/>
        <v>0</v>
      </c>
      <c r="DG135">
        <f>ROUND(ROUND(AF135,2)*CX135,2)</f>
        <v>0</v>
      </c>
      <c r="DH135">
        <f t="shared" si="34"/>
        <v>0</v>
      </c>
      <c r="DI135">
        <f t="shared" si="35"/>
        <v>0</v>
      </c>
      <c r="DJ135">
        <f>DI135</f>
        <v>0</v>
      </c>
      <c r="DK135">
        <v>0</v>
      </c>
      <c r="DL135" t="s">
        <v>3</v>
      </c>
      <c r="DM135">
        <v>0</v>
      </c>
      <c r="DN135" t="s">
        <v>3</v>
      </c>
      <c r="DO135">
        <v>0</v>
      </c>
    </row>
    <row r="136" spans="1:119" x14ac:dyDescent="0.2">
      <c r="A136">
        <f>ROW(Source!A111)</f>
        <v>111</v>
      </c>
      <c r="B136">
        <v>73938991</v>
      </c>
      <c r="C136">
        <v>73939608</v>
      </c>
      <c r="D136">
        <v>70618538</v>
      </c>
      <c r="E136">
        <v>1</v>
      </c>
      <c r="F136">
        <v>1</v>
      </c>
      <c r="G136">
        <v>1</v>
      </c>
      <c r="H136">
        <v>2</v>
      </c>
      <c r="I136" t="s">
        <v>669</v>
      </c>
      <c r="J136" t="s">
        <v>670</v>
      </c>
      <c r="K136" t="s">
        <v>671</v>
      </c>
      <c r="L136">
        <v>1368</v>
      </c>
      <c r="N136">
        <v>1011</v>
      </c>
      <c r="O136" t="s">
        <v>497</v>
      </c>
      <c r="P136" t="s">
        <v>497</v>
      </c>
      <c r="Q136">
        <v>1</v>
      </c>
      <c r="W136">
        <v>0</v>
      </c>
      <c r="X136">
        <v>-1551494488</v>
      </c>
      <c r="Y136">
        <f t="shared" si="31"/>
        <v>2.8</v>
      </c>
      <c r="AA136">
        <v>0</v>
      </c>
      <c r="AB136">
        <v>1595.78</v>
      </c>
      <c r="AC136">
        <v>537.64</v>
      </c>
      <c r="AD136">
        <v>0</v>
      </c>
      <c r="AE136">
        <v>0</v>
      </c>
      <c r="AF136">
        <v>1070.99</v>
      </c>
      <c r="AG136">
        <v>537.64</v>
      </c>
      <c r="AH136">
        <v>0</v>
      </c>
      <c r="AI136">
        <v>1</v>
      </c>
      <c r="AJ136">
        <v>1.49</v>
      </c>
      <c r="AK136">
        <v>1</v>
      </c>
      <c r="AL136">
        <v>1</v>
      </c>
      <c r="AM136">
        <v>2</v>
      </c>
      <c r="AN136">
        <v>0</v>
      </c>
      <c r="AO136">
        <v>0</v>
      </c>
      <c r="AP136">
        <v>0</v>
      </c>
      <c r="AQ136">
        <v>1</v>
      </c>
      <c r="AR136">
        <v>0</v>
      </c>
      <c r="AS136" t="s">
        <v>3</v>
      </c>
      <c r="AT136">
        <v>2.8</v>
      </c>
      <c r="AU136" t="s">
        <v>3</v>
      </c>
      <c r="AV136">
        <v>1</v>
      </c>
      <c r="AW136">
        <v>2</v>
      </c>
      <c r="AX136">
        <v>73939615</v>
      </c>
      <c r="AY136">
        <v>2</v>
      </c>
      <c r="AZ136">
        <v>98304</v>
      </c>
      <c r="BA136">
        <v>150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2998.7719999999999</v>
      </c>
      <c r="BL136">
        <v>1505.3919999999998</v>
      </c>
      <c r="BM136">
        <v>0</v>
      </c>
      <c r="BN136">
        <v>0</v>
      </c>
      <c r="BO136">
        <v>2.8</v>
      </c>
      <c r="BP136">
        <v>1</v>
      </c>
      <c r="BQ136">
        <v>0</v>
      </c>
      <c r="BR136">
        <v>2998.7719999999999</v>
      </c>
      <c r="BS136">
        <v>1505.3919999999998</v>
      </c>
      <c r="BT136">
        <v>0</v>
      </c>
      <c r="BU136">
        <v>0</v>
      </c>
      <c r="BV136">
        <v>2.8</v>
      </c>
      <c r="BW136">
        <v>1</v>
      </c>
      <c r="CV136">
        <v>0</v>
      </c>
      <c r="CW136">
        <f>ROUND(Y136*Source!I111*DO136,7)</f>
        <v>2.8</v>
      </c>
      <c r="CX136">
        <f>ROUND(Y136*Source!I111,7)</f>
        <v>2.8</v>
      </c>
      <c r="CY136">
        <f>AB136</f>
        <v>1595.78</v>
      </c>
      <c r="CZ136">
        <f>AF136</f>
        <v>1070.99</v>
      </c>
      <c r="DA136">
        <f>AJ136</f>
        <v>1.49</v>
      </c>
      <c r="DB136">
        <f t="shared" si="32"/>
        <v>2998.77</v>
      </c>
      <c r="DC136">
        <f t="shared" si="33"/>
        <v>1505.39</v>
      </c>
      <c r="DD136" t="s">
        <v>3</v>
      </c>
      <c r="DE136" t="s">
        <v>3</v>
      </c>
      <c r="DF136">
        <f t="shared" si="36"/>
        <v>0</v>
      </c>
      <c r="DG136">
        <f>ROUND(ROUND(AF136*AJ136,2)*CX136,2)</f>
        <v>4468.18</v>
      </c>
      <c r="DH136">
        <f t="shared" si="34"/>
        <v>1505.39</v>
      </c>
      <c r="DI136">
        <f t="shared" si="35"/>
        <v>0</v>
      </c>
      <c r="DJ136">
        <f>DG136+DH136</f>
        <v>5973.5700000000006</v>
      </c>
      <c r="DK136">
        <v>0</v>
      </c>
      <c r="DL136" t="s">
        <v>498</v>
      </c>
      <c r="DM136">
        <v>6</v>
      </c>
      <c r="DN136" t="s">
        <v>493</v>
      </c>
      <c r="DO136">
        <v>1</v>
      </c>
    </row>
    <row r="137" spans="1:119" x14ac:dyDescent="0.2">
      <c r="A137">
        <f>ROW(Source!A111)</f>
        <v>111</v>
      </c>
      <c r="B137">
        <v>73938991</v>
      </c>
      <c r="C137">
        <v>73939608</v>
      </c>
      <c r="D137">
        <v>70618767</v>
      </c>
      <c r="E137">
        <v>1</v>
      </c>
      <c r="F137">
        <v>1</v>
      </c>
      <c r="G137">
        <v>1</v>
      </c>
      <c r="H137">
        <v>2</v>
      </c>
      <c r="I137" t="s">
        <v>531</v>
      </c>
      <c r="J137" t="s">
        <v>532</v>
      </c>
      <c r="K137" t="s">
        <v>533</v>
      </c>
      <c r="L137">
        <v>1368</v>
      </c>
      <c r="N137">
        <v>1011</v>
      </c>
      <c r="O137" t="s">
        <v>497</v>
      </c>
      <c r="P137" t="s">
        <v>497</v>
      </c>
      <c r="Q137">
        <v>1</v>
      </c>
      <c r="W137">
        <v>0</v>
      </c>
      <c r="X137">
        <v>1818041354</v>
      </c>
      <c r="Y137">
        <f t="shared" si="31"/>
        <v>7</v>
      </c>
      <c r="AA137">
        <v>0</v>
      </c>
      <c r="AB137">
        <v>417.12</v>
      </c>
      <c r="AC137">
        <v>400.24</v>
      </c>
      <c r="AD137">
        <v>0</v>
      </c>
      <c r="AE137">
        <v>0</v>
      </c>
      <c r="AF137">
        <v>417.12</v>
      </c>
      <c r="AG137">
        <v>400.24</v>
      </c>
      <c r="AH137">
        <v>0</v>
      </c>
      <c r="AI137">
        <v>1</v>
      </c>
      <c r="AJ137">
        <v>1</v>
      </c>
      <c r="AK137">
        <v>1</v>
      </c>
      <c r="AL137">
        <v>1</v>
      </c>
      <c r="AM137">
        <v>-2</v>
      </c>
      <c r="AN137">
        <v>0</v>
      </c>
      <c r="AO137">
        <v>0</v>
      </c>
      <c r="AP137">
        <v>0</v>
      </c>
      <c r="AQ137">
        <v>1</v>
      </c>
      <c r="AR137">
        <v>0</v>
      </c>
      <c r="AS137" t="s">
        <v>3</v>
      </c>
      <c r="AT137">
        <v>7</v>
      </c>
      <c r="AU137" t="s">
        <v>3</v>
      </c>
      <c r="AV137">
        <v>1</v>
      </c>
      <c r="AW137">
        <v>2</v>
      </c>
      <c r="AX137">
        <v>73939616</v>
      </c>
      <c r="AY137">
        <v>2</v>
      </c>
      <c r="AZ137">
        <v>98304</v>
      </c>
      <c r="BA137">
        <v>151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2919.84</v>
      </c>
      <c r="BL137">
        <v>2801.6800000000003</v>
      </c>
      <c r="BM137">
        <v>0</v>
      </c>
      <c r="BN137">
        <v>0</v>
      </c>
      <c r="BO137">
        <v>7</v>
      </c>
      <c r="BP137">
        <v>1</v>
      </c>
      <c r="BQ137">
        <v>0</v>
      </c>
      <c r="BR137">
        <v>2919.84</v>
      </c>
      <c r="BS137">
        <v>2801.6800000000003</v>
      </c>
      <c r="BT137">
        <v>0</v>
      </c>
      <c r="BU137">
        <v>0</v>
      </c>
      <c r="BV137">
        <v>7</v>
      </c>
      <c r="BW137">
        <v>1</v>
      </c>
      <c r="CV137">
        <v>0</v>
      </c>
      <c r="CW137">
        <f>ROUND(Y137*Source!I111*DO137,7)</f>
        <v>7</v>
      </c>
      <c r="CX137">
        <f>ROUND(Y137*Source!I111,7)</f>
        <v>7</v>
      </c>
      <c r="CY137">
        <f>AB137</f>
        <v>417.12</v>
      </c>
      <c r="CZ137">
        <f>AF137</f>
        <v>417.12</v>
      </c>
      <c r="DA137">
        <f>AJ137</f>
        <v>1</v>
      </c>
      <c r="DB137">
        <f t="shared" si="32"/>
        <v>2919.84</v>
      </c>
      <c r="DC137">
        <f t="shared" si="33"/>
        <v>2801.68</v>
      </c>
      <c r="DD137" t="s">
        <v>3</v>
      </c>
      <c r="DE137" t="s">
        <v>3</v>
      </c>
      <c r="DF137">
        <f t="shared" si="36"/>
        <v>0</v>
      </c>
      <c r="DG137">
        <f t="shared" ref="DG137:DG142" si="37">ROUND(ROUND(AF137,2)*CX137,2)</f>
        <v>2919.84</v>
      </c>
      <c r="DH137">
        <f t="shared" si="34"/>
        <v>2801.68</v>
      </c>
      <c r="DI137">
        <f t="shared" si="35"/>
        <v>0</v>
      </c>
      <c r="DJ137">
        <f>DG137+DH137</f>
        <v>5721.52</v>
      </c>
      <c r="DK137">
        <v>1</v>
      </c>
      <c r="DL137" t="s">
        <v>534</v>
      </c>
      <c r="DM137">
        <v>4</v>
      </c>
      <c r="DN137" t="s">
        <v>493</v>
      </c>
      <c r="DO137">
        <v>1</v>
      </c>
    </row>
    <row r="138" spans="1:119" x14ac:dyDescent="0.2">
      <c r="A138">
        <f>ROW(Source!A147)</f>
        <v>147</v>
      </c>
      <c r="B138">
        <v>73938991</v>
      </c>
      <c r="C138">
        <v>73939617</v>
      </c>
      <c r="D138">
        <v>72518638</v>
      </c>
      <c r="E138">
        <v>119</v>
      </c>
      <c r="F138">
        <v>1</v>
      </c>
      <c r="G138">
        <v>1</v>
      </c>
      <c r="H138">
        <v>1</v>
      </c>
      <c r="I138" t="s">
        <v>651</v>
      </c>
      <c r="J138" t="s">
        <v>3</v>
      </c>
      <c r="K138" t="s">
        <v>652</v>
      </c>
      <c r="L138">
        <v>1191</v>
      </c>
      <c r="N138">
        <v>1013</v>
      </c>
      <c r="O138" t="s">
        <v>493</v>
      </c>
      <c r="P138" t="s">
        <v>493</v>
      </c>
      <c r="Q138">
        <v>1</v>
      </c>
      <c r="W138">
        <v>0</v>
      </c>
      <c r="X138">
        <v>32079103</v>
      </c>
      <c r="Y138">
        <f t="shared" si="31"/>
        <v>1.02</v>
      </c>
      <c r="AA138">
        <v>0</v>
      </c>
      <c r="AB138">
        <v>0</v>
      </c>
      <c r="AC138">
        <v>0</v>
      </c>
      <c r="AD138">
        <v>368.88</v>
      </c>
      <c r="AE138">
        <v>0</v>
      </c>
      <c r="AF138">
        <v>0</v>
      </c>
      <c r="AG138">
        <v>0</v>
      </c>
      <c r="AH138">
        <v>368.88</v>
      </c>
      <c r="AI138">
        <v>1</v>
      </c>
      <c r="AJ138">
        <v>1</v>
      </c>
      <c r="AK138">
        <v>1</v>
      </c>
      <c r="AL138">
        <v>1</v>
      </c>
      <c r="AM138">
        <v>-2</v>
      </c>
      <c r="AN138">
        <v>0</v>
      </c>
      <c r="AO138">
        <v>0</v>
      </c>
      <c r="AP138">
        <v>1</v>
      </c>
      <c r="AQ138">
        <v>1</v>
      </c>
      <c r="AR138">
        <v>0</v>
      </c>
      <c r="AS138" t="s">
        <v>3</v>
      </c>
      <c r="AT138">
        <v>1.02</v>
      </c>
      <c r="AU138" t="s">
        <v>3</v>
      </c>
      <c r="AV138">
        <v>1</v>
      </c>
      <c r="AW138">
        <v>2</v>
      </c>
      <c r="AX138">
        <v>73939620</v>
      </c>
      <c r="AY138">
        <v>1</v>
      </c>
      <c r="AZ138">
        <v>0</v>
      </c>
      <c r="BA138">
        <v>152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376.25760000000002</v>
      </c>
      <c r="BN138">
        <v>1.02</v>
      </c>
      <c r="BO138">
        <v>0</v>
      </c>
      <c r="BP138">
        <v>1</v>
      </c>
      <c r="BQ138">
        <v>0</v>
      </c>
      <c r="BR138">
        <v>0</v>
      </c>
      <c r="BS138">
        <v>0</v>
      </c>
      <c r="BT138">
        <v>376.25760000000002</v>
      </c>
      <c r="BU138">
        <v>1.02</v>
      </c>
      <c r="BV138">
        <v>0</v>
      </c>
      <c r="BW138">
        <v>1</v>
      </c>
      <c r="CU138">
        <f>ROUND(AT138*Source!I147*AH138*AL138,2)</f>
        <v>0</v>
      </c>
      <c r="CV138">
        <f>ROUND(Y138*Source!I147,7)</f>
        <v>0</v>
      </c>
      <c r="CW138">
        <v>0</v>
      </c>
      <c r="CX138">
        <f>ROUND(Y138*Source!I147,7)</f>
        <v>0</v>
      </c>
      <c r="CY138">
        <f>AD138</f>
        <v>368.88</v>
      </c>
      <c r="CZ138">
        <f>AH138</f>
        <v>368.88</v>
      </c>
      <c r="DA138">
        <f>AL138</f>
        <v>1</v>
      </c>
      <c r="DB138">
        <f t="shared" si="32"/>
        <v>376.26</v>
      </c>
      <c r="DC138">
        <f t="shared" si="33"/>
        <v>0</v>
      </c>
      <c r="DD138" t="s">
        <v>3</v>
      </c>
      <c r="DE138" t="s">
        <v>3</v>
      </c>
      <c r="DF138">
        <f t="shared" si="36"/>
        <v>0</v>
      </c>
      <c r="DG138">
        <f t="shared" si="37"/>
        <v>0</v>
      </c>
      <c r="DH138">
        <f t="shared" si="34"/>
        <v>0</v>
      </c>
      <c r="DI138">
        <f t="shared" si="35"/>
        <v>0</v>
      </c>
      <c r="DJ138">
        <f>DI138</f>
        <v>0</v>
      </c>
      <c r="DK138">
        <v>1</v>
      </c>
      <c r="DL138" t="s">
        <v>3</v>
      </c>
      <c r="DM138">
        <v>0</v>
      </c>
      <c r="DN138" t="s">
        <v>3</v>
      </c>
      <c r="DO138">
        <v>0</v>
      </c>
    </row>
    <row r="139" spans="1:119" x14ac:dyDescent="0.2">
      <c r="A139">
        <f>ROW(Source!A147)</f>
        <v>147</v>
      </c>
      <c r="B139">
        <v>73938991</v>
      </c>
      <c r="C139">
        <v>73939617</v>
      </c>
      <c r="D139">
        <v>72633931</v>
      </c>
      <c r="E139">
        <v>1</v>
      </c>
      <c r="F139">
        <v>1</v>
      </c>
      <c r="G139">
        <v>1</v>
      </c>
      <c r="H139">
        <v>3</v>
      </c>
      <c r="I139" t="s">
        <v>315</v>
      </c>
      <c r="J139" t="s">
        <v>317</v>
      </c>
      <c r="K139" t="s">
        <v>316</v>
      </c>
      <c r="L139">
        <v>1301</v>
      </c>
      <c r="N139">
        <v>1003</v>
      </c>
      <c r="O139" t="s">
        <v>128</v>
      </c>
      <c r="P139" t="s">
        <v>128</v>
      </c>
      <c r="Q139">
        <v>1</v>
      </c>
      <c r="W139">
        <v>0</v>
      </c>
      <c r="X139">
        <v>-300760766</v>
      </c>
      <c r="Y139">
        <f t="shared" si="31"/>
        <v>100</v>
      </c>
      <c r="AA139">
        <v>1339.03</v>
      </c>
      <c r="AB139">
        <v>0</v>
      </c>
      <c r="AC139">
        <v>0</v>
      </c>
      <c r="AD139">
        <v>0</v>
      </c>
      <c r="AE139">
        <v>1339.03</v>
      </c>
      <c r="AF139">
        <v>0</v>
      </c>
      <c r="AG139">
        <v>0</v>
      </c>
      <c r="AH139">
        <v>0</v>
      </c>
      <c r="AI139">
        <v>1</v>
      </c>
      <c r="AJ139">
        <v>1</v>
      </c>
      <c r="AK139">
        <v>1</v>
      </c>
      <c r="AL139">
        <v>1</v>
      </c>
      <c r="AM139">
        <v>0</v>
      </c>
      <c r="AN139">
        <v>0</v>
      </c>
      <c r="AO139">
        <v>0</v>
      </c>
      <c r="AP139">
        <v>1</v>
      </c>
      <c r="AQ139">
        <v>0</v>
      </c>
      <c r="AR139">
        <v>0</v>
      </c>
      <c r="AS139" t="s">
        <v>3</v>
      </c>
      <c r="AT139">
        <v>100</v>
      </c>
      <c r="AU139" t="s">
        <v>3</v>
      </c>
      <c r="AV139">
        <v>0</v>
      </c>
      <c r="AW139">
        <v>1</v>
      </c>
      <c r="AX139">
        <v>-1</v>
      </c>
      <c r="AY139">
        <v>0</v>
      </c>
      <c r="AZ139">
        <v>0</v>
      </c>
      <c r="BA139" t="s">
        <v>3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CV139">
        <v>0</v>
      </c>
      <c r="CW139">
        <v>0</v>
      </c>
      <c r="CX139">
        <f>ROUND(Y139*Source!I147,7)</f>
        <v>0</v>
      </c>
      <c r="CY139">
        <f>AA139</f>
        <v>1339.03</v>
      </c>
      <c r="CZ139">
        <f>AE139</f>
        <v>1339.03</v>
      </c>
      <c r="DA139">
        <f>AI139</f>
        <v>1</v>
      </c>
      <c r="DB139">
        <f t="shared" si="32"/>
        <v>133903</v>
      </c>
      <c r="DC139">
        <f t="shared" si="33"/>
        <v>0</v>
      </c>
      <c r="DD139" t="s">
        <v>3</v>
      </c>
      <c r="DE139" t="s">
        <v>3</v>
      </c>
      <c r="DF139">
        <f t="shared" si="36"/>
        <v>0</v>
      </c>
      <c r="DG139">
        <f t="shared" si="37"/>
        <v>0</v>
      </c>
      <c r="DH139">
        <f t="shared" si="34"/>
        <v>0</v>
      </c>
      <c r="DI139">
        <f t="shared" si="35"/>
        <v>0</v>
      </c>
      <c r="DJ139">
        <f>DF139</f>
        <v>0</v>
      </c>
      <c r="DK139">
        <v>1</v>
      </c>
      <c r="DL139" t="s">
        <v>3</v>
      </c>
      <c r="DM139">
        <v>0</v>
      </c>
      <c r="DN139" t="s">
        <v>3</v>
      </c>
      <c r="DO139">
        <v>0</v>
      </c>
    </row>
    <row r="140" spans="1:119" x14ac:dyDescent="0.2">
      <c r="A140">
        <f>ROW(Source!A149)</f>
        <v>149</v>
      </c>
      <c r="B140">
        <v>73938991</v>
      </c>
      <c r="C140">
        <v>73939623</v>
      </c>
      <c r="D140">
        <v>72518655</v>
      </c>
      <c r="E140">
        <v>119</v>
      </c>
      <c r="F140">
        <v>1</v>
      </c>
      <c r="G140">
        <v>1</v>
      </c>
      <c r="H140">
        <v>1</v>
      </c>
      <c r="I140" t="s">
        <v>659</v>
      </c>
      <c r="J140" t="s">
        <v>3</v>
      </c>
      <c r="K140" t="s">
        <v>660</v>
      </c>
      <c r="L140">
        <v>1191</v>
      </c>
      <c r="N140">
        <v>1013</v>
      </c>
      <c r="O140" t="s">
        <v>493</v>
      </c>
      <c r="P140" t="s">
        <v>493</v>
      </c>
      <c r="Q140">
        <v>1</v>
      </c>
      <c r="W140">
        <v>0</v>
      </c>
      <c r="X140">
        <v>888410196</v>
      </c>
      <c r="Y140">
        <f t="shared" si="31"/>
        <v>71.67</v>
      </c>
      <c r="AA140">
        <v>0</v>
      </c>
      <c r="AB140">
        <v>0</v>
      </c>
      <c r="AC140">
        <v>0</v>
      </c>
      <c r="AD140">
        <v>400.24</v>
      </c>
      <c r="AE140">
        <v>0</v>
      </c>
      <c r="AF140">
        <v>0</v>
      </c>
      <c r="AG140">
        <v>0</v>
      </c>
      <c r="AH140">
        <v>400.24</v>
      </c>
      <c r="AI140">
        <v>1</v>
      </c>
      <c r="AJ140">
        <v>1</v>
      </c>
      <c r="AK140">
        <v>1</v>
      </c>
      <c r="AL140">
        <v>1</v>
      </c>
      <c r="AM140">
        <v>-2</v>
      </c>
      <c r="AN140">
        <v>0</v>
      </c>
      <c r="AO140">
        <v>0</v>
      </c>
      <c r="AP140">
        <v>1</v>
      </c>
      <c r="AQ140">
        <v>1</v>
      </c>
      <c r="AR140">
        <v>0</v>
      </c>
      <c r="AS140" t="s">
        <v>3</v>
      </c>
      <c r="AT140">
        <v>71.67</v>
      </c>
      <c r="AU140" t="s">
        <v>3</v>
      </c>
      <c r="AV140">
        <v>1</v>
      </c>
      <c r="AW140">
        <v>2</v>
      </c>
      <c r="AX140">
        <v>73939630</v>
      </c>
      <c r="AY140">
        <v>1</v>
      </c>
      <c r="AZ140">
        <v>0</v>
      </c>
      <c r="BA140">
        <v>154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28685.200800000002</v>
      </c>
      <c r="BN140">
        <v>71.67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28685.200800000002</v>
      </c>
      <c r="BU140">
        <v>71.67</v>
      </c>
      <c r="BV140">
        <v>0</v>
      </c>
      <c r="BW140">
        <v>1</v>
      </c>
      <c r="CU140">
        <f>ROUND(AT140*Source!I149*AH140*AL140,2)</f>
        <v>0</v>
      </c>
      <c r="CV140">
        <f>ROUND(Y140*Source!I149,7)</f>
        <v>0</v>
      </c>
      <c r="CW140">
        <v>0</v>
      </c>
      <c r="CX140">
        <f>ROUND(Y140*Source!I149,7)</f>
        <v>0</v>
      </c>
      <c r="CY140">
        <f>AD140</f>
        <v>400.24</v>
      </c>
      <c r="CZ140">
        <f>AH140</f>
        <v>400.24</v>
      </c>
      <c r="DA140">
        <f>AL140</f>
        <v>1</v>
      </c>
      <c r="DB140">
        <f t="shared" si="32"/>
        <v>28685.200000000001</v>
      </c>
      <c r="DC140">
        <f t="shared" si="33"/>
        <v>0</v>
      </c>
      <c r="DD140" t="s">
        <v>3</v>
      </c>
      <c r="DE140" t="s">
        <v>3</v>
      </c>
      <c r="DF140">
        <f t="shared" si="36"/>
        <v>0</v>
      </c>
      <c r="DG140">
        <f t="shared" si="37"/>
        <v>0</v>
      </c>
      <c r="DH140">
        <f t="shared" si="34"/>
        <v>0</v>
      </c>
      <c r="DI140">
        <f t="shared" si="35"/>
        <v>0</v>
      </c>
      <c r="DJ140">
        <f>DI140</f>
        <v>0</v>
      </c>
      <c r="DK140">
        <v>1</v>
      </c>
      <c r="DL140" t="s">
        <v>3</v>
      </c>
      <c r="DM140">
        <v>0</v>
      </c>
      <c r="DN140" t="s">
        <v>3</v>
      </c>
      <c r="DO140">
        <v>0</v>
      </c>
    </row>
    <row r="141" spans="1:119" x14ac:dyDescent="0.2">
      <c r="A141">
        <f>ROW(Source!A149)</f>
        <v>149</v>
      </c>
      <c r="B141">
        <v>73938991</v>
      </c>
      <c r="C141">
        <v>73939623</v>
      </c>
      <c r="D141">
        <v>72518826</v>
      </c>
      <c r="E141">
        <v>119</v>
      </c>
      <c r="F141">
        <v>1</v>
      </c>
      <c r="G141">
        <v>1</v>
      </c>
      <c r="H141">
        <v>1</v>
      </c>
      <c r="I141" t="s">
        <v>491</v>
      </c>
      <c r="J141" t="s">
        <v>3</v>
      </c>
      <c r="K141" t="s">
        <v>492</v>
      </c>
      <c r="L141">
        <v>1191</v>
      </c>
      <c r="N141">
        <v>1013</v>
      </c>
      <c r="O141" t="s">
        <v>493</v>
      </c>
      <c r="P141" t="s">
        <v>493</v>
      </c>
      <c r="Q141">
        <v>1</v>
      </c>
      <c r="W141">
        <v>0</v>
      </c>
      <c r="X141">
        <v>-1417349443</v>
      </c>
      <c r="Y141">
        <f t="shared" si="31"/>
        <v>0.03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1</v>
      </c>
      <c r="AK141">
        <v>1</v>
      </c>
      <c r="AL141">
        <v>1</v>
      </c>
      <c r="AM141">
        <v>-2</v>
      </c>
      <c r="AN141">
        <v>0</v>
      </c>
      <c r="AO141">
        <v>0</v>
      </c>
      <c r="AP141">
        <v>1</v>
      </c>
      <c r="AQ141">
        <v>1</v>
      </c>
      <c r="AR141">
        <v>0</v>
      </c>
      <c r="AS141" t="s">
        <v>3</v>
      </c>
      <c r="AT141">
        <v>0.03</v>
      </c>
      <c r="AU141" t="s">
        <v>3</v>
      </c>
      <c r="AV141">
        <v>2</v>
      </c>
      <c r="AW141">
        <v>2</v>
      </c>
      <c r="AX141">
        <v>73939631</v>
      </c>
      <c r="AY141">
        <v>1</v>
      </c>
      <c r="AZ141">
        <v>0</v>
      </c>
      <c r="BA141">
        <v>155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CV141">
        <v>0</v>
      </c>
      <c r="CW141">
        <v>0</v>
      </c>
      <c r="CX141">
        <f>ROUND(Y141*Source!I149,7)</f>
        <v>0</v>
      </c>
      <c r="CY141">
        <f>AD141</f>
        <v>0</v>
      </c>
      <c r="CZ141">
        <f>AH141</f>
        <v>0</v>
      </c>
      <c r="DA141">
        <f>AL141</f>
        <v>1</v>
      </c>
      <c r="DB141">
        <f t="shared" si="32"/>
        <v>0</v>
      </c>
      <c r="DC141">
        <f t="shared" si="33"/>
        <v>0</v>
      </c>
      <c r="DD141" t="s">
        <v>3</v>
      </c>
      <c r="DE141" t="s">
        <v>3</v>
      </c>
      <c r="DF141">
        <f t="shared" si="36"/>
        <v>0</v>
      </c>
      <c r="DG141">
        <f t="shared" si="37"/>
        <v>0</v>
      </c>
      <c r="DH141">
        <f t="shared" si="34"/>
        <v>0</v>
      </c>
      <c r="DI141">
        <f t="shared" si="35"/>
        <v>0</v>
      </c>
      <c r="DJ141">
        <f>DI141</f>
        <v>0</v>
      </c>
      <c r="DK141">
        <v>0</v>
      </c>
      <c r="DL141" t="s">
        <v>3</v>
      </c>
      <c r="DM141">
        <v>0</v>
      </c>
      <c r="DN141" t="s">
        <v>3</v>
      </c>
      <c r="DO141">
        <v>0</v>
      </c>
    </row>
    <row r="142" spans="1:119" x14ac:dyDescent="0.2">
      <c r="A142">
        <f>ROW(Source!A149)</f>
        <v>149</v>
      </c>
      <c r="B142">
        <v>73938991</v>
      </c>
      <c r="C142">
        <v>73939623</v>
      </c>
      <c r="D142">
        <v>72646037</v>
      </c>
      <c r="E142">
        <v>1</v>
      </c>
      <c r="F142">
        <v>1</v>
      </c>
      <c r="G142">
        <v>1</v>
      </c>
      <c r="H142">
        <v>2</v>
      </c>
      <c r="I142" t="s">
        <v>653</v>
      </c>
      <c r="J142" t="s">
        <v>654</v>
      </c>
      <c r="K142" t="s">
        <v>655</v>
      </c>
      <c r="L142">
        <v>1368</v>
      </c>
      <c r="N142">
        <v>1011</v>
      </c>
      <c r="O142" t="s">
        <v>497</v>
      </c>
      <c r="P142" t="s">
        <v>497</v>
      </c>
      <c r="Q142">
        <v>1</v>
      </c>
      <c r="W142">
        <v>0</v>
      </c>
      <c r="X142">
        <v>-1791740122</v>
      </c>
      <c r="Y142">
        <f t="shared" si="31"/>
        <v>0.03</v>
      </c>
      <c r="AA142">
        <v>0</v>
      </c>
      <c r="AB142">
        <v>1836.16</v>
      </c>
      <c r="AC142">
        <v>537.64</v>
      </c>
      <c r="AD142">
        <v>0</v>
      </c>
      <c r="AE142">
        <v>0</v>
      </c>
      <c r="AF142">
        <v>1836.16</v>
      </c>
      <c r="AG142">
        <v>537.64</v>
      </c>
      <c r="AH142">
        <v>0</v>
      </c>
      <c r="AI142">
        <v>1</v>
      </c>
      <c r="AJ142">
        <v>1</v>
      </c>
      <c r="AK142">
        <v>1</v>
      </c>
      <c r="AL142">
        <v>1</v>
      </c>
      <c r="AM142">
        <v>-2</v>
      </c>
      <c r="AN142">
        <v>0</v>
      </c>
      <c r="AO142">
        <v>0</v>
      </c>
      <c r="AP142">
        <v>1</v>
      </c>
      <c r="AQ142">
        <v>1</v>
      </c>
      <c r="AR142">
        <v>0</v>
      </c>
      <c r="AS142" t="s">
        <v>3</v>
      </c>
      <c r="AT142">
        <v>0.03</v>
      </c>
      <c r="AU142" t="s">
        <v>3</v>
      </c>
      <c r="AV142">
        <v>1</v>
      </c>
      <c r="AW142">
        <v>2</v>
      </c>
      <c r="AX142">
        <v>73939632</v>
      </c>
      <c r="AY142">
        <v>1</v>
      </c>
      <c r="AZ142">
        <v>0</v>
      </c>
      <c r="BA142">
        <v>156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55.084800000000001</v>
      </c>
      <c r="BL142">
        <v>16.129199999999997</v>
      </c>
      <c r="BM142">
        <v>0</v>
      </c>
      <c r="BN142">
        <v>0</v>
      </c>
      <c r="BO142">
        <v>0.03</v>
      </c>
      <c r="BP142">
        <v>1</v>
      </c>
      <c r="BQ142">
        <v>0</v>
      </c>
      <c r="BR142">
        <v>55.084800000000001</v>
      </c>
      <c r="BS142">
        <v>16.129199999999997</v>
      </c>
      <c r="BT142">
        <v>0</v>
      </c>
      <c r="BU142">
        <v>0</v>
      </c>
      <c r="BV142">
        <v>0.03</v>
      </c>
      <c r="BW142">
        <v>1</v>
      </c>
      <c r="CV142">
        <v>0</v>
      </c>
      <c r="CW142">
        <f>ROUND(Y142*Source!I149*DO142,7)</f>
        <v>0</v>
      </c>
      <c r="CX142">
        <f>ROUND(Y142*Source!I149,7)</f>
        <v>0</v>
      </c>
      <c r="CY142">
        <f>AB142</f>
        <v>1836.16</v>
      </c>
      <c r="CZ142">
        <f>AF142</f>
        <v>1836.16</v>
      </c>
      <c r="DA142">
        <f>AJ142</f>
        <v>1</v>
      </c>
      <c r="DB142">
        <f t="shared" si="32"/>
        <v>55.08</v>
      </c>
      <c r="DC142">
        <f t="shared" si="33"/>
        <v>16.13</v>
      </c>
      <c r="DD142" t="s">
        <v>3</v>
      </c>
      <c r="DE142" t="s">
        <v>3</v>
      </c>
      <c r="DF142">
        <f t="shared" si="36"/>
        <v>0</v>
      </c>
      <c r="DG142">
        <f t="shared" si="37"/>
        <v>0</v>
      </c>
      <c r="DH142">
        <f t="shared" si="34"/>
        <v>0</v>
      </c>
      <c r="DI142">
        <f t="shared" si="35"/>
        <v>0</v>
      </c>
      <c r="DJ142">
        <f>DG142+DH142</f>
        <v>0</v>
      </c>
      <c r="DK142">
        <v>1</v>
      </c>
      <c r="DL142" t="s">
        <v>498</v>
      </c>
      <c r="DM142">
        <v>6</v>
      </c>
      <c r="DN142" t="s">
        <v>493</v>
      </c>
      <c r="DO142">
        <v>1</v>
      </c>
    </row>
    <row r="143" spans="1:119" x14ac:dyDescent="0.2">
      <c r="A143">
        <f>ROW(Source!A149)</f>
        <v>149</v>
      </c>
      <c r="B143">
        <v>73938991</v>
      </c>
      <c r="C143">
        <v>73939623</v>
      </c>
      <c r="D143">
        <v>72646177</v>
      </c>
      <c r="E143">
        <v>1</v>
      </c>
      <c r="F143">
        <v>1</v>
      </c>
      <c r="G143">
        <v>1</v>
      </c>
      <c r="H143">
        <v>2</v>
      </c>
      <c r="I143" t="s">
        <v>672</v>
      </c>
      <c r="J143" t="s">
        <v>673</v>
      </c>
      <c r="K143" t="s">
        <v>674</v>
      </c>
      <c r="L143">
        <v>1368</v>
      </c>
      <c r="N143">
        <v>1011</v>
      </c>
      <c r="O143" t="s">
        <v>497</v>
      </c>
      <c r="P143" t="s">
        <v>497</v>
      </c>
      <c r="Q143">
        <v>1</v>
      </c>
      <c r="W143">
        <v>0</v>
      </c>
      <c r="X143">
        <v>1702650285</v>
      </c>
      <c r="Y143">
        <f t="shared" si="31"/>
        <v>21.1</v>
      </c>
      <c r="AA143">
        <v>0</v>
      </c>
      <c r="AB143">
        <v>14.41</v>
      </c>
      <c r="AC143">
        <v>0</v>
      </c>
      <c r="AD143">
        <v>0</v>
      </c>
      <c r="AE143">
        <v>0</v>
      </c>
      <c r="AF143">
        <v>8.84</v>
      </c>
      <c r="AG143">
        <v>0</v>
      </c>
      <c r="AH143">
        <v>0</v>
      </c>
      <c r="AI143">
        <v>1</v>
      </c>
      <c r="AJ143">
        <v>1.63</v>
      </c>
      <c r="AK143">
        <v>1</v>
      </c>
      <c r="AL143">
        <v>1</v>
      </c>
      <c r="AM143">
        <v>2</v>
      </c>
      <c r="AN143">
        <v>0</v>
      </c>
      <c r="AO143">
        <v>0</v>
      </c>
      <c r="AP143">
        <v>1</v>
      </c>
      <c r="AQ143">
        <v>1</v>
      </c>
      <c r="AR143">
        <v>0</v>
      </c>
      <c r="AS143" t="s">
        <v>3</v>
      </c>
      <c r="AT143">
        <v>21.1</v>
      </c>
      <c r="AU143" t="s">
        <v>3</v>
      </c>
      <c r="AV143">
        <v>1</v>
      </c>
      <c r="AW143">
        <v>2</v>
      </c>
      <c r="AX143">
        <v>73939633</v>
      </c>
      <c r="AY143">
        <v>1</v>
      </c>
      <c r="AZ143">
        <v>0</v>
      </c>
      <c r="BA143">
        <v>157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186.524</v>
      </c>
      <c r="BL143">
        <v>0</v>
      </c>
      <c r="BM143">
        <v>0</v>
      </c>
      <c r="BN143">
        <v>0</v>
      </c>
      <c r="BO143">
        <v>0</v>
      </c>
      <c r="BP143">
        <v>1</v>
      </c>
      <c r="BQ143">
        <v>0</v>
      </c>
      <c r="BR143">
        <v>186.524</v>
      </c>
      <c r="BS143">
        <v>0</v>
      </c>
      <c r="BT143">
        <v>0</v>
      </c>
      <c r="BU143">
        <v>0</v>
      </c>
      <c r="BV143">
        <v>0</v>
      </c>
      <c r="BW143">
        <v>1</v>
      </c>
      <c r="CV143">
        <v>0</v>
      </c>
      <c r="CW143">
        <f>ROUND(Y143*Source!I149*DO143,7)</f>
        <v>0</v>
      </c>
      <c r="CX143">
        <f>ROUND(Y143*Source!I149,7)</f>
        <v>0</v>
      </c>
      <c r="CY143">
        <f>AB143</f>
        <v>14.41</v>
      </c>
      <c r="CZ143">
        <f>AF143</f>
        <v>8.84</v>
      </c>
      <c r="DA143">
        <f>AJ143</f>
        <v>1.63</v>
      </c>
      <c r="DB143">
        <f t="shared" si="32"/>
        <v>186.52</v>
      </c>
      <c r="DC143">
        <f t="shared" si="33"/>
        <v>0</v>
      </c>
      <c r="DD143" t="s">
        <v>3</v>
      </c>
      <c r="DE143" t="s">
        <v>3</v>
      </c>
      <c r="DF143">
        <f t="shared" si="36"/>
        <v>0</v>
      </c>
      <c r="DG143">
        <f>ROUND(ROUND(AF143*AJ143,2)*CX143,2)</f>
        <v>0</v>
      </c>
      <c r="DH143">
        <f t="shared" si="34"/>
        <v>0</v>
      </c>
      <c r="DI143">
        <f t="shared" si="35"/>
        <v>0</v>
      </c>
      <c r="DJ143">
        <f>DG143+DH143</f>
        <v>0</v>
      </c>
      <c r="DK143">
        <v>0</v>
      </c>
      <c r="DL143" t="s">
        <v>3</v>
      </c>
      <c r="DM143">
        <v>0</v>
      </c>
      <c r="DN143" t="s">
        <v>3</v>
      </c>
      <c r="DO143">
        <v>0</v>
      </c>
    </row>
    <row r="144" spans="1:119" x14ac:dyDescent="0.2">
      <c r="A144">
        <f>ROW(Source!A149)</f>
        <v>149</v>
      </c>
      <c r="B144">
        <v>73938991</v>
      </c>
      <c r="C144">
        <v>73939623</v>
      </c>
      <c r="D144">
        <v>72593880</v>
      </c>
      <c r="E144">
        <v>1</v>
      </c>
      <c r="F144">
        <v>1</v>
      </c>
      <c r="G144">
        <v>1</v>
      </c>
      <c r="H144">
        <v>3</v>
      </c>
      <c r="I144" t="s">
        <v>675</v>
      </c>
      <c r="J144" t="s">
        <v>676</v>
      </c>
      <c r="K144" t="s">
        <v>677</v>
      </c>
      <c r="L144">
        <v>1346</v>
      </c>
      <c r="N144">
        <v>1009</v>
      </c>
      <c r="O144" t="s">
        <v>545</v>
      </c>
      <c r="P144" t="s">
        <v>545</v>
      </c>
      <c r="Q144">
        <v>1</v>
      </c>
      <c r="W144">
        <v>0</v>
      </c>
      <c r="X144">
        <v>-2094538116</v>
      </c>
      <c r="Y144">
        <f t="shared" si="31"/>
        <v>22.2</v>
      </c>
      <c r="AA144">
        <v>94.4</v>
      </c>
      <c r="AB144">
        <v>0</v>
      </c>
      <c r="AC144">
        <v>0</v>
      </c>
      <c r="AD144">
        <v>0</v>
      </c>
      <c r="AE144">
        <v>61.7</v>
      </c>
      <c r="AF144">
        <v>0</v>
      </c>
      <c r="AG144">
        <v>0</v>
      </c>
      <c r="AH144">
        <v>0</v>
      </c>
      <c r="AI144">
        <v>1.53</v>
      </c>
      <c r="AJ144">
        <v>1</v>
      </c>
      <c r="AK144">
        <v>1</v>
      </c>
      <c r="AL144">
        <v>1</v>
      </c>
      <c r="AM144">
        <v>2</v>
      </c>
      <c r="AN144">
        <v>0</v>
      </c>
      <c r="AO144">
        <v>0</v>
      </c>
      <c r="AP144">
        <v>1</v>
      </c>
      <c r="AQ144">
        <v>1</v>
      </c>
      <c r="AR144">
        <v>0</v>
      </c>
      <c r="AS144" t="s">
        <v>3</v>
      </c>
      <c r="AT144">
        <v>22.2</v>
      </c>
      <c r="AU144" t="s">
        <v>3</v>
      </c>
      <c r="AV144">
        <v>0</v>
      </c>
      <c r="AW144">
        <v>2</v>
      </c>
      <c r="AX144">
        <v>73939634</v>
      </c>
      <c r="AY144">
        <v>1</v>
      </c>
      <c r="AZ144">
        <v>0</v>
      </c>
      <c r="BA144">
        <v>158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1369.74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</v>
      </c>
      <c r="BQ144">
        <v>1369.74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CV144">
        <v>0</v>
      </c>
      <c r="CW144">
        <v>0</v>
      </c>
      <c r="CX144">
        <f>ROUND(Y144*Source!I149,7)</f>
        <v>0</v>
      </c>
      <c r="CY144">
        <f>AA144</f>
        <v>94.4</v>
      </c>
      <c r="CZ144">
        <f>AE144</f>
        <v>61.7</v>
      </c>
      <c r="DA144">
        <f>AI144</f>
        <v>1.53</v>
      </c>
      <c r="DB144">
        <f t="shared" si="32"/>
        <v>1369.74</v>
      </c>
      <c r="DC144">
        <f t="shared" si="33"/>
        <v>0</v>
      </c>
      <c r="DD144" t="s">
        <v>3</v>
      </c>
      <c r="DE144" t="s">
        <v>3</v>
      </c>
      <c r="DF144">
        <f>ROUND(ROUND(AE144*AI144,2)*CX144,2)</f>
        <v>0</v>
      </c>
      <c r="DG144">
        <f t="shared" ref="DG144:DG149" si="38">ROUND(ROUND(AF144,2)*CX144,2)</f>
        <v>0</v>
      </c>
      <c r="DH144">
        <f t="shared" si="34"/>
        <v>0</v>
      </c>
      <c r="DI144">
        <f t="shared" si="35"/>
        <v>0</v>
      </c>
      <c r="DJ144">
        <f>DF144</f>
        <v>0</v>
      </c>
      <c r="DK144">
        <v>0</v>
      </c>
      <c r="DL144" t="s">
        <v>3</v>
      </c>
      <c r="DM144">
        <v>0</v>
      </c>
      <c r="DN144" t="s">
        <v>3</v>
      </c>
      <c r="DO144">
        <v>0</v>
      </c>
    </row>
    <row r="145" spans="1:119" x14ac:dyDescent="0.2">
      <c r="A145">
        <f>ROW(Source!A149)</f>
        <v>149</v>
      </c>
      <c r="B145">
        <v>73938991</v>
      </c>
      <c r="C145">
        <v>73939623</v>
      </c>
      <c r="D145">
        <v>72598915</v>
      </c>
      <c r="E145">
        <v>1</v>
      </c>
      <c r="F145">
        <v>1</v>
      </c>
      <c r="G145">
        <v>1</v>
      </c>
      <c r="H145">
        <v>3</v>
      </c>
      <c r="I145" t="s">
        <v>678</v>
      </c>
      <c r="J145" t="s">
        <v>679</v>
      </c>
      <c r="K145" t="s">
        <v>680</v>
      </c>
      <c r="L145">
        <v>1348</v>
      </c>
      <c r="N145">
        <v>1009</v>
      </c>
      <c r="O145" t="s">
        <v>285</v>
      </c>
      <c r="P145" t="s">
        <v>285</v>
      </c>
      <c r="Q145">
        <v>1000</v>
      </c>
      <c r="W145">
        <v>0</v>
      </c>
      <c r="X145">
        <v>536527793</v>
      </c>
      <c r="Y145">
        <f t="shared" si="31"/>
        <v>5.1999999999999998E-2</v>
      </c>
      <c r="AA145">
        <v>75462.539999999994</v>
      </c>
      <c r="AB145">
        <v>0</v>
      </c>
      <c r="AC145">
        <v>0</v>
      </c>
      <c r="AD145">
        <v>0</v>
      </c>
      <c r="AE145">
        <v>55898.18</v>
      </c>
      <c r="AF145">
        <v>0</v>
      </c>
      <c r="AG145">
        <v>0</v>
      </c>
      <c r="AH145">
        <v>0</v>
      </c>
      <c r="AI145">
        <v>1.35</v>
      </c>
      <c r="AJ145">
        <v>1</v>
      </c>
      <c r="AK145">
        <v>1</v>
      </c>
      <c r="AL145">
        <v>1</v>
      </c>
      <c r="AM145">
        <v>2</v>
      </c>
      <c r="AN145">
        <v>0</v>
      </c>
      <c r="AO145">
        <v>0</v>
      </c>
      <c r="AP145">
        <v>1</v>
      </c>
      <c r="AQ145">
        <v>1</v>
      </c>
      <c r="AR145">
        <v>0</v>
      </c>
      <c r="AS145" t="s">
        <v>3</v>
      </c>
      <c r="AT145">
        <v>5.1999999999999998E-2</v>
      </c>
      <c r="AU145" t="s">
        <v>3</v>
      </c>
      <c r="AV145">
        <v>0</v>
      </c>
      <c r="AW145">
        <v>2</v>
      </c>
      <c r="AX145">
        <v>73939635</v>
      </c>
      <c r="AY145">
        <v>1</v>
      </c>
      <c r="AZ145">
        <v>0</v>
      </c>
      <c r="BA145">
        <v>159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2906.7053599999999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2906.7053599999999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1</v>
      </c>
      <c r="CV145">
        <v>0</v>
      </c>
      <c r="CW145">
        <v>0</v>
      </c>
      <c r="CX145">
        <f>ROUND(Y145*Source!I149,7)</f>
        <v>0</v>
      </c>
      <c r="CY145">
        <f>AA145</f>
        <v>75462.539999999994</v>
      </c>
      <c r="CZ145">
        <f>AE145</f>
        <v>55898.18</v>
      </c>
      <c r="DA145">
        <f>AI145</f>
        <v>1.35</v>
      </c>
      <c r="DB145">
        <f t="shared" si="32"/>
        <v>2906.71</v>
      </c>
      <c r="DC145">
        <f t="shared" si="33"/>
        <v>0</v>
      </c>
      <c r="DD145" t="s">
        <v>3</v>
      </c>
      <c r="DE145" t="s">
        <v>3</v>
      </c>
      <c r="DF145">
        <f>ROUND(ROUND(AE145*AI145,2)*CX145,2)</f>
        <v>0</v>
      </c>
      <c r="DG145">
        <f t="shared" si="38"/>
        <v>0</v>
      </c>
      <c r="DH145">
        <f t="shared" si="34"/>
        <v>0</v>
      </c>
      <c r="DI145">
        <f t="shared" si="35"/>
        <v>0</v>
      </c>
      <c r="DJ145">
        <f>DF145</f>
        <v>0</v>
      </c>
      <c r="DK145">
        <v>0</v>
      </c>
      <c r="DL145" t="s">
        <v>3</v>
      </c>
      <c r="DM145">
        <v>0</v>
      </c>
      <c r="DN145" t="s">
        <v>3</v>
      </c>
      <c r="DO145">
        <v>0</v>
      </c>
    </row>
    <row r="146" spans="1:119" x14ac:dyDescent="0.2">
      <c r="A146">
        <f>ROW(Source!A150)</f>
        <v>150</v>
      </c>
      <c r="B146">
        <v>73938991</v>
      </c>
      <c r="C146">
        <v>73939637</v>
      </c>
      <c r="D146">
        <v>72518648</v>
      </c>
      <c r="E146">
        <v>119</v>
      </c>
      <c r="F146">
        <v>1</v>
      </c>
      <c r="G146">
        <v>1</v>
      </c>
      <c r="H146">
        <v>1</v>
      </c>
      <c r="I146" t="s">
        <v>681</v>
      </c>
      <c r="J146" t="s">
        <v>3</v>
      </c>
      <c r="K146" t="s">
        <v>682</v>
      </c>
      <c r="L146">
        <v>1191</v>
      </c>
      <c r="N146">
        <v>1013</v>
      </c>
      <c r="O146" t="s">
        <v>493</v>
      </c>
      <c r="P146" t="s">
        <v>493</v>
      </c>
      <c r="Q146">
        <v>1</v>
      </c>
      <c r="W146">
        <v>0</v>
      </c>
      <c r="X146">
        <v>44848675</v>
      </c>
      <c r="Y146">
        <f t="shared" si="31"/>
        <v>1.54</v>
      </c>
      <c r="AA146">
        <v>0</v>
      </c>
      <c r="AB146">
        <v>0</v>
      </c>
      <c r="AC146">
        <v>0</v>
      </c>
      <c r="AD146">
        <v>391.28</v>
      </c>
      <c r="AE146">
        <v>0</v>
      </c>
      <c r="AF146">
        <v>0</v>
      </c>
      <c r="AG146">
        <v>0</v>
      </c>
      <c r="AH146">
        <v>391.28</v>
      </c>
      <c r="AI146">
        <v>1</v>
      </c>
      <c r="AJ146">
        <v>1</v>
      </c>
      <c r="AK146">
        <v>1</v>
      </c>
      <c r="AL146">
        <v>1</v>
      </c>
      <c r="AM146">
        <v>-2</v>
      </c>
      <c r="AN146">
        <v>0</v>
      </c>
      <c r="AO146">
        <v>0</v>
      </c>
      <c r="AP146">
        <v>1</v>
      </c>
      <c r="AQ146">
        <v>1</v>
      </c>
      <c r="AR146">
        <v>0</v>
      </c>
      <c r="AS146" t="s">
        <v>3</v>
      </c>
      <c r="AT146">
        <v>1.54</v>
      </c>
      <c r="AU146" t="s">
        <v>3</v>
      </c>
      <c r="AV146">
        <v>1</v>
      </c>
      <c r="AW146">
        <v>2</v>
      </c>
      <c r="AX146">
        <v>73939650</v>
      </c>
      <c r="AY146">
        <v>1</v>
      </c>
      <c r="AZ146">
        <v>0</v>
      </c>
      <c r="BA146">
        <v>161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602.57119999999998</v>
      </c>
      <c r="BN146">
        <v>1.54</v>
      </c>
      <c r="BO146">
        <v>0</v>
      </c>
      <c r="BP146">
        <v>1</v>
      </c>
      <c r="BQ146">
        <v>0</v>
      </c>
      <c r="BR146">
        <v>0</v>
      </c>
      <c r="BS146">
        <v>0</v>
      </c>
      <c r="BT146">
        <v>602.57119999999998</v>
      </c>
      <c r="BU146">
        <v>1.54</v>
      </c>
      <c r="BV146">
        <v>0</v>
      </c>
      <c r="BW146">
        <v>1</v>
      </c>
      <c r="CU146">
        <f>ROUND(AT146*Source!I150*AH146*AL146,2)</f>
        <v>0</v>
      </c>
      <c r="CV146">
        <f>ROUND(Y146*Source!I150,7)</f>
        <v>0</v>
      </c>
      <c r="CW146">
        <v>0</v>
      </c>
      <c r="CX146">
        <f>ROUND(Y146*Source!I150,7)</f>
        <v>0</v>
      </c>
      <c r="CY146">
        <f>AD146</f>
        <v>391.28</v>
      </c>
      <c r="CZ146">
        <f>AH146</f>
        <v>391.28</v>
      </c>
      <c r="DA146">
        <f>AL146</f>
        <v>1</v>
      </c>
      <c r="DB146">
        <f t="shared" si="32"/>
        <v>602.57000000000005</v>
      </c>
      <c r="DC146">
        <f t="shared" si="33"/>
        <v>0</v>
      </c>
      <c r="DD146" t="s">
        <v>3</v>
      </c>
      <c r="DE146" t="s">
        <v>3</v>
      </c>
      <c r="DF146">
        <f t="shared" ref="DF146:DF152" si="39">ROUND(ROUND(AE146,2)*CX146,2)</f>
        <v>0</v>
      </c>
      <c r="DG146">
        <f t="shared" si="38"/>
        <v>0</v>
      </c>
      <c r="DH146">
        <f t="shared" si="34"/>
        <v>0</v>
      </c>
      <c r="DI146">
        <f t="shared" si="35"/>
        <v>0</v>
      </c>
      <c r="DJ146">
        <f>DI146</f>
        <v>0</v>
      </c>
      <c r="DK146">
        <v>1</v>
      </c>
      <c r="DL146" t="s">
        <v>3</v>
      </c>
      <c r="DM146">
        <v>0</v>
      </c>
      <c r="DN146" t="s">
        <v>3</v>
      </c>
      <c r="DO146">
        <v>0</v>
      </c>
    </row>
    <row r="147" spans="1:119" x14ac:dyDescent="0.2">
      <c r="A147">
        <f>ROW(Source!A150)</f>
        <v>150</v>
      </c>
      <c r="B147">
        <v>73938991</v>
      </c>
      <c r="C147">
        <v>73939637</v>
      </c>
      <c r="D147">
        <v>72518826</v>
      </c>
      <c r="E147">
        <v>119</v>
      </c>
      <c r="F147">
        <v>1</v>
      </c>
      <c r="G147">
        <v>1</v>
      </c>
      <c r="H147">
        <v>1</v>
      </c>
      <c r="I147" t="s">
        <v>491</v>
      </c>
      <c r="J147" t="s">
        <v>3</v>
      </c>
      <c r="K147" t="s">
        <v>492</v>
      </c>
      <c r="L147">
        <v>1191</v>
      </c>
      <c r="N147">
        <v>1013</v>
      </c>
      <c r="O147" t="s">
        <v>493</v>
      </c>
      <c r="P147" t="s">
        <v>493</v>
      </c>
      <c r="Q147">
        <v>1</v>
      </c>
      <c r="W147">
        <v>0</v>
      </c>
      <c r="X147">
        <v>-1417349443</v>
      </c>
      <c r="Y147">
        <f t="shared" si="31"/>
        <v>0.48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1</v>
      </c>
      <c r="AK147">
        <v>1</v>
      </c>
      <c r="AL147">
        <v>1</v>
      </c>
      <c r="AM147">
        <v>-2</v>
      </c>
      <c r="AN147">
        <v>0</v>
      </c>
      <c r="AO147">
        <v>0</v>
      </c>
      <c r="AP147">
        <v>1</v>
      </c>
      <c r="AQ147">
        <v>1</v>
      </c>
      <c r="AR147">
        <v>0</v>
      </c>
      <c r="AS147" t="s">
        <v>3</v>
      </c>
      <c r="AT147">
        <v>0.48</v>
      </c>
      <c r="AU147" t="s">
        <v>3</v>
      </c>
      <c r="AV147">
        <v>2</v>
      </c>
      <c r="AW147">
        <v>2</v>
      </c>
      <c r="AX147">
        <v>73939651</v>
      </c>
      <c r="AY147">
        <v>1</v>
      </c>
      <c r="AZ147">
        <v>0</v>
      </c>
      <c r="BA147">
        <v>162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CV147">
        <v>0</v>
      </c>
      <c r="CW147">
        <v>0</v>
      </c>
      <c r="CX147">
        <f>ROUND(Y147*Source!I150,7)</f>
        <v>0</v>
      </c>
      <c r="CY147">
        <f>AD147</f>
        <v>0</v>
      </c>
      <c r="CZ147">
        <f>AH147</f>
        <v>0</v>
      </c>
      <c r="DA147">
        <f>AL147</f>
        <v>1</v>
      </c>
      <c r="DB147">
        <f t="shared" si="32"/>
        <v>0</v>
      </c>
      <c r="DC147">
        <f t="shared" si="33"/>
        <v>0</v>
      </c>
      <c r="DD147" t="s">
        <v>3</v>
      </c>
      <c r="DE147" t="s">
        <v>3</v>
      </c>
      <c r="DF147">
        <f t="shared" si="39"/>
        <v>0</v>
      </c>
      <c r="DG147">
        <f t="shared" si="38"/>
        <v>0</v>
      </c>
      <c r="DH147">
        <f t="shared" si="34"/>
        <v>0</v>
      </c>
      <c r="DI147">
        <f t="shared" si="35"/>
        <v>0</v>
      </c>
      <c r="DJ147">
        <f>DI147</f>
        <v>0</v>
      </c>
      <c r="DK147">
        <v>0</v>
      </c>
      <c r="DL147" t="s">
        <v>3</v>
      </c>
      <c r="DM147">
        <v>0</v>
      </c>
      <c r="DN147" t="s">
        <v>3</v>
      </c>
      <c r="DO147">
        <v>0</v>
      </c>
    </row>
    <row r="148" spans="1:119" x14ac:dyDescent="0.2">
      <c r="A148">
        <f>ROW(Source!A150)</f>
        <v>150</v>
      </c>
      <c r="B148">
        <v>73938991</v>
      </c>
      <c r="C148">
        <v>73939637</v>
      </c>
      <c r="D148">
        <v>72646037</v>
      </c>
      <c r="E148">
        <v>1</v>
      </c>
      <c r="F148">
        <v>1</v>
      </c>
      <c r="G148">
        <v>1</v>
      </c>
      <c r="H148">
        <v>2</v>
      </c>
      <c r="I148" t="s">
        <v>653</v>
      </c>
      <c r="J148" t="s">
        <v>654</v>
      </c>
      <c r="K148" t="s">
        <v>655</v>
      </c>
      <c r="L148">
        <v>1368</v>
      </c>
      <c r="N148">
        <v>1011</v>
      </c>
      <c r="O148" t="s">
        <v>497</v>
      </c>
      <c r="P148" t="s">
        <v>497</v>
      </c>
      <c r="Q148">
        <v>1</v>
      </c>
      <c r="W148">
        <v>0</v>
      </c>
      <c r="X148">
        <v>-1791740122</v>
      </c>
      <c r="Y148">
        <f t="shared" si="31"/>
        <v>0.25</v>
      </c>
      <c r="AA148">
        <v>0</v>
      </c>
      <c r="AB148">
        <v>1836.16</v>
      </c>
      <c r="AC148">
        <v>537.64</v>
      </c>
      <c r="AD148">
        <v>0</v>
      </c>
      <c r="AE148">
        <v>0</v>
      </c>
      <c r="AF148">
        <v>1836.16</v>
      </c>
      <c r="AG148">
        <v>537.64</v>
      </c>
      <c r="AH148">
        <v>0</v>
      </c>
      <c r="AI148">
        <v>1</v>
      </c>
      <c r="AJ148">
        <v>1</v>
      </c>
      <c r="AK148">
        <v>1</v>
      </c>
      <c r="AL148">
        <v>1</v>
      </c>
      <c r="AM148">
        <v>-2</v>
      </c>
      <c r="AN148">
        <v>0</v>
      </c>
      <c r="AO148">
        <v>0</v>
      </c>
      <c r="AP148">
        <v>1</v>
      </c>
      <c r="AQ148">
        <v>1</v>
      </c>
      <c r="AR148">
        <v>0</v>
      </c>
      <c r="AS148" t="s">
        <v>3</v>
      </c>
      <c r="AT148">
        <v>0.25</v>
      </c>
      <c r="AU148" t="s">
        <v>3</v>
      </c>
      <c r="AV148">
        <v>1</v>
      </c>
      <c r="AW148">
        <v>2</v>
      </c>
      <c r="AX148">
        <v>73939652</v>
      </c>
      <c r="AY148">
        <v>1</v>
      </c>
      <c r="AZ148">
        <v>0</v>
      </c>
      <c r="BA148">
        <v>163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459.04</v>
      </c>
      <c r="BL148">
        <v>134.41</v>
      </c>
      <c r="BM148">
        <v>0</v>
      </c>
      <c r="BN148">
        <v>0</v>
      </c>
      <c r="BO148">
        <v>0.25</v>
      </c>
      <c r="BP148">
        <v>1</v>
      </c>
      <c r="BQ148">
        <v>0</v>
      </c>
      <c r="BR148">
        <v>459.04</v>
      </c>
      <c r="BS148">
        <v>134.41</v>
      </c>
      <c r="BT148">
        <v>0</v>
      </c>
      <c r="BU148">
        <v>0</v>
      </c>
      <c r="BV148">
        <v>0.25</v>
      </c>
      <c r="BW148">
        <v>1</v>
      </c>
      <c r="CV148">
        <v>0</v>
      </c>
      <c r="CW148">
        <f>ROUND(Y148*Source!I150*DO148,7)</f>
        <v>0</v>
      </c>
      <c r="CX148">
        <f>ROUND(Y148*Source!I150,7)</f>
        <v>0</v>
      </c>
      <c r="CY148">
        <f>AB148</f>
        <v>1836.16</v>
      </c>
      <c r="CZ148">
        <f>AF148</f>
        <v>1836.16</v>
      </c>
      <c r="DA148">
        <f>AJ148</f>
        <v>1</v>
      </c>
      <c r="DB148">
        <f t="shared" si="32"/>
        <v>459.04</v>
      </c>
      <c r="DC148">
        <f t="shared" si="33"/>
        <v>134.41</v>
      </c>
      <c r="DD148" t="s">
        <v>3</v>
      </c>
      <c r="DE148" t="s">
        <v>3</v>
      </c>
      <c r="DF148">
        <f t="shared" si="39"/>
        <v>0</v>
      </c>
      <c r="DG148">
        <f t="shared" si="38"/>
        <v>0</v>
      </c>
      <c r="DH148">
        <f t="shared" si="34"/>
        <v>0</v>
      </c>
      <c r="DI148">
        <f t="shared" si="35"/>
        <v>0</v>
      </c>
      <c r="DJ148">
        <f>DG148+DH148</f>
        <v>0</v>
      </c>
      <c r="DK148">
        <v>1</v>
      </c>
      <c r="DL148" t="s">
        <v>498</v>
      </c>
      <c r="DM148">
        <v>6</v>
      </c>
      <c r="DN148" t="s">
        <v>493</v>
      </c>
      <c r="DO148">
        <v>1</v>
      </c>
    </row>
    <row r="149" spans="1:119" x14ac:dyDescent="0.2">
      <c r="A149">
        <f>ROW(Source!A150)</f>
        <v>150</v>
      </c>
      <c r="B149">
        <v>73938991</v>
      </c>
      <c r="C149">
        <v>73939637</v>
      </c>
      <c r="D149">
        <v>72646931</v>
      </c>
      <c r="E149">
        <v>1</v>
      </c>
      <c r="F149">
        <v>1</v>
      </c>
      <c r="G149">
        <v>1</v>
      </c>
      <c r="H149">
        <v>2</v>
      </c>
      <c r="I149" t="s">
        <v>587</v>
      </c>
      <c r="J149" t="s">
        <v>588</v>
      </c>
      <c r="K149" t="s">
        <v>589</v>
      </c>
      <c r="L149">
        <v>1368</v>
      </c>
      <c r="N149">
        <v>1011</v>
      </c>
      <c r="O149" t="s">
        <v>497</v>
      </c>
      <c r="P149" t="s">
        <v>497</v>
      </c>
      <c r="Q149">
        <v>1</v>
      </c>
      <c r="W149">
        <v>0</v>
      </c>
      <c r="X149">
        <v>4063365</v>
      </c>
      <c r="Y149">
        <f t="shared" si="31"/>
        <v>0.23</v>
      </c>
      <c r="AA149">
        <v>0</v>
      </c>
      <c r="AB149">
        <v>655.95</v>
      </c>
      <c r="AC149">
        <v>400.24</v>
      </c>
      <c r="AD149">
        <v>0</v>
      </c>
      <c r="AE149">
        <v>0</v>
      </c>
      <c r="AF149">
        <v>655.95</v>
      </c>
      <c r="AG149">
        <v>400.24</v>
      </c>
      <c r="AH149">
        <v>0</v>
      </c>
      <c r="AI149">
        <v>1</v>
      </c>
      <c r="AJ149">
        <v>1</v>
      </c>
      <c r="AK149">
        <v>1</v>
      </c>
      <c r="AL149">
        <v>1</v>
      </c>
      <c r="AM149">
        <v>-2</v>
      </c>
      <c r="AN149">
        <v>0</v>
      </c>
      <c r="AO149">
        <v>0</v>
      </c>
      <c r="AP149">
        <v>1</v>
      </c>
      <c r="AQ149">
        <v>1</v>
      </c>
      <c r="AR149">
        <v>0</v>
      </c>
      <c r="AS149" t="s">
        <v>3</v>
      </c>
      <c r="AT149">
        <v>0.23</v>
      </c>
      <c r="AU149" t="s">
        <v>3</v>
      </c>
      <c r="AV149">
        <v>1</v>
      </c>
      <c r="AW149">
        <v>2</v>
      </c>
      <c r="AX149">
        <v>73939653</v>
      </c>
      <c r="AY149">
        <v>1</v>
      </c>
      <c r="AZ149">
        <v>0</v>
      </c>
      <c r="BA149">
        <v>164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150.86850000000001</v>
      </c>
      <c r="BL149">
        <v>92.055199999999999</v>
      </c>
      <c r="BM149">
        <v>0</v>
      </c>
      <c r="BN149">
        <v>0</v>
      </c>
      <c r="BO149">
        <v>0.23</v>
      </c>
      <c r="BP149">
        <v>1</v>
      </c>
      <c r="BQ149">
        <v>0</v>
      </c>
      <c r="BR149">
        <v>150.86850000000001</v>
      </c>
      <c r="BS149">
        <v>92.055199999999999</v>
      </c>
      <c r="BT149">
        <v>0</v>
      </c>
      <c r="BU149">
        <v>0</v>
      </c>
      <c r="BV149">
        <v>0.23</v>
      </c>
      <c r="BW149">
        <v>1</v>
      </c>
      <c r="CV149">
        <v>0</v>
      </c>
      <c r="CW149">
        <f>ROUND(Y149*Source!I150*DO149,7)</f>
        <v>0</v>
      </c>
      <c r="CX149">
        <f>ROUND(Y149*Source!I150,7)</f>
        <v>0</v>
      </c>
      <c r="CY149">
        <f>AB149</f>
        <v>655.95</v>
      </c>
      <c r="CZ149">
        <f>AF149</f>
        <v>655.95</v>
      </c>
      <c r="DA149">
        <f>AJ149</f>
        <v>1</v>
      </c>
      <c r="DB149">
        <f t="shared" si="32"/>
        <v>150.87</v>
      </c>
      <c r="DC149">
        <f t="shared" si="33"/>
        <v>92.06</v>
      </c>
      <c r="DD149" t="s">
        <v>3</v>
      </c>
      <c r="DE149" t="s">
        <v>3</v>
      </c>
      <c r="DF149">
        <f t="shared" si="39"/>
        <v>0</v>
      </c>
      <c r="DG149">
        <f t="shared" si="38"/>
        <v>0</v>
      </c>
      <c r="DH149">
        <f t="shared" si="34"/>
        <v>0</v>
      </c>
      <c r="DI149">
        <f t="shared" si="35"/>
        <v>0</v>
      </c>
      <c r="DJ149">
        <f>DG149+DH149</f>
        <v>0</v>
      </c>
      <c r="DK149">
        <v>1</v>
      </c>
      <c r="DL149" t="s">
        <v>534</v>
      </c>
      <c r="DM149">
        <v>4</v>
      </c>
      <c r="DN149" t="s">
        <v>493</v>
      </c>
      <c r="DO149">
        <v>1</v>
      </c>
    </row>
    <row r="150" spans="1:119" x14ac:dyDescent="0.2">
      <c r="A150">
        <f>ROW(Source!A150)</f>
        <v>150</v>
      </c>
      <c r="B150">
        <v>73938991</v>
      </c>
      <c r="C150">
        <v>73939637</v>
      </c>
      <c r="D150">
        <v>72647091</v>
      </c>
      <c r="E150">
        <v>1</v>
      </c>
      <c r="F150">
        <v>1</v>
      </c>
      <c r="G150">
        <v>1</v>
      </c>
      <c r="H150">
        <v>2</v>
      </c>
      <c r="I150" t="s">
        <v>593</v>
      </c>
      <c r="J150" t="s">
        <v>594</v>
      </c>
      <c r="K150" t="s">
        <v>595</v>
      </c>
      <c r="L150">
        <v>1368</v>
      </c>
      <c r="N150">
        <v>1011</v>
      </c>
      <c r="O150" t="s">
        <v>497</v>
      </c>
      <c r="P150" t="s">
        <v>497</v>
      </c>
      <c r="Q150">
        <v>1</v>
      </c>
      <c r="W150">
        <v>0</v>
      </c>
      <c r="X150">
        <v>84725822</v>
      </c>
      <c r="Y150">
        <f t="shared" si="31"/>
        <v>0.01</v>
      </c>
      <c r="AA150">
        <v>0</v>
      </c>
      <c r="AB150">
        <v>5.66</v>
      </c>
      <c r="AC150">
        <v>0</v>
      </c>
      <c r="AD150">
        <v>0</v>
      </c>
      <c r="AE150">
        <v>0</v>
      </c>
      <c r="AF150">
        <v>4.3499999999999996</v>
      </c>
      <c r="AG150">
        <v>0</v>
      </c>
      <c r="AH150">
        <v>0</v>
      </c>
      <c r="AI150">
        <v>1</v>
      </c>
      <c r="AJ150">
        <v>1.3</v>
      </c>
      <c r="AK150">
        <v>1</v>
      </c>
      <c r="AL150">
        <v>1</v>
      </c>
      <c r="AM150">
        <v>2</v>
      </c>
      <c r="AN150">
        <v>0</v>
      </c>
      <c r="AO150">
        <v>0</v>
      </c>
      <c r="AP150">
        <v>1</v>
      </c>
      <c r="AQ150">
        <v>1</v>
      </c>
      <c r="AR150">
        <v>0</v>
      </c>
      <c r="AS150" t="s">
        <v>3</v>
      </c>
      <c r="AT150">
        <v>0.01</v>
      </c>
      <c r="AU150" t="s">
        <v>3</v>
      </c>
      <c r="AV150">
        <v>1</v>
      </c>
      <c r="AW150">
        <v>2</v>
      </c>
      <c r="AX150">
        <v>73939654</v>
      </c>
      <c r="AY150">
        <v>1</v>
      </c>
      <c r="AZ150">
        <v>0</v>
      </c>
      <c r="BA150">
        <v>165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4.3499999999999997E-2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4.3499999999999997E-2</v>
      </c>
      <c r="BS150">
        <v>0</v>
      </c>
      <c r="BT150">
        <v>0</v>
      </c>
      <c r="BU150">
        <v>0</v>
      </c>
      <c r="BV150">
        <v>0</v>
      </c>
      <c r="BW150">
        <v>1</v>
      </c>
      <c r="CV150">
        <v>0</v>
      </c>
      <c r="CW150">
        <f>ROUND(Y150*Source!I150*DO150,7)</f>
        <v>0</v>
      </c>
      <c r="CX150">
        <f>ROUND(Y150*Source!I150,7)</f>
        <v>0</v>
      </c>
      <c r="CY150">
        <f>AB150</f>
        <v>5.66</v>
      </c>
      <c r="CZ150">
        <f>AF150</f>
        <v>4.3499999999999996</v>
      </c>
      <c r="DA150">
        <f>AJ150</f>
        <v>1.3</v>
      </c>
      <c r="DB150">
        <f t="shared" si="32"/>
        <v>0.04</v>
      </c>
      <c r="DC150">
        <f t="shared" si="33"/>
        <v>0</v>
      </c>
      <c r="DD150" t="s">
        <v>3</v>
      </c>
      <c r="DE150" t="s">
        <v>3</v>
      </c>
      <c r="DF150">
        <f t="shared" si="39"/>
        <v>0</v>
      </c>
      <c r="DG150">
        <f>ROUND(ROUND(AF150*AJ150,2)*CX150,2)</f>
        <v>0</v>
      </c>
      <c r="DH150">
        <f t="shared" si="34"/>
        <v>0</v>
      </c>
      <c r="DI150">
        <f t="shared" si="35"/>
        <v>0</v>
      </c>
      <c r="DJ150">
        <f>DG150+DH150</f>
        <v>0</v>
      </c>
      <c r="DK150">
        <v>0</v>
      </c>
      <c r="DL150" t="s">
        <v>3</v>
      </c>
      <c r="DM150">
        <v>0</v>
      </c>
      <c r="DN150" t="s">
        <v>3</v>
      </c>
      <c r="DO150">
        <v>0</v>
      </c>
    </row>
    <row r="151" spans="1:119" x14ac:dyDescent="0.2">
      <c r="A151">
        <f>ROW(Source!A150)</f>
        <v>150</v>
      </c>
      <c r="B151">
        <v>73938991</v>
      </c>
      <c r="C151">
        <v>73939637</v>
      </c>
      <c r="D151">
        <v>72647129</v>
      </c>
      <c r="E151">
        <v>1</v>
      </c>
      <c r="F151">
        <v>1</v>
      </c>
      <c r="G151">
        <v>1</v>
      </c>
      <c r="H151">
        <v>2</v>
      </c>
      <c r="I151" t="s">
        <v>528</v>
      </c>
      <c r="J151" t="s">
        <v>529</v>
      </c>
      <c r="K151" t="s">
        <v>530</v>
      </c>
      <c r="L151">
        <v>1368</v>
      </c>
      <c r="N151">
        <v>1011</v>
      </c>
      <c r="O151" t="s">
        <v>497</v>
      </c>
      <c r="P151" t="s">
        <v>497</v>
      </c>
      <c r="Q151">
        <v>1</v>
      </c>
      <c r="W151">
        <v>0</v>
      </c>
      <c r="X151">
        <v>1678177714</v>
      </c>
      <c r="Y151">
        <f t="shared" si="31"/>
        <v>0.41</v>
      </c>
      <c r="AA151">
        <v>0</v>
      </c>
      <c r="AB151">
        <v>43.87</v>
      </c>
      <c r="AC151">
        <v>0</v>
      </c>
      <c r="AD151">
        <v>0</v>
      </c>
      <c r="AE151">
        <v>0</v>
      </c>
      <c r="AF151">
        <v>43.87</v>
      </c>
      <c r="AG151">
        <v>0</v>
      </c>
      <c r="AH151">
        <v>0</v>
      </c>
      <c r="AI151">
        <v>1</v>
      </c>
      <c r="AJ151">
        <v>1</v>
      </c>
      <c r="AK151">
        <v>1</v>
      </c>
      <c r="AL151">
        <v>1</v>
      </c>
      <c r="AM151">
        <v>-2</v>
      </c>
      <c r="AN151">
        <v>0</v>
      </c>
      <c r="AO151">
        <v>0</v>
      </c>
      <c r="AP151">
        <v>1</v>
      </c>
      <c r="AQ151">
        <v>1</v>
      </c>
      <c r="AR151">
        <v>0</v>
      </c>
      <c r="AS151" t="s">
        <v>3</v>
      </c>
      <c r="AT151">
        <v>0.41</v>
      </c>
      <c r="AU151" t="s">
        <v>3</v>
      </c>
      <c r="AV151">
        <v>1</v>
      </c>
      <c r="AW151">
        <v>2</v>
      </c>
      <c r="AX151">
        <v>73939655</v>
      </c>
      <c r="AY151">
        <v>1</v>
      </c>
      <c r="AZ151">
        <v>0</v>
      </c>
      <c r="BA151">
        <v>166</v>
      </c>
      <c r="BB151">
        <v>1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17.986699999999999</v>
      </c>
      <c r="BL151">
        <v>0</v>
      </c>
      <c r="BM151">
        <v>0</v>
      </c>
      <c r="BN151">
        <v>0</v>
      </c>
      <c r="BO151">
        <v>0</v>
      </c>
      <c r="BP151">
        <v>1</v>
      </c>
      <c r="BQ151">
        <v>0</v>
      </c>
      <c r="BR151">
        <v>17.986699999999999</v>
      </c>
      <c r="BS151">
        <v>0</v>
      </c>
      <c r="BT151">
        <v>0</v>
      </c>
      <c r="BU151">
        <v>0</v>
      </c>
      <c r="BV151">
        <v>0</v>
      </c>
      <c r="BW151">
        <v>1</v>
      </c>
      <c r="CV151">
        <v>0</v>
      </c>
      <c r="CW151">
        <f>ROUND(Y151*Source!I150*DO151,7)</f>
        <v>0</v>
      </c>
      <c r="CX151">
        <f>ROUND(Y151*Source!I150,7)</f>
        <v>0</v>
      </c>
      <c r="CY151">
        <f>AB151</f>
        <v>43.87</v>
      </c>
      <c r="CZ151">
        <f>AF151</f>
        <v>43.87</v>
      </c>
      <c r="DA151">
        <f>AJ151</f>
        <v>1</v>
      </c>
      <c r="DB151">
        <f t="shared" si="32"/>
        <v>17.989999999999998</v>
      </c>
      <c r="DC151">
        <f t="shared" si="33"/>
        <v>0</v>
      </c>
      <c r="DD151" t="s">
        <v>3</v>
      </c>
      <c r="DE151" t="s">
        <v>3</v>
      </c>
      <c r="DF151">
        <f t="shared" si="39"/>
        <v>0</v>
      </c>
      <c r="DG151">
        <f t="shared" ref="DG151:DG158" si="40">ROUND(ROUND(AF151,2)*CX151,2)</f>
        <v>0</v>
      </c>
      <c r="DH151">
        <f t="shared" si="34"/>
        <v>0</v>
      </c>
      <c r="DI151">
        <f t="shared" si="35"/>
        <v>0</v>
      </c>
      <c r="DJ151">
        <f>DG151+DH151</f>
        <v>0</v>
      </c>
      <c r="DK151">
        <v>1</v>
      </c>
      <c r="DL151" t="s">
        <v>3</v>
      </c>
      <c r="DM151">
        <v>0</v>
      </c>
      <c r="DN151" t="s">
        <v>3</v>
      </c>
      <c r="DO151">
        <v>0</v>
      </c>
    </row>
    <row r="152" spans="1:119" x14ac:dyDescent="0.2">
      <c r="A152">
        <f>ROW(Source!A150)</f>
        <v>150</v>
      </c>
      <c r="B152">
        <v>73938991</v>
      </c>
      <c r="C152">
        <v>73939637</v>
      </c>
      <c r="D152">
        <v>72589309</v>
      </c>
      <c r="E152">
        <v>1</v>
      </c>
      <c r="F152">
        <v>1</v>
      </c>
      <c r="G152">
        <v>1</v>
      </c>
      <c r="H152">
        <v>3</v>
      </c>
      <c r="I152" t="s">
        <v>596</v>
      </c>
      <c r="J152" t="s">
        <v>597</v>
      </c>
      <c r="K152" t="s">
        <v>598</v>
      </c>
      <c r="L152">
        <v>1339</v>
      </c>
      <c r="N152">
        <v>1007</v>
      </c>
      <c r="O152" t="s">
        <v>48</v>
      </c>
      <c r="P152" t="s">
        <v>48</v>
      </c>
      <c r="Q152">
        <v>1</v>
      </c>
      <c r="W152">
        <v>0</v>
      </c>
      <c r="X152">
        <v>481898357</v>
      </c>
      <c r="Y152">
        <f t="shared" si="31"/>
        <v>1.4999999999999999E-2</v>
      </c>
      <c r="AA152">
        <v>115.4</v>
      </c>
      <c r="AB152">
        <v>0</v>
      </c>
      <c r="AC152">
        <v>0</v>
      </c>
      <c r="AD152">
        <v>0</v>
      </c>
      <c r="AE152">
        <v>115.4</v>
      </c>
      <c r="AF152">
        <v>0</v>
      </c>
      <c r="AG152">
        <v>0</v>
      </c>
      <c r="AH152">
        <v>0</v>
      </c>
      <c r="AI152">
        <v>1</v>
      </c>
      <c r="AJ152">
        <v>1</v>
      </c>
      <c r="AK152">
        <v>1</v>
      </c>
      <c r="AL152">
        <v>1</v>
      </c>
      <c r="AM152">
        <v>-2</v>
      </c>
      <c r="AN152">
        <v>0</v>
      </c>
      <c r="AO152">
        <v>0</v>
      </c>
      <c r="AP152">
        <v>1</v>
      </c>
      <c r="AQ152">
        <v>1</v>
      </c>
      <c r="AR152">
        <v>0</v>
      </c>
      <c r="AS152" t="s">
        <v>3</v>
      </c>
      <c r="AT152">
        <v>1.4999999999999999E-2</v>
      </c>
      <c r="AU152" t="s">
        <v>3</v>
      </c>
      <c r="AV152">
        <v>0</v>
      </c>
      <c r="AW152">
        <v>2</v>
      </c>
      <c r="AX152">
        <v>73939656</v>
      </c>
      <c r="AY152">
        <v>1</v>
      </c>
      <c r="AZ152">
        <v>0</v>
      </c>
      <c r="BA152">
        <v>167</v>
      </c>
      <c r="BB152">
        <v>1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1.7310000000000001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1.7310000000000001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CV152">
        <v>0</v>
      </c>
      <c r="CW152">
        <v>0</v>
      </c>
      <c r="CX152">
        <f>ROUND(Y152*Source!I150,7)</f>
        <v>0</v>
      </c>
      <c r="CY152">
        <f t="shared" ref="CY152:CY157" si="41">AA152</f>
        <v>115.4</v>
      </c>
      <c r="CZ152">
        <f t="shared" ref="CZ152:CZ157" si="42">AE152</f>
        <v>115.4</v>
      </c>
      <c r="DA152">
        <f t="shared" ref="DA152:DA157" si="43">AI152</f>
        <v>1</v>
      </c>
      <c r="DB152">
        <f t="shared" si="32"/>
        <v>1.73</v>
      </c>
      <c r="DC152">
        <f t="shared" si="33"/>
        <v>0</v>
      </c>
      <c r="DD152" t="s">
        <v>3</v>
      </c>
      <c r="DE152" t="s">
        <v>3</v>
      </c>
      <c r="DF152">
        <f t="shared" si="39"/>
        <v>0</v>
      </c>
      <c r="DG152">
        <f t="shared" si="40"/>
        <v>0</v>
      </c>
      <c r="DH152">
        <f t="shared" si="34"/>
        <v>0</v>
      </c>
      <c r="DI152">
        <f t="shared" si="35"/>
        <v>0</v>
      </c>
      <c r="DJ152">
        <f t="shared" ref="DJ152:DJ157" si="44">DF152</f>
        <v>0</v>
      </c>
      <c r="DK152">
        <v>1</v>
      </c>
      <c r="DL152" t="s">
        <v>3</v>
      </c>
      <c r="DM152">
        <v>0</v>
      </c>
      <c r="DN152" t="s">
        <v>3</v>
      </c>
      <c r="DO152">
        <v>0</v>
      </c>
    </row>
    <row r="153" spans="1:119" x14ac:dyDescent="0.2">
      <c r="A153">
        <f>ROW(Source!A150)</f>
        <v>150</v>
      </c>
      <c r="B153">
        <v>73938991</v>
      </c>
      <c r="C153">
        <v>73939637</v>
      </c>
      <c r="D153">
        <v>72589313</v>
      </c>
      <c r="E153">
        <v>1</v>
      </c>
      <c r="F153">
        <v>1</v>
      </c>
      <c r="G153">
        <v>1</v>
      </c>
      <c r="H153">
        <v>3</v>
      </c>
      <c r="I153" t="s">
        <v>599</v>
      </c>
      <c r="J153" t="s">
        <v>600</v>
      </c>
      <c r="K153" t="s">
        <v>601</v>
      </c>
      <c r="L153">
        <v>1346</v>
      </c>
      <c r="N153">
        <v>1009</v>
      </c>
      <c r="O153" t="s">
        <v>545</v>
      </c>
      <c r="P153" t="s">
        <v>545</v>
      </c>
      <c r="Q153">
        <v>1</v>
      </c>
      <c r="W153">
        <v>0</v>
      </c>
      <c r="X153">
        <v>-306130479</v>
      </c>
      <c r="Y153">
        <f t="shared" si="31"/>
        <v>3.5</v>
      </c>
      <c r="AA153">
        <v>57.52</v>
      </c>
      <c r="AB153">
        <v>0</v>
      </c>
      <c r="AC153">
        <v>0</v>
      </c>
      <c r="AD153">
        <v>0</v>
      </c>
      <c r="AE153">
        <v>41.38</v>
      </c>
      <c r="AF153">
        <v>0</v>
      </c>
      <c r="AG153">
        <v>0</v>
      </c>
      <c r="AH153">
        <v>0</v>
      </c>
      <c r="AI153">
        <v>1.39</v>
      </c>
      <c r="AJ153">
        <v>1</v>
      </c>
      <c r="AK153">
        <v>1</v>
      </c>
      <c r="AL153">
        <v>1</v>
      </c>
      <c r="AM153">
        <v>2</v>
      </c>
      <c r="AN153">
        <v>0</v>
      </c>
      <c r="AO153">
        <v>0</v>
      </c>
      <c r="AP153">
        <v>1</v>
      </c>
      <c r="AQ153">
        <v>1</v>
      </c>
      <c r="AR153">
        <v>0</v>
      </c>
      <c r="AS153" t="s">
        <v>3</v>
      </c>
      <c r="AT153">
        <v>3.5</v>
      </c>
      <c r="AU153" t="s">
        <v>3</v>
      </c>
      <c r="AV153">
        <v>0</v>
      </c>
      <c r="AW153">
        <v>2</v>
      </c>
      <c r="AX153">
        <v>73939657</v>
      </c>
      <c r="AY153">
        <v>1</v>
      </c>
      <c r="AZ153">
        <v>0</v>
      </c>
      <c r="BA153">
        <v>168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144.83000000000001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144.83000000000001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CV153">
        <v>0</v>
      </c>
      <c r="CW153">
        <v>0</v>
      </c>
      <c r="CX153">
        <f>ROUND(Y153*Source!I150,7)</f>
        <v>0</v>
      </c>
      <c r="CY153">
        <f t="shared" si="41"/>
        <v>57.52</v>
      </c>
      <c r="CZ153">
        <f t="shared" si="42"/>
        <v>41.38</v>
      </c>
      <c r="DA153">
        <f t="shared" si="43"/>
        <v>1.39</v>
      </c>
      <c r="DB153">
        <f t="shared" si="32"/>
        <v>144.83000000000001</v>
      </c>
      <c r="DC153">
        <f t="shared" si="33"/>
        <v>0</v>
      </c>
      <c r="DD153" t="s">
        <v>3</v>
      </c>
      <c r="DE153" t="s">
        <v>3</v>
      </c>
      <c r="DF153">
        <f>ROUND(ROUND(AE153*AI153,2)*CX153,2)</f>
        <v>0</v>
      </c>
      <c r="DG153">
        <f t="shared" si="40"/>
        <v>0</v>
      </c>
      <c r="DH153">
        <f t="shared" si="34"/>
        <v>0</v>
      </c>
      <c r="DI153">
        <f t="shared" si="35"/>
        <v>0</v>
      </c>
      <c r="DJ153">
        <f t="shared" si="44"/>
        <v>0</v>
      </c>
      <c r="DK153">
        <v>0</v>
      </c>
      <c r="DL153" t="s">
        <v>3</v>
      </c>
      <c r="DM153">
        <v>0</v>
      </c>
      <c r="DN153" t="s">
        <v>3</v>
      </c>
      <c r="DO153">
        <v>0</v>
      </c>
    </row>
    <row r="154" spans="1:119" x14ac:dyDescent="0.2">
      <c r="A154">
        <f>ROW(Source!A150)</f>
        <v>150</v>
      </c>
      <c r="B154">
        <v>73938991</v>
      </c>
      <c r="C154">
        <v>73939637</v>
      </c>
      <c r="D154">
        <v>72591353</v>
      </c>
      <c r="E154">
        <v>1</v>
      </c>
      <c r="F154">
        <v>1</v>
      </c>
      <c r="G154">
        <v>1</v>
      </c>
      <c r="H154">
        <v>3</v>
      </c>
      <c r="I154" t="s">
        <v>538</v>
      </c>
      <c r="J154" t="s">
        <v>539</v>
      </c>
      <c r="K154" t="s">
        <v>540</v>
      </c>
      <c r="L154">
        <v>1383</v>
      </c>
      <c r="N154">
        <v>1013</v>
      </c>
      <c r="O154" t="s">
        <v>541</v>
      </c>
      <c r="P154" t="s">
        <v>541</v>
      </c>
      <c r="Q154">
        <v>1</v>
      </c>
      <c r="W154">
        <v>0</v>
      </c>
      <c r="X154">
        <v>86017057</v>
      </c>
      <c r="Y154">
        <f t="shared" si="31"/>
        <v>0.16200000000000001</v>
      </c>
      <c r="AA154">
        <v>9.5500000000000007</v>
      </c>
      <c r="AB154">
        <v>0</v>
      </c>
      <c r="AC154">
        <v>0</v>
      </c>
      <c r="AD154">
        <v>0</v>
      </c>
      <c r="AE154">
        <v>9.5500000000000007</v>
      </c>
      <c r="AF154">
        <v>0</v>
      </c>
      <c r="AG154">
        <v>0</v>
      </c>
      <c r="AH154">
        <v>0</v>
      </c>
      <c r="AI154">
        <v>1</v>
      </c>
      <c r="AJ154">
        <v>1</v>
      </c>
      <c r="AK154">
        <v>1</v>
      </c>
      <c r="AL154">
        <v>1</v>
      </c>
      <c r="AM154">
        <v>-2</v>
      </c>
      <c r="AN154">
        <v>0</v>
      </c>
      <c r="AO154">
        <v>0</v>
      </c>
      <c r="AP154">
        <v>1</v>
      </c>
      <c r="AQ154">
        <v>1</v>
      </c>
      <c r="AR154">
        <v>0</v>
      </c>
      <c r="AS154" t="s">
        <v>3</v>
      </c>
      <c r="AT154">
        <v>0.16200000000000001</v>
      </c>
      <c r="AU154" t="s">
        <v>3</v>
      </c>
      <c r="AV154">
        <v>0</v>
      </c>
      <c r="AW154">
        <v>2</v>
      </c>
      <c r="AX154">
        <v>73939658</v>
      </c>
      <c r="AY154">
        <v>1</v>
      </c>
      <c r="AZ154">
        <v>0</v>
      </c>
      <c r="BA154">
        <v>169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1.5471000000000001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1</v>
      </c>
      <c r="BQ154">
        <v>1.5471000000000001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</v>
      </c>
      <c r="CV154">
        <v>0</v>
      </c>
      <c r="CW154">
        <v>0</v>
      </c>
      <c r="CX154">
        <f>ROUND(Y154*Source!I150,7)</f>
        <v>0</v>
      </c>
      <c r="CY154">
        <f t="shared" si="41"/>
        <v>9.5500000000000007</v>
      </c>
      <c r="CZ154">
        <f t="shared" si="42"/>
        <v>9.5500000000000007</v>
      </c>
      <c r="DA154">
        <f t="shared" si="43"/>
        <v>1</v>
      </c>
      <c r="DB154">
        <f t="shared" si="32"/>
        <v>1.55</v>
      </c>
      <c r="DC154">
        <f t="shared" si="33"/>
        <v>0</v>
      </c>
      <c r="DD154" t="s">
        <v>3</v>
      </c>
      <c r="DE154" t="s">
        <v>3</v>
      </c>
      <c r="DF154">
        <f>ROUND(ROUND(AE154,2)*CX154,2)</f>
        <v>0</v>
      </c>
      <c r="DG154">
        <f t="shared" si="40"/>
        <v>0</v>
      </c>
      <c r="DH154">
        <f t="shared" si="34"/>
        <v>0</v>
      </c>
      <c r="DI154">
        <f t="shared" si="35"/>
        <v>0</v>
      </c>
      <c r="DJ154">
        <f t="shared" si="44"/>
        <v>0</v>
      </c>
      <c r="DK154">
        <v>1</v>
      </c>
      <c r="DL154" t="s">
        <v>3</v>
      </c>
      <c r="DM154">
        <v>0</v>
      </c>
      <c r="DN154" t="s">
        <v>3</v>
      </c>
      <c r="DO154">
        <v>0</v>
      </c>
    </row>
    <row r="155" spans="1:119" x14ac:dyDescent="0.2">
      <c r="A155">
        <f>ROW(Source!A150)</f>
        <v>150</v>
      </c>
      <c r="B155">
        <v>73938991</v>
      </c>
      <c r="C155">
        <v>73939637</v>
      </c>
      <c r="D155">
        <v>72592092</v>
      </c>
      <c r="E155">
        <v>1</v>
      </c>
      <c r="F155">
        <v>1</v>
      </c>
      <c r="G155">
        <v>1</v>
      </c>
      <c r="H155">
        <v>3</v>
      </c>
      <c r="I155" t="s">
        <v>542</v>
      </c>
      <c r="J155" t="s">
        <v>543</v>
      </c>
      <c r="K155" t="s">
        <v>544</v>
      </c>
      <c r="L155">
        <v>1346</v>
      </c>
      <c r="N155">
        <v>1009</v>
      </c>
      <c r="O155" t="s">
        <v>545</v>
      </c>
      <c r="P155" t="s">
        <v>545</v>
      </c>
      <c r="Q155">
        <v>1</v>
      </c>
      <c r="W155">
        <v>0</v>
      </c>
      <c r="X155">
        <v>743240341</v>
      </c>
      <c r="Y155">
        <f t="shared" si="31"/>
        <v>0.09</v>
      </c>
      <c r="AA155">
        <v>131.85</v>
      </c>
      <c r="AB155">
        <v>0</v>
      </c>
      <c r="AC155">
        <v>0</v>
      </c>
      <c r="AD155">
        <v>0</v>
      </c>
      <c r="AE155">
        <v>131.85</v>
      </c>
      <c r="AF155">
        <v>0</v>
      </c>
      <c r="AG155">
        <v>0</v>
      </c>
      <c r="AH155">
        <v>0</v>
      </c>
      <c r="AI155">
        <v>1</v>
      </c>
      <c r="AJ155">
        <v>1</v>
      </c>
      <c r="AK155">
        <v>1</v>
      </c>
      <c r="AL155">
        <v>1</v>
      </c>
      <c r="AM155">
        <v>-2</v>
      </c>
      <c r="AN155">
        <v>0</v>
      </c>
      <c r="AO155">
        <v>0</v>
      </c>
      <c r="AP155">
        <v>1</v>
      </c>
      <c r="AQ155">
        <v>1</v>
      </c>
      <c r="AR155">
        <v>0</v>
      </c>
      <c r="AS155" t="s">
        <v>3</v>
      </c>
      <c r="AT155">
        <v>0.09</v>
      </c>
      <c r="AU155" t="s">
        <v>3</v>
      </c>
      <c r="AV155">
        <v>0</v>
      </c>
      <c r="AW155">
        <v>2</v>
      </c>
      <c r="AX155">
        <v>73939659</v>
      </c>
      <c r="AY155">
        <v>1</v>
      </c>
      <c r="AZ155">
        <v>0</v>
      </c>
      <c r="BA155">
        <v>170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11.866499999999998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1</v>
      </c>
      <c r="BQ155">
        <v>11.866499999999998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</v>
      </c>
      <c r="CV155">
        <v>0</v>
      </c>
      <c r="CW155">
        <v>0</v>
      </c>
      <c r="CX155">
        <f>ROUND(Y155*Source!I150,7)</f>
        <v>0</v>
      </c>
      <c r="CY155">
        <f t="shared" si="41"/>
        <v>131.85</v>
      </c>
      <c r="CZ155">
        <f t="shared" si="42"/>
        <v>131.85</v>
      </c>
      <c r="DA155">
        <f t="shared" si="43"/>
        <v>1</v>
      </c>
      <c r="DB155">
        <f t="shared" si="32"/>
        <v>11.87</v>
      </c>
      <c r="DC155">
        <f t="shared" si="33"/>
        <v>0</v>
      </c>
      <c r="DD155" t="s">
        <v>3</v>
      </c>
      <c r="DE155" t="s">
        <v>3</v>
      </c>
      <c r="DF155">
        <f>ROUND(ROUND(AE155,2)*CX155,2)</f>
        <v>0</v>
      </c>
      <c r="DG155">
        <f t="shared" si="40"/>
        <v>0</v>
      </c>
      <c r="DH155">
        <f t="shared" si="34"/>
        <v>0</v>
      </c>
      <c r="DI155">
        <f t="shared" si="35"/>
        <v>0</v>
      </c>
      <c r="DJ155">
        <f t="shared" si="44"/>
        <v>0</v>
      </c>
      <c r="DK155">
        <v>1</v>
      </c>
      <c r="DL155" t="s">
        <v>3</v>
      </c>
      <c r="DM155">
        <v>0</v>
      </c>
      <c r="DN155" t="s">
        <v>3</v>
      </c>
      <c r="DO155">
        <v>0</v>
      </c>
    </row>
    <row r="156" spans="1:119" x14ac:dyDescent="0.2">
      <c r="A156">
        <f>ROW(Source!A150)</f>
        <v>150</v>
      </c>
      <c r="B156">
        <v>73938991</v>
      </c>
      <c r="C156">
        <v>73939637</v>
      </c>
      <c r="D156">
        <v>72594458</v>
      </c>
      <c r="E156">
        <v>1</v>
      </c>
      <c r="F156">
        <v>1</v>
      </c>
      <c r="G156">
        <v>1</v>
      </c>
      <c r="H156">
        <v>3</v>
      </c>
      <c r="I156" t="s">
        <v>683</v>
      </c>
      <c r="J156" t="s">
        <v>684</v>
      </c>
      <c r="K156" t="s">
        <v>685</v>
      </c>
      <c r="L156">
        <v>1339</v>
      </c>
      <c r="N156">
        <v>1007</v>
      </c>
      <c r="O156" t="s">
        <v>48</v>
      </c>
      <c r="P156" t="s">
        <v>48</v>
      </c>
      <c r="Q156">
        <v>1</v>
      </c>
      <c r="W156">
        <v>0</v>
      </c>
      <c r="X156">
        <v>-695340793</v>
      </c>
      <c r="Y156">
        <f t="shared" si="31"/>
        <v>0.02</v>
      </c>
      <c r="AA156">
        <v>2017.76</v>
      </c>
      <c r="AB156">
        <v>0</v>
      </c>
      <c r="AC156">
        <v>0</v>
      </c>
      <c r="AD156">
        <v>0</v>
      </c>
      <c r="AE156">
        <v>565.20000000000005</v>
      </c>
      <c r="AF156">
        <v>0</v>
      </c>
      <c r="AG156">
        <v>0</v>
      </c>
      <c r="AH156">
        <v>0</v>
      </c>
      <c r="AI156">
        <v>3.57</v>
      </c>
      <c r="AJ156">
        <v>1</v>
      </c>
      <c r="AK156">
        <v>1</v>
      </c>
      <c r="AL156">
        <v>1</v>
      </c>
      <c r="AM156">
        <v>2</v>
      </c>
      <c r="AN156">
        <v>0</v>
      </c>
      <c r="AO156">
        <v>0</v>
      </c>
      <c r="AP156">
        <v>1</v>
      </c>
      <c r="AQ156">
        <v>1</v>
      </c>
      <c r="AR156">
        <v>0</v>
      </c>
      <c r="AS156" t="s">
        <v>3</v>
      </c>
      <c r="AT156">
        <v>0.02</v>
      </c>
      <c r="AU156" t="s">
        <v>3</v>
      </c>
      <c r="AV156">
        <v>0</v>
      </c>
      <c r="AW156">
        <v>2</v>
      </c>
      <c r="AX156">
        <v>73939660</v>
      </c>
      <c r="AY156">
        <v>1</v>
      </c>
      <c r="AZ156">
        <v>0</v>
      </c>
      <c r="BA156">
        <v>171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11.304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1</v>
      </c>
      <c r="BQ156">
        <v>11.304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1</v>
      </c>
      <c r="CV156">
        <v>0</v>
      </c>
      <c r="CW156">
        <v>0</v>
      </c>
      <c r="CX156">
        <f>ROUND(Y156*Source!I150,7)</f>
        <v>0</v>
      </c>
      <c r="CY156">
        <f t="shared" si="41"/>
        <v>2017.76</v>
      </c>
      <c r="CZ156">
        <f t="shared" si="42"/>
        <v>565.20000000000005</v>
      </c>
      <c r="DA156">
        <f t="shared" si="43"/>
        <v>3.57</v>
      </c>
      <c r="DB156">
        <f t="shared" si="32"/>
        <v>11.3</v>
      </c>
      <c r="DC156">
        <f t="shared" si="33"/>
        <v>0</v>
      </c>
      <c r="DD156" t="s">
        <v>3</v>
      </c>
      <c r="DE156" t="s">
        <v>3</v>
      </c>
      <c r="DF156">
        <f>ROUND(ROUND(AE156*AI156,2)*CX156,2)</f>
        <v>0</v>
      </c>
      <c r="DG156">
        <f t="shared" si="40"/>
        <v>0</v>
      </c>
      <c r="DH156">
        <f t="shared" si="34"/>
        <v>0</v>
      </c>
      <c r="DI156">
        <f t="shared" si="35"/>
        <v>0</v>
      </c>
      <c r="DJ156">
        <f t="shared" si="44"/>
        <v>0</v>
      </c>
      <c r="DK156">
        <v>0</v>
      </c>
      <c r="DL156" t="s">
        <v>3</v>
      </c>
      <c r="DM156">
        <v>0</v>
      </c>
      <c r="DN156" t="s">
        <v>3</v>
      </c>
      <c r="DO156">
        <v>0</v>
      </c>
    </row>
    <row r="157" spans="1:119" x14ac:dyDescent="0.2">
      <c r="A157">
        <f>ROW(Source!A150)</f>
        <v>150</v>
      </c>
      <c r="B157">
        <v>73938991</v>
      </c>
      <c r="C157">
        <v>73939637</v>
      </c>
      <c r="D157">
        <v>72594935</v>
      </c>
      <c r="E157">
        <v>1</v>
      </c>
      <c r="F157">
        <v>1</v>
      </c>
      <c r="G157">
        <v>1</v>
      </c>
      <c r="H157">
        <v>3</v>
      </c>
      <c r="I157" t="s">
        <v>686</v>
      </c>
      <c r="J157" t="s">
        <v>687</v>
      </c>
      <c r="K157" t="s">
        <v>688</v>
      </c>
      <c r="L157">
        <v>1339</v>
      </c>
      <c r="N157">
        <v>1007</v>
      </c>
      <c r="O157" t="s">
        <v>48</v>
      </c>
      <c r="P157" t="s">
        <v>48</v>
      </c>
      <c r="Q157">
        <v>1</v>
      </c>
      <c r="W157">
        <v>0</v>
      </c>
      <c r="X157">
        <v>-1490999673</v>
      </c>
      <c r="Y157">
        <f t="shared" si="31"/>
        <v>1E-3</v>
      </c>
      <c r="AA157">
        <v>6441.93</v>
      </c>
      <c r="AB157">
        <v>0</v>
      </c>
      <c r="AC157">
        <v>0</v>
      </c>
      <c r="AD157">
        <v>0</v>
      </c>
      <c r="AE157">
        <v>4442.71</v>
      </c>
      <c r="AF157">
        <v>0</v>
      </c>
      <c r="AG157">
        <v>0</v>
      </c>
      <c r="AH157">
        <v>0</v>
      </c>
      <c r="AI157">
        <v>1.45</v>
      </c>
      <c r="AJ157">
        <v>1</v>
      </c>
      <c r="AK157">
        <v>1</v>
      </c>
      <c r="AL157">
        <v>1</v>
      </c>
      <c r="AM157">
        <v>2</v>
      </c>
      <c r="AN157">
        <v>0</v>
      </c>
      <c r="AO157">
        <v>0</v>
      </c>
      <c r="AP157">
        <v>1</v>
      </c>
      <c r="AQ157">
        <v>1</v>
      </c>
      <c r="AR157">
        <v>0</v>
      </c>
      <c r="AS157" t="s">
        <v>3</v>
      </c>
      <c r="AT157">
        <v>1E-3</v>
      </c>
      <c r="AU157" t="s">
        <v>3</v>
      </c>
      <c r="AV157">
        <v>0</v>
      </c>
      <c r="AW157">
        <v>2</v>
      </c>
      <c r="AX157">
        <v>73939661</v>
      </c>
      <c r="AY157">
        <v>1</v>
      </c>
      <c r="AZ157">
        <v>0</v>
      </c>
      <c r="BA157">
        <v>172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4.4427099999999999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4.4427099999999999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CV157">
        <v>0</v>
      </c>
      <c r="CW157">
        <v>0</v>
      </c>
      <c r="CX157">
        <f>ROUND(Y157*Source!I150,7)</f>
        <v>0</v>
      </c>
      <c r="CY157">
        <f t="shared" si="41"/>
        <v>6441.93</v>
      </c>
      <c r="CZ157">
        <f t="shared" si="42"/>
        <v>4442.71</v>
      </c>
      <c r="DA157">
        <f t="shared" si="43"/>
        <v>1.45</v>
      </c>
      <c r="DB157">
        <f t="shared" si="32"/>
        <v>4.4400000000000004</v>
      </c>
      <c r="DC157">
        <f t="shared" si="33"/>
        <v>0</v>
      </c>
      <c r="DD157" t="s">
        <v>3</v>
      </c>
      <c r="DE157" t="s">
        <v>3</v>
      </c>
      <c r="DF157">
        <f>ROUND(ROUND(AE157*AI157,2)*CX157,2)</f>
        <v>0</v>
      </c>
      <c r="DG157">
        <f t="shared" si="40"/>
        <v>0</v>
      </c>
      <c r="DH157">
        <f t="shared" si="34"/>
        <v>0</v>
      </c>
      <c r="DI157">
        <f t="shared" si="35"/>
        <v>0</v>
      </c>
      <c r="DJ157">
        <f t="shared" si="44"/>
        <v>0</v>
      </c>
      <c r="DK157">
        <v>0</v>
      </c>
      <c r="DL157" t="s">
        <v>3</v>
      </c>
      <c r="DM157">
        <v>0</v>
      </c>
      <c r="DN157" t="s">
        <v>3</v>
      </c>
      <c r="DO157">
        <v>0</v>
      </c>
    </row>
    <row r="158" spans="1:119" x14ac:dyDescent="0.2">
      <c r="A158">
        <f>ROW(Source!A152)</f>
        <v>152</v>
      </c>
      <c r="B158">
        <v>73938991</v>
      </c>
      <c r="C158">
        <v>73939666</v>
      </c>
      <c r="D158">
        <v>72518673</v>
      </c>
      <c r="E158">
        <v>119</v>
      </c>
      <c r="F158">
        <v>1</v>
      </c>
      <c r="G158">
        <v>1</v>
      </c>
      <c r="H158">
        <v>1</v>
      </c>
      <c r="I158" t="s">
        <v>512</v>
      </c>
      <c r="J158" t="s">
        <v>3</v>
      </c>
      <c r="K158" t="s">
        <v>513</v>
      </c>
      <c r="L158">
        <v>1191</v>
      </c>
      <c r="N158">
        <v>1013</v>
      </c>
      <c r="O158" t="s">
        <v>493</v>
      </c>
      <c r="P158" t="s">
        <v>493</v>
      </c>
      <c r="Q158">
        <v>1</v>
      </c>
      <c r="W158">
        <v>0</v>
      </c>
      <c r="X158">
        <v>1521243167</v>
      </c>
      <c r="Y158">
        <f t="shared" si="31"/>
        <v>5.7</v>
      </c>
      <c r="AA158">
        <v>0</v>
      </c>
      <c r="AB158">
        <v>0</v>
      </c>
      <c r="AC158">
        <v>0</v>
      </c>
      <c r="AD158">
        <v>442.06</v>
      </c>
      <c r="AE158">
        <v>0</v>
      </c>
      <c r="AF158">
        <v>0</v>
      </c>
      <c r="AG158">
        <v>0</v>
      </c>
      <c r="AH158">
        <v>442.06</v>
      </c>
      <c r="AI158">
        <v>1</v>
      </c>
      <c r="AJ158">
        <v>1</v>
      </c>
      <c r="AK158">
        <v>1</v>
      </c>
      <c r="AL158">
        <v>1</v>
      </c>
      <c r="AM158">
        <v>-2</v>
      </c>
      <c r="AN158">
        <v>0</v>
      </c>
      <c r="AO158">
        <v>0</v>
      </c>
      <c r="AP158">
        <v>1</v>
      </c>
      <c r="AQ158">
        <v>1</v>
      </c>
      <c r="AR158">
        <v>0</v>
      </c>
      <c r="AS158" t="s">
        <v>3</v>
      </c>
      <c r="AT158">
        <v>5.7</v>
      </c>
      <c r="AU158" t="s">
        <v>3</v>
      </c>
      <c r="AV158">
        <v>1</v>
      </c>
      <c r="AW158">
        <v>2</v>
      </c>
      <c r="AX158">
        <v>73939672</v>
      </c>
      <c r="AY158">
        <v>1</v>
      </c>
      <c r="AZ158">
        <v>0</v>
      </c>
      <c r="BA158">
        <v>176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2519.7420000000002</v>
      </c>
      <c r="BN158">
        <v>5.7</v>
      </c>
      <c r="BO158">
        <v>0</v>
      </c>
      <c r="BP158">
        <v>1</v>
      </c>
      <c r="BQ158">
        <v>0</v>
      </c>
      <c r="BR158">
        <v>0</v>
      </c>
      <c r="BS158">
        <v>0</v>
      </c>
      <c r="BT158">
        <v>2519.7420000000002</v>
      </c>
      <c r="BU158">
        <v>5.7</v>
      </c>
      <c r="BV158">
        <v>0</v>
      </c>
      <c r="BW158">
        <v>1</v>
      </c>
      <c r="CU158">
        <f>ROUND(AT158*Source!I152*AH158*AL158,2)</f>
        <v>0</v>
      </c>
      <c r="CV158">
        <f>ROUND(Y158*Source!I152,7)</f>
        <v>0</v>
      </c>
      <c r="CW158">
        <v>0</v>
      </c>
      <c r="CX158">
        <f>ROUND(Y158*Source!I152,7)</f>
        <v>0</v>
      </c>
      <c r="CY158">
        <f>AD158</f>
        <v>442.06</v>
      </c>
      <c r="CZ158">
        <f>AH158</f>
        <v>442.06</v>
      </c>
      <c r="DA158">
        <f>AL158</f>
        <v>1</v>
      </c>
      <c r="DB158">
        <f t="shared" si="32"/>
        <v>2519.7399999999998</v>
      </c>
      <c r="DC158">
        <f t="shared" si="33"/>
        <v>0</v>
      </c>
      <c r="DD158" t="s">
        <v>3</v>
      </c>
      <c r="DE158" t="s">
        <v>3</v>
      </c>
      <c r="DF158">
        <f>ROUND(ROUND(AE158,2)*CX158,2)</f>
        <v>0</v>
      </c>
      <c r="DG158">
        <f t="shared" si="40"/>
        <v>0</v>
      </c>
      <c r="DH158">
        <f t="shared" si="34"/>
        <v>0</v>
      </c>
      <c r="DI158">
        <f t="shared" si="35"/>
        <v>0</v>
      </c>
      <c r="DJ158">
        <f>DI158</f>
        <v>0</v>
      </c>
      <c r="DK158">
        <v>1</v>
      </c>
      <c r="DL158" t="s">
        <v>3</v>
      </c>
      <c r="DM158">
        <v>0</v>
      </c>
      <c r="DN158" t="s">
        <v>3</v>
      </c>
      <c r="DO158">
        <v>0</v>
      </c>
    </row>
    <row r="159" spans="1:119" x14ac:dyDescent="0.2">
      <c r="A159">
        <f>ROW(Source!A152)</f>
        <v>152</v>
      </c>
      <c r="B159">
        <v>73938991</v>
      </c>
      <c r="C159">
        <v>73939666</v>
      </c>
      <c r="D159">
        <v>72646149</v>
      </c>
      <c r="E159">
        <v>1</v>
      </c>
      <c r="F159">
        <v>1</v>
      </c>
      <c r="G159">
        <v>1</v>
      </c>
      <c r="H159">
        <v>2</v>
      </c>
      <c r="I159" t="s">
        <v>514</v>
      </c>
      <c r="J159" t="s">
        <v>515</v>
      </c>
      <c r="K159" t="s">
        <v>516</v>
      </c>
      <c r="L159">
        <v>1368</v>
      </c>
      <c r="N159">
        <v>1011</v>
      </c>
      <c r="O159" t="s">
        <v>497</v>
      </c>
      <c r="P159" t="s">
        <v>497</v>
      </c>
      <c r="Q159">
        <v>1</v>
      </c>
      <c r="W159">
        <v>0</v>
      </c>
      <c r="X159">
        <v>-322869027</v>
      </c>
      <c r="Y159">
        <f t="shared" si="31"/>
        <v>0.9</v>
      </c>
      <c r="AA159">
        <v>0</v>
      </c>
      <c r="AB159">
        <v>470.42</v>
      </c>
      <c r="AC159">
        <v>0</v>
      </c>
      <c r="AD159">
        <v>0</v>
      </c>
      <c r="AE159">
        <v>0</v>
      </c>
      <c r="AF159">
        <v>345.9</v>
      </c>
      <c r="AG159">
        <v>0</v>
      </c>
      <c r="AH159">
        <v>0</v>
      </c>
      <c r="AI159">
        <v>1</v>
      </c>
      <c r="AJ159">
        <v>1.36</v>
      </c>
      <c r="AK159">
        <v>1</v>
      </c>
      <c r="AL159">
        <v>1</v>
      </c>
      <c r="AM159">
        <v>2</v>
      </c>
      <c r="AN159">
        <v>0</v>
      </c>
      <c r="AO159">
        <v>0</v>
      </c>
      <c r="AP159">
        <v>1</v>
      </c>
      <c r="AQ159">
        <v>1</v>
      </c>
      <c r="AR159">
        <v>0</v>
      </c>
      <c r="AS159" t="s">
        <v>3</v>
      </c>
      <c r="AT159">
        <v>0.9</v>
      </c>
      <c r="AU159" t="s">
        <v>3</v>
      </c>
      <c r="AV159">
        <v>1</v>
      </c>
      <c r="AW159">
        <v>2</v>
      </c>
      <c r="AX159">
        <v>73939673</v>
      </c>
      <c r="AY159">
        <v>1</v>
      </c>
      <c r="AZ159">
        <v>0</v>
      </c>
      <c r="BA159">
        <v>177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311.31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0</v>
      </c>
      <c r="BR159">
        <v>311.31</v>
      </c>
      <c r="BS159">
        <v>0</v>
      </c>
      <c r="BT159">
        <v>0</v>
      </c>
      <c r="BU159">
        <v>0</v>
      </c>
      <c r="BV159">
        <v>0</v>
      </c>
      <c r="BW159">
        <v>1</v>
      </c>
      <c r="CV159">
        <v>0</v>
      </c>
      <c r="CW159">
        <f>ROUND(Y159*Source!I152*DO159,7)</f>
        <v>0</v>
      </c>
      <c r="CX159">
        <f>ROUND(Y159*Source!I152,7)</f>
        <v>0</v>
      </c>
      <c r="CY159">
        <f>AB159</f>
        <v>470.42</v>
      </c>
      <c r="CZ159">
        <f>AF159</f>
        <v>345.9</v>
      </c>
      <c r="DA159">
        <f>AJ159</f>
        <v>1.36</v>
      </c>
      <c r="DB159">
        <f t="shared" si="32"/>
        <v>311.31</v>
      </c>
      <c r="DC159">
        <f t="shared" si="33"/>
        <v>0</v>
      </c>
      <c r="DD159" t="s">
        <v>3</v>
      </c>
      <c r="DE159" t="s">
        <v>3</v>
      </c>
      <c r="DF159">
        <f>ROUND(ROUND(AE159,2)*CX159,2)</f>
        <v>0</v>
      </c>
      <c r="DG159">
        <f>ROUND(ROUND(AF159*AJ159,2)*CX159,2)</f>
        <v>0</v>
      </c>
      <c r="DH159">
        <f t="shared" si="34"/>
        <v>0</v>
      </c>
      <c r="DI159">
        <f t="shared" si="35"/>
        <v>0</v>
      </c>
      <c r="DJ159">
        <f>DG159+DH159</f>
        <v>0</v>
      </c>
      <c r="DK159">
        <v>0</v>
      </c>
      <c r="DL159" t="s">
        <v>3</v>
      </c>
      <c r="DM159">
        <v>0</v>
      </c>
      <c r="DN159" t="s">
        <v>3</v>
      </c>
      <c r="DO159">
        <v>0</v>
      </c>
    </row>
    <row r="160" spans="1:119" x14ac:dyDescent="0.2">
      <c r="A160">
        <f>ROW(Source!A152)</f>
        <v>152</v>
      </c>
      <c r="B160">
        <v>73938991</v>
      </c>
      <c r="C160">
        <v>73939666</v>
      </c>
      <c r="D160">
        <v>72646970</v>
      </c>
      <c r="E160">
        <v>1</v>
      </c>
      <c r="F160">
        <v>1</v>
      </c>
      <c r="G160">
        <v>1</v>
      </c>
      <c r="H160">
        <v>2</v>
      </c>
      <c r="I160" t="s">
        <v>517</v>
      </c>
      <c r="J160" t="s">
        <v>518</v>
      </c>
      <c r="K160" t="s">
        <v>519</v>
      </c>
      <c r="L160">
        <v>1368</v>
      </c>
      <c r="N160">
        <v>1011</v>
      </c>
      <c r="O160" t="s">
        <v>497</v>
      </c>
      <c r="P160" t="s">
        <v>497</v>
      </c>
      <c r="Q160">
        <v>1</v>
      </c>
      <c r="W160">
        <v>0</v>
      </c>
      <c r="X160">
        <v>-550484749</v>
      </c>
      <c r="Y160">
        <f t="shared" si="31"/>
        <v>0.48</v>
      </c>
      <c r="AA160">
        <v>0</v>
      </c>
      <c r="AB160">
        <v>48.02</v>
      </c>
      <c r="AC160">
        <v>0</v>
      </c>
      <c r="AD160">
        <v>0</v>
      </c>
      <c r="AE160">
        <v>0</v>
      </c>
      <c r="AF160">
        <v>27.13</v>
      </c>
      <c r="AG160">
        <v>0</v>
      </c>
      <c r="AH160">
        <v>0</v>
      </c>
      <c r="AI160">
        <v>1</v>
      </c>
      <c r="AJ160">
        <v>1.77</v>
      </c>
      <c r="AK160">
        <v>1</v>
      </c>
      <c r="AL160">
        <v>1</v>
      </c>
      <c r="AM160">
        <v>2</v>
      </c>
      <c r="AN160">
        <v>0</v>
      </c>
      <c r="AO160">
        <v>0</v>
      </c>
      <c r="AP160">
        <v>1</v>
      </c>
      <c r="AQ160">
        <v>1</v>
      </c>
      <c r="AR160">
        <v>0</v>
      </c>
      <c r="AS160" t="s">
        <v>3</v>
      </c>
      <c r="AT160">
        <v>0.48</v>
      </c>
      <c r="AU160" t="s">
        <v>3</v>
      </c>
      <c r="AV160">
        <v>1</v>
      </c>
      <c r="AW160">
        <v>2</v>
      </c>
      <c r="AX160">
        <v>73939674</v>
      </c>
      <c r="AY160">
        <v>1</v>
      </c>
      <c r="AZ160">
        <v>0</v>
      </c>
      <c r="BA160">
        <v>178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13.022399999999999</v>
      </c>
      <c r="BL160">
        <v>0</v>
      </c>
      <c r="BM160">
        <v>0</v>
      </c>
      <c r="BN160">
        <v>0</v>
      </c>
      <c r="BO160">
        <v>0</v>
      </c>
      <c r="BP160">
        <v>1</v>
      </c>
      <c r="BQ160">
        <v>0</v>
      </c>
      <c r="BR160">
        <v>13.022399999999999</v>
      </c>
      <c r="BS160">
        <v>0</v>
      </c>
      <c r="BT160">
        <v>0</v>
      </c>
      <c r="BU160">
        <v>0</v>
      </c>
      <c r="BV160">
        <v>0</v>
      </c>
      <c r="BW160">
        <v>1</v>
      </c>
      <c r="CV160">
        <v>0</v>
      </c>
      <c r="CW160">
        <f>ROUND(Y160*Source!I152*DO160,7)</f>
        <v>0</v>
      </c>
      <c r="CX160">
        <f>ROUND(Y160*Source!I152,7)</f>
        <v>0</v>
      </c>
      <c r="CY160">
        <f>AB160</f>
        <v>48.02</v>
      </c>
      <c r="CZ160">
        <f>AF160</f>
        <v>27.13</v>
      </c>
      <c r="DA160">
        <f>AJ160</f>
        <v>1.77</v>
      </c>
      <c r="DB160">
        <f t="shared" si="32"/>
        <v>13.02</v>
      </c>
      <c r="DC160">
        <f t="shared" si="33"/>
        <v>0</v>
      </c>
      <c r="DD160" t="s">
        <v>3</v>
      </c>
      <c r="DE160" t="s">
        <v>3</v>
      </c>
      <c r="DF160">
        <f>ROUND(ROUND(AE160,2)*CX160,2)</f>
        <v>0</v>
      </c>
      <c r="DG160">
        <f>ROUND(ROUND(AF160*AJ160,2)*CX160,2)</f>
        <v>0</v>
      </c>
      <c r="DH160">
        <f t="shared" si="34"/>
        <v>0</v>
      </c>
      <c r="DI160">
        <f t="shared" si="35"/>
        <v>0</v>
      </c>
      <c r="DJ160">
        <f>DG160+DH160</f>
        <v>0</v>
      </c>
      <c r="DK160">
        <v>0</v>
      </c>
      <c r="DL160" t="s">
        <v>3</v>
      </c>
      <c r="DM160">
        <v>0</v>
      </c>
      <c r="DN160" t="s">
        <v>3</v>
      </c>
      <c r="DO160">
        <v>0</v>
      </c>
    </row>
    <row r="161" spans="1:119" x14ac:dyDescent="0.2">
      <c r="A161">
        <f>ROW(Source!A152)</f>
        <v>152</v>
      </c>
      <c r="B161">
        <v>73938991</v>
      </c>
      <c r="C161">
        <v>73939666</v>
      </c>
      <c r="D161">
        <v>72633882</v>
      </c>
      <c r="E161">
        <v>1</v>
      </c>
      <c r="F161">
        <v>1</v>
      </c>
      <c r="G161">
        <v>1</v>
      </c>
      <c r="H161">
        <v>3</v>
      </c>
      <c r="I161" t="s">
        <v>126</v>
      </c>
      <c r="J161" t="s">
        <v>129</v>
      </c>
      <c r="K161" t="s">
        <v>127</v>
      </c>
      <c r="L161">
        <v>1301</v>
      </c>
      <c r="N161">
        <v>1003</v>
      </c>
      <c r="O161" t="s">
        <v>128</v>
      </c>
      <c r="P161" t="s">
        <v>128</v>
      </c>
      <c r="Q161">
        <v>1</v>
      </c>
      <c r="W161">
        <v>0</v>
      </c>
      <c r="X161">
        <v>54765842</v>
      </c>
      <c r="Y161">
        <f t="shared" si="31"/>
        <v>100</v>
      </c>
      <c r="AA161">
        <v>57.83</v>
      </c>
      <c r="AB161">
        <v>0</v>
      </c>
      <c r="AC161">
        <v>0</v>
      </c>
      <c r="AD161">
        <v>0</v>
      </c>
      <c r="AE161">
        <v>56.15</v>
      </c>
      <c r="AF161">
        <v>0</v>
      </c>
      <c r="AG161">
        <v>0</v>
      </c>
      <c r="AH161">
        <v>0</v>
      </c>
      <c r="AI161">
        <v>1.03</v>
      </c>
      <c r="AJ161">
        <v>1</v>
      </c>
      <c r="AK161">
        <v>1</v>
      </c>
      <c r="AL161">
        <v>1</v>
      </c>
      <c r="AM161">
        <v>0</v>
      </c>
      <c r="AN161">
        <v>0</v>
      </c>
      <c r="AO161">
        <v>0</v>
      </c>
      <c r="AP161">
        <v>1</v>
      </c>
      <c r="AQ161">
        <v>0</v>
      </c>
      <c r="AR161">
        <v>0</v>
      </c>
      <c r="AS161" t="s">
        <v>3</v>
      </c>
      <c r="AT161">
        <v>100</v>
      </c>
      <c r="AU161" t="s">
        <v>3</v>
      </c>
      <c r="AV161">
        <v>0</v>
      </c>
      <c r="AW161">
        <v>1</v>
      </c>
      <c r="AX161">
        <v>-1</v>
      </c>
      <c r="AY161">
        <v>0</v>
      </c>
      <c r="AZ161">
        <v>0</v>
      </c>
      <c r="BA161" t="s">
        <v>3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CV161">
        <v>0</v>
      </c>
      <c r="CW161">
        <v>0</v>
      </c>
      <c r="CX161">
        <f>ROUND(Y161*Source!I152,7)</f>
        <v>0</v>
      </c>
      <c r="CY161">
        <f>AA161</f>
        <v>57.83</v>
      </c>
      <c r="CZ161">
        <f>AE161</f>
        <v>56.15</v>
      </c>
      <c r="DA161">
        <f>AI161</f>
        <v>1.03</v>
      </c>
      <c r="DB161">
        <f t="shared" si="32"/>
        <v>5615</v>
      </c>
      <c r="DC161">
        <f t="shared" si="33"/>
        <v>0</v>
      </c>
      <c r="DD161" t="s">
        <v>3</v>
      </c>
      <c r="DE161" t="s">
        <v>3</v>
      </c>
      <c r="DF161">
        <f>ROUND(ROUND(AE161*AI161,2)*CX161,2)</f>
        <v>0</v>
      </c>
      <c r="DG161">
        <f t="shared" ref="DG161:DG169" si="45">ROUND(ROUND(AF161,2)*CX161,2)</f>
        <v>0</v>
      </c>
      <c r="DH161">
        <f t="shared" si="34"/>
        <v>0</v>
      </c>
      <c r="DI161">
        <f t="shared" si="35"/>
        <v>0</v>
      </c>
      <c r="DJ161">
        <f>DF161</f>
        <v>0</v>
      </c>
      <c r="DK161">
        <v>0</v>
      </c>
      <c r="DL161" t="s">
        <v>3</v>
      </c>
      <c r="DM161">
        <v>0</v>
      </c>
      <c r="DN161" t="s">
        <v>3</v>
      </c>
      <c r="DO161">
        <v>0</v>
      </c>
    </row>
    <row r="162" spans="1:119" x14ac:dyDescent="0.2">
      <c r="A162">
        <f>ROW(Source!A152)</f>
        <v>152</v>
      </c>
      <c r="B162">
        <v>73938991</v>
      </c>
      <c r="C162">
        <v>73939666</v>
      </c>
      <c r="D162">
        <v>72635017</v>
      </c>
      <c r="E162">
        <v>1</v>
      </c>
      <c r="F162">
        <v>1</v>
      </c>
      <c r="G162">
        <v>1</v>
      </c>
      <c r="H162">
        <v>3</v>
      </c>
      <c r="I162" t="s">
        <v>520</v>
      </c>
      <c r="J162" t="s">
        <v>521</v>
      </c>
      <c r="K162" t="s">
        <v>522</v>
      </c>
      <c r="L162">
        <v>1371</v>
      </c>
      <c r="N162">
        <v>1013</v>
      </c>
      <c r="O162" t="s">
        <v>137</v>
      </c>
      <c r="P162" t="s">
        <v>137</v>
      </c>
      <c r="Q162">
        <v>1</v>
      </c>
      <c r="W162">
        <v>0</v>
      </c>
      <c r="X162">
        <v>-1342207248</v>
      </c>
      <c r="Y162">
        <f t="shared" si="31"/>
        <v>0.2</v>
      </c>
      <c r="AA162">
        <v>67.8</v>
      </c>
      <c r="AB162">
        <v>0</v>
      </c>
      <c r="AC162">
        <v>0</v>
      </c>
      <c r="AD162">
        <v>0</v>
      </c>
      <c r="AE162">
        <v>68.48</v>
      </c>
      <c r="AF162">
        <v>0</v>
      </c>
      <c r="AG162">
        <v>0</v>
      </c>
      <c r="AH162">
        <v>0</v>
      </c>
      <c r="AI162">
        <v>0.99</v>
      </c>
      <c r="AJ162">
        <v>1</v>
      </c>
      <c r="AK162">
        <v>1</v>
      </c>
      <c r="AL162">
        <v>1</v>
      </c>
      <c r="AM162">
        <v>2</v>
      </c>
      <c r="AN162">
        <v>0</v>
      </c>
      <c r="AO162">
        <v>0</v>
      </c>
      <c r="AP162">
        <v>1</v>
      </c>
      <c r="AQ162">
        <v>1</v>
      </c>
      <c r="AR162">
        <v>0</v>
      </c>
      <c r="AS162" t="s">
        <v>3</v>
      </c>
      <c r="AT162">
        <v>0.2</v>
      </c>
      <c r="AU162" t="s">
        <v>3</v>
      </c>
      <c r="AV162">
        <v>0</v>
      </c>
      <c r="AW162">
        <v>2</v>
      </c>
      <c r="AX162">
        <v>73939676</v>
      </c>
      <c r="AY162">
        <v>1</v>
      </c>
      <c r="AZ162">
        <v>0</v>
      </c>
      <c r="BA162">
        <v>180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13.696000000000002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</v>
      </c>
      <c r="BQ162">
        <v>13.696000000000002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CV162">
        <v>0</v>
      </c>
      <c r="CW162">
        <v>0</v>
      </c>
      <c r="CX162">
        <f>ROUND(Y162*Source!I152,7)</f>
        <v>0</v>
      </c>
      <c r="CY162">
        <f>AA162</f>
        <v>67.8</v>
      </c>
      <c r="CZ162">
        <f>AE162</f>
        <v>68.48</v>
      </c>
      <c r="DA162">
        <f>AI162</f>
        <v>0.99</v>
      </c>
      <c r="DB162">
        <f t="shared" si="32"/>
        <v>13.7</v>
      </c>
      <c r="DC162">
        <f t="shared" si="33"/>
        <v>0</v>
      </c>
      <c r="DD162" t="s">
        <v>3</v>
      </c>
      <c r="DE162" t="s">
        <v>3</v>
      </c>
      <c r="DF162">
        <f>ROUND(ROUND(AE162*AI162,2)*CX162,2)</f>
        <v>0</v>
      </c>
      <c r="DG162">
        <f t="shared" si="45"/>
        <v>0</v>
      </c>
      <c r="DH162">
        <f t="shared" si="34"/>
        <v>0</v>
      </c>
      <c r="DI162">
        <f t="shared" si="35"/>
        <v>0</v>
      </c>
      <c r="DJ162">
        <f>DF162</f>
        <v>0</v>
      </c>
      <c r="DK162">
        <v>0</v>
      </c>
      <c r="DL162" t="s">
        <v>3</v>
      </c>
      <c r="DM162">
        <v>0</v>
      </c>
      <c r="DN162" t="s">
        <v>3</v>
      </c>
      <c r="DO162">
        <v>0</v>
      </c>
    </row>
    <row r="163" spans="1:119" x14ac:dyDescent="0.2">
      <c r="A163">
        <f>ROW(Source!A154)</f>
        <v>154</v>
      </c>
      <c r="B163">
        <v>73938991</v>
      </c>
      <c r="C163">
        <v>73939678</v>
      </c>
      <c r="D163">
        <v>72518787</v>
      </c>
      <c r="E163">
        <v>119</v>
      </c>
      <c r="F163">
        <v>1</v>
      </c>
      <c r="G163">
        <v>1</v>
      </c>
      <c r="H163">
        <v>1</v>
      </c>
      <c r="I163" t="s">
        <v>582</v>
      </c>
      <c r="J163" t="s">
        <v>3</v>
      </c>
      <c r="K163" t="s">
        <v>583</v>
      </c>
      <c r="L163">
        <v>1369</v>
      </c>
      <c r="N163">
        <v>1013</v>
      </c>
      <c r="O163" t="s">
        <v>584</v>
      </c>
      <c r="P163" t="s">
        <v>584</v>
      </c>
      <c r="Q163">
        <v>1</v>
      </c>
      <c r="W163">
        <v>0</v>
      </c>
      <c r="X163">
        <v>-236928766</v>
      </c>
      <c r="Y163">
        <f t="shared" si="31"/>
        <v>45.66</v>
      </c>
      <c r="AA163">
        <v>0</v>
      </c>
      <c r="AB163">
        <v>0</v>
      </c>
      <c r="AC163">
        <v>0</v>
      </c>
      <c r="AD163">
        <v>325.57</v>
      </c>
      <c r="AE163">
        <v>0</v>
      </c>
      <c r="AF163">
        <v>0</v>
      </c>
      <c r="AG163">
        <v>0</v>
      </c>
      <c r="AH163">
        <v>325.57</v>
      </c>
      <c r="AI163">
        <v>1</v>
      </c>
      <c r="AJ163">
        <v>1</v>
      </c>
      <c r="AK163">
        <v>1</v>
      </c>
      <c r="AL163">
        <v>1</v>
      </c>
      <c r="AM163">
        <v>-2</v>
      </c>
      <c r="AN163">
        <v>0</v>
      </c>
      <c r="AO163">
        <v>0</v>
      </c>
      <c r="AP163">
        <v>1</v>
      </c>
      <c r="AQ163">
        <v>1</v>
      </c>
      <c r="AR163">
        <v>0</v>
      </c>
      <c r="AS163" t="s">
        <v>3</v>
      </c>
      <c r="AT163">
        <v>45.66</v>
      </c>
      <c r="AU163" t="s">
        <v>3</v>
      </c>
      <c r="AV163">
        <v>1</v>
      </c>
      <c r="AW163">
        <v>2</v>
      </c>
      <c r="AX163">
        <v>73939693</v>
      </c>
      <c r="AY163">
        <v>1</v>
      </c>
      <c r="AZ163">
        <v>0</v>
      </c>
      <c r="BA163">
        <v>181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14865.526199999998</v>
      </c>
      <c r="BN163">
        <v>45.66</v>
      </c>
      <c r="BO163">
        <v>0</v>
      </c>
      <c r="BP163">
        <v>1</v>
      </c>
      <c r="BQ163">
        <v>0</v>
      </c>
      <c r="BR163">
        <v>0</v>
      </c>
      <c r="BS163">
        <v>0</v>
      </c>
      <c r="BT163">
        <v>14865.526199999998</v>
      </c>
      <c r="BU163">
        <v>45.66</v>
      </c>
      <c r="BV163">
        <v>0</v>
      </c>
      <c r="BW163">
        <v>1</v>
      </c>
      <c r="CU163">
        <f>ROUND(AT163*Source!I154*AH163*AL163,2)</f>
        <v>0</v>
      </c>
      <c r="CV163">
        <f>ROUND(Y163*Source!I154,7)</f>
        <v>0</v>
      </c>
      <c r="CW163">
        <v>0</v>
      </c>
      <c r="CX163">
        <f>ROUND(Y163*Source!I154,7)</f>
        <v>0</v>
      </c>
      <c r="CY163">
        <f t="shared" ref="CY163:CY168" si="46">AD163</f>
        <v>325.57</v>
      </c>
      <c r="CZ163">
        <f t="shared" ref="CZ163:CZ168" si="47">AH163</f>
        <v>325.57</v>
      </c>
      <c r="DA163">
        <f t="shared" ref="DA163:DA168" si="48">AL163</f>
        <v>1</v>
      </c>
      <c r="DB163">
        <f t="shared" si="32"/>
        <v>14865.53</v>
      </c>
      <c r="DC163">
        <f t="shared" si="33"/>
        <v>0</v>
      </c>
      <c r="DD163" t="s">
        <v>3</v>
      </c>
      <c r="DE163" t="s">
        <v>3</v>
      </c>
      <c r="DF163">
        <f t="shared" ref="DF163:DF173" si="49">ROUND(ROUND(AE163,2)*CX163,2)</f>
        <v>0</v>
      </c>
      <c r="DG163">
        <f t="shared" si="45"/>
        <v>0</v>
      </c>
      <c r="DH163">
        <f t="shared" si="34"/>
        <v>0</v>
      </c>
      <c r="DI163">
        <f t="shared" si="35"/>
        <v>0</v>
      </c>
      <c r="DJ163">
        <f t="shared" ref="DJ163:DJ168" si="50">DI163</f>
        <v>0</v>
      </c>
      <c r="DK163">
        <v>1</v>
      </c>
      <c r="DL163" t="s">
        <v>3</v>
      </c>
      <c r="DM163">
        <v>0</v>
      </c>
      <c r="DN163" t="s">
        <v>3</v>
      </c>
      <c r="DO163">
        <v>0</v>
      </c>
    </row>
    <row r="164" spans="1:119" x14ac:dyDescent="0.2">
      <c r="A164">
        <f>ROW(Source!A154)</f>
        <v>154</v>
      </c>
      <c r="B164">
        <v>73938991</v>
      </c>
      <c r="C164">
        <v>73939678</v>
      </c>
      <c r="D164">
        <v>72518789</v>
      </c>
      <c r="E164">
        <v>119</v>
      </c>
      <c r="F164">
        <v>1</v>
      </c>
      <c r="G164">
        <v>1</v>
      </c>
      <c r="H164">
        <v>1</v>
      </c>
      <c r="I164" t="s">
        <v>689</v>
      </c>
      <c r="J164" t="s">
        <v>3</v>
      </c>
      <c r="K164" t="s">
        <v>690</v>
      </c>
      <c r="L164">
        <v>1369</v>
      </c>
      <c r="N164">
        <v>1013</v>
      </c>
      <c r="O164" t="s">
        <v>584</v>
      </c>
      <c r="P164" t="s">
        <v>584</v>
      </c>
      <c r="Q164">
        <v>1</v>
      </c>
      <c r="W164">
        <v>0</v>
      </c>
      <c r="X164">
        <v>-587036825</v>
      </c>
      <c r="Y164">
        <f t="shared" si="31"/>
        <v>135.96</v>
      </c>
      <c r="AA164">
        <v>0</v>
      </c>
      <c r="AB164">
        <v>0</v>
      </c>
      <c r="AC164">
        <v>0</v>
      </c>
      <c r="AD164">
        <v>355.44</v>
      </c>
      <c r="AE164">
        <v>0</v>
      </c>
      <c r="AF164">
        <v>0</v>
      </c>
      <c r="AG164">
        <v>0</v>
      </c>
      <c r="AH164">
        <v>355.44</v>
      </c>
      <c r="AI164">
        <v>1</v>
      </c>
      <c r="AJ164">
        <v>1</v>
      </c>
      <c r="AK164">
        <v>1</v>
      </c>
      <c r="AL164">
        <v>1</v>
      </c>
      <c r="AM164">
        <v>-2</v>
      </c>
      <c r="AN164">
        <v>0</v>
      </c>
      <c r="AO164">
        <v>0</v>
      </c>
      <c r="AP164">
        <v>1</v>
      </c>
      <c r="AQ164">
        <v>1</v>
      </c>
      <c r="AR164">
        <v>0</v>
      </c>
      <c r="AS164" t="s">
        <v>3</v>
      </c>
      <c r="AT164">
        <v>135.96</v>
      </c>
      <c r="AU164" t="s">
        <v>3</v>
      </c>
      <c r="AV164">
        <v>1</v>
      </c>
      <c r="AW164">
        <v>2</v>
      </c>
      <c r="AX164">
        <v>73939694</v>
      </c>
      <c r="AY164">
        <v>1</v>
      </c>
      <c r="AZ164">
        <v>0</v>
      </c>
      <c r="BA164">
        <v>182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48325.6224</v>
      </c>
      <c r="BN164">
        <v>135.96</v>
      </c>
      <c r="BO164">
        <v>0</v>
      </c>
      <c r="BP164">
        <v>1</v>
      </c>
      <c r="BQ164">
        <v>0</v>
      </c>
      <c r="BR164">
        <v>0</v>
      </c>
      <c r="BS164">
        <v>0</v>
      </c>
      <c r="BT164">
        <v>48325.6224</v>
      </c>
      <c r="BU164">
        <v>135.96</v>
      </c>
      <c r="BV164">
        <v>0</v>
      </c>
      <c r="BW164">
        <v>1</v>
      </c>
      <c r="CU164">
        <f>ROUND(AT164*Source!I154*AH164*AL164,2)</f>
        <v>0</v>
      </c>
      <c r="CV164">
        <f>ROUND(Y164*Source!I154,7)</f>
        <v>0</v>
      </c>
      <c r="CW164">
        <v>0</v>
      </c>
      <c r="CX164">
        <f>ROUND(Y164*Source!I154,7)</f>
        <v>0</v>
      </c>
      <c r="CY164">
        <f t="shared" si="46"/>
        <v>355.44</v>
      </c>
      <c r="CZ164">
        <f t="shared" si="47"/>
        <v>355.44</v>
      </c>
      <c r="DA164">
        <f t="shared" si="48"/>
        <v>1</v>
      </c>
      <c r="DB164">
        <f t="shared" si="32"/>
        <v>48325.62</v>
      </c>
      <c r="DC164">
        <f t="shared" si="33"/>
        <v>0</v>
      </c>
      <c r="DD164" t="s">
        <v>3</v>
      </c>
      <c r="DE164" t="s">
        <v>3</v>
      </c>
      <c r="DF164">
        <f t="shared" si="49"/>
        <v>0</v>
      </c>
      <c r="DG164">
        <f t="shared" si="45"/>
        <v>0</v>
      </c>
      <c r="DH164">
        <f t="shared" si="34"/>
        <v>0</v>
      </c>
      <c r="DI164">
        <f t="shared" si="35"/>
        <v>0</v>
      </c>
      <c r="DJ164">
        <f t="shared" si="50"/>
        <v>0</v>
      </c>
      <c r="DK164">
        <v>1</v>
      </c>
      <c r="DL164" t="s">
        <v>3</v>
      </c>
      <c r="DM164">
        <v>0</v>
      </c>
      <c r="DN164" t="s">
        <v>3</v>
      </c>
      <c r="DO164">
        <v>0</v>
      </c>
    </row>
    <row r="165" spans="1:119" x14ac:dyDescent="0.2">
      <c r="A165">
        <f>ROW(Source!A154)</f>
        <v>154</v>
      </c>
      <c r="B165">
        <v>73938991</v>
      </c>
      <c r="C165">
        <v>73939678</v>
      </c>
      <c r="D165">
        <v>72518791</v>
      </c>
      <c r="E165">
        <v>119</v>
      </c>
      <c r="F165">
        <v>1</v>
      </c>
      <c r="G165">
        <v>1</v>
      </c>
      <c r="H165">
        <v>1</v>
      </c>
      <c r="I165" t="s">
        <v>585</v>
      </c>
      <c r="J165" t="s">
        <v>3</v>
      </c>
      <c r="K165" t="s">
        <v>586</v>
      </c>
      <c r="L165">
        <v>1369</v>
      </c>
      <c r="N165">
        <v>1013</v>
      </c>
      <c r="O165" t="s">
        <v>584</v>
      </c>
      <c r="P165" t="s">
        <v>584</v>
      </c>
      <c r="Q165">
        <v>1</v>
      </c>
      <c r="W165">
        <v>0</v>
      </c>
      <c r="X165">
        <v>-512803540</v>
      </c>
      <c r="Y165">
        <f t="shared" si="31"/>
        <v>79.31</v>
      </c>
      <c r="AA165">
        <v>0</v>
      </c>
      <c r="AB165">
        <v>0</v>
      </c>
      <c r="AC165">
        <v>0</v>
      </c>
      <c r="AD165">
        <v>400.24</v>
      </c>
      <c r="AE165">
        <v>0</v>
      </c>
      <c r="AF165">
        <v>0</v>
      </c>
      <c r="AG165">
        <v>0</v>
      </c>
      <c r="AH165">
        <v>400.24</v>
      </c>
      <c r="AI165">
        <v>1</v>
      </c>
      <c r="AJ165">
        <v>1</v>
      </c>
      <c r="AK165">
        <v>1</v>
      </c>
      <c r="AL165">
        <v>1</v>
      </c>
      <c r="AM165">
        <v>-2</v>
      </c>
      <c r="AN165">
        <v>0</v>
      </c>
      <c r="AO165">
        <v>0</v>
      </c>
      <c r="AP165">
        <v>1</v>
      </c>
      <c r="AQ165">
        <v>1</v>
      </c>
      <c r="AR165">
        <v>0</v>
      </c>
      <c r="AS165" t="s">
        <v>3</v>
      </c>
      <c r="AT165">
        <v>79.31</v>
      </c>
      <c r="AU165" t="s">
        <v>3</v>
      </c>
      <c r="AV165">
        <v>1</v>
      </c>
      <c r="AW165">
        <v>2</v>
      </c>
      <c r="AX165">
        <v>73939695</v>
      </c>
      <c r="AY165">
        <v>1</v>
      </c>
      <c r="AZ165">
        <v>0</v>
      </c>
      <c r="BA165">
        <v>183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31743.0344</v>
      </c>
      <c r="BN165">
        <v>79.31</v>
      </c>
      <c r="BO165">
        <v>0</v>
      </c>
      <c r="BP165">
        <v>1</v>
      </c>
      <c r="BQ165">
        <v>0</v>
      </c>
      <c r="BR165">
        <v>0</v>
      </c>
      <c r="BS165">
        <v>0</v>
      </c>
      <c r="BT165">
        <v>31743.0344</v>
      </c>
      <c r="BU165">
        <v>79.31</v>
      </c>
      <c r="BV165">
        <v>0</v>
      </c>
      <c r="BW165">
        <v>1</v>
      </c>
      <c r="CU165">
        <f>ROUND(AT165*Source!I154*AH165*AL165,2)</f>
        <v>0</v>
      </c>
      <c r="CV165">
        <f>ROUND(Y165*Source!I154,7)</f>
        <v>0</v>
      </c>
      <c r="CW165">
        <v>0</v>
      </c>
      <c r="CX165">
        <f>ROUND(Y165*Source!I154,7)</f>
        <v>0</v>
      </c>
      <c r="CY165">
        <f t="shared" si="46"/>
        <v>400.24</v>
      </c>
      <c r="CZ165">
        <f t="shared" si="47"/>
        <v>400.24</v>
      </c>
      <c r="DA165">
        <f t="shared" si="48"/>
        <v>1</v>
      </c>
      <c r="DB165">
        <f t="shared" si="32"/>
        <v>31743.03</v>
      </c>
      <c r="DC165">
        <f t="shared" si="33"/>
        <v>0</v>
      </c>
      <c r="DD165" t="s">
        <v>3</v>
      </c>
      <c r="DE165" t="s">
        <v>3</v>
      </c>
      <c r="DF165">
        <f t="shared" si="49"/>
        <v>0</v>
      </c>
      <c r="DG165">
        <f t="shared" si="45"/>
        <v>0</v>
      </c>
      <c r="DH165">
        <f t="shared" si="34"/>
        <v>0</v>
      </c>
      <c r="DI165">
        <f t="shared" si="35"/>
        <v>0</v>
      </c>
      <c r="DJ165">
        <f t="shared" si="50"/>
        <v>0</v>
      </c>
      <c r="DK165">
        <v>1</v>
      </c>
      <c r="DL165" t="s">
        <v>3</v>
      </c>
      <c r="DM165">
        <v>0</v>
      </c>
      <c r="DN165" t="s">
        <v>3</v>
      </c>
      <c r="DO165">
        <v>0</v>
      </c>
    </row>
    <row r="166" spans="1:119" x14ac:dyDescent="0.2">
      <c r="A166">
        <f>ROW(Source!A154)</f>
        <v>154</v>
      </c>
      <c r="B166">
        <v>73938991</v>
      </c>
      <c r="C166">
        <v>73939678</v>
      </c>
      <c r="D166">
        <v>72518793</v>
      </c>
      <c r="E166">
        <v>119</v>
      </c>
      <c r="F166">
        <v>1</v>
      </c>
      <c r="G166">
        <v>1</v>
      </c>
      <c r="H166">
        <v>1</v>
      </c>
      <c r="I166" t="s">
        <v>661</v>
      </c>
      <c r="J166" t="s">
        <v>3</v>
      </c>
      <c r="K166" t="s">
        <v>662</v>
      </c>
      <c r="L166">
        <v>1369</v>
      </c>
      <c r="N166">
        <v>1013</v>
      </c>
      <c r="O166" t="s">
        <v>584</v>
      </c>
      <c r="P166" t="s">
        <v>584</v>
      </c>
      <c r="Q166">
        <v>1</v>
      </c>
      <c r="W166">
        <v>0</v>
      </c>
      <c r="X166">
        <v>1518711480</v>
      </c>
      <c r="Y166">
        <f t="shared" si="31"/>
        <v>60.51</v>
      </c>
      <c r="AA166">
        <v>0</v>
      </c>
      <c r="AB166">
        <v>0</v>
      </c>
      <c r="AC166">
        <v>0</v>
      </c>
      <c r="AD166">
        <v>459.98</v>
      </c>
      <c r="AE166">
        <v>0</v>
      </c>
      <c r="AF166">
        <v>0</v>
      </c>
      <c r="AG166">
        <v>0</v>
      </c>
      <c r="AH166">
        <v>459.98</v>
      </c>
      <c r="AI166">
        <v>1</v>
      </c>
      <c r="AJ166">
        <v>1</v>
      </c>
      <c r="AK166">
        <v>1</v>
      </c>
      <c r="AL166">
        <v>1</v>
      </c>
      <c r="AM166">
        <v>-2</v>
      </c>
      <c r="AN166">
        <v>0</v>
      </c>
      <c r="AO166">
        <v>0</v>
      </c>
      <c r="AP166">
        <v>1</v>
      </c>
      <c r="AQ166">
        <v>1</v>
      </c>
      <c r="AR166">
        <v>0</v>
      </c>
      <c r="AS166" t="s">
        <v>3</v>
      </c>
      <c r="AT166">
        <v>60.51</v>
      </c>
      <c r="AU166" t="s">
        <v>3</v>
      </c>
      <c r="AV166">
        <v>1</v>
      </c>
      <c r="AW166">
        <v>2</v>
      </c>
      <c r="AX166">
        <v>73939696</v>
      </c>
      <c r="AY166">
        <v>1</v>
      </c>
      <c r="AZ166">
        <v>0</v>
      </c>
      <c r="BA166">
        <v>184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27833.389800000001</v>
      </c>
      <c r="BN166">
        <v>60.51</v>
      </c>
      <c r="BO166">
        <v>0</v>
      </c>
      <c r="BP166">
        <v>1</v>
      </c>
      <c r="BQ166">
        <v>0</v>
      </c>
      <c r="BR166">
        <v>0</v>
      </c>
      <c r="BS166">
        <v>0</v>
      </c>
      <c r="BT166">
        <v>27833.389800000001</v>
      </c>
      <c r="BU166">
        <v>60.51</v>
      </c>
      <c r="BV166">
        <v>0</v>
      </c>
      <c r="BW166">
        <v>1</v>
      </c>
      <c r="CU166">
        <f>ROUND(AT166*Source!I154*AH166*AL166,2)</f>
        <v>0</v>
      </c>
      <c r="CV166">
        <f>ROUND(Y166*Source!I154,7)</f>
        <v>0</v>
      </c>
      <c r="CW166">
        <v>0</v>
      </c>
      <c r="CX166">
        <f>ROUND(Y166*Source!I154,7)</f>
        <v>0</v>
      </c>
      <c r="CY166">
        <f t="shared" si="46"/>
        <v>459.98</v>
      </c>
      <c r="CZ166">
        <f t="shared" si="47"/>
        <v>459.98</v>
      </c>
      <c r="DA166">
        <f t="shared" si="48"/>
        <v>1</v>
      </c>
      <c r="DB166">
        <f t="shared" si="32"/>
        <v>27833.39</v>
      </c>
      <c r="DC166">
        <f t="shared" si="33"/>
        <v>0</v>
      </c>
      <c r="DD166" t="s">
        <v>3</v>
      </c>
      <c r="DE166" t="s">
        <v>3</v>
      </c>
      <c r="DF166">
        <f t="shared" si="49"/>
        <v>0</v>
      </c>
      <c r="DG166">
        <f t="shared" si="45"/>
        <v>0</v>
      </c>
      <c r="DH166">
        <f t="shared" si="34"/>
        <v>0</v>
      </c>
      <c r="DI166">
        <f t="shared" si="35"/>
        <v>0</v>
      </c>
      <c r="DJ166">
        <f t="shared" si="50"/>
        <v>0</v>
      </c>
      <c r="DK166">
        <v>1</v>
      </c>
      <c r="DL166" t="s">
        <v>3</v>
      </c>
      <c r="DM166">
        <v>0</v>
      </c>
      <c r="DN166" t="s">
        <v>3</v>
      </c>
      <c r="DO166">
        <v>0</v>
      </c>
    </row>
    <row r="167" spans="1:119" x14ac:dyDescent="0.2">
      <c r="A167">
        <f>ROW(Source!A154)</f>
        <v>154</v>
      </c>
      <c r="B167">
        <v>73938991</v>
      </c>
      <c r="C167">
        <v>73939678</v>
      </c>
      <c r="D167">
        <v>72518795</v>
      </c>
      <c r="E167">
        <v>119</v>
      </c>
      <c r="F167">
        <v>1</v>
      </c>
      <c r="G167">
        <v>1</v>
      </c>
      <c r="H167">
        <v>1</v>
      </c>
      <c r="I167" t="s">
        <v>691</v>
      </c>
      <c r="J167" t="s">
        <v>3</v>
      </c>
      <c r="K167" t="s">
        <v>692</v>
      </c>
      <c r="L167">
        <v>1369</v>
      </c>
      <c r="N167">
        <v>1013</v>
      </c>
      <c r="O167" t="s">
        <v>584</v>
      </c>
      <c r="P167" t="s">
        <v>584</v>
      </c>
      <c r="Q167">
        <v>1</v>
      </c>
      <c r="W167">
        <v>0</v>
      </c>
      <c r="X167">
        <v>286205319</v>
      </c>
      <c r="Y167">
        <f t="shared" si="31"/>
        <v>46.35</v>
      </c>
      <c r="AA167">
        <v>0</v>
      </c>
      <c r="AB167">
        <v>0</v>
      </c>
      <c r="AC167">
        <v>0</v>
      </c>
      <c r="AD167">
        <v>537.64</v>
      </c>
      <c r="AE167">
        <v>0</v>
      </c>
      <c r="AF167">
        <v>0</v>
      </c>
      <c r="AG167">
        <v>0</v>
      </c>
      <c r="AH167">
        <v>537.64</v>
      </c>
      <c r="AI167">
        <v>1</v>
      </c>
      <c r="AJ167">
        <v>1</v>
      </c>
      <c r="AK167">
        <v>1</v>
      </c>
      <c r="AL167">
        <v>1</v>
      </c>
      <c r="AM167">
        <v>-2</v>
      </c>
      <c r="AN167">
        <v>0</v>
      </c>
      <c r="AO167">
        <v>0</v>
      </c>
      <c r="AP167">
        <v>1</v>
      </c>
      <c r="AQ167">
        <v>1</v>
      </c>
      <c r="AR167">
        <v>0</v>
      </c>
      <c r="AS167" t="s">
        <v>3</v>
      </c>
      <c r="AT167">
        <v>46.35</v>
      </c>
      <c r="AU167" t="s">
        <v>3</v>
      </c>
      <c r="AV167">
        <v>1</v>
      </c>
      <c r="AW167">
        <v>2</v>
      </c>
      <c r="AX167">
        <v>73939697</v>
      </c>
      <c r="AY167">
        <v>1</v>
      </c>
      <c r="AZ167">
        <v>0</v>
      </c>
      <c r="BA167">
        <v>185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24919.614000000001</v>
      </c>
      <c r="BN167">
        <v>46.35</v>
      </c>
      <c r="BO167">
        <v>0</v>
      </c>
      <c r="BP167">
        <v>1</v>
      </c>
      <c r="BQ167">
        <v>0</v>
      </c>
      <c r="BR167">
        <v>0</v>
      </c>
      <c r="BS167">
        <v>0</v>
      </c>
      <c r="BT167">
        <v>24919.614000000001</v>
      </c>
      <c r="BU167">
        <v>46.35</v>
      </c>
      <c r="BV167">
        <v>0</v>
      </c>
      <c r="BW167">
        <v>1</v>
      </c>
      <c r="CU167">
        <f>ROUND(AT167*Source!I154*AH167*AL167,2)</f>
        <v>0</v>
      </c>
      <c r="CV167">
        <f>ROUND(Y167*Source!I154,7)</f>
        <v>0</v>
      </c>
      <c r="CW167">
        <v>0</v>
      </c>
      <c r="CX167">
        <f>ROUND(Y167*Source!I154,7)</f>
        <v>0</v>
      </c>
      <c r="CY167">
        <f t="shared" si="46"/>
        <v>537.64</v>
      </c>
      <c r="CZ167">
        <f t="shared" si="47"/>
        <v>537.64</v>
      </c>
      <c r="DA167">
        <f t="shared" si="48"/>
        <v>1</v>
      </c>
      <c r="DB167">
        <f t="shared" si="32"/>
        <v>24919.61</v>
      </c>
      <c r="DC167">
        <f t="shared" si="33"/>
        <v>0</v>
      </c>
      <c r="DD167" t="s">
        <v>3</v>
      </c>
      <c r="DE167" t="s">
        <v>3</v>
      </c>
      <c r="DF167">
        <f t="shared" si="49"/>
        <v>0</v>
      </c>
      <c r="DG167">
        <f t="shared" si="45"/>
        <v>0</v>
      </c>
      <c r="DH167">
        <f t="shared" si="34"/>
        <v>0</v>
      </c>
      <c r="DI167">
        <f t="shared" si="35"/>
        <v>0</v>
      </c>
      <c r="DJ167">
        <f t="shared" si="50"/>
        <v>0</v>
      </c>
      <c r="DK167">
        <v>1</v>
      </c>
      <c r="DL167" t="s">
        <v>3</v>
      </c>
      <c r="DM167">
        <v>0</v>
      </c>
      <c r="DN167" t="s">
        <v>3</v>
      </c>
      <c r="DO167">
        <v>0</v>
      </c>
    </row>
    <row r="168" spans="1:119" x14ac:dyDescent="0.2">
      <c r="A168">
        <f>ROW(Source!A154)</f>
        <v>154</v>
      </c>
      <c r="B168">
        <v>73938991</v>
      </c>
      <c r="C168">
        <v>73939678</v>
      </c>
      <c r="D168">
        <v>72518826</v>
      </c>
      <c r="E168">
        <v>119</v>
      </c>
      <c r="F168">
        <v>1</v>
      </c>
      <c r="G168">
        <v>1</v>
      </c>
      <c r="H168">
        <v>1</v>
      </c>
      <c r="I168" t="s">
        <v>491</v>
      </c>
      <c r="J168" t="s">
        <v>3</v>
      </c>
      <c r="K168" t="s">
        <v>492</v>
      </c>
      <c r="L168">
        <v>1191</v>
      </c>
      <c r="N168">
        <v>1013</v>
      </c>
      <c r="O168" t="s">
        <v>493</v>
      </c>
      <c r="P168" t="s">
        <v>493</v>
      </c>
      <c r="Q168">
        <v>1</v>
      </c>
      <c r="W168">
        <v>0</v>
      </c>
      <c r="X168">
        <v>-1417349443</v>
      </c>
      <c r="Y168">
        <f t="shared" si="31"/>
        <v>78.069999999999993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</v>
      </c>
      <c r="AJ168">
        <v>1</v>
      </c>
      <c r="AK168">
        <v>1</v>
      </c>
      <c r="AL168">
        <v>1</v>
      </c>
      <c r="AM168">
        <v>-2</v>
      </c>
      <c r="AN168">
        <v>0</v>
      </c>
      <c r="AO168">
        <v>0</v>
      </c>
      <c r="AP168">
        <v>1</v>
      </c>
      <c r="AQ168">
        <v>1</v>
      </c>
      <c r="AR168">
        <v>0</v>
      </c>
      <c r="AS168" t="s">
        <v>3</v>
      </c>
      <c r="AT168">
        <v>78.069999999999993</v>
      </c>
      <c r="AU168" t="s">
        <v>3</v>
      </c>
      <c r="AV168">
        <v>2</v>
      </c>
      <c r="AW168">
        <v>2</v>
      </c>
      <c r="AX168">
        <v>73939698</v>
      </c>
      <c r="AY168">
        <v>1</v>
      </c>
      <c r="AZ168">
        <v>0</v>
      </c>
      <c r="BA168">
        <v>186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CV168">
        <v>0</v>
      </c>
      <c r="CW168">
        <v>0</v>
      </c>
      <c r="CX168">
        <f>ROUND(Y168*Source!I154,7)</f>
        <v>0</v>
      </c>
      <c r="CY168">
        <f t="shared" si="46"/>
        <v>0</v>
      </c>
      <c r="CZ168">
        <f t="shared" si="47"/>
        <v>0</v>
      </c>
      <c r="DA168">
        <f t="shared" si="48"/>
        <v>1</v>
      </c>
      <c r="DB168">
        <f t="shared" si="32"/>
        <v>0</v>
      </c>
      <c r="DC168">
        <f t="shared" si="33"/>
        <v>0</v>
      </c>
      <c r="DD168" t="s">
        <v>3</v>
      </c>
      <c r="DE168" t="s">
        <v>3</v>
      </c>
      <c r="DF168">
        <f t="shared" si="49"/>
        <v>0</v>
      </c>
      <c r="DG168">
        <f t="shared" si="45"/>
        <v>0</v>
      </c>
      <c r="DH168">
        <f t="shared" si="34"/>
        <v>0</v>
      </c>
      <c r="DI168">
        <f t="shared" si="35"/>
        <v>0</v>
      </c>
      <c r="DJ168">
        <f t="shared" si="50"/>
        <v>0</v>
      </c>
      <c r="DK168">
        <v>0</v>
      </c>
      <c r="DL168" t="s">
        <v>3</v>
      </c>
      <c r="DM168">
        <v>0</v>
      </c>
      <c r="DN168" t="s">
        <v>3</v>
      </c>
      <c r="DO168">
        <v>0</v>
      </c>
    </row>
    <row r="169" spans="1:119" x14ac:dyDescent="0.2">
      <c r="A169">
        <f>ROW(Source!A154)</f>
        <v>154</v>
      </c>
      <c r="B169">
        <v>73938991</v>
      </c>
      <c r="C169">
        <v>73939678</v>
      </c>
      <c r="D169">
        <v>72646931</v>
      </c>
      <c r="E169">
        <v>1</v>
      </c>
      <c r="F169">
        <v>1</v>
      </c>
      <c r="G169">
        <v>1</v>
      </c>
      <c r="H169">
        <v>2</v>
      </c>
      <c r="I169" t="s">
        <v>587</v>
      </c>
      <c r="J169" t="s">
        <v>588</v>
      </c>
      <c r="K169" t="s">
        <v>589</v>
      </c>
      <c r="L169">
        <v>1368</v>
      </c>
      <c r="N169">
        <v>1011</v>
      </c>
      <c r="O169" t="s">
        <v>497</v>
      </c>
      <c r="P169" t="s">
        <v>497</v>
      </c>
      <c r="Q169">
        <v>1</v>
      </c>
      <c r="W169">
        <v>0</v>
      </c>
      <c r="X169">
        <v>4063365</v>
      </c>
      <c r="Y169">
        <f t="shared" si="31"/>
        <v>0.32</v>
      </c>
      <c r="AA169">
        <v>0</v>
      </c>
      <c r="AB169">
        <v>655.95</v>
      </c>
      <c r="AC169">
        <v>400.24</v>
      </c>
      <c r="AD169">
        <v>0</v>
      </c>
      <c r="AE169">
        <v>0</v>
      </c>
      <c r="AF169">
        <v>655.95</v>
      </c>
      <c r="AG169">
        <v>400.24</v>
      </c>
      <c r="AH169">
        <v>0</v>
      </c>
      <c r="AI169">
        <v>1</v>
      </c>
      <c r="AJ169">
        <v>1</v>
      </c>
      <c r="AK169">
        <v>1</v>
      </c>
      <c r="AL169">
        <v>1</v>
      </c>
      <c r="AM169">
        <v>-2</v>
      </c>
      <c r="AN169">
        <v>0</v>
      </c>
      <c r="AO169">
        <v>0</v>
      </c>
      <c r="AP169">
        <v>1</v>
      </c>
      <c r="AQ169">
        <v>1</v>
      </c>
      <c r="AR169">
        <v>0</v>
      </c>
      <c r="AS169" t="s">
        <v>3</v>
      </c>
      <c r="AT169">
        <v>0.32</v>
      </c>
      <c r="AU169" t="s">
        <v>3</v>
      </c>
      <c r="AV169">
        <v>1</v>
      </c>
      <c r="AW169">
        <v>2</v>
      </c>
      <c r="AX169">
        <v>73939699</v>
      </c>
      <c r="AY169">
        <v>1</v>
      </c>
      <c r="AZ169">
        <v>0</v>
      </c>
      <c r="BA169">
        <v>187</v>
      </c>
      <c r="BB169">
        <v>1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209.90400000000002</v>
      </c>
      <c r="BL169">
        <v>128.07679999999999</v>
      </c>
      <c r="BM169">
        <v>0</v>
      </c>
      <c r="BN169">
        <v>0</v>
      </c>
      <c r="BO169">
        <v>0.32</v>
      </c>
      <c r="BP169">
        <v>1</v>
      </c>
      <c r="BQ169">
        <v>0</v>
      </c>
      <c r="BR169">
        <v>209.90400000000002</v>
      </c>
      <c r="BS169">
        <v>128.07679999999999</v>
      </c>
      <c r="BT169">
        <v>0</v>
      </c>
      <c r="BU169">
        <v>0</v>
      </c>
      <c r="BV169">
        <v>0.32</v>
      </c>
      <c r="BW169">
        <v>1</v>
      </c>
      <c r="CV169">
        <v>0</v>
      </c>
      <c r="CW169">
        <f>ROUND(Y169*Source!I154*DO169,7)</f>
        <v>0</v>
      </c>
      <c r="CX169">
        <f>ROUND(Y169*Source!I154,7)</f>
        <v>0</v>
      </c>
      <c r="CY169">
        <f>AB169</f>
        <v>655.95</v>
      </c>
      <c r="CZ169">
        <f>AF169</f>
        <v>655.95</v>
      </c>
      <c r="DA169">
        <f>AJ169</f>
        <v>1</v>
      </c>
      <c r="DB169">
        <f t="shared" si="32"/>
        <v>209.9</v>
      </c>
      <c r="DC169">
        <f t="shared" si="33"/>
        <v>128.08000000000001</v>
      </c>
      <c r="DD169" t="s">
        <v>3</v>
      </c>
      <c r="DE169" t="s">
        <v>3</v>
      </c>
      <c r="DF169">
        <f t="shared" si="49"/>
        <v>0</v>
      </c>
      <c r="DG169">
        <f t="shared" si="45"/>
        <v>0</v>
      </c>
      <c r="DH169">
        <f t="shared" si="34"/>
        <v>0</v>
      </c>
      <c r="DI169">
        <f t="shared" si="35"/>
        <v>0</v>
      </c>
      <c r="DJ169">
        <f>DG169+DH169</f>
        <v>0</v>
      </c>
      <c r="DK169">
        <v>1</v>
      </c>
      <c r="DL169" t="s">
        <v>534</v>
      </c>
      <c r="DM169">
        <v>4</v>
      </c>
      <c r="DN169" t="s">
        <v>493</v>
      </c>
      <c r="DO169">
        <v>1</v>
      </c>
    </row>
    <row r="170" spans="1:119" x14ac:dyDescent="0.2">
      <c r="A170">
        <f>ROW(Source!A154)</f>
        <v>154</v>
      </c>
      <c r="B170">
        <v>73938991</v>
      </c>
      <c r="C170">
        <v>73939678</v>
      </c>
      <c r="D170">
        <v>72647086</v>
      </c>
      <c r="E170">
        <v>1</v>
      </c>
      <c r="F170">
        <v>1</v>
      </c>
      <c r="G170">
        <v>1</v>
      </c>
      <c r="H170">
        <v>2</v>
      </c>
      <c r="I170" t="s">
        <v>619</v>
      </c>
      <c r="J170" t="s">
        <v>620</v>
      </c>
      <c r="K170" t="s">
        <v>621</v>
      </c>
      <c r="L170">
        <v>1368</v>
      </c>
      <c r="N170">
        <v>1011</v>
      </c>
      <c r="O170" t="s">
        <v>497</v>
      </c>
      <c r="P170" t="s">
        <v>497</v>
      </c>
      <c r="Q170">
        <v>1</v>
      </c>
      <c r="W170">
        <v>0</v>
      </c>
      <c r="X170">
        <v>-496688244</v>
      </c>
      <c r="Y170">
        <f t="shared" si="31"/>
        <v>32.75</v>
      </c>
      <c r="AA170">
        <v>0</v>
      </c>
      <c r="AB170">
        <v>1496.71</v>
      </c>
      <c r="AC170">
        <v>459.98</v>
      </c>
      <c r="AD170">
        <v>0</v>
      </c>
      <c r="AE170">
        <v>0</v>
      </c>
      <c r="AF170">
        <v>1069.08</v>
      </c>
      <c r="AG170">
        <v>459.98</v>
      </c>
      <c r="AH170">
        <v>0</v>
      </c>
      <c r="AI170">
        <v>1</v>
      </c>
      <c r="AJ170">
        <v>1.4</v>
      </c>
      <c r="AK170">
        <v>1</v>
      </c>
      <c r="AL170">
        <v>1</v>
      </c>
      <c r="AM170">
        <v>2</v>
      </c>
      <c r="AN170">
        <v>0</v>
      </c>
      <c r="AO170">
        <v>0</v>
      </c>
      <c r="AP170">
        <v>1</v>
      </c>
      <c r="AQ170">
        <v>1</v>
      </c>
      <c r="AR170">
        <v>0</v>
      </c>
      <c r="AS170" t="s">
        <v>3</v>
      </c>
      <c r="AT170">
        <v>32.75</v>
      </c>
      <c r="AU170" t="s">
        <v>3</v>
      </c>
      <c r="AV170">
        <v>1</v>
      </c>
      <c r="AW170">
        <v>2</v>
      </c>
      <c r="AX170">
        <v>73939700</v>
      </c>
      <c r="AY170">
        <v>1</v>
      </c>
      <c r="AZ170">
        <v>0</v>
      </c>
      <c r="BA170">
        <v>188</v>
      </c>
      <c r="BB170">
        <v>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35012.369999999995</v>
      </c>
      <c r="BL170">
        <v>15064.345000000001</v>
      </c>
      <c r="BM170">
        <v>0</v>
      </c>
      <c r="BN170">
        <v>0</v>
      </c>
      <c r="BO170">
        <v>32.75</v>
      </c>
      <c r="BP170">
        <v>1</v>
      </c>
      <c r="BQ170">
        <v>0</v>
      </c>
      <c r="BR170">
        <v>35012.369999999995</v>
      </c>
      <c r="BS170">
        <v>15064.345000000001</v>
      </c>
      <c r="BT170">
        <v>0</v>
      </c>
      <c r="BU170">
        <v>0</v>
      </c>
      <c r="BV170">
        <v>32.75</v>
      </c>
      <c r="BW170">
        <v>1</v>
      </c>
      <c r="CV170">
        <v>0</v>
      </c>
      <c r="CW170">
        <f>ROUND(Y170*Source!I154*DO170,7)</f>
        <v>0</v>
      </c>
      <c r="CX170">
        <f>ROUND(Y170*Source!I154,7)</f>
        <v>0</v>
      </c>
      <c r="CY170">
        <f>AB170</f>
        <v>1496.71</v>
      </c>
      <c r="CZ170">
        <f>AF170</f>
        <v>1069.08</v>
      </c>
      <c r="DA170">
        <f>AJ170</f>
        <v>1.4</v>
      </c>
      <c r="DB170">
        <f t="shared" si="32"/>
        <v>35012.370000000003</v>
      </c>
      <c r="DC170">
        <f t="shared" si="33"/>
        <v>15064.35</v>
      </c>
      <c r="DD170" t="s">
        <v>3</v>
      </c>
      <c r="DE170" t="s">
        <v>3</v>
      </c>
      <c r="DF170">
        <f t="shared" si="49"/>
        <v>0</v>
      </c>
      <c r="DG170">
        <f>ROUND(ROUND(AF170*AJ170,2)*CX170,2)</f>
        <v>0</v>
      </c>
      <c r="DH170">
        <f t="shared" si="34"/>
        <v>0</v>
      </c>
      <c r="DI170">
        <f t="shared" si="35"/>
        <v>0</v>
      </c>
      <c r="DJ170">
        <f>DG170+DH170</f>
        <v>0</v>
      </c>
      <c r="DK170">
        <v>0</v>
      </c>
      <c r="DL170" t="s">
        <v>506</v>
      </c>
      <c r="DM170">
        <v>5</v>
      </c>
      <c r="DN170" t="s">
        <v>493</v>
      </c>
      <c r="DO170">
        <v>1</v>
      </c>
    </row>
    <row r="171" spans="1:119" x14ac:dyDescent="0.2">
      <c r="A171">
        <f>ROW(Source!A154)</f>
        <v>154</v>
      </c>
      <c r="B171">
        <v>73938991</v>
      </c>
      <c r="C171">
        <v>73939678</v>
      </c>
      <c r="D171">
        <v>72647141</v>
      </c>
      <c r="E171">
        <v>1</v>
      </c>
      <c r="F171">
        <v>1</v>
      </c>
      <c r="G171">
        <v>1</v>
      </c>
      <c r="H171">
        <v>2</v>
      </c>
      <c r="I171" t="s">
        <v>531</v>
      </c>
      <c r="J171" t="s">
        <v>532</v>
      </c>
      <c r="K171" t="s">
        <v>533</v>
      </c>
      <c r="L171">
        <v>1368</v>
      </c>
      <c r="N171">
        <v>1011</v>
      </c>
      <c r="O171" t="s">
        <v>497</v>
      </c>
      <c r="P171" t="s">
        <v>497</v>
      </c>
      <c r="Q171">
        <v>1</v>
      </c>
      <c r="W171">
        <v>0</v>
      </c>
      <c r="X171">
        <v>-2130331961</v>
      </c>
      <c r="Y171">
        <f t="shared" si="31"/>
        <v>45</v>
      </c>
      <c r="AA171">
        <v>0</v>
      </c>
      <c r="AB171">
        <v>417.12</v>
      </c>
      <c r="AC171">
        <v>400.24</v>
      </c>
      <c r="AD171">
        <v>0</v>
      </c>
      <c r="AE171">
        <v>0</v>
      </c>
      <c r="AF171">
        <v>417.12</v>
      </c>
      <c r="AG171">
        <v>400.24</v>
      </c>
      <c r="AH171">
        <v>0</v>
      </c>
      <c r="AI171">
        <v>1</v>
      </c>
      <c r="AJ171">
        <v>1</v>
      </c>
      <c r="AK171">
        <v>1</v>
      </c>
      <c r="AL171">
        <v>1</v>
      </c>
      <c r="AM171">
        <v>-2</v>
      </c>
      <c r="AN171">
        <v>0</v>
      </c>
      <c r="AO171">
        <v>0</v>
      </c>
      <c r="AP171">
        <v>1</v>
      </c>
      <c r="AQ171">
        <v>1</v>
      </c>
      <c r="AR171">
        <v>0</v>
      </c>
      <c r="AS171" t="s">
        <v>3</v>
      </c>
      <c r="AT171">
        <v>45</v>
      </c>
      <c r="AU171" t="s">
        <v>3</v>
      </c>
      <c r="AV171">
        <v>1</v>
      </c>
      <c r="AW171">
        <v>2</v>
      </c>
      <c r="AX171">
        <v>73939701</v>
      </c>
      <c r="AY171">
        <v>1</v>
      </c>
      <c r="AZ171">
        <v>0</v>
      </c>
      <c r="BA171">
        <v>189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18770.400000000001</v>
      </c>
      <c r="BL171">
        <v>18010.8</v>
      </c>
      <c r="BM171">
        <v>0</v>
      </c>
      <c r="BN171">
        <v>0</v>
      </c>
      <c r="BO171">
        <v>45</v>
      </c>
      <c r="BP171">
        <v>1</v>
      </c>
      <c r="BQ171">
        <v>0</v>
      </c>
      <c r="BR171">
        <v>18770.400000000001</v>
      </c>
      <c r="BS171">
        <v>18010.8</v>
      </c>
      <c r="BT171">
        <v>0</v>
      </c>
      <c r="BU171">
        <v>0</v>
      </c>
      <c r="BV171">
        <v>45</v>
      </c>
      <c r="BW171">
        <v>1</v>
      </c>
      <c r="CV171">
        <v>0</v>
      </c>
      <c r="CW171">
        <f>ROUND(Y171*Source!I154*DO171,7)</f>
        <v>0</v>
      </c>
      <c r="CX171">
        <f>ROUND(Y171*Source!I154,7)</f>
        <v>0</v>
      </c>
      <c r="CY171">
        <f>AB171</f>
        <v>417.12</v>
      </c>
      <c r="CZ171">
        <f>AF171</f>
        <v>417.12</v>
      </c>
      <c r="DA171">
        <f>AJ171</f>
        <v>1</v>
      </c>
      <c r="DB171">
        <f t="shared" si="32"/>
        <v>18770.400000000001</v>
      </c>
      <c r="DC171">
        <f t="shared" si="33"/>
        <v>18010.8</v>
      </c>
      <c r="DD171" t="s">
        <v>3</v>
      </c>
      <c r="DE171" t="s">
        <v>3</v>
      </c>
      <c r="DF171">
        <f t="shared" si="49"/>
        <v>0</v>
      </c>
      <c r="DG171">
        <f t="shared" ref="DG171:DG178" si="51">ROUND(ROUND(AF171,2)*CX171,2)</f>
        <v>0</v>
      </c>
      <c r="DH171">
        <f t="shared" si="34"/>
        <v>0</v>
      </c>
      <c r="DI171">
        <f t="shared" si="35"/>
        <v>0</v>
      </c>
      <c r="DJ171">
        <f>DG171+DH171</f>
        <v>0</v>
      </c>
      <c r="DK171">
        <v>1</v>
      </c>
      <c r="DL171" t="s">
        <v>534</v>
      </c>
      <c r="DM171">
        <v>4</v>
      </c>
      <c r="DN171" t="s">
        <v>493</v>
      </c>
      <c r="DO171">
        <v>1</v>
      </c>
    </row>
    <row r="172" spans="1:119" x14ac:dyDescent="0.2">
      <c r="A172">
        <f>ROW(Source!A154)</f>
        <v>154</v>
      </c>
      <c r="B172">
        <v>73938991</v>
      </c>
      <c r="C172">
        <v>73939678</v>
      </c>
      <c r="D172">
        <v>72591353</v>
      </c>
      <c r="E172">
        <v>1</v>
      </c>
      <c r="F172">
        <v>1</v>
      </c>
      <c r="G172">
        <v>1</v>
      </c>
      <c r="H172">
        <v>3</v>
      </c>
      <c r="I172" t="s">
        <v>538</v>
      </c>
      <c r="J172" t="s">
        <v>539</v>
      </c>
      <c r="K172" t="s">
        <v>540</v>
      </c>
      <c r="L172">
        <v>1383</v>
      </c>
      <c r="N172">
        <v>1013</v>
      </c>
      <c r="O172" t="s">
        <v>541</v>
      </c>
      <c r="P172" t="s">
        <v>541</v>
      </c>
      <c r="Q172">
        <v>1</v>
      </c>
      <c r="W172">
        <v>0</v>
      </c>
      <c r="X172">
        <v>86017057</v>
      </c>
      <c r="Y172">
        <f t="shared" si="31"/>
        <v>28.58</v>
      </c>
      <c r="AA172">
        <v>9.5500000000000007</v>
      </c>
      <c r="AB172">
        <v>0</v>
      </c>
      <c r="AC172">
        <v>0</v>
      </c>
      <c r="AD172">
        <v>0</v>
      </c>
      <c r="AE172">
        <v>9.5500000000000007</v>
      </c>
      <c r="AF172">
        <v>0</v>
      </c>
      <c r="AG172">
        <v>0</v>
      </c>
      <c r="AH172">
        <v>0</v>
      </c>
      <c r="AI172">
        <v>1</v>
      </c>
      <c r="AJ172">
        <v>1</v>
      </c>
      <c r="AK172">
        <v>1</v>
      </c>
      <c r="AL172">
        <v>1</v>
      </c>
      <c r="AM172">
        <v>-2</v>
      </c>
      <c r="AN172">
        <v>0</v>
      </c>
      <c r="AO172">
        <v>0</v>
      </c>
      <c r="AP172">
        <v>1</v>
      </c>
      <c r="AQ172">
        <v>1</v>
      </c>
      <c r="AR172">
        <v>0</v>
      </c>
      <c r="AS172" t="s">
        <v>3</v>
      </c>
      <c r="AT172">
        <v>28.58</v>
      </c>
      <c r="AU172" t="s">
        <v>3</v>
      </c>
      <c r="AV172">
        <v>0</v>
      </c>
      <c r="AW172">
        <v>2</v>
      </c>
      <c r="AX172">
        <v>73939702</v>
      </c>
      <c r="AY172">
        <v>1</v>
      </c>
      <c r="AZ172">
        <v>0</v>
      </c>
      <c r="BA172">
        <v>190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272.93900000000002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1</v>
      </c>
      <c r="BQ172">
        <v>272.93900000000002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1</v>
      </c>
      <c r="CV172">
        <v>0</v>
      </c>
      <c r="CW172">
        <v>0</v>
      </c>
      <c r="CX172">
        <f>ROUND(Y172*Source!I154,7)</f>
        <v>0</v>
      </c>
      <c r="CY172">
        <f>AA172</f>
        <v>9.5500000000000007</v>
      </c>
      <c r="CZ172">
        <f>AE172</f>
        <v>9.5500000000000007</v>
      </c>
      <c r="DA172">
        <f>AI172</f>
        <v>1</v>
      </c>
      <c r="DB172">
        <f t="shared" si="32"/>
        <v>272.94</v>
      </c>
      <c r="DC172">
        <f t="shared" si="33"/>
        <v>0</v>
      </c>
      <c r="DD172" t="s">
        <v>3</v>
      </c>
      <c r="DE172" t="s">
        <v>3</v>
      </c>
      <c r="DF172">
        <f t="shared" si="49"/>
        <v>0</v>
      </c>
      <c r="DG172">
        <f t="shared" si="51"/>
        <v>0</v>
      </c>
      <c r="DH172">
        <f t="shared" si="34"/>
        <v>0</v>
      </c>
      <c r="DI172">
        <f t="shared" si="35"/>
        <v>0</v>
      </c>
      <c r="DJ172">
        <f>DF172</f>
        <v>0</v>
      </c>
      <c r="DK172">
        <v>1</v>
      </c>
      <c r="DL172" t="s">
        <v>3</v>
      </c>
      <c r="DM172">
        <v>0</v>
      </c>
      <c r="DN172" t="s">
        <v>3</v>
      </c>
      <c r="DO172">
        <v>0</v>
      </c>
    </row>
    <row r="173" spans="1:119" x14ac:dyDescent="0.2">
      <c r="A173">
        <f>ROW(Source!A154)</f>
        <v>154</v>
      </c>
      <c r="B173">
        <v>73938991</v>
      </c>
      <c r="C173">
        <v>73939678</v>
      </c>
      <c r="D173">
        <v>72592092</v>
      </c>
      <c r="E173">
        <v>1</v>
      </c>
      <c r="F173">
        <v>1</v>
      </c>
      <c r="G173">
        <v>1</v>
      </c>
      <c r="H173">
        <v>3</v>
      </c>
      <c r="I173" t="s">
        <v>542</v>
      </c>
      <c r="J173" t="s">
        <v>543</v>
      </c>
      <c r="K173" t="s">
        <v>544</v>
      </c>
      <c r="L173">
        <v>1346</v>
      </c>
      <c r="N173">
        <v>1009</v>
      </c>
      <c r="O173" t="s">
        <v>545</v>
      </c>
      <c r="P173" t="s">
        <v>545</v>
      </c>
      <c r="Q173">
        <v>1</v>
      </c>
      <c r="W173">
        <v>0</v>
      </c>
      <c r="X173">
        <v>743240341</v>
      </c>
      <c r="Y173">
        <f t="shared" si="31"/>
        <v>14.42</v>
      </c>
      <c r="AA173">
        <v>131.85</v>
      </c>
      <c r="AB173">
        <v>0</v>
      </c>
      <c r="AC173">
        <v>0</v>
      </c>
      <c r="AD173">
        <v>0</v>
      </c>
      <c r="AE173">
        <v>131.85</v>
      </c>
      <c r="AF173">
        <v>0</v>
      </c>
      <c r="AG173">
        <v>0</v>
      </c>
      <c r="AH173">
        <v>0</v>
      </c>
      <c r="AI173">
        <v>1</v>
      </c>
      <c r="AJ173">
        <v>1</v>
      </c>
      <c r="AK173">
        <v>1</v>
      </c>
      <c r="AL173">
        <v>1</v>
      </c>
      <c r="AM173">
        <v>-2</v>
      </c>
      <c r="AN173">
        <v>0</v>
      </c>
      <c r="AO173">
        <v>0</v>
      </c>
      <c r="AP173">
        <v>1</v>
      </c>
      <c r="AQ173">
        <v>1</v>
      </c>
      <c r="AR173">
        <v>0</v>
      </c>
      <c r="AS173" t="s">
        <v>3</v>
      </c>
      <c r="AT173">
        <v>14.42</v>
      </c>
      <c r="AU173" t="s">
        <v>3</v>
      </c>
      <c r="AV173">
        <v>0</v>
      </c>
      <c r="AW173">
        <v>2</v>
      </c>
      <c r="AX173">
        <v>73939703</v>
      </c>
      <c r="AY173">
        <v>1</v>
      </c>
      <c r="AZ173">
        <v>0</v>
      </c>
      <c r="BA173">
        <v>191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1901.2769999999998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1901.2769999999998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CV173">
        <v>0</v>
      </c>
      <c r="CW173">
        <v>0</v>
      </c>
      <c r="CX173">
        <f>ROUND(Y173*Source!I154,7)</f>
        <v>0</v>
      </c>
      <c r="CY173">
        <f>AA173</f>
        <v>131.85</v>
      </c>
      <c r="CZ173">
        <f>AE173</f>
        <v>131.85</v>
      </c>
      <c r="DA173">
        <f>AI173</f>
        <v>1</v>
      </c>
      <c r="DB173">
        <f t="shared" si="32"/>
        <v>1901.28</v>
      </c>
      <c r="DC173">
        <f t="shared" si="33"/>
        <v>0</v>
      </c>
      <c r="DD173" t="s">
        <v>3</v>
      </c>
      <c r="DE173" t="s">
        <v>3</v>
      </c>
      <c r="DF173">
        <f t="shared" si="49"/>
        <v>0</v>
      </c>
      <c r="DG173">
        <f t="shared" si="51"/>
        <v>0</v>
      </c>
      <c r="DH173">
        <f t="shared" si="34"/>
        <v>0</v>
      </c>
      <c r="DI173">
        <f t="shared" si="35"/>
        <v>0</v>
      </c>
      <c r="DJ173">
        <f>DF173</f>
        <v>0</v>
      </c>
      <c r="DK173">
        <v>1</v>
      </c>
      <c r="DL173" t="s">
        <v>3</v>
      </c>
      <c r="DM173">
        <v>0</v>
      </c>
      <c r="DN173" t="s">
        <v>3</v>
      </c>
      <c r="DO173">
        <v>0</v>
      </c>
    </row>
    <row r="174" spans="1:119" x14ac:dyDescent="0.2">
      <c r="A174">
        <f>ROW(Source!A154)</f>
        <v>154</v>
      </c>
      <c r="B174">
        <v>73938991</v>
      </c>
      <c r="C174">
        <v>73939678</v>
      </c>
      <c r="D174">
        <v>72593374</v>
      </c>
      <c r="E174">
        <v>1</v>
      </c>
      <c r="F174">
        <v>1</v>
      </c>
      <c r="G174">
        <v>1</v>
      </c>
      <c r="H174">
        <v>3</v>
      </c>
      <c r="I174" t="s">
        <v>693</v>
      </c>
      <c r="J174" t="s">
        <v>694</v>
      </c>
      <c r="K174" t="s">
        <v>695</v>
      </c>
      <c r="L174">
        <v>1371</v>
      </c>
      <c r="N174">
        <v>1013</v>
      </c>
      <c r="O174" t="s">
        <v>137</v>
      </c>
      <c r="P174" t="s">
        <v>137</v>
      </c>
      <c r="Q174">
        <v>1</v>
      </c>
      <c r="W174">
        <v>0</v>
      </c>
      <c r="X174">
        <v>1535755415</v>
      </c>
      <c r="Y174">
        <f t="shared" si="31"/>
        <v>0.52</v>
      </c>
      <c r="AA174">
        <v>127.65</v>
      </c>
      <c r="AB174">
        <v>0</v>
      </c>
      <c r="AC174">
        <v>0</v>
      </c>
      <c r="AD174">
        <v>0</v>
      </c>
      <c r="AE174">
        <v>104.63</v>
      </c>
      <c r="AF174">
        <v>0</v>
      </c>
      <c r="AG174">
        <v>0</v>
      </c>
      <c r="AH174">
        <v>0</v>
      </c>
      <c r="AI174">
        <v>1.22</v>
      </c>
      <c r="AJ174">
        <v>1</v>
      </c>
      <c r="AK174">
        <v>1</v>
      </c>
      <c r="AL174">
        <v>1</v>
      </c>
      <c r="AM174">
        <v>2</v>
      </c>
      <c r="AN174">
        <v>0</v>
      </c>
      <c r="AO174">
        <v>0</v>
      </c>
      <c r="AP174">
        <v>1</v>
      </c>
      <c r="AQ174">
        <v>1</v>
      </c>
      <c r="AR174">
        <v>0</v>
      </c>
      <c r="AS174" t="s">
        <v>3</v>
      </c>
      <c r="AT174">
        <v>0.52</v>
      </c>
      <c r="AU174" t="s">
        <v>3</v>
      </c>
      <c r="AV174">
        <v>0</v>
      </c>
      <c r="AW174">
        <v>2</v>
      </c>
      <c r="AX174">
        <v>73939704</v>
      </c>
      <c r="AY174">
        <v>1</v>
      </c>
      <c r="AZ174">
        <v>0</v>
      </c>
      <c r="BA174">
        <v>192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54.407600000000002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1</v>
      </c>
      <c r="BQ174">
        <v>54.407600000000002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  <c r="CV174">
        <v>0</v>
      </c>
      <c r="CW174">
        <v>0</v>
      </c>
      <c r="CX174">
        <f>ROUND(Y174*Source!I154,7)</f>
        <v>0</v>
      </c>
      <c r="CY174">
        <f>AA174</f>
        <v>127.65</v>
      </c>
      <c r="CZ174">
        <f>AE174</f>
        <v>104.63</v>
      </c>
      <c r="DA174">
        <f>AI174</f>
        <v>1.22</v>
      </c>
      <c r="DB174">
        <f t="shared" si="32"/>
        <v>54.41</v>
      </c>
      <c r="DC174">
        <f t="shared" si="33"/>
        <v>0</v>
      </c>
      <c r="DD174" t="s">
        <v>3</v>
      </c>
      <c r="DE174" t="s">
        <v>3</v>
      </c>
      <c r="DF174">
        <f>ROUND(ROUND(AE174*AI174,2)*CX174,2)</f>
        <v>0</v>
      </c>
      <c r="DG174">
        <f t="shared" si="51"/>
        <v>0</v>
      </c>
      <c r="DH174">
        <f t="shared" si="34"/>
        <v>0</v>
      </c>
      <c r="DI174">
        <f t="shared" si="35"/>
        <v>0</v>
      </c>
      <c r="DJ174">
        <f>DF174</f>
        <v>0</v>
      </c>
      <c r="DK174">
        <v>0</v>
      </c>
      <c r="DL174" t="s">
        <v>3</v>
      </c>
      <c r="DM174">
        <v>0</v>
      </c>
      <c r="DN174" t="s">
        <v>3</v>
      </c>
      <c r="DO174">
        <v>0</v>
      </c>
    </row>
    <row r="175" spans="1:119" x14ac:dyDescent="0.2">
      <c r="A175">
        <f>ROW(Source!A154)</f>
        <v>154</v>
      </c>
      <c r="B175">
        <v>73938991</v>
      </c>
      <c r="C175">
        <v>73939678</v>
      </c>
      <c r="D175">
        <v>72602578</v>
      </c>
      <c r="E175">
        <v>1</v>
      </c>
      <c r="F175">
        <v>1</v>
      </c>
      <c r="G175">
        <v>1</v>
      </c>
      <c r="H175">
        <v>3</v>
      </c>
      <c r="I175" t="s">
        <v>696</v>
      </c>
      <c r="J175" t="s">
        <v>697</v>
      </c>
      <c r="K175" t="s">
        <v>698</v>
      </c>
      <c r="L175">
        <v>1339</v>
      </c>
      <c r="N175">
        <v>1007</v>
      </c>
      <c r="O175" t="s">
        <v>48</v>
      </c>
      <c r="P175" t="s">
        <v>48</v>
      </c>
      <c r="Q175">
        <v>1</v>
      </c>
      <c r="W175">
        <v>0</v>
      </c>
      <c r="X175">
        <v>2045150726</v>
      </c>
      <c r="Y175">
        <f t="shared" si="31"/>
        <v>0.46</v>
      </c>
      <c r="AA175">
        <v>16988.099999999999</v>
      </c>
      <c r="AB175">
        <v>0</v>
      </c>
      <c r="AC175">
        <v>0</v>
      </c>
      <c r="AD175">
        <v>0</v>
      </c>
      <c r="AE175">
        <v>16655</v>
      </c>
      <c r="AF175">
        <v>0</v>
      </c>
      <c r="AG175">
        <v>0</v>
      </c>
      <c r="AH175">
        <v>0</v>
      </c>
      <c r="AI175">
        <v>1.02</v>
      </c>
      <c r="AJ175">
        <v>1</v>
      </c>
      <c r="AK175">
        <v>1</v>
      </c>
      <c r="AL175">
        <v>1</v>
      </c>
      <c r="AM175">
        <v>2</v>
      </c>
      <c r="AN175">
        <v>0</v>
      </c>
      <c r="AO175">
        <v>0</v>
      </c>
      <c r="AP175">
        <v>1</v>
      </c>
      <c r="AQ175">
        <v>1</v>
      </c>
      <c r="AR175">
        <v>0</v>
      </c>
      <c r="AS175" t="s">
        <v>3</v>
      </c>
      <c r="AT175">
        <v>0.46</v>
      </c>
      <c r="AU175" t="s">
        <v>3</v>
      </c>
      <c r="AV175">
        <v>0</v>
      </c>
      <c r="AW175">
        <v>2</v>
      </c>
      <c r="AX175">
        <v>73939705</v>
      </c>
      <c r="AY175">
        <v>1</v>
      </c>
      <c r="AZ175">
        <v>0</v>
      </c>
      <c r="BA175">
        <v>193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7661.3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1</v>
      </c>
      <c r="BQ175">
        <v>7661.3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CV175">
        <v>0</v>
      </c>
      <c r="CW175">
        <v>0</v>
      </c>
      <c r="CX175">
        <f>ROUND(Y175*Source!I154,7)</f>
        <v>0</v>
      </c>
      <c r="CY175">
        <f>AA175</f>
        <v>16988.099999999999</v>
      </c>
      <c r="CZ175">
        <f>AE175</f>
        <v>16655</v>
      </c>
      <c r="DA175">
        <f>AI175</f>
        <v>1.02</v>
      </c>
      <c r="DB175">
        <f t="shared" si="32"/>
        <v>7661.3</v>
      </c>
      <c r="DC175">
        <f t="shared" si="33"/>
        <v>0</v>
      </c>
      <c r="DD175" t="s">
        <v>3</v>
      </c>
      <c r="DE175" t="s">
        <v>3</v>
      </c>
      <c r="DF175">
        <f>ROUND(ROUND(AE175*AI175,2)*CX175,2)</f>
        <v>0</v>
      </c>
      <c r="DG175">
        <f t="shared" si="51"/>
        <v>0</v>
      </c>
      <c r="DH175">
        <f t="shared" si="34"/>
        <v>0</v>
      </c>
      <c r="DI175">
        <f t="shared" si="35"/>
        <v>0</v>
      </c>
      <c r="DJ175">
        <f>DF175</f>
        <v>0</v>
      </c>
      <c r="DK175">
        <v>0</v>
      </c>
      <c r="DL175" t="s">
        <v>3</v>
      </c>
      <c r="DM175">
        <v>0</v>
      </c>
      <c r="DN175" t="s">
        <v>3</v>
      </c>
      <c r="DO175">
        <v>0</v>
      </c>
    </row>
    <row r="176" spans="1:119" x14ac:dyDescent="0.2">
      <c r="A176">
        <f>ROW(Source!A154)</f>
        <v>154</v>
      </c>
      <c r="B176">
        <v>73938991</v>
      </c>
      <c r="C176">
        <v>73939678</v>
      </c>
      <c r="D176">
        <v>72629472</v>
      </c>
      <c r="E176">
        <v>1</v>
      </c>
      <c r="F176">
        <v>1</v>
      </c>
      <c r="G176">
        <v>1</v>
      </c>
      <c r="H176">
        <v>3</v>
      </c>
      <c r="I176" t="s">
        <v>339</v>
      </c>
      <c r="J176" t="s">
        <v>341</v>
      </c>
      <c r="K176" t="s">
        <v>340</v>
      </c>
      <c r="L176">
        <v>1301</v>
      </c>
      <c r="N176">
        <v>1003</v>
      </c>
      <c r="O176" t="s">
        <v>128</v>
      </c>
      <c r="P176" t="s">
        <v>128</v>
      </c>
      <c r="Q176">
        <v>1</v>
      </c>
      <c r="W176">
        <v>0</v>
      </c>
      <c r="X176">
        <v>341957667</v>
      </c>
      <c r="Y176">
        <f t="shared" si="31"/>
        <v>1000</v>
      </c>
      <c r="AA176">
        <v>405.32</v>
      </c>
      <c r="AB176">
        <v>0</v>
      </c>
      <c r="AC176">
        <v>0</v>
      </c>
      <c r="AD176">
        <v>0</v>
      </c>
      <c r="AE176">
        <v>460.59</v>
      </c>
      <c r="AF176">
        <v>0</v>
      </c>
      <c r="AG176">
        <v>0</v>
      </c>
      <c r="AH176">
        <v>0</v>
      </c>
      <c r="AI176">
        <v>0.88</v>
      </c>
      <c r="AJ176">
        <v>1</v>
      </c>
      <c r="AK176">
        <v>1</v>
      </c>
      <c r="AL176">
        <v>1</v>
      </c>
      <c r="AM176">
        <v>0</v>
      </c>
      <c r="AN176">
        <v>0</v>
      </c>
      <c r="AO176">
        <v>0</v>
      </c>
      <c r="AP176">
        <v>1</v>
      </c>
      <c r="AQ176">
        <v>0</v>
      </c>
      <c r="AR176">
        <v>0</v>
      </c>
      <c r="AS176" t="s">
        <v>3</v>
      </c>
      <c r="AT176">
        <v>1000</v>
      </c>
      <c r="AU176" t="s">
        <v>3</v>
      </c>
      <c r="AV176">
        <v>0</v>
      </c>
      <c r="AW176">
        <v>1</v>
      </c>
      <c r="AX176">
        <v>-1</v>
      </c>
      <c r="AY176">
        <v>0</v>
      </c>
      <c r="AZ176">
        <v>0</v>
      </c>
      <c r="BA176" t="s">
        <v>3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CV176">
        <v>0</v>
      </c>
      <c r="CW176">
        <v>0</v>
      </c>
      <c r="CX176">
        <f>ROUND(Y176*Source!I154,7)</f>
        <v>0</v>
      </c>
      <c r="CY176">
        <f>AA176</f>
        <v>405.32</v>
      </c>
      <c r="CZ176">
        <f>AE176</f>
        <v>460.59</v>
      </c>
      <c r="DA176">
        <f>AI176</f>
        <v>0.88</v>
      </c>
      <c r="DB176">
        <f t="shared" si="32"/>
        <v>460590</v>
      </c>
      <c r="DC176">
        <f t="shared" si="33"/>
        <v>0</v>
      </c>
      <c r="DD176" t="s">
        <v>3</v>
      </c>
      <c r="DE176" t="s">
        <v>3</v>
      </c>
      <c r="DF176">
        <f>ROUND(ROUND(AE176*AI176,2)*CX176,2)</f>
        <v>0</v>
      </c>
      <c r="DG176">
        <f t="shared" si="51"/>
        <v>0</v>
      </c>
      <c r="DH176">
        <f t="shared" si="34"/>
        <v>0</v>
      </c>
      <c r="DI176">
        <f t="shared" si="35"/>
        <v>0</v>
      </c>
      <c r="DJ176">
        <f>DF176</f>
        <v>0</v>
      </c>
      <c r="DK176">
        <v>0</v>
      </c>
      <c r="DL176" t="s">
        <v>3</v>
      </c>
      <c r="DM176">
        <v>0</v>
      </c>
      <c r="DN176" t="s">
        <v>3</v>
      </c>
      <c r="DO176">
        <v>0</v>
      </c>
    </row>
    <row r="177" spans="1:119" x14ac:dyDescent="0.2">
      <c r="A177">
        <f>ROW(Source!A156)</f>
        <v>156</v>
      </c>
      <c r="B177">
        <v>73938991</v>
      </c>
      <c r="C177">
        <v>73939708</v>
      </c>
      <c r="D177">
        <v>72518657</v>
      </c>
      <c r="E177">
        <v>119</v>
      </c>
      <c r="F177">
        <v>1</v>
      </c>
      <c r="G177">
        <v>1</v>
      </c>
      <c r="H177">
        <v>1</v>
      </c>
      <c r="I177" t="s">
        <v>699</v>
      </c>
      <c r="J177" t="s">
        <v>3</v>
      </c>
      <c r="K177" t="s">
        <v>700</v>
      </c>
      <c r="L177">
        <v>1191</v>
      </c>
      <c r="N177">
        <v>1013</v>
      </c>
      <c r="O177" t="s">
        <v>493</v>
      </c>
      <c r="P177" t="s">
        <v>493</v>
      </c>
      <c r="Q177">
        <v>1</v>
      </c>
      <c r="W177">
        <v>0</v>
      </c>
      <c r="X177">
        <v>174150515</v>
      </c>
      <c r="Y177">
        <f t="shared" si="31"/>
        <v>0.39</v>
      </c>
      <c r="AA177">
        <v>0</v>
      </c>
      <c r="AB177">
        <v>0</v>
      </c>
      <c r="AC177">
        <v>0</v>
      </c>
      <c r="AD177">
        <v>406.22</v>
      </c>
      <c r="AE177">
        <v>0</v>
      </c>
      <c r="AF177">
        <v>0</v>
      </c>
      <c r="AG177">
        <v>0</v>
      </c>
      <c r="AH177">
        <v>406.22</v>
      </c>
      <c r="AI177">
        <v>1</v>
      </c>
      <c r="AJ177">
        <v>1</v>
      </c>
      <c r="AK177">
        <v>1</v>
      </c>
      <c r="AL177">
        <v>1</v>
      </c>
      <c r="AM177">
        <v>-2</v>
      </c>
      <c r="AN177">
        <v>0</v>
      </c>
      <c r="AO177">
        <v>0</v>
      </c>
      <c r="AP177">
        <v>1</v>
      </c>
      <c r="AQ177">
        <v>1</v>
      </c>
      <c r="AR177">
        <v>0</v>
      </c>
      <c r="AS177" t="s">
        <v>3</v>
      </c>
      <c r="AT177">
        <v>0.39</v>
      </c>
      <c r="AU177" t="s">
        <v>3</v>
      </c>
      <c r="AV177">
        <v>1</v>
      </c>
      <c r="AW177">
        <v>2</v>
      </c>
      <c r="AX177">
        <v>73939716</v>
      </c>
      <c r="AY177">
        <v>1</v>
      </c>
      <c r="AZ177">
        <v>0</v>
      </c>
      <c r="BA177">
        <v>195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158.42580000000001</v>
      </c>
      <c r="BN177">
        <v>0.39</v>
      </c>
      <c r="BO177">
        <v>0</v>
      </c>
      <c r="BP177">
        <v>1</v>
      </c>
      <c r="BQ177">
        <v>0</v>
      </c>
      <c r="BR177">
        <v>0</v>
      </c>
      <c r="BS177">
        <v>0</v>
      </c>
      <c r="BT177">
        <v>158.42580000000001</v>
      </c>
      <c r="BU177">
        <v>0.39</v>
      </c>
      <c r="BV177">
        <v>0</v>
      </c>
      <c r="BW177">
        <v>1</v>
      </c>
      <c r="CU177">
        <f>ROUND(AT177*Source!I156*AH177*AL177,2)</f>
        <v>0</v>
      </c>
      <c r="CV177">
        <f>ROUND(Y177*Source!I156,7)</f>
        <v>0</v>
      </c>
      <c r="CW177">
        <v>0</v>
      </c>
      <c r="CX177">
        <f>ROUND(Y177*Source!I156,7)</f>
        <v>0</v>
      </c>
      <c r="CY177">
        <f>AD177</f>
        <v>406.22</v>
      </c>
      <c r="CZ177">
        <f>AH177</f>
        <v>406.22</v>
      </c>
      <c r="DA177">
        <f>AL177</f>
        <v>1</v>
      </c>
      <c r="DB177">
        <f t="shared" si="32"/>
        <v>158.43</v>
      </c>
      <c r="DC177">
        <f t="shared" si="33"/>
        <v>0</v>
      </c>
      <c r="DD177" t="s">
        <v>3</v>
      </c>
      <c r="DE177" t="s">
        <v>3</v>
      </c>
      <c r="DF177">
        <f>ROUND(ROUND(AE177,2)*CX177,2)</f>
        <v>0</v>
      </c>
      <c r="DG177">
        <f t="shared" si="51"/>
        <v>0</v>
      </c>
      <c r="DH177">
        <f t="shared" si="34"/>
        <v>0</v>
      </c>
      <c r="DI177">
        <f t="shared" si="35"/>
        <v>0</v>
      </c>
      <c r="DJ177">
        <f>DI177</f>
        <v>0</v>
      </c>
      <c r="DK177">
        <v>1</v>
      </c>
      <c r="DL177" t="s">
        <v>3</v>
      </c>
      <c r="DM177">
        <v>0</v>
      </c>
      <c r="DN177" t="s">
        <v>3</v>
      </c>
      <c r="DO177">
        <v>0</v>
      </c>
    </row>
    <row r="178" spans="1:119" x14ac:dyDescent="0.2">
      <c r="A178">
        <f>ROW(Source!A156)</f>
        <v>156</v>
      </c>
      <c r="B178">
        <v>73938991</v>
      </c>
      <c r="C178">
        <v>73939708</v>
      </c>
      <c r="D178">
        <v>72647087</v>
      </c>
      <c r="E178">
        <v>1</v>
      </c>
      <c r="F178">
        <v>1</v>
      </c>
      <c r="G178">
        <v>1</v>
      </c>
      <c r="H178">
        <v>2</v>
      </c>
      <c r="I178" t="s">
        <v>701</v>
      </c>
      <c r="J178" t="s">
        <v>702</v>
      </c>
      <c r="K178" t="s">
        <v>703</v>
      </c>
      <c r="L178">
        <v>1368</v>
      </c>
      <c r="N178">
        <v>1011</v>
      </c>
      <c r="O178" t="s">
        <v>497</v>
      </c>
      <c r="P178" t="s">
        <v>497</v>
      </c>
      <c r="Q178">
        <v>1</v>
      </c>
      <c r="W178">
        <v>0</v>
      </c>
      <c r="X178">
        <v>1424417067</v>
      </c>
      <c r="Y178">
        <f t="shared" si="31"/>
        <v>0.12</v>
      </c>
      <c r="AA178">
        <v>0</v>
      </c>
      <c r="AB178">
        <v>107.31</v>
      </c>
      <c r="AC178">
        <v>0</v>
      </c>
      <c r="AD178">
        <v>0</v>
      </c>
      <c r="AE178">
        <v>0</v>
      </c>
      <c r="AF178">
        <v>107.31</v>
      </c>
      <c r="AG178">
        <v>0</v>
      </c>
      <c r="AH178">
        <v>0</v>
      </c>
      <c r="AI178">
        <v>1</v>
      </c>
      <c r="AJ178">
        <v>1</v>
      </c>
      <c r="AK178">
        <v>1</v>
      </c>
      <c r="AL178">
        <v>1</v>
      </c>
      <c r="AM178">
        <v>-2</v>
      </c>
      <c r="AN178">
        <v>0</v>
      </c>
      <c r="AO178">
        <v>0</v>
      </c>
      <c r="AP178">
        <v>1</v>
      </c>
      <c r="AQ178">
        <v>1</v>
      </c>
      <c r="AR178">
        <v>0</v>
      </c>
      <c r="AS178" t="s">
        <v>3</v>
      </c>
      <c r="AT178">
        <v>0.12</v>
      </c>
      <c r="AU178" t="s">
        <v>3</v>
      </c>
      <c r="AV178">
        <v>1</v>
      </c>
      <c r="AW178">
        <v>2</v>
      </c>
      <c r="AX178">
        <v>73939717</v>
      </c>
      <c r="AY178">
        <v>1</v>
      </c>
      <c r="AZ178">
        <v>0</v>
      </c>
      <c r="BA178">
        <v>196</v>
      </c>
      <c r="BB178">
        <v>1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12.8772</v>
      </c>
      <c r="BL178">
        <v>0</v>
      </c>
      <c r="BM178">
        <v>0</v>
      </c>
      <c r="BN178">
        <v>0</v>
      </c>
      <c r="BO178">
        <v>0</v>
      </c>
      <c r="BP178">
        <v>1</v>
      </c>
      <c r="BQ178">
        <v>0</v>
      </c>
      <c r="BR178">
        <v>12.8772</v>
      </c>
      <c r="BS178">
        <v>0</v>
      </c>
      <c r="BT178">
        <v>0</v>
      </c>
      <c r="BU178">
        <v>0</v>
      </c>
      <c r="BV178">
        <v>0</v>
      </c>
      <c r="BW178">
        <v>1</v>
      </c>
      <c r="CV178">
        <v>0</v>
      </c>
      <c r="CW178">
        <f>ROUND(Y178*Source!I156*DO178,7)</f>
        <v>0</v>
      </c>
      <c r="CX178">
        <f>ROUND(Y178*Source!I156,7)</f>
        <v>0</v>
      </c>
      <c r="CY178">
        <f>AB178</f>
        <v>107.31</v>
      </c>
      <c r="CZ178">
        <f>AF178</f>
        <v>107.31</v>
      </c>
      <c r="DA178">
        <f>AJ178</f>
        <v>1</v>
      </c>
      <c r="DB178">
        <f t="shared" si="32"/>
        <v>12.88</v>
      </c>
      <c r="DC178">
        <f t="shared" si="33"/>
        <v>0</v>
      </c>
      <c r="DD178" t="s">
        <v>3</v>
      </c>
      <c r="DE178" t="s">
        <v>3</v>
      </c>
      <c r="DF178">
        <f>ROUND(ROUND(AE178,2)*CX178,2)</f>
        <v>0</v>
      </c>
      <c r="DG178">
        <f t="shared" si="51"/>
        <v>0</v>
      </c>
      <c r="DH178">
        <f t="shared" si="34"/>
        <v>0</v>
      </c>
      <c r="DI178">
        <f t="shared" si="35"/>
        <v>0</v>
      </c>
      <c r="DJ178">
        <f>DG178+DH178</f>
        <v>0</v>
      </c>
      <c r="DK178">
        <v>1</v>
      </c>
      <c r="DL178" t="s">
        <v>3</v>
      </c>
      <c r="DM178">
        <v>0</v>
      </c>
      <c r="DN178" t="s">
        <v>3</v>
      </c>
      <c r="DO178">
        <v>0</v>
      </c>
    </row>
    <row r="179" spans="1:119" x14ac:dyDescent="0.2">
      <c r="A179">
        <f>ROW(Source!A156)</f>
        <v>156</v>
      </c>
      <c r="B179">
        <v>73938991</v>
      </c>
      <c r="C179">
        <v>73939708</v>
      </c>
      <c r="D179">
        <v>72647089</v>
      </c>
      <c r="E179">
        <v>1</v>
      </c>
      <c r="F179">
        <v>1</v>
      </c>
      <c r="G179">
        <v>1</v>
      </c>
      <c r="H179">
        <v>2</v>
      </c>
      <c r="I179" t="s">
        <v>566</v>
      </c>
      <c r="J179" t="s">
        <v>567</v>
      </c>
      <c r="K179" t="s">
        <v>568</v>
      </c>
      <c r="L179">
        <v>1368</v>
      </c>
      <c r="N179">
        <v>1011</v>
      </c>
      <c r="O179" t="s">
        <v>497</v>
      </c>
      <c r="P179" t="s">
        <v>497</v>
      </c>
      <c r="Q179">
        <v>1</v>
      </c>
      <c r="W179">
        <v>0</v>
      </c>
      <c r="X179">
        <v>860887119</v>
      </c>
      <c r="Y179">
        <f t="shared" si="31"/>
        <v>0.15</v>
      </c>
      <c r="AA179">
        <v>0</v>
      </c>
      <c r="AB179">
        <v>13.81</v>
      </c>
      <c r="AC179">
        <v>0</v>
      </c>
      <c r="AD179">
        <v>0</v>
      </c>
      <c r="AE179">
        <v>0</v>
      </c>
      <c r="AF179">
        <v>8.6300000000000008</v>
      </c>
      <c r="AG179">
        <v>0</v>
      </c>
      <c r="AH179">
        <v>0</v>
      </c>
      <c r="AI179">
        <v>1</v>
      </c>
      <c r="AJ179">
        <v>1.6</v>
      </c>
      <c r="AK179">
        <v>1</v>
      </c>
      <c r="AL179">
        <v>1</v>
      </c>
      <c r="AM179">
        <v>2</v>
      </c>
      <c r="AN179">
        <v>0</v>
      </c>
      <c r="AO179">
        <v>0</v>
      </c>
      <c r="AP179">
        <v>1</v>
      </c>
      <c r="AQ179">
        <v>1</v>
      </c>
      <c r="AR179">
        <v>0</v>
      </c>
      <c r="AS179" t="s">
        <v>3</v>
      </c>
      <c r="AT179">
        <v>0.15</v>
      </c>
      <c r="AU179" t="s">
        <v>3</v>
      </c>
      <c r="AV179">
        <v>1</v>
      </c>
      <c r="AW179">
        <v>2</v>
      </c>
      <c r="AX179">
        <v>73939718</v>
      </c>
      <c r="AY179">
        <v>1</v>
      </c>
      <c r="AZ179">
        <v>0</v>
      </c>
      <c r="BA179">
        <v>197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1.2945</v>
      </c>
      <c r="BL179">
        <v>0</v>
      </c>
      <c r="BM179">
        <v>0</v>
      </c>
      <c r="BN179">
        <v>0</v>
      </c>
      <c r="BO179">
        <v>0</v>
      </c>
      <c r="BP179">
        <v>1</v>
      </c>
      <c r="BQ179">
        <v>0</v>
      </c>
      <c r="BR179">
        <v>1.2945</v>
      </c>
      <c r="BS179">
        <v>0</v>
      </c>
      <c r="BT179">
        <v>0</v>
      </c>
      <c r="BU179">
        <v>0</v>
      </c>
      <c r="BV179">
        <v>0</v>
      </c>
      <c r="BW179">
        <v>1</v>
      </c>
      <c r="CV179">
        <v>0</v>
      </c>
      <c r="CW179">
        <f>ROUND(Y179*Source!I156*DO179,7)</f>
        <v>0</v>
      </c>
      <c r="CX179">
        <f>ROUND(Y179*Source!I156,7)</f>
        <v>0</v>
      </c>
      <c r="CY179">
        <f>AB179</f>
        <v>13.81</v>
      </c>
      <c r="CZ179">
        <f>AF179</f>
        <v>8.6300000000000008</v>
      </c>
      <c r="DA179">
        <f>AJ179</f>
        <v>1.6</v>
      </c>
      <c r="DB179">
        <f t="shared" si="32"/>
        <v>1.29</v>
      </c>
      <c r="DC179">
        <f t="shared" si="33"/>
        <v>0</v>
      </c>
      <c r="DD179" t="s">
        <v>3</v>
      </c>
      <c r="DE179" t="s">
        <v>3</v>
      </c>
      <c r="DF179">
        <f>ROUND(ROUND(AE179,2)*CX179,2)</f>
        <v>0</v>
      </c>
      <c r="DG179">
        <f>ROUND(ROUND(AF179*AJ179,2)*CX179,2)</f>
        <v>0</v>
      </c>
      <c r="DH179">
        <f t="shared" si="34"/>
        <v>0</v>
      </c>
      <c r="DI179">
        <f t="shared" si="35"/>
        <v>0</v>
      </c>
      <c r="DJ179">
        <f>DG179+DH179</f>
        <v>0</v>
      </c>
      <c r="DK179">
        <v>0</v>
      </c>
      <c r="DL179" t="s">
        <v>3</v>
      </c>
      <c r="DM179">
        <v>0</v>
      </c>
      <c r="DN179" t="s">
        <v>3</v>
      </c>
      <c r="DO179">
        <v>0</v>
      </c>
    </row>
    <row r="180" spans="1:119" x14ac:dyDescent="0.2">
      <c r="A180">
        <f>ROW(Source!A156)</f>
        <v>156</v>
      </c>
      <c r="B180">
        <v>73938991</v>
      </c>
      <c r="C180">
        <v>73939708</v>
      </c>
      <c r="D180">
        <v>72647111</v>
      </c>
      <c r="E180">
        <v>1</v>
      </c>
      <c r="F180">
        <v>1</v>
      </c>
      <c r="G180">
        <v>1</v>
      </c>
      <c r="H180">
        <v>2</v>
      </c>
      <c r="I180" t="s">
        <v>569</v>
      </c>
      <c r="J180" t="s">
        <v>570</v>
      </c>
      <c r="K180" t="s">
        <v>571</v>
      </c>
      <c r="L180">
        <v>1368</v>
      </c>
      <c r="N180">
        <v>1011</v>
      </c>
      <c r="O180" t="s">
        <v>497</v>
      </c>
      <c r="P180" t="s">
        <v>497</v>
      </c>
      <c r="Q180">
        <v>1</v>
      </c>
      <c r="W180">
        <v>0</v>
      </c>
      <c r="X180">
        <v>1391482573</v>
      </c>
      <c r="Y180">
        <f t="shared" si="31"/>
        <v>0.21</v>
      </c>
      <c r="AA180">
        <v>0</v>
      </c>
      <c r="AB180">
        <v>4.34</v>
      </c>
      <c r="AC180">
        <v>0</v>
      </c>
      <c r="AD180">
        <v>0</v>
      </c>
      <c r="AE180">
        <v>0</v>
      </c>
      <c r="AF180">
        <v>3.34</v>
      </c>
      <c r="AG180">
        <v>0</v>
      </c>
      <c r="AH180">
        <v>0</v>
      </c>
      <c r="AI180">
        <v>1</v>
      </c>
      <c r="AJ180">
        <v>1.3</v>
      </c>
      <c r="AK180">
        <v>1</v>
      </c>
      <c r="AL180">
        <v>1</v>
      </c>
      <c r="AM180">
        <v>2</v>
      </c>
      <c r="AN180">
        <v>0</v>
      </c>
      <c r="AO180">
        <v>0</v>
      </c>
      <c r="AP180">
        <v>1</v>
      </c>
      <c r="AQ180">
        <v>1</v>
      </c>
      <c r="AR180">
        <v>0</v>
      </c>
      <c r="AS180" t="s">
        <v>3</v>
      </c>
      <c r="AT180">
        <v>0.21</v>
      </c>
      <c r="AU180" t="s">
        <v>3</v>
      </c>
      <c r="AV180">
        <v>1</v>
      </c>
      <c r="AW180">
        <v>2</v>
      </c>
      <c r="AX180">
        <v>73939719</v>
      </c>
      <c r="AY180">
        <v>1</v>
      </c>
      <c r="AZ180">
        <v>0</v>
      </c>
      <c r="BA180">
        <v>198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0.70139999999999991</v>
      </c>
      <c r="BL180">
        <v>0</v>
      </c>
      <c r="BM180">
        <v>0</v>
      </c>
      <c r="BN180">
        <v>0</v>
      </c>
      <c r="BO180">
        <v>0</v>
      </c>
      <c r="BP180">
        <v>1</v>
      </c>
      <c r="BQ180">
        <v>0</v>
      </c>
      <c r="BR180">
        <v>0.70139999999999991</v>
      </c>
      <c r="BS180">
        <v>0</v>
      </c>
      <c r="BT180">
        <v>0</v>
      </c>
      <c r="BU180">
        <v>0</v>
      </c>
      <c r="BV180">
        <v>0</v>
      </c>
      <c r="BW180">
        <v>1</v>
      </c>
      <c r="CV180">
        <v>0</v>
      </c>
      <c r="CW180">
        <f>ROUND(Y180*Source!I156*DO180,7)</f>
        <v>0</v>
      </c>
      <c r="CX180">
        <f>ROUND(Y180*Source!I156,7)</f>
        <v>0</v>
      </c>
      <c r="CY180">
        <f>AB180</f>
        <v>4.34</v>
      </c>
      <c r="CZ180">
        <f>AF180</f>
        <v>3.34</v>
      </c>
      <c r="DA180">
        <f>AJ180</f>
        <v>1.3</v>
      </c>
      <c r="DB180">
        <f t="shared" si="32"/>
        <v>0.7</v>
      </c>
      <c r="DC180">
        <f t="shared" si="33"/>
        <v>0</v>
      </c>
      <c r="DD180" t="s">
        <v>3</v>
      </c>
      <c r="DE180" t="s">
        <v>3</v>
      </c>
      <c r="DF180">
        <f>ROUND(ROUND(AE180,2)*CX180,2)</f>
        <v>0</v>
      </c>
      <c r="DG180">
        <f>ROUND(ROUND(AF180*AJ180,2)*CX180,2)</f>
        <v>0</v>
      </c>
      <c r="DH180">
        <f t="shared" si="34"/>
        <v>0</v>
      </c>
      <c r="DI180">
        <f t="shared" si="35"/>
        <v>0</v>
      </c>
      <c r="DJ180">
        <f>DG180+DH180</f>
        <v>0</v>
      </c>
      <c r="DK180">
        <v>0</v>
      </c>
      <c r="DL180" t="s">
        <v>3</v>
      </c>
      <c r="DM180">
        <v>0</v>
      </c>
      <c r="DN180" t="s">
        <v>3</v>
      </c>
      <c r="DO180">
        <v>0</v>
      </c>
    </row>
    <row r="181" spans="1:119" x14ac:dyDescent="0.2">
      <c r="A181">
        <f>ROW(Source!A156)</f>
        <v>156</v>
      </c>
      <c r="B181">
        <v>73938991</v>
      </c>
      <c r="C181">
        <v>73939708</v>
      </c>
      <c r="D181">
        <v>72589277</v>
      </c>
      <c r="E181">
        <v>1</v>
      </c>
      <c r="F181">
        <v>1</v>
      </c>
      <c r="G181">
        <v>1</v>
      </c>
      <c r="H181">
        <v>3</v>
      </c>
      <c r="I181" t="s">
        <v>572</v>
      </c>
      <c r="J181" t="s">
        <v>573</v>
      </c>
      <c r="K181" t="s">
        <v>574</v>
      </c>
      <c r="L181">
        <v>1346</v>
      </c>
      <c r="N181">
        <v>1009</v>
      </c>
      <c r="O181" t="s">
        <v>545</v>
      </c>
      <c r="P181" t="s">
        <v>545</v>
      </c>
      <c r="Q181">
        <v>1</v>
      </c>
      <c r="W181">
        <v>0</v>
      </c>
      <c r="X181">
        <v>478489546</v>
      </c>
      <c r="Y181">
        <f t="shared" si="31"/>
        <v>6.0000000000000001E-3</v>
      </c>
      <c r="AA181">
        <v>1002.64</v>
      </c>
      <c r="AB181">
        <v>0</v>
      </c>
      <c r="AC181">
        <v>0</v>
      </c>
      <c r="AD181">
        <v>0</v>
      </c>
      <c r="AE181">
        <v>596.80999999999995</v>
      </c>
      <c r="AF181">
        <v>0</v>
      </c>
      <c r="AG181">
        <v>0</v>
      </c>
      <c r="AH181">
        <v>0</v>
      </c>
      <c r="AI181">
        <v>1.68</v>
      </c>
      <c r="AJ181">
        <v>1</v>
      </c>
      <c r="AK181">
        <v>1</v>
      </c>
      <c r="AL181">
        <v>1</v>
      </c>
      <c r="AM181">
        <v>2</v>
      </c>
      <c r="AN181">
        <v>0</v>
      </c>
      <c r="AO181">
        <v>0</v>
      </c>
      <c r="AP181">
        <v>1</v>
      </c>
      <c r="AQ181">
        <v>1</v>
      </c>
      <c r="AR181">
        <v>0</v>
      </c>
      <c r="AS181" t="s">
        <v>3</v>
      </c>
      <c r="AT181">
        <v>6.0000000000000001E-3</v>
      </c>
      <c r="AU181" t="s">
        <v>3</v>
      </c>
      <c r="AV181">
        <v>0</v>
      </c>
      <c r="AW181">
        <v>2</v>
      </c>
      <c r="AX181">
        <v>73939720</v>
      </c>
      <c r="AY181">
        <v>1</v>
      </c>
      <c r="AZ181">
        <v>0</v>
      </c>
      <c r="BA181">
        <v>199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3.5808599999999999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</v>
      </c>
      <c r="BQ181">
        <v>3.5808599999999999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CV181">
        <v>0</v>
      </c>
      <c r="CW181">
        <v>0</v>
      </c>
      <c r="CX181">
        <f>ROUND(Y181*Source!I156,7)</f>
        <v>0</v>
      </c>
      <c r="CY181">
        <f>AA181</f>
        <v>1002.64</v>
      </c>
      <c r="CZ181">
        <f>AE181</f>
        <v>596.80999999999995</v>
      </c>
      <c r="DA181">
        <f>AI181</f>
        <v>1.68</v>
      </c>
      <c r="DB181">
        <f t="shared" si="32"/>
        <v>3.58</v>
      </c>
      <c r="DC181">
        <f t="shared" si="33"/>
        <v>0</v>
      </c>
      <c r="DD181" t="s">
        <v>3</v>
      </c>
      <c r="DE181" t="s">
        <v>3</v>
      </c>
      <c r="DF181">
        <f>ROUND(ROUND(AE181*AI181,2)*CX181,2)</f>
        <v>0</v>
      </c>
      <c r="DG181">
        <f>ROUND(ROUND(AF181,2)*CX181,2)</f>
        <v>0</v>
      </c>
      <c r="DH181">
        <f t="shared" si="34"/>
        <v>0</v>
      </c>
      <c r="DI181">
        <f t="shared" si="35"/>
        <v>0</v>
      </c>
      <c r="DJ181">
        <f>DF181</f>
        <v>0</v>
      </c>
      <c r="DK181">
        <v>0</v>
      </c>
      <c r="DL181" t="s">
        <v>3</v>
      </c>
      <c r="DM181">
        <v>0</v>
      </c>
      <c r="DN181" t="s">
        <v>3</v>
      </c>
      <c r="DO181">
        <v>0</v>
      </c>
    </row>
    <row r="182" spans="1:119" x14ac:dyDescent="0.2">
      <c r="A182">
        <f>ROW(Source!A156)</f>
        <v>156</v>
      </c>
      <c r="B182">
        <v>73938991</v>
      </c>
      <c r="C182">
        <v>73939708</v>
      </c>
      <c r="D182">
        <v>72592076</v>
      </c>
      <c r="E182">
        <v>1</v>
      </c>
      <c r="F182">
        <v>1</v>
      </c>
      <c r="G182">
        <v>1</v>
      </c>
      <c r="H182">
        <v>3</v>
      </c>
      <c r="I182" t="s">
        <v>704</v>
      </c>
      <c r="J182" t="s">
        <v>705</v>
      </c>
      <c r="K182" t="s">
        <v>706</v>
      </c>
      <c r="L182">
        <v>1348</v>
      </c>
      <c r="N182">
        <v>1009</v>
      </c>
      <c r="O182" t="s">
        <v>285</v>
      </c>
      <c r="P182" t="s">
        <v>285</v>
      </c>
      <c r="Q182">
        <v>1000</v>
      </c>
      <c r="W182">
        <v>0</v>
      </c>
      <c r="X182">
        <v>1316252272</v>
      </c>
      <c r="Y182">
        <f t="shared" si="31"/>
        <v>4.0000000000000003E-5</v>
      </c>
      <c r="AA182">
        <v>101535.08</v>
      </c>
      <c r="AB182">
        <v>0</v>
      </c>
      <c r="AC182">
        <v>0</v>
      </c>
      <c r="AD182">
        <v>0</v>
      </c>
      <c r="AE182">
        <v>101535.08</v>
      </c>
      <c r="AF182">
        <v>0</v>
      </c>
      <c r="AG182">
        <v>0</v>
      </c>
      <c r="AH182">
        <v>0</v>
      </c>
      <c r="AI182">
        <v>1</v>
      </c>
      <c r="AJ182">
        <v>1</v>
      </c>
      <c r="AK182">
        <v>1</v>
      </c>
      <c r="AL182">
        <v>1</v>
      </c>
      <c r="AM182">
        <v>-2</v>
      </c>
      <c r="AN182">
        <v>0</v>
      </c>
      <c r="AO182">
        <v>0</v>
      </c>
      <c r="AP182">
        <v>1</v>
      </c>
      <c r="AQ182">
        <v>1</v>
      </c>
      <c r="AR182">
        <v>0</v>
      </c>
      <c r="AS182" t="s">
        <v>3</v>
      </c>
      <c r="AT182">
        <v>4.0000000000000003E-5</v>
      </c>
      <c r="AU182" t="s">
        <v>3</v>
      </c>
      <c r="AV182">
        <v>0</v>
      </c>
      <c r="AW182">
        <v>2</v>
      </c>
      <c r="AX182">
        <v>73939721</v>
      </c>
      <c r="AY182">
        <v>1</v>
      </c>
      <c r="AZ182">
        <v>0</v>
      </c>
      <c r="BA182">
        <v>200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4.0614032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</v>
      </c>
      <c r="BQ182">
        <v>4.0614032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  <c r="CV182">
        <v>0</v>
      </c>
      <c r="CW182">
        <v>0</v>
      </c>
      <c r="CX182">
        <f>ROUND(Y182*Source!I156,7)</f>
        <v>0</v>
      </c>
      <c r="CY182">
        <f>AA182</f>
        <v>101535.08</v>
      </c>
      <c r="CZ182">
        <f>AE182</f>
        <v>101535.08</v>
      </c>
      <c r="DA182">
        <f>AI182</f>
        <v>1</v>
      </c>
      <c r="DB182">
        <f t="shared" si="32"/>
        <v>4.0599999999999996</v>
      </c>
      <c r="DC182">
        <f t="shared" si="33"/>
        <v>0</v>
      </c>
      <c r="DD182" t="s">
        <v>3</v>
      </c>
      <c r="DE182" t="s">
        <v>3</v>
      </c>
      <c r="DF182">
        <f>ROUND(ROUND(AE182,2)*CX182,2)</f>
        <v>0</v>
      </c>
      <c r="DG182">
        <f>ROUND(ROUND(AF182,2)*CX182,2)</f>
        <v>0</v>
      </c>
      <c r="DH182">
        <f t="shared" si="34"/>
        <v>0</v>
      </c>
      <c r="DI182">
        <f t="shared" si="35"/>
        <v>0</v>
      </c>
      <c r="DJ182">
        <f>DF182</f>
        <v>0</v>
      </c>
      <c r="DK182">
        <v>1</v>
      </c>
      <c r="DL182" t="s">
        <v>3</v>
      </c>
      <c r="DM182">
        <v>0</v>
      </c>
      <c r="DN182" t="s">
        <v>3</v>
      </c>
      <c r="DO182">
        <v>0</v>
      </c>
    </row>
    <row r="183" spans="1:119" x14ac:dyDescent="0.2">
      <c r="A183">
        <f>ROW(Source!A156)</f>
        <v>156</v>
      </c>
      <c r="B183">
        <v>73938991</v>
      </c>
      <c r="C183">
        <v>73939708</v>
      </c>
      <c r="D183">
        <v>72594025</v>
      </c>
      <c r="E183">
        <v>1</v>
      </c>
      <c r="F183">
        <v>1</v>
      </c>
      <c r="G183">
        <v>1</v>
      </c>
      <c r="H183">
        <v>3</v>
      </c>
      <c r="I183" t="s">
        <v>575</v>
      </c>
      <c r="J183" t="s">
        <v>576</v>
      </c>
      <c r="K183" t="s">
        <v>577</v>
      </c>
      <c r="L183">
        <v>1346</v>
      </c>
      <c r="N183">
        <v>1009</v>
      </c>
      <c r="O183" t="s">
        <v>545</v>
      </c>
      <c r="P183" t="s">
        <v>545</v>
      </c>
      <c r="Q183">
        <v>1</v>
      </c>
      <c r="W183">
        <v>0</v>
      </c>
      <c r="X183">
        <v>-1493600273</v>
      </c>
      <c r="Y183">
        <f t="shared" si="31"/>
        <v>8.9999999999999998E-4</v>
      </c>
      <c r="AA183">
        <v>91.46</v>
      </c>
      <c r="AB183">
        <v>0</v>
      </c>
      <c r="AC183">
        <v>0</v>
      </c>
      <c r="AD183">
        <v>0</v>
      </c>
      <c r="AE183">
        <v>56.11</v>
      </c>
      <c r="AF183">
        <v>0</v>
      </c>
      <c r="AG183">
        <v>0</v>
      </c>
      <c r="AH183">
        <v>0</v>
      </c>
      <c r="AI183">
        <v>1.63</v>
      </c>
      <c r="AJ183">
        <v>1</v>
      </c>
      <c r="AK183">
        <v>1</v>
      </c>
      <c r="AL183">
        <v>1</v>
      </c>
      <c r="AM183">
        <v>2</v>
      </c>
      <c r="AN183">
        <v>0</v>
      </c>
      <c r="AO183">
        <v>0</v>
      </c>
      <c r="AP183">
        <v>1</v>
      </c>
      <c r="AQ183">
        <v>1</v>
      </c>
      <c r="AR183">
        <v>0</v>
      </c>
      <c r="AS183" t="s">
        <v>3</v>
      </c>
      <c r="AT183">
        <v>8.9999999999999998E-4</v>
      </c>
      <c r="AU183" t="s">
        <v>3</v>
      </c>
      <c r="AV183">
        <v>0</v>
      </c>
      <c r="AW183">
        <v>2</v>
      </c>
      <c r="AX183">
        <v>73939722</v>
      </c>
      <c r="AY183">
        <v>1</v>
      </c>
      <c r="AZ183">
        <v>0</v>
      </c>
      <c r="BA183">
        <v>201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5.0498999999999995E-2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1</v>
      </c>
      <c r="BQ183">
        <v>5.0498999999999995E-2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CV183">
        <v>0</v>
      </c>
      <c r="CW183">
        <v>0</v>
      </c>
      <c r="CX183">
        <f>ROUND(Y183*Source!I156,7)</f>
        <v>0</v>
      </c>
      <c r="CY183">
        <f>AA183</f>
        <v>91.46</v>
      </c>
      <c r="CZ183">
        <f>AE183</f>
        <v>56.11</v>
      </c>
      <c r="DA183">
        <f>AI183</f>
        <v>1.63</v>
      </c>
      <c r="DB183">
        <f t="shared" si="32"/>
        <v>0.05</v>
      </c>
      <c r="DC183">
        <f t="shared" si="33"/>
        <v>0</v>
      </c>
      <c r="DD183" t="s">
        <v>3</v>
      </c>
      <c r="DE183" t="s">
        <v>3</v>
      </c>
      <c r="DF183">
        <f>ROUND(ROUND(AE183*AI183,2)*CX183,2)</f>
        <v>0</v>
      </c>
      <c r="DG183">
        <f>ROUND(ROUND(AF183,2)*CX183,2)</f>
        <v>0</v>
      </c>
      <c r="DH183">
        <f t="shared" si="34"/>
        <v>0</v>
      </c>
      <c r="DI183">
        <f t="shared" si="35"/>
        <v>0</v>
      </c>
      <c r="DJ183">
        <f>DF183</f>
        <v>0</v>
      </c>
      <c r="DK183">
        <v>0</v>
      </c>
      <c r="DL183" t="s">
        <v>3</v>
      </c>
      <c r="DM183">
        <v>0</v>
      </c>
      <c r="DN183" t="s">
        <v>3</v>
      </c>
      <c r="DO183">
        <v>0</v>
      </c>
    </row>
    <row r="184" spans="1:119" x14ac:dyDescent="0.2">
      <c r="A184">
        <f>ROW(Source!A158)</f>
        <v>158</v>
      </c>
      <c r="B184">
        <v>73938991</v>
      </c>
      <c r="C184">
        <v>73939726</v>
      </c>
      <c r="D184">
        <v>72518646</v>
      </c>
      <c r="E184">
        <v>119</v>
      </c>
      <c r="F184">
        <v>1</v>
      </c>
      <c r="G184">
        <v>1</v>
      </c>
      <c r="H184">
        <v>1</v>
      </c>
      <c r="I184" t="s">
        <v>564</v>
      </c>
      <c r="J184" t="s">
        <v>3</v>
      </c>
      <c r="K184" t="s">
        <v>565</v>
      </c>
      <c r="L184">
        <v>1191</v>
      </c>
      <c r="N184">
        <v>1013</v>
      </c>
      <c r="O184" t="s">
        <v>493</v>
      </c>
      <c r="P184" t="s">
        <v>493</v>
      </c>
      <c r="Q184">
        <v>1</v>
      </c>
      <c r="W184">
        <v>0</v>
      </c>
      <c r="X184">
        <v>-1105933552</v>
      </c>
      <c r="Y184">
        <f t="shared" si="31"/>
        <v>0.28000000000000003</v>
      </c>
      <c r="AA184">
        <v>0</v>
      </c>
      <c r="AB184">
        <v>0</v>
      </c>
      <c r="AC184">
        <v>0</v>
      </c>
      <c r="AD184">
        <v>386.8</v>
      </c>
      <c r="AE184">
        <v>0</v>
      </c>
      <c r="AF184">
        <v>0</v>
      </c>
      <c r="AG184">
        <v>0</v>
      </c>
      <c r="AH184">
        <v>386.8</v>
      </c>
      <c r="AI184">
        <v>1</v>
      </c>
      <c r="AJ184">
        <v>1</v>
      </c>
      <c r="AK184">
        <v>1</v>
      </c>
      <c r="AL184">
        <v>1</v>
      </c>
      <c r="AM184">
        <v>-2</v>
      </c>
      <c r="AN184">
        <v>0</v>
      </c>
      <c r="AO184">
        <v>0</v>
      </c>
      <c r="AP184">
        <v>1</v>
      </c>
      <c r="AQ184">
        <v>1</v>
      </c>
      <c r="AR184">
        <v>0</v>
      </c>
      <c r="AS184" t="s">
        <v>3</v>
      </c>
      <c r="AT184">
        <v>0.28000000000000003</v>
      </c>
      <c r="AU184" t="s">
        <v>3</v>
      </c>
      <c r="AV184">
        <v>1</v>
      </c>
      <c r="AW184">
        <v>2</v>
      </c>
      <c r="AX184">
        <v>73939733</v>
      </c>
      <c r="AY184">
        <v>1</v>
      </c>
      <c r="AZ184">
        <v>0</v>
      </c>
      <c r="BA184">
        <v>204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108.30400000000002</v>
      </c>
      <c r="BN184">
        <v>0.28000000000000003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108.30400000000002</v>
      </c>
      <c r="BU184">
        <v>0.28000000000000003</v>
      </c>
      <c r="BV184">
        <v>0</v>
      </c>
      <c r="BW184">
        <v>1</v>
      </c>
      <c r="CU184">
        <f>ROUND(AT184*Source!I158*AH184*AL184,2)</f>
        <v>0</v>
      </c>
      <c r="CV184">
        <f>ROUND(Y184*Source!I158,7)</f>
        <v>0</v>
      </c>
      <c r="CW184">
        <v>0</v>
      </c>
      <c r="CX184">
        <f>ROUND(Y184*Source!I158,7)</f>
        <v>0</v>
      </c>
      <c r="CY184">
        <f>AD184</f>
        <v>386.8</v>
      </c>
      <c r="CZ184">
        <f>AH184</f>
        <v>386.8</v>
      </c>
      <c r="DA184">
        <f>AL184</f>
        <v>1</v>
      </c>
      <c r="DB184">
        <f t="shared" si="32"/>
        <v>108.3</v>
      </c>
      <c r="DC184">
        <f t="shared" si="33"/>
        <v>0</v>
      </c>
      <c r="DD184" t="s">
        <v>3</v>
      </c>
      <c r="DE184" t="s">
        <v>3</v>
      </c>
      <c r="DF184">
        <f>ROUND(ROUND(AE184,2)*CX184,2)</f>
        <v>0</v>
      </c>
      <c r="DG184">
        <f>ROUND(ROUND(AF184,2)*CX184,2)</f>
        <v>0</v>
      </c>
      <c r="DH184">
        <f t="shared" si="34"/>
        <v>0</v>
      </c>
      <c r="DI184">
        <f t="shared" si="35"/>
        <v>0</v>
      </c>
      <c r="DJ184">
        <f>DI184</f>
        <v>0</v>
      </c>
      <c r="DK184">
        <v>1</v>
      </c>
      <c r="DL184" t="s">
        <v>3</v>
      </c>
      <c r="DM184">
        <v>0</v>
      </c>
      <c r="DN184" t="s">
        <v>3</v>
      </c>
      <c r="DO184">
        <v>0</v>
      </c>
    </row>
    <row r="185" spans="1:119" x14ac:dyDescent="0.2">
      <c r="A185">
        <f>ROW(Source!A158)</f>
        <v>158</v>
      </c>
      <c r="B185">
        <v>73938991</v>
      </c>
      <c r="C185">
        <v>73939726</v>
      </c>
      <c r="D185">
        <v>72647089</v>
      </c>
      <c r="E185">
        <v>1</v>
      </c>
      <c r="F185">
        <v>1</v>
      </c>
      <c r="G185">
        <v>1</v>
      </c>
      <c r="H185">
        <v>2</v>
      </c>
      <c r="I185" t="s">
        <v>566</v>
      </c>
      <c r="J185" t="s">
        <v>567</v>
      </c>
      <c r="K185" t="s">
        <v>568</v>
      </c>
      <c r="L185">
        <v>1368</v>
      </c>
      <c r="N185">
        <v>1011</v>
      </c>
      <c r="O185" t="s">
        <v>497</v>
      </c>
      <c r="P185" t="s">
        <v>497</v>
      </c>
      <c r="Q185">
        <v>1</v>
      </c>
      <c r="W185">
        <v>0</v>
      </c>
      <c r="X185">
        <v>860887119</v>
      </c>
      <c r="Y185">
        <f t="shared" si="31"/>
        <v>0.15</v>
      </c>
      <c r="AA185">
        <v>0</v>
      </c>
      <c r="AB185">
        <v>13.81</v>
      </c>
      <c r="AC185">
        <v>0</v>
      </c>
      <c r="AD185">
        <v>0</v>
      </c>
      <c r="AE185">
        <v>0</v>
      </c>
      <c r="AF185">
        <v>8.6300000000000008</v>
      </c>
      <c r="AG185">
        <v>0</v>
      </c>
      <c r="AH185">
        <v>0</v>
      </c>
      <c r="AI185">
        <v>1</v>
      </c>
      <c r="AJ185">
        <v>1.6</v>
      </c>
      <c r="AK185">
        <v>1</v>
      </c>
      <c r="AL185">
        <v>1</v>
      </c>
      <c r="AM185">
        <v>2</v>
      </c>
      <c r="AN185">
        <v>0</v>
      </c>
      <c r="AO185">
        <v>0</v>
      </c>
      <c r="AP185">
        <v>1</v>
      </c>
      <c r="AQ185">
        <v>1</v>
      </c>
      <c r="AR185">
        <v>0</v>
      </c>
      <c r="AS185" t="s">
        <v>3</v>
      </c>
      <c r="AT185">
        <v>0.15</v>
      </c>
      <c r="AU185" t="s">
        <v>3</v>
      </c>
      <c r="AV185">
        <v>1</v>
      </c>
      <c r="AW185">
        <v>2</v>
      </c>
      <c r="AX185">
        <v>73939734</v>
      </c>
      <c r="AY185">
        <v>1</v>
      </c>
      <c r="AZ185">
        <v>0</v>
      </c>
      <c r="BA185">
        <v>205</v>
      </c>
      <c r="BB185">
        <v>1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1.2945</v>
      </c>
      <c r="BL185">
        <v>0</v>
      </c>
      <c r="BM185">
        <v>0</v>
      </c>
      <c r="BN185">
        <v>0</v>
      </c>
      <c r="BO185">
        <v>0</v>
      </c>
      <c r="BP185">
        <v>1</v>
      </c>
      <c r="BQ185">
        <v>0</v>
      </c>
      <c r="BR185">
        <v>1.2945</v>
      </c>
      <c r="BS185">
        <v>0</v>
      </c>
      <c r="BT185">
        <v>0</v>
      </c>
      <c r="BU185">
        <v>0</v>
      </c>
      <c r="BV185">
        <v>0</v>
      </c>
      <c r="BW185">
        <v>1</v>
      </c>
      <c r="CV185">
        <v>0</v>
      </c>
      <c r="CW185">
        <f>ROUND(Y185*Source!I158*DO185,7)</f>
        <v>0</v>
      </c>
      <c r="CX185">
        <f>ROUND(Y185*Source!I158,7)</f>
        <v>0</v>
      </c>
      <c r="CY185">
        <f>AB185</f>
        <v>13.81</v>
      </c>
      <c r="CZ185">
        <f>AF185</f>
        <v>8.6300000000000008</v>
      </c>
      <c r="DA185">
        <f>AJ185</f>
        <v>1.6</v>
      </c>
      <c r="DB185">
        <f t="shared" si="32"/>
        <v>1.29</v>
      </c>
      <c r="DC185">
        <f t="shared" si="33"/>
        <v>0</v>
      </c>
      <c r="DD185" t="s">
        <v>3</v>
      </c>
      <c r="DE185" t="s">
        <v>3</v>
      </c>
      <c r="DF185">
        <f>ROUND(ROUND(AE185,2)*CX185,2)</f>
        <v>0</v>
      </c>
      <c r="DG185">
        <f>ROUND(ROUND(AF185*AJ185,2)*CX185,2)</f>
        <v>0</v>
      </c>
      <c r="DH185">
        <f t="shared" si="34"/>
        <v>0</v>
      </c>
      <c r="DI185">
        <f t="shared" si="35"/>
        <v>0</v>
      </c>
      <c r="DJ185">
        <f>DG185+DH185</f>
        <v>0</v>
      </c>
      <c r="DK185">
        <v>0</v>
      </c>
      <c r="DL185" t="s">
        <v>3</v>
      </c>
      <c r="DM185">
        <v>0</v>
      </c>
      <c r="DN185" t="s">
        <v>3</v>
      </c>
      <c r="DO185">
        <v>0</v>
      </c>
    </row>
    <row r="186" spans="1:119" x14ac:dyDescent="0.2">
      <c r="A186">
        <f>ROW(Source!A158)</f>
        <v>158</v>
      </c>
      <c r="B186">
        <v>73938991</v>
      </c>
      <c r="C186">
        <v>73939726</v>
      </c>
      <c r="D186">
        <v>72647111</v>
      </c>
      <c r="E186">
        <v>1</v>
      </c>
      <c r="F186">
        <v>1</v>
      </c>
      <c r="G186">
        <v>1</v>
      </c>
      <c r="H186">
        <v>2</v>
      </c>
      <c r="I186" t="s">
        <v>569</v>
      </c>
      <c r="J186" t="s">
        <v>570</v>
      </c>
      <c r="K186" t="s">
        <v>571</v>
      </c>
      <c r="L186">
        <v>1368</v>
      </c>
      <c r="N186">
        <v>1011</v>
      </c>
      <c r="O186" t="s">
        <v>497</v>
      </c>
      <c r="P186" t="s">
        <v>497</v>
      </c>
      <c r="Q186">
        <v>1</v>
      </c>
      <c r="W186">
        <v>0</v>
      </c>
      <c r="X186">
        <v>1391482573</v>
      </c>
      <c r="Y186">
        <f t="shared" si="31"/>
        <v>0.28999999999999998</v>
      </c>
      <c r="AA186">
        <v>0</v>
      </c>
      <c r="AB186">
        <v>4.34</v>
      </c>
      <c r="AC186">
        <v>0</v>
      </c>
      <c r="AD186">
        <v>0</v>
      </c>
      <c r="AE186">
        <v>0</v>
      </c>
      <c r="AF186">
        <v>3.34</v>
      </c>
      <c r="AG186">
        <v>0</v>
      </c>
      <c r="AH186">
        <v>0</v>
      </c>
      <c r="AI186">
        <v>1</v>
      </c>
      <c r="AJ186">
        <v>1.3</v>
      </c>
      <c r="AK186">
        <v>1</v>
      </c>
      <c r="AL186">
        <v>1</v>
      </c>
      <c r="AM186">
        <v>2</v>
      </c>
      <c r="AN186">
        <v>0</v>
      </c>
      <c r="AO186">
        <v>0</v>
      </c>
      <c r="AP186">
        <v>1</v>
      </c>
      <c r="AQ186">
        <v>1</v>
      </c>
      <c r="AR186">
        <v>0</v>
      </c>
      <c r="AS186" t="s">
        <v>3</v>
      </c>
      <c r="AT186">
        <v>0.28999999999999998</v>
      </c>
      <c r="AU186" t="s">
        <v>3</v>
      </c>
      <c r="AV186">
        <v>1</v>
      </c>
      <c r="AW186">
        <v>2</v>
      </c>
      <c r="AX186">
        <v>73939735</v>
      </c>
      <c r="AY186">
        <v>1</v>
      </c>
      <c r="AZ186">
        <v>0</v>
      </c>
      <c r="BA186">
        <v>206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0.96859999999999991</v>
      </c>
      <c r="BL186">
        <v>0</v>
      </c>
      <c r="BM186">
        <v>0</v>
      </c>
      <c r="BN186">
        <v>0</v>
      </c>
      <c r="BO186">
        <v>0</v>
      </c>
      <c r="BP186">
        <v>1</v>
      </c>
      <c r="BQ186">
        <v>0</v>
      </c>
      <c r="BR186">
        <v>0.96859999999999991</v>
      </c>
      <c r="BS186">
        <v>0</v>
      </c>
      <c r="BT186">
        <v>0</v>
      </c>
      <c r="BU186">
        <v>0</v>
      </c>
      <c r="BV186">
        <v>0</v>
      </c>
      <c r="BW186">
        <v>1</v>
      </c>
      <c r="CV186">
        <v>0</v>
      </c>
      <c r="CW186">
        <f>ROUND(Y186*Source!I158*DO186,7)</f>
        <v>0</v>
      </c>
      <c r="CX186">
        <f>ROUND(Y186*Source!I158,7)</f>
        <v>0</v>
      </c>
      <c r="CY186">
        <f>AB186</f>
        <v>4.34</v>
      </c>
      <c r="CZ186">
        <f>AF186</f>
        <v>3.34</v>
      </c>
      <c r="DA186">
        <f>AJ186</f>
        <v>1.3</v>
      </c>
      <c r="DB186">
        <f t="shared" si="32"/>
        <v>0.97</v>
      </c>
      <c r="DC186">
        <f t="shared" si="33"/>
        <v>0</v>
      </c>
      <c r="DD186" t="s">
        <v>3</v>
      </c>
      <c r="DE186" t="s">
        <v>3</v>
      </c>
      <c r="DF186">
        <f>ROUND(ROUND(AE186,2)*CX186,2)</f>
        <v>0</v>
      </c>
      <c r="DG186">
        <f>ROUND(ROUND(AF186*AJ186,2)*CX186,2)</f>
        <v>0</v>
      </c>
      <c r="DH186">
        <f t="shared" si="34"/>
        <v>0</v>
      </c>
      <c r="DI186">
        <f t="shared" si="35"/>
        <v>0</v>
      </c>
      <c r="DJ186">
        <f>DG186+DH186</f>
        <v>0</v>
      </c>
      <c r="DK186">
        <v>0</v>
      </c>
      <c r="DL186" t="s">
        <v>3</v>
      </c>
      <c r="DM186">
        <v>0</v>
      </c>
      <c r="DN186" t="s">
        <v>3</v>
      </c>
      <c r="DO186">
        <v>0</v>
      </c>
    </row>
    <row r="187" spans="1:119" x14ac:dyDescent="0.2">
      <c r="A187">
        <f>ROW(Source!A158)</f>
        <v>158</v>
      </c>
      <c r="B187">
        <v>73938991</v>
      </c>
      <c r="C187">
        <v>73939726</v>
      </c>
      <c r="D187">
        <v>72589277</v>
      </c>
      <c r="E187">
        <v>1</v>
      </c>
      <c r="F187">
        <v>1</v>
      </c>
      <c r="G187">
        <v>1</v>
      </c>
      <c r="H187">
        <v>3</v>
      </c>
      <c r="I187" t="s">
        <v>572</v>
      </c>
      <c r="J187" t="s">
        <v>573</v>
      </c>
      <c r="K187" t="s">
        <v>574</v>
      </c>
      <c r="L187">
        <v>1346</v>
      </c>
      <c r="N187">
        <v>1009</v>
      </c>
      <c r="O187" t="s">
        <v>545</v>
      </c>
      <c r="P187" t="s">
        <v>545</v>
      </c>
      <c r="Q187">
        <v>1</v>
      </c>
      <c r="W187">
        <v>0</v>
      </c>
      <c r="X187">
        <v>478489546</v>
      </c>
      <c r="Y187">
        <f t="shared" si="31"/>
        <v>0.01</v>
      </c>
      <c r="AA187">
        <v>1002.64</v>
      </c>
      <c r="AB187">
        <v>0</v>
      </c>
      <c r="AC187">
        <v>0</v>
      </c>
      <c r="AD187">
        <v>0</v>
      </c>
      <c r="AE187">
        <v>596.80999999999995</v>
      </c>
      <c r="AF187">
        <v>0</v>
      </c>
      <c r="AG187">
        <v>0</v>
      </c>
      <c r="AH187">
        <v>0</v>
      </c>
      <c r="AI187">
        <v>1.68</v>
      </c>
      <c r="AJ187">
        <v>1</v>
      </c>
      <c r="AK187">
        <v>1</v>
      </c>
      <c r="AL187">
        <v>1</v>
      </c>
      <c r="AM187">
        <v>2</v>
      </c>
      <c r="AN187">
        <v>0</v>
      </c>
      <c r="AO187">
        <v>0</v>
      </c>
      <c r="AP187">
        <v>1</v>
      </c>
      <c r="AQ187">
        <v>1</v>
      </c>
      <c r="AR187">
        <v>0</v>
      </c>
      <c r="AS187" t="s">
        <v>3</v>
      </c>
      <c r="AT187">
        <v>0.01</v>
      </c>
      <c r="AU187" t="s">
        <v>3</v>
      </c>
      <c r="AV187">
        <v>0</v>
      </c>
      <c r="AW187">
        <v>2</v>
      </c>
      <c r="AX187">
        <v>73939736</v>
      </c>
      <c r="AY187">
        <v>1</v>
      </c>
      <c r="AZ187">
        <v>0</v>
      </c>
      <c r="BA187">
        <v>207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5.9680999999999997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1</v>
      </c>
      <c r="BQ187">
        <v>5.9680999999999997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</v>
      </c>
      <c r="CV187">
        <v>0</v>
      </c>
      <c r="CW187">
        <v>0</v>
      </c>
      <c r="CX187">
        <f>ROUND(Y187*Source!I158,7)</f>
        <v>0</v>
      </c>
      <c r="CY187">
        <f>AA187</f>
        <v>1002.64</v>
      </c>
      <c r="CZ187">
        <f>AE187</f>
        <v>596.80999999999995</v>
      </c>
      <c r="DA187">
        <f>AI187</f>
        <v>1.68</v>
      </c>
      <c r="DB187">
        <f t="shared" si="32"/>
        <v>5.97</v>
      </c>
      <c r="DC187">
        <f t="shared" si="33"/>
        <v>0</v>
      </c>
      <c r="DD187" t="s">
        <v>3</v>
      </c>
      <c r="DE187" t="s">
        <v>3</v>
      </c>
      <c r="DF187">
        <f>ROUND(ROUND(AE187*AI187,2)*CX187,2)</f>
        <v>0</v>
      </c>
      <c r="DG187">
        <f>ROUND(ROUND(AF187,2)*CX187,2)</f>
        <v>0</v>
      </c>
      <c r="DH187">
        <f t="shared" si="34"/>
        <v>0</v>
      </c>
      <c r="DI187">
        <f t="shared" si="35"/>
        <v>0</v>
      </c>
      <c r="DJ187">
        <f>DF187</f>
        <v>0</v>
      </c>
      <c r="DK187">
        <v>0</v>
      </c>
      <c r="DL187" t="s">
        <v>3</v>
      </c>
      <c r="DM187">
        <v>0</v>
      </c>
      <c r="DN187" t="s">
        <v>3</v>
      </c>
      <c r="DO187">
        <v>0</v>
      </c>
    </row>
    <row r="188" spans="1:119" x14ac:dyDescent="0.2">
      <c r="A188">
        <f>ROW(Source!A158)</f>
        <v>158</v>
      </c>
      <c r="B188">
        <v>73938991</v>
      </c>
      <c r="C188">
        <v>73939726</v>
      </c>
      <c r="D188">
        <v>72594025</v>
      </c>
      <c r="E188">
        <v>1</v>
      </c>
      <c r="F188">
        <v>1</v>
      </c>
      <c r="G188">
        <v>1</v>
      </c>
      <c r="H188">
        <v>3</v>
      </c>
      <c r="I188" t="s">
        <v>575</v>
      </c>
      <c r="J188" t="s">
        <v>576</v>
      </c>
      <c r="K188" t="s">
        <v>577</v>
      </c>
      <c r="L188">
        <v>1346</v>
      </c>
      <c r="N188">
        <v>1009</v>
      </c>
      <c r="O188" t="s">
        <v>545</v>
      </c>
      <c r="P188" t="s">
        <v>545</v>
      </c>
      <c r="Q188">
        <v>1</v>
      </c>
      <c r="W188">
        <v>0</v>
      </c>
      <c r="X188">
        <v>-1493600273</v>
      </c>
      <c r="Y188">
        <f t="shared" si="31"/>
        <v>1E-3</v>
      </c>
      <c r="AA188">
        <v>91.46</v>
      </c>
      <c r="AB188">
        <v>0</v>
      </c>
      <c r="AC188">
        <v>0</v>
      </c>
      <c r="AD188">
        <v>0</v>
      </c>
      <c r="AE188">
        <v>56.11</v>
      </c>
      <c r="AF188">
        <v>0</v>
      </c>
      <c r="AG188">
        <v>0</v>
      </c>
      <c r="AH188">
        <v>0</v>
      </c>
      <c r="AI188">
        <v>1.63</v>
      </c>
      <c r="AJ188">
        <v>1</v>
      </c>
      <c r="AK188">
        <v>1</v>
      </c>
      <c r="AL188">
        <v>1</v>
      </c>
      <c r="AM188">
        <v>2</v>
      </c>
      <c r="AN188">
        <v>0</v>
      </c>
      <c r="AO188">
        <v>0</v>
      </c>
      <c r="AP188">
        <v>1</v>
      </c>
      <c r="AQ188">
        <v>1</v>
      </c>
      <c r="AR188">
        <v>0</v>
      </c>
      <c r="AS188" t="s">
        <v>3</v>
      </c>
      <c r="AT188">
        <v>1E-3</v>
      </c>
      <c r="AU188" t="s">
        <v>3</v>
      </c>
      <c r="AV188">
        <v>0</v>
      </c>
      <c r="AW188">
        <v>2</v>
      </c>
      <c r="AX188">
        <v>73939737</v>
      </c>
      <c r="AY188">
        <v>1</v>
      </c>
      <c r="AZ188">
        <v>0</v>
      </c>
      <c r="BA188">
        <v>208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5.611E-2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</v>
      </c>
      <c r="BQ188">
        <v>5.611E-2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1</v>
      </c>
      <c r="CV188">
        <v>0</v>
      </c>
      <c r="CW188">
        <v>0</v>
      </c>
      <c r="CX188">
        <f>ROUND(Y188*Source!I158,7)</f>
        <v>0</v>
      </c>
      <c r="CY188">
        <f>AA188</f>
        <v>91.46</v>
      </c>
      <c r="CZ188">
        <f>AE188</f>
        <v>56.11</v>
      </c>
      <c r="DA188">
        <f>AI188</f>
        <v>1.63</v>
      </c>
      <c r="DB188">
        <f t="shared" si="32"/>
        <v>0.06</v>
      </c>
      <c r="DC188">
        <f t="shared" si="33"/>
        <v>0</v>
      </c>
      <c r="DD188" t="s">
        <v>3</v>
      </c>
      <c r="DE188" t="s">
        <v>3</v>
      </c>
      <c r="DF188">
        <f>ROUND(ROUND(AE188*AI188,2)*CX188,2)</f>
        <v>0</v>
      </c>
      <c r="DG188">
        <f>ROUND(ROUND(AF188,2)*CX188,2)</f>
        <v>0</v>
      </c>
      <c r="DH188">
        <f t="shared" si="34"/>
        <v>0</v>
      </c>
      <c r="DI188">
        <f t="shared" si="35"/>
        <v>0</v>
      </c>
      <c r="DJ188">
        <f>DF188</f>
        <v>0</v>
      </c>
      <c r="DK188">
        <v>0</v>
      </c>
      <c r="DL188" t="s">
        <v>3</v>
      </c>
      <c r="DM188">
        <v>0</v>
      </c>
      <c r="DN188" t="s">
        <v>3</v>
      </c>
      <c r="DO188">
        <v>0</v>
      </c>
    </row>
    <row r="189" spans="1:119" x14ac:dyDescent="0.2">
      <c r="A189">
        <f>ROW(Source!A158)</f>
        <v>158</v>
      </c>
      <c r="B189">
        <v>73938991</v>
      </c>
      <c r="C189">
        <v>73939726</v>
      </c>
      <c r="D189">
        <v>72635251</v>
      </c>
      <c r="E189">
        <v>1</v>
      </c>
      <c r="F189">
        <v>1</v>
      </c>
      <c r="G189">
        <v>1</v>
      </c>
      <c r="H189">
        <v>3</v>
      </c>
      <c r="I189" t="s">
        <v>157</v>
      </c>
      <c r="J189" t="s">
        <v>159</v>
      </c>
      <c r="K189" t="s">
        <v>158</v>
      </c>
      <c r="L189">
        <v>1371</v>
      </c>
      <c r="N189">
        <v>1013</v>
      </c>
      <c r="O189" t="s">
        <v>137</v>
      </c>
      <c r="P189" t="s">
        <v>137</v>
      </c>
      <c r="Q189">
        <v>1</v>
      </c>
      <c r="W189">
        <v>0</v>
      </c>
      <c r="X189">
        <v>1640984246</v>
      </c>
      <c r="Y189">
        <f t="shared" si="31"/>
        <v>1</v>
      </c>
      <c r="AA189">
        <v>153.4</v>
      </c>
      <c r="AB189">
        <v>0</v>
      </c>
      <c r="AC189">
        <v>0</v>
      </c>
      <c r="AD189">
        <v>0</v>
      </c>
      <c r="AE189">
        <v>120.79</v>
      </c>
      <c r="AF189">
        <v>0</v>
      </c>
      <c r="AG189">
        <v>0</v>
      </c>
      <c r="AH189">
        <v>0</v>
      </c>
      <c r="AI189">
        <v>1.27</v>
      </c>
      <c r="AJ189">
        <v>1</v>
      </c>
      <c r="AK189">
        <v>1</v>
      </c>
      <c r="AL189">
        <v>1</v>
      </c>
      <c r="AM189">
        <v>0</v>
      </c>
      <c r="AN189">
        <v>0</v>
      </c>
      <c r="AO189">
        <v>0</v>
      </c>
      <c r="AP189">
        <v>1</v>
      </c>
      <c r="AQ189">
        <v>0</v>
      </c>
      <c r="AR189">
        <v>0</v>
      </c>
      <c r="AS189" t="s">
        <v>3</v>
      </c>
      <c r="AT189">
        <v>1</v>
      </c>
      <c r="AU189" t="s">
        <v>3</v>
      </c>
      <c r="AV189">
        <v>0</v>
      </c>
      <c r="AW189">
        <v>1</v>
      </c>
      <c r="AX189">
        <v>-1</v>
      </c>
      <c r="AY189">
        <v>0</v>
      </c>
      <c r="AZ189">
        <v>0</v>
      </c>
      <c r="BA189" t="s">
        <v>3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CV189">
        <v>0</v>
      </c>
      <c r="CW189">
        <v>0</v>
      </c>
      <c r="CX189">
        <f>ROUND(Y189*Source!I158,7)</f>
        <v>0</v>
      </c>
      <c r="CY189">
        <f>AA189</f>
        <v>153.4</v>
      </c>
      <c r="CZ189">
        <f>AE189</f>
        <v>120.79</v>
      </c>
      <c r="DA189">
        <f>AI189</f>
        <v>1.27</v>
      </c>
      <c r="DB189">
        <f t="shared" si="32"/>
        <v>120.79</v>
      </c>
      <c r="DC189">
        <f t="shared" si="33"/>
        <v>0</v>
      </c>
      <c r="DD189" t="s">
        <v>3</v>
      </c>
      <c r="DE189" t="s">
        <v>3</v>
      </c>
      <c r="DF189">
        <f>ROUND(ROUND(AE189*AI189,2)*CX189,2)</f>
        <v>0</v>
      </c>
      <c r="DG189">
        <f>ROUND(ROUND(AF189,2)*CX189,2)</f>
        <v>0</v>
      </c>
      <c r="DH189">
        <f t="shared" si="34"/>
        <v>0</v>
      </c>
      <c r="DI189">
        <f t="shared" si="35"/>
        <v>0</v>
      </c>
      <c r="DJ189">
        <f>DF189</f>
        <v>0</v>
      </c>
      <c r="DK189">
        <v>0</v>
      </c>
      <c r="DL189" t="s">
        <v>3</v>
      </c>
      <c r="DM189">
        <v>0</v>
      </c>
      <c r="DN189" t="s">
        <v>3</v>
      </c>
      <c r="DO189">
        <v>0</v>
      </c>
    </row>
    <row r="190" spans="1:119" x14ac:dyDescent="0.2">
      <c r="A190">
        <f>ROW(Source!A160)</f>
        <v>160</v>
      </c>
      <c r="B190">
        <v>73938991</v>
      </c>
      <c r="C190">
        <v>73939740</v>
      </c>
      <c r="D190">
        <v>72518669</v>
      </c>
      <c r="E190">
        <v>119</v>
      </c>
      <c r="F190">
        <v>1</v>
      </c>
      <c r="G190">
        <v>1</v>
      </c>
      <c r="H190">
        <v>1</v>
      </c>
      <c r="I190" t="s">
        <v>580</v>
      </c>
      <c r="J190" t="s">
        <v>3</v>
      </c>
      <c r="K190" t="s">
        <v>581</v>
      </c>
      <c r="L190">
        <v>1191</v>
      </c>
      <c r="N190">
        <v>1013</v>
      </c>
      <c r="O190" t="s">
        <v>493</v>
      </c>
      <c r="P190" t="s">
        <v>493</v>
      </c>
      <c r="Q190">
        <v>1</v>
      </c>
      <c r="W190">
        <v>0</v>
      </c>
      <c r="X190">
        <v>1903532093</v>
      </c>
      <c r="Y190">
        <f t="shared" si="31"/>
        <v>1.4</v>
      </c>
      <c r="AA190">
        <v>0</v>
      </c>
      <c r="AB190">
        <v>0</v>
      </c>
      <c r="AC190">
        <v>0</v>
      </c>
      <c r="AD190">
        <v>430.11</v>
      </c>
      <c r="AE190">
        <v>0</v>
      </c>
      <c r="AF190">
        <v>0</v>
      </c>
      <c r="AG190">
        <v>0</v>
      </c>
      <c r="AH190">
        <v>430.11</v>
      </c>
      <c r="AI190">
        <v>1</v>
      </c>
      <c r="AJ190">
        <v>1</v>
      </c>
      <c r="AK190">
        <v>1</v>
      </c>
      <c r="AL190">
        <v>1</v>
      </c>
      <c r="AM190">
        <v>-2</v>
      </c>
      <c r="AN190">
        <v>0</v>
      </c>
      <c r="AO190">
        <v>0</v>
      </c>
      <c r="AP190">
        <v>1</v>
      </c>
      <c r="AQ190">
        <v>1</v>
      </c>
      <c r="AR190">
        <v>0</v>
      </c>
      <c r="AS190" t="s">
        <v>3</v>
      </c>
      <c r="AT190">
        <v>1.4</v>
      </c>
      <c r="AU190" t="s">
        <v>3</v>
      </c>
      <c r="AV190">
        <v>1</v>
      </c>
      <c r="AW190">
        <v>2</v>
      </c>
      <c r="AX190">
        <v>73939745</v>
      </c>
      <c r="AY190">
        <v>1</v>
      </c>
      <c r="AZ190">
        <v>0</v>
      </c>
      <c r="BA190">
        <v>210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602.154</v>
      </c>
      <c r="BN190">
        <v>1.4</v>
      </c>
      <c r="BO190">
        <v>0</v>
      </c>
      <c r="BP190">
        <v>1</v>
      </c>
      <c r="BQ190">
        <v>0</v>
      </c>
      <c r="BR190">
        <v>0</v>
      </c>
      <c r="BS190">
        <v>0</v>
      </c>
      <c r="BT190">
        <v>602.154</v>
      </c>
      <c r="BU190">
        <v>1.4</v>
      </c>
      <c r="BV190">
        <v>0</v>
      </c>
      <c r="BW190">
        <v>1</v>
      </c>
      <c r="CU190">
        <f>ROUND(AT190*Source!I160*AH190*AL190,2)</f>
        <v>0</v>
      </c>
      <c r="CV190">
        <f>ROUND(Y190*Source!I160,7)</f>
        <v>0</v>
      </c>
      <c r="CW190">
        <v>0</v>
      </c>
      <c r="CX190">
        <f>ROUND(Y190*Source!I160,7)</f>
        <v>0</v>
      </c>
      <c r="CY190">
        <f>AD190</f>
        <v>430.11</v>
      </c>
      <c r="CZ190">
        <f>AH190</f>
        <v>430.11</v>
      </c>
      <c r="DA190">
        <f>AL190</f>
        <v>1</v>
      </c>
      <c r="DB190">
        <f t="shared" si="32"/>
        <v>602.15</v>
      </c>
      <c r="DC190">
        <f t="shared" si="33"/>
        <v>0</v>
      </c>
      <c r="DD190" t="s">
        <v>3</v>
      </c>
      <c r="DE190" t="s">
        <v>3</v>
      </c>
      <c r="DF190">
        <f>ROUND(ROUND(AE190,2)*CX190,2)</f>
        <v>0</v>
      </c>
      <c r="DG190">
        <f>ROUND(ROUND(AF190,2)*CX190,2)</f>
        <v>0</v>
      </c>
      <c r="DH190">
        <f t="shared" si="34"/>
        <v>0</v>
      </c>
      <c r="DI190">
        <f t="shared" si="35"/>
        <v>0</v>
      </c>
      <c r="DJ190">
        <f>DI190</f>
        <v>0</v>
      </c>
      <c r="DK190">
        <v>1</v>
      </c>
      <c r="DL190" t="s">
        <v>3</v>
      </c>
      <c r="DM190">
        <v>0</v>
      </c>
      <c r="DN190" t="s">
        <v>3</v>
      </c>
      <c r="DO190">
        <v>0</v>
      </c>
    </row>
    <row r="191" spans="1:119" x14ac:dyDescent="0.2">
      <c r="A191">
        <f>ROW(Source!A160)</f>
        <v>160</v>
      </c>
      <c r="B191">
        <v>73938991</v>
      </c>
      <c r="C191">
        <v>73939740</v>
      </c>
      <c r="D191">
        <v>72647089</v>
      </c>
      <c r="E191">
        <v>1</v>
      </c>
      <c r="F191">
        <v>1</v>
      </c>
      <c r="G191">
        <v>1</v>
      </c>
      <c r="H191">
        <v>2</v>
      </c>
      <c r="I191" t="s">
        <v>566</v>
      </c>
      <c r="J191" t="s">
        <v>567</v>
      </c>
      <c r="K191" t="s">
        <v>568</v>
      </c>
      <c r="L191">
        <v>1368</v>
      </c>
      <c r="N191">
        <v>1011</v>
      </c>
      <c r="O191" t="s">
        <v>497</v>
      </c>
      <c r="P191" t="s">
        <v>497</v>
      </c>
      <c r="Q191">
        <v>1</v>
      </c>
      <c r="W191">
        <v>0</v>
      </c>
      <c r="X191">
        <v>860887119</v>
      </c>
      <c r="Y191">
        <f t="shared" si="31"/>
        <v>0.38</v>
      </c>
      <c r="AA191">
        <v>0</v>
      </c>
      <c r="AB191">
        <v>13.81</v>
      </c>
      <c r="AC191">
        <v>0</v>
      </c>
      <c r="AD191">
        <v>0</v>
      </c>
      <c r="AE191">
        <v>0</v>
      </c>
      <c r="AF191">
        <v>8.6300000000000008</v>
      </c>
      <c r="AG191">
        <v>0</v>
      </c>
      <c r="AH191">
        <v>0</v>
      </c>
      <c r="AI191">
        <v>1</v>
      </c>
      <c r="AJ191">
        <v>1.6</v>
      </c>
      <c r="AK191">
        <v>1</v>
      </c>
      <c r="AL191">
        <v>1</v>
      </c>
      <c r="AM191">
        <v>2</v>
      </c>
      <c r="AN191">
        <v>0</v>
      </c>
      <c r="AO191">
        <v>0</v>
      </c>
      <c r="AP191">
        <v>1</v>
      </c>
      <c r="AQ191">
        <v>1</v>
      </c>
      <c r="AR191">
        <v>0</v>
      </c>
      <c r="AS191" t="s">
        <v>3</v>
      </c>
      <c r="AT191">
        <v>0.38</v>
      </c>
      <c r="AU191" t="s">
        <v>3</v>
      </c>
      <c r="AV191">
        <v>1</v>
      </c>
      <c r="AW191">
        <v>2</v>
      </c>
      <c r="AX191">
        <v>73939746</v>
      </c>
      <c r="AY191">
        <v>1</v>
      </c>
      <c r="AZ191">
        <v>0</v>
      </c>
      <c r="BA191">
        <v>211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3.2794000000000003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0</v>
      </c>
      <c r="BR191">
        <v>3.2794000000000003</v>
      </c>
      <c r="BS191">
        <v>0</v>
      </c>
      <c r="BT191">
        <v>0</v>
      </c>
      <c r="BU191">
        <v>0</v>
      </c>
      <c r="BV191">
        <v>0</v>
      </c>
      <c r="BW191">
        <v>1</v>
      </c>
      <c r="CV191">
        <v>0</v>
      </c>
      <c r="CW191">
        <f>ROUND(Y191*Source!I160*DO191,7)</f>
        <v>0</v>
      </c>
      <c r="CX191">
        <f>ROUND(Y191*Source!I160,7)</f>
        <v>0</v>
      </c>
      <c r="CY191">
        <f>AB191</f>
        <v>13.81</v>
      </c>
      <c r="CZ191">
        <f>AF191</f>
        <v>8.6300000000000008</v>
      </c>
      <c r="DA191">
        <f>AJ191</f>
        <v>1.6</v>
      </c>
      <c r="DB191">
        <f t="shared" si="32"/>
        <v>3.28</v>
      </c>
      <c r="DC191">
        <f t="shared" si="33"/>
        <v>0</v>
      </c>
      <c r="DD191" t="s">
        <v>3</v>
      </c>
      <c r="DE191" t="s">
        <v>3</v>
      </c>
      <c r="DF191">
        <f>ROUND(ROUND(AE191,2)*CX191,2)</f>
        <v>0</v>
      </c>
      <c r="DG191">
        <f>ROUND(ROUND(AF191*AJ191,2)*CX191,2)</f>
        <v>0</v>
      </c>
      <c r="DH191">
        <f t="shared" si="34"/>
        <v>0</v>
      </c>
      <c r="DI191">
        <f t="shared" si="35"/>
        <v>0</v>
      </c>
      <c r="DJ191">
        <f>DG191+DH191</f>
        <v>0</v>
      </c>
      <c r="DK191">
        <v>0</v>
      </c>
      <c r="DL191" t="s">
        <v>3</v>
      </c>
      <c r="DM191">
        <v>0</v>
      </c>
      <c r="DN191" t="s">
        <v>3</v>
      </c>
      <c r="DO191">
        <v>0</v>
      </c>
    </row>
    <row r="192" spans="1:119" x14ac:dyDescent="0.2">
      <c r="A192">
        <f>ROW(Source!A160)</f>
        <v>160</v>
      </c>
      <c r="B192">
        <v>73938991</v>
      </c>
      <c r="C192">
        <v>73939740</v>
      </c>
      <c r="D192">
        <v>72589277</v>
      </c>
      <c r="E192">
        <v>1</v>
      </c>
      <c r="F192">
        <v>1</v>
      </c>
      <c r="G192">
        <v>1</v>
      </c>
      <c r="H192">
        <v>3</v>
      </c>
      <c r="I192" t="s">
        <v>572</v>
      </c>
      <c r="J192" t="s">
        <v>573</v>
      </c>
      <c r="K192" t="s">
        <v>574</v>
      </c>
      <c r="L192">
        <v>1346</v>
      </c>
      <c r="N192">
        <v>1009</v>
      </c>
      <c r="O192" t="s">
        <v>545</v>
      </c>
      <c r="P192" t="s">
        <v>545</v>
      </c>
      <c r="Q192">
        <v>1</v>
      </c>
      <c r="W192">
        <v>0</v>
      </c>
      <c r="X192">
        <v>478489546</v>
      </c>
      <c r="Y192">
        <f t="shared" si="31"/>
        <v>0.04</v>
      </c>
      <c r="AA192">
        <v>1002.64</v>
      </c>
      <c r="AB192">
        <v>0</v>
      </c>
      <c r="AC192">
        <v>0</v>
      </c>
      <c r="AD192">
        <v>0</v>
      </c>
      <c r="AE192">
        <v>596.80999999999995</v>
      </c>
      <c r="AF192">
        <v>0</v>
      </c>
      <c r="AG192">
        <v>0</v>
      </c>
      <c r="AH192">
        <v>0</v>
      </c>
      <c r="AI192">
        <v>1.68</v>
      </c>
      <c r="AJ192">
        <v>1</v>
      </c>
      <c r="AK192">
        <v>1</v>
      </c>
      <c r="AL192">
        <v>1</v>
      </c>
      <c r="AM192">
        <v>2</v>
      </c>
      <c r="AN192">
        <v>0</v>
      </c>
      <c r="AO192">
        <v>0</v>
      </c>
      <c r="AP192">
        <v>1</v>
      </c>
      <c r="AQ192">
        <v>1</v>
      </c>
      <c r="AR192">
        <v>0</v>
      </c>
      <c r="AS192" t="s">
        <v>3</v>
      </c>
      <c r="AT192">
        <v>0.04</v>
      </c>
      <c r="AU192" t="s">
        <v>3</v>
      </c>
      <c r="AV192">
        <v>0</v>
      </c>
      <c r="AW192">
        <v>2</v>
      </c>
      <c r="AX192">
        <v>73939747</v>
      </c>
      <c r="AY192">
        <v>1</v>
      </c>
      <c r="AZ192">
        <v>0</v>
      </c>
      <c r="BA192">
        <v>212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23.872399999999999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23.872399999999999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CV192">
        <v>0</v>
      </c>
      <c r="CW192">
        <v>0</v>
      </c>
      <c r="CX192">
        <f>ROUND(Y192*Source!I160,7)</f>
        <v>0</v>
      </c>
      <c r="CY192">
        <f>AA192</f>
        <v>1002.64</v>
      </c>
      <c r="CZ192">
        <f>AE192</f>
        <v>596.80999999999995</v>
      </c>
      <c r="DA192">
        <f>AI192</f>
        <v>1.68</v>
      </c>
      <c r="DB192">
        <f t="shared" si="32"/>
        <v>23.87</v>
      </c>
      <c r="DC192">
        <f t="shared" si="33"/>
        <v>0</v>
      </c>
      <c r="DD192" t="s">
        <v>3</v>
      </c>
      <c r="DE192" t="s">
        <v>3</v>
      </c>
      <c r="DF192">
        <f>ROUND(ROUND(AE192*AI192,2)*CX192,2)</f>
        <v>0</v>
      </c>
      <c r="DG192">
        <f>ROUND(ROUND(AF192,2)*CX192,2)</f>
        <v>0</v>
      </c>
      <c r="DH192">
        <f t="shared" si="34"/>
        <v>0</v>
      </c>
      <c r="DI192">
        <f t="shared" si="35"/>
        <v>0</v>
      </c>
      <c r="DJ192">
        <f>DF192</f>
        <v>0</v>
      </c>
      <c r="DK192">
        <v>0</v>
      </c>
      <c r="DL192" t="s">
        <v>3</v>
      </c>
      <c r="DM192">
        <v>0</v>
      </c>
      <c r="DN192" t="s">
        <v>3</v>
      </c>
      <c r="DO192">
        <v>0</v>
      </c>
    </row>
    <row r="193" spans="1:119" x14ac:dyDescent="0.2">
      <c r="A193">
        <f>ROW(Source!A160)</f>
        <v>160</v>
      </c>
      <c r="B193">
        <v>73938991</v>
      </c>
      <c r="C193">
        <v>73939740</v>
      </c>
      <c r="D193">
        <v>72635740</v>
      </c>
      <c r="E193">
        <v>1</v>
      </c>
      <c r="F193">
        <v>1</v>
      </c>
      <c r="G193">
        <v>1</v>
      </c>
      <c r="H193">
        <v>3</v>
      </c>
      <c r="I193" t="s">
        <v>357</v>
      </c>
      <c r="J193" t="s">
        <v>359</v>
      </c>
      <c r="K193" t="s">
        <v>358</v>
      </c>
      <c r="L193">
        <v>1371</v>
      </c>
      <c r="N193">
        <v>1013</v>
      </c>
      <c r="O193" t="s">
        <v>137</v>
      </c>
      <c r="P193" t="s">
        <v>137</v>
      </c>
      <c r="Q193">
        <v>1</v>
      </c>
      <c r="W193">
        <v>0</v>
      </c>
      <c r="X193">
        <v>-1971811453</v>
      </c>
      <c r="Y193">
        <f t="shared" ref="Y193:Y249" si="52">AT193</f>
        <v>1</v>
      </c>
      <c r="AA193">
        <v>3075.37</v>
      </c>
      <c r="AB193">
        <v>0</v>
      </c>
      <c r="AC193">
        <v>0</v>
      </c>
      <c r="AD193">
        <v>0</v>
      </c>
      <c r="AE193">
        <v>3106.43</v>
      </c>
      <c r="AF193">
        <v>0</v>
      </c>
      <c r="AG193">
        <v>0</v>
      </c>
      <c r="AH193">
        <v>0</v>
      </c>
      <c r="AI193">
        <v>0.99</v>
      </c>
      <c r="AJ193">
        <v>1</v>
      </c>
      <c r="AK193">
        <v>1</v>
      </c>
      <c r="AL193">
        <v>1</v>
      </c>
      <c r="AM193">
        <v>0</v>
      </c>
      <c r="AN193">
        <v>0</v>
      </c>
      <c r="AO193">
        <v>0</v>
      </c>
      <c r="AP193">
        <v>1</v>
      </c>
      <c r="AQ193">
        <v>0</v>
      </c>
      <c r="AR193">
        <v>0</v>
      </c>
      <c r="AS193" t="s">
        <v>3</v>
      </c>
      <c r="AT193">
        <v>1</v>
      </c>
      <c r="AU193" t="s">
        <v>3</v>
      </c>
      <c r="AV193">
        <v>0</v>
      </c>
      <c r="AW193">
        <v>1</v>
      </c>
      <c r="AX193">
        <v>-1</v>
      </c>
      <c r="AY193">
        <v>0</v>
      </c>
      <c r="AZ193">
        <v>0</v>
      </c>
      <c r="BA193" t="s">
        <v>3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CV193">
        <v>0</v>
      </c>
      <c r="CW193">
        <v>0</v>
      </c>
      <c r="CX193">
        <f>ROUND(Y193*Source!I160,7)</f>
        <v>0</v>
      </c>
      <c r="CY193">
        <f>AA193</f>
        <v>3075.37</v>
      </c>
      <c r="CZ193">
        <f>AE193</f>
        <v>3106.43</v>
      </c>
      <c r="DA193">
        <f>AI193</f>
        <v>0.99</v>
      </c>
      <c r="DB193">
        <f t="shared" ref="DB193:DB249" si="53">ROUND(ROUND(AT193*CZ193,2),6)</f>
        <v>3106.43</v>
      </c>
      <c r="DC193">
        <f t="shared" ref="DC193:DC249" si="54">ROUND(ROUND(AT193*AG193,2),6)</f>
        <v>0</v>
      </c>
      <c r="DD193" t="s">
        <v>3</v>
      </c>
      <c r="DE193" t="s">
        <v>3</v>
      </c>
      <c r="DF193">
        <f>ROUND(ROUND(AE193*AI193,2)*CX193,2)</f>
        <v>0</v>
      </c>
      <c r="DG193">
        <f>ROUND(ROUND(AF193,2)*CX193,2)</f>
        <v>0</v>
      </c>
      <c r="DH193">
        <f t="shared" ref="DH193:DH249" si="55">ROUND(ROUND(AG193,2)*CX193,2)</f>
        <v>0</v>
      </c>
      <c r="DI193">
        <f t="shared" ref="DI193:DI249" si="56">ROUND(ROUND(AH193,2)*CX193,2)</f>
        <v>0</v>
      </c>
      <c r="DJ193">
        <f>DF193</f>
        <v>0</v>
      </c>
      <c r="DK193">
        <v>0</v>
      </c>
      <c r="DL193" t="s">
        <v>3</v>
      </c>
      <c r="DM193">
        <v>0</v>
      </c>
      <c r="DN193" t="s">
        <v>3</v>
      </c>
      <c r="DO193">
        <v>0</v>
      </c>
    </row>
    <row r="194" spans="1:119" x14ac:dyDescent="0.2">
      <c r="A194">
        <f>ROW(Source!A197)</f>
        <v>197</v>
      </c>
      <c r="B194">
        <v>73938991</v>
      </c>
      <c r="C194">
        <v>73939750</v>
      </c>
      <c r="D194">
        <v>72518640</v>
      </c>
      <c r="E194">
        <v>119</v>
      </c>
      <c r="F194">
        <v>1</v>
      </c>
      <c r="G194">
        <v>1</v>
      </c>
      <c r="H194">
        <v>1</v>
      </c>
      <c r="I194" t="s">
        <v>523</v>
      </c>
      <c r="J194" t="s">
        <v>3</v>
      </c>
      <c r="K194" t="s">
        <v>524</v>
      </c>
      <c r="L194">
        <v>1191</v>
      </c>
      <c r="N194">
        <v>1013</v>
      </c>
      <c r="O194" t="s">
        <v>493</v>
      </c>
      <c r="P194" t="s">
        <v>493</v>
      </c>
      <c r="Q194">
        <v>1</v>
      </c>
      <c r="W194">
        <v>0</v>
      </c>
      <c r="X194">
        <v>-1461236815</v>
      </c>
      <c r="Y194">
        <f t="shared" si="52"/>
        <v>20.51</v>
      </c>
      <c r="AA194">
        <v>0</v>
      </c>
      <c r="AB194">
        <v>0</v>
      </c>
      <c r="AC194">
        <v>0</v>
      </c>
      <c r="AD194">
        <v>373.36</v>
      </c>
      <c r="AE194">
        <v>0</v>
      </c>
      <c r="AF194">
        <v>0</v>
      </c>
      <c r="AG194">
        <v>0</v>
      </c>
      <c r="AH194">
        <v>373.36</v>
      </c>
      <c r="AI194">
        <v>1</v>
      </c>
      <c r="AJ194">
        <v>1</v>
      </c>
      <c r="AK194">
        <v>1</v>
      </c>
      <c r="AL194">
        <v>1</v>
      </c>
      <c r="AM194">
        <v>-2</v>
      </c>
      <c r="AN194">
        <v>0</v>
      </c>
      <c r="AO194">
        <v>0</v>
      </c>
      <c r="AP194">
        <v>1</v>
      </c>
      <c r="AQ194">
        <v>1</v>
      </c>
      <c r="AR194">
        <v>0</v>
      </c>
      <c r="AS194" t="s">
        <v>3</v>
      </c>
      <c r="AT194">
        <v>20.51</v>
      </c>
      <c r="AU194" t="s">
        <v>3</v>
      </c>
      <c r="AV194">
        <v>1</v>
      </c>
      <c r="AW194">
        <v>2</v>
      </c>
      <c r="AX194">
        <v>73939765</v>
      </c>
      <c r="AY194">
        <v>1</v>
      </c>
      <c r="AZ194">
        <v>0</v>
      </c>
      <c r="BA194">
        <v>214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7657.6136000000006</v>
      </c>
      <c r="BN194">
        <v>20.51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7657.6136000000006</v>
      </c>
      <c r="BU194">
        <v>20.51</v>
      </c>
      <c r="BV194">
        <v>0</v>
      </c>
      <c r="BW194">
        <v>1</v>
      </c>
      <c r="CU194">
        <f>ROUND(AT194*Source!I197*AH194*AL194,2)</f>
        <v>114.86</v>
      </c>
      <c r="CV194">
        <f>ROUND(Y194*Source!I197,7)</f>
        <v>0.30764999999999998</v>
      </c>
      <c r="CW194">
        <v>0</v>
      </c>
      <c r="CX194">
        <f>ROUND(Y194*Source!I197,7)</f>
        <v>0.30764999999999998</v>
      </c>
      <c r="CY194">
        <f>AD194</f>
        <v>373.36</v>
      </c>
      <c r="CZ194">
        <f>AH194</f>
        <v>373.36</v>
      </c>
      <c r="DA194">
        <f>AL194</f>
        <v>1</v>
      </c>
      <c r="DB194">
        <f t="shared" si="53"/>
        <v>7657.61</v>
      </c>
      <c r="DC194">
        <f t="shared" si="54"/>
        <v>0</v>
      </c>
      <c r="DD194" t="s">
        <v>3</v>
      </c>
      <c r="DE194" t="s">
        <v>3</v>
      </c>
      <c r="DF194">
        <f t="shared" ref="DF194:DF201" si="57">ROUND(ROUND(AE194,2)*CX194,2)</f>
        <v>0</v>
      </c>
      <c r="DG194">
        <f>ROUND(ROUND(AF194,2)*CX194,2)</f>
        <v>0</v>
      </c>
      <c r="DH194">
        <f t="shared" si="55"/>
        <v>0</v>
      </c>
      <c r="DI194">
        <f t="shared" si="56"/>
        <v>114.86</v>
      </c>
      <c r="DJ194">
        <f>DI194</f>
        <v>114.86</v>
      </c>
      <c r="DK194">
        <v>1</v>
      </c>
      <c r="DL194" t="s">
        <v>3</v>
      </c>
      <c r="DM194">
        <v>0</v>
      </c>
      <c r="DN194" t="s">
        <v>3</v>
      </c>
      <c r="DO194">
        <v>0</v>
      </c>
    </row>
    <row r="195" spans="1:119" x14ac:dyDescent="0.2">
      <c r="A195">
        <f>ROW(Source!A197)</f>
        <v>197</v>
      </c>
      <c r="B195">
        <v>73938991</v>
      </c>
      <c r="C195">
        <v>73939750</v>
      </c>
      <c r="D195">
        <v>72518826</v>
      </c>
      <c r="E195">
        <v>119</v>
      </c>
      <c r="F195">
        <v>1</v>
      </c>
      <c r="G195">
        <v>1</v>
      </c>
      <c r="H195">
        <v>1</v>
      </c>
      <c r="I195" t="s">
        <v>491</v>
      </c>
      <c r="J195" t="s">
        <v>3</v>
      </c>
      <c r="K195" t="s">
        <v>492</v>
      </c>
      <c r="L195">
        <v>1191</v>
      </c>
      <c r="N195">
        <v>1013</v>
      </c>
      <c r="O195" t="s">
        <v>493</v>
      </c>
      <c r="P195" t="s">
        <v>493</v>
      </c>
      <c r="Q195">
        <v>1</v>
      </c>
      <c r="W195">
        <v>0</v>
      </c>
      <c r="X195">
        <v>-1417349443</v>
      </c>
      <c r="Y195">
        <f t="shared" si="52"/>
        <v>11.96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1</v>
      </c>
      <c r="AK195">
        <v>1</v>
      </c>
      <c r="AL195">
        <v>1</v>
      </c>
      <c r="AM195">
        <v>-2</v>
      </c>
      <c r="AN195">
        <v>0</v>
      </c>
      <c r="AO195">
        <v>0</v>
      </c>
      <c r="AP195">
        <v>1</v>
      </c>
      <c r="AQ195">
        <v>1</v>
      </c>
      <c r="AR195">
        <v>0</v>
      </c>
      <c r="AS195" t="s">
        <v>3</v>
      </c>
      <c r="AT195">
        <v>11.96</v>
      </c>
      <c r="AU195" t="s">
        <v>3</v>
      </c>
      <c r="AV195">
        <v>2</v>
      </c>
      <c r="AW195">
        <v>2</v>
      </c>
      <c r="AX195">
        <v>73939766</v>
      </c>
      <c r="AY195">
        <v>1</v>
      </c>
      <c r="AZ195">
        <v>0</v>
      </c>
      <c r="BA195">
        <v>215</v>
      </c>
      <c r="BB195">
        <v>1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CV195">
        <v>0</v>
      </c>
      <c r="CW195">
        <v>0</v>
      </c>
      <c r="CX195">
        <f>ROUND(Y195*Source!I197,7)</f>
        <v>0.1794</v>
      </c>
      <c r="CY195">
        <f>AD195</f>
        <v>0</v>
      </c>
      <c r="CZ195">
        <f>AH195</f>
        <v>0</v>
      </c>
      <c r="DA195">
        <f>AL195</f>
        <v>1</v>
      </c>
      <c r="DB195">
        <f t="shared" si="53"/>
        <v>0</v>
      </c>
      <c r="DC195">
        <f t="shared" si="54"/>
        <v>0</v>
      </c>
      <c r="DD195" t="s">
        <v>3</v>
      </c>
      <c r="DE195" t="s">
        <v>3</v>
      </c>
      <c r="DF195">
        <f t="shared" si="57"/>
        <v>0</v>
      </c>
      <c r="DG195">
        <f>ROUND(ROUND(AF195,2)*CX195,2)</f>
        <v>0</v>
      </c>
      <c r="DH195">
        <f t="shared" si="55"/>
        <v>0</v>
      </c>
      <c r="DI195">
        <f t="shared" si="56"/>
        <v>0</v>
      </c>
      <c r="DJ195">
        <f>DI195</f>
        <v>0</v>
      </c>
      <c r="DK195">
        <v>0</v>
      </c>
      <c r="DL195" t="s">
        <v>3</v>
      </c>
      <c r="DM195">
        <v>0</v>
      </c>
      <c r="DN195" t="s">
        <v>3</v>
      </c>
      <c r="DO195">
        <v>0</v>
      </c>
    </row>
    <row r="196" spans="1:119" x14ac:dyDescent="0.2">
      <c r="A196">
        <f>ROW(Source!A197)</f>
        <v>197</v>
      </c>
      <c r="B196">
        <v>73938991</v>
      </c>
      <c r="C196">
        <v>73939750</v>
      </c>
      <c r="D196">
        <v>72646682</v>
      </c>
      <c r="E196">
        <v>1</v>
      </c>
      <c r="F196">
        <v>1</v>
      </c>
      <c r="G196">
        <v>1</v>
      </c>
      <c r="H196">
        <v>2</v>
      </c>
      <c r="I196" t="s">
        <v>525</v>
      </c>
      <c r="J196" t="s">
        <v>526</v>
      </c>
      <c r="K196" t="s">
        <v>527</v>
      </c>
      <c r="L196">
        <v>1368</v>
      </c>
      <c r="N196">
        <v>1011</v>
      </c>
      <c r="O196" t="s">
        <v>497</v>
      </c>
      <c r="P196" t="s">
        <v>497</v>
      </c>
      <c r="Q196">
        <v>1</v>
      </c>
      <c r="W196">
        <v>0</v>
      </c>
      <c r="X196">
        <v>-733090258</v>
      </c>
      <c r="Y196">
        <f t="shared" si="52"/>
        <v>11.44</v>
      </c>
      <c r="AA196">
        <v>0</v>
      </c>
      <c r="AB196">
        <v>1172.93</v>
      </c>
      <c r="AC196">
        <v>459.98</v>
      </c>
      <c r="AD196">
        <v>0</v>
      </c>
      <c r="AE196">
        <v>0</v>
      </c>
      <c r="AF196">
        <v>994.01</v>
      </c>
      <c r="AG196">
        <v>459.98</v>
      </c>
      <c r="AH196">
        <v>0</v>
      </c>
      <c r="AI196">
        <v>1</v>
      </c>
      <c r="AJ196">
        <v>1.18</v>
      </c>
      <c r="AK196">
        <v>1</v>
      </c>
      <c r="AL196">
        <v>1</v>
      </c>
      <c r="AM196">
        <v>2</v>
      </c>
      <c r="AN196">
        <v>0</v>
      </c>
      <c r="AO196">
        <v>0</v>
      </c>
      <c r="AP196">
        <v>1</v>
      </c>
      <c r="AQ196">
        <v>1</v>
      </c>
      <c r="AR196">
        <v>0</v>
      </c>
      <c r="AS196" t="s">
        <v>3</v>
      </c>
      <c r="AT196">
        <v>11.44</v>
      </c>
      <c r="AU196" t="s">
        <v>3</v>
      </c>
      <c r="AV196">
        <v>1</v>
      </c>
      <c r="AW196">
        <v>2</v>
      </c>
      <c r="AX196">
        <v>73939767</v>
      </c>
      <c r="AY196">
        <v>1</v>
      </c>
      <c r="AZ196">
        <v>0</v>
      </c>
      <c r="BA196">
        <v>216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11371.474399999999</v>
      </c>
      <c r="BL196">
        <v>5262.1711999999998</v>
      </c>
      <c r="BM196">
        <v>0</v>
      </c>
      <c r="BN196">
        <v>0</v>
      </c>
      <c r="BO196">
        <v>11.44</v>
      </c>
      <c r="BP196">
        <v>1</v>
      </c>
      <c r="BQ196">
        <v>0</v>
      </c>
      <c r="BR196">
        <v>11371.474399999999</v>
      </c>
      <c r="BS196">
        <v>5262.1711999999998</v>
      </c>
      <c r="BT196">
        <v>0</v>
      </c>
      <c r="BU196">
        <v>0</v>
      </c>
      <c r="BV196">
        <v>11.44</v>
      </c>
      <c r="BW196">
        <v>1</v>
      </c>
      <c r="CV196">
        <v>0</v>
      </c>
      <c r="CW196">
        <f>ROUND(Y196*Source!I197*DO196,7)</f>
        <v>0.1716</v>
      </c>
      <c r="CX196">
        <f>ROUND(Y196*Source!I197,7)</f>
        <v>0.1716</v>
      </c>
      <c r="CY196">
        <f>AB196</f>
        <v>1172.93</v>
      </c>
      <c r="CZ196">
        <f>AF196</f>
        <v>994.01</v>
      </c>
      <c r="DA196">
        <f>AJ196</f>
        <v>1.18</v>
      </c>
      <c r="DB196">
        <f t="shared" si="53"/>
        <v>11371.47</v>
      </c>
      <c r="DC196">
        <f t="shared" si="54"/>
        <v>5262.17</v>
      </c>
      <c r="DD196" t="s">
        <v>3</v>
      </c>
      <c r="DE196" t="s">
        <v>3</v>
      </c>
      <c r="DF196">
        <f t="shared" si="57"/>
        <v>0</v>
      </c>
      <c r="DG196">
        <f>ROUND(ROUND(AF196*AJ196,2)*CX196,2)</f>
        <v>201.27</v>
      </c>
      <c r="DH196">
        <f t="shared" si="55"/>
        <v>78.930000000000007</v>
      </c>
      <c r="DI196">
        <f t="shared" si="56"/>
        <v>0</v>
      </c>
      <c r="DJ196">
        <f>DG196+DH196</f>
        <v>280.20000000000005</v>
      </c>
      <c r="DK196">
        <v>0</v>
      </c>
      <c r="DL196" t="s">
        <v>506</v>
      </c>
      <c r="DM196">
        <v>5</v>
      </c>
      <c r="DN196" t="s">
        <v>493</v>
      </c>
      <c r="DO196">
        <v>1</v>
      </c>
    </row>
    <row r="197" spans="1:119" x14ac:dyDescent="0.2">
      <c r="A197">
        <f>ROW(Source!A197)</f>
        <v>197</v>
      </c>
      <c r="B197">
        <v>73938991</v>
      </c>
      <c r="C197">
        <v>73939750</v>
      </c>
      <c r="D197">
        <v>72647129</v>
      </c>
      <c r="E197">
        <v>1</v>
      </c>
      <c r="F197">
        <v>1</v>
      </c>
      <c r="G197">
        <v>1</v>
      </c>
      <c r="H197">
        <v>2</v>
      </c>
      <c r="I197" t="s">
        <v>528</v>
      </c>
      <c r="J197" t="s">
        <v>529</v>
      </c>
      <c r="K197" t="s">
        <v>530</v>
      </c>
      <c r="L197">
        <v>1368</v>
      </c>
      <c r="N197">
        <v>1011</v>
      </c>
      <c r="O197" t="s">
        <v>497</v>
      </c>
      <c r="P197" t="s">
        <v>497</v>
      </c>
      <c r="Q197">
        <v>1</v>
      </c>
      <c r="W197">
        <v>0</v>
      </c>
      <c r="X197">
        <v>1678177714</v>
      </c>
      <c r="Y197">
        <f t="shared" si="52"/>
        <v>2.0699999999999998</v>
      </c>
      <c r="AA197">
        <v>0</v>
      </c>
      <c r="AB197">
        <v>43.87</v>
      </c>
      <c r="AC197">
        <v>0</v>
      </c>
      <c r="AD197">
        <v>0</v>
      </c>
      <c r="AE197">
        <v>0</v>
      </c>
      <c r="AF197">
        <v>43.87</v>
      </c>
      <c r="AG197">
        <v>0</v>
      </c>
      <c r="AH197">
        <v>0</v>
      </c>
      <c r="AI197">
        <v>1</v>
      </c>
      <c r="AJ197">
        <v>1</v>
      </c>
      <c r="AK197">
        <v>1</v>
      </c>
      <c r="AL197">
        <v>1</v>
      </c>
      <c r="AM197">
        <v>-2</v>
      </c>
      <c r="AN197">
        <v>0</v>
      </c>
      <c r="AO197">
        <v>0</v>
      </c>
      <c r="AP197">
        <v>1</v>
      </c>
      <c r="AQ197">
        <v>1</v>
      </c>
      <c r="AR197">
        <v>0</v>
      </c>
      <c r="AS197" t="s">
        <v>3</v>
      </c>
      <c r="AT197">
        <v>2.0699999999999998</v>
      </c>
      <c r="AU197" t="s">
        <v>3</v>
      </c>
      <c r="AV197">
        <v>1</v>
      </c>
      <c r="AW197">
        <v>2</v>
      </c>
      <c r="AX197">
        <v>73939768</v>
      </c>
      <c r="AY197">
        <v>1</v>
      </c>
      <c r="AZ197">
        <v>0</v>
      </c>
      <c r="BA197">
        <v>217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90.81089999999999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0</v>
      </c>
      <c r="BR197">
        <v>90.81089999999999</v>
      </c>
      <c r="BS197">
        <v>0</v>
      </c>
      <c r="BT197">
        <v>0</v>
      </c>
      <c r="BU197">
        <v>0</v>
      </c>
      <c r="BV197">
        <v>0</v>
      </c>
      <c r="BW197">
        <v>1</v>
      </c>
      <c r="CV197">
        <v>0</v>
      </c>
      <c r="CW197">
        <f>ROUND(Y197*Source!I197*DO197,7)</f>
        <v>0</v>
      </c>
      <c r="CX197">
        <f>ROUND(Y197*Source!I197,7)</f>
        <v>3.1050000000000001E-2</v>
      </c>
      <c r="CY197">
        <f>AB197</f>
        <v>43.87</v>
      </c>
      <c r="CZ197">
        <f>AF197</f>
        <v>43.87</v>
      </c>
      <c r="DA197">
        <f>AJ197</f>
        <v>1</v>
      </c>
      <c r="DB197">
        <f t="shared" si="53"/>
        <v>90.81</v>
      </c>
      <c r="DC197">
        <f t="shared" si="54"/>
        <v>0</v>
      </c>
      <c r="DD197" t="s">
        <v>3</v>
      </c>
      <c r="DE197" t="s">
        <v>3</v>
      </c>
      <c r="DF197">
        <f t="shared" si="57"/>
        <v>0</v>
      </c>
      <c r="DG197">
        <f>ROUND(ROUND(AF197,2)*CX197,2)</f>
        <v>1.36</v>
      </c>
      <c r="DH197">
        <f t="shared" si="55"/>
        <v>0</v>
      </c>
      <c r="DI197">
        <f t="shared" si="56"/>
        <v>0</v>
      </c>
      <c r="DJ197">
        <f>DG197+DH197</f>
        <v>1.36</v>
      </c>
      <c r="DK197">
        <v>1</v>
      </c>
      <c r="DL197" t="s">
        <v>3</v>
      </c>
      <c r="DM197">
        <v>0</v>
      </c>
      <c r="DN197" t="s">
        <v>3</v>
      </c>
      <c r="DO197">
        <v>0</v>
      </c>
    </row>
    <row r="198" spans="1:119" x14ac:dyDescent="0.2">
      <c r="A198">
        <f>ROW(Source!A197)</f>
        <v>197</v>
      </c>
      <c r="B198">
        <v>73938991</v>
      </c>
      <c r="C198">
        <v>73939750</v>
      </c>
      <c r="D198">
        <v>72647141</v>
      </c>
      <c r="E198">
        <v>1</v>
      </c>
      <c r="F198">
        <v>1</v>
      </c>
      <c r="G198">
        <v>1</v>
      </c>
      <c r="H198">
        <v>2</v>
      </c>
      <c r="I198" t="s">
        <v>531</v>
      </c>
      <c r="J198" t="s">
        <v>532</v>
      </c>
      <c r="K198" t="s">
        <v>533</v>
      </c>
      <c r="L198">
        <v>1368</v>
      </c>
      <c r="N198">
        <v>1011</v>
      </c>
      <c r="O198" t="s">
        <v>497</v>
      </c>
      <c r="P198" t="s">
        <v>497</v>
      </c>
      <c r="Q198">
        <v>1</v>
      </c>
      <c r="W198">
        <v>0</v>
      </c>
      <c r="X198">
        <v>-2130331961</v>
      </c>
      <c r="Y198">
        <f t="shared" si="52"/>
        <v>0.52</v>
      </c>
      <c r="AA198">
        <v>0</v>
      </c>
      <c r="AB198">
        <v>417.12</v>
      </c>
      <c r="AC198">
        <v>400.24</v>
      </c>
      <c r="AD198">
        <v>0</v>
      </c>
      <c r="AE198">
        <v>0</v>
      </c>
      <c r="AF198">
        <v>417.12</v>
      </c>
      <c r="AG198">
        <v>400.24</v>
      </c>
      <c r="AH198">
        <v>0</v>
      </c>
      <c r="AI198">
        <v>1</v>
      </c>
      <c r="AJ198">
        <v>1</v>
      </c>
      <c r="AK198">
        <v>1</v>
      </c>
      <c r="AL198">
        <v>1</v>
      </c>
      <c r="AM198">
        <v>-2</v>
      </c>
      <c r="AN198">
        <v>0</v>
      </c>
      <c r="AO198">
        <v>0</v>
      </c>
      <c r="AP198">
        <v>1</v>
      </c>
      <c r="AQ198">
        <v>1</v>
      </c>
      <c r="AR198">
        <v>0</v>
      </c>
      <c r="AS198" t="s">
        <v>3</v>
      </c>
      <c r="AT198">
        <v>0.52</v>
      </c>
      <c r="AU198" t="s">
        <v>3</v>
      </c>
      <c r="AV198">
        <v>1</v>
      </c>
      <c r="AW198">
        <v>2</v>
      </c>
      <c r="AX198">
        <v>73939769</v>
      </c>
      <c r="AY198">
        <v>1</v>
      </c>
      <c r="AZ198">
        <v>0</v>
      </c>
      <c r="BA198">
        <v>218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216.9024</v>
      </c>
      <c r="BL198">
        <v>208.12480000000002</v>
      </c>
      <c r="BM198">
        <v>0</v>
      </c>
      <c r="BN198">
        <v>0</v>
      </c>
      <c r="BO198">
        <v>0.52</v>
      </c>
      <c r="BP198">
        <v>1</v>
      </c>
      <c r="BQ198">
        <v>0</v>
      </c>
      <c r="BR198">
        <v>216.9024</v>
      </c>
      <c r="BS198">
        <v>208.12480000000002</v>
      </c>
      <c r="BT198">
        <v>0</v>
      </c>
      <c r="BU198">
        <v>0</v>
      </c>
      <c r="BV198">
        <v>0.52</v>
      </c>
      <c r="BW198">
        <v>1</v>
      </c>
      <c r="CV198">
        <v>0</v>
      </c>
      <c r="CW198">
        <f>ROUND(Y198*Source!I197*DO198,7)</f>
        <v>7.7999999999999996E-3</v>
      </c>
      <c r="CX198">
        <f>ROUND(Y198*Source!I197,7)</f>
        <v>7.7999999999999996E-3</v>
      </c>
      <c r="CY198">
        <f>AB198</f>
        <v>417.12</v>
      </c>
      <c r="CZ198">
        <f>AF198</f>
        <v>417.12</v>
      </c>
      <c r="DA198">
        <f>AJ198</f>
        <v>1</v>
      </c>
      <c r="DB198">
        <f t="shared" si="53"/>
        <v>216.9</v>
      </c>
      <c r="DC198">
        <f t="shared" si="54"/>
        <v>208.12</v>
      </c>
      <c r="DD198" t="s">
        <v>3</v>
      </c>
      <c r="DE198" t="s">
        <v>3</v>
      </c>
      <c r="DF198">
        <f t="shared" si="57"/>
        <v>0</v>
      </c>
      <c r="DG198">
        <f>ROUND(ROUND(AF198,2)*CX198,2)</f>
        <v>3.25</v>
      </c>
      <c r="DH198">
        <f t="shared" si="55"/>
        <v>3.12</v>
      </c>
      <c r="DI198">
        <f t="shared" si="56"/>
        <v>0</v>
      </c>
      <c r="DJ198">
        <f>DG198+DH198</f>
        <v>6.37</v>
      </c>
      <c r="DK198">
        <v>1</v>
      </c>
      <c r="DL198" t="s">
        <v>534</v>
      </c>
      <c r="DM198">
        <v>4</v>
      </c>
      <c r="DN198" t="s">
        <v>493</v>
      </c>
      <c r="DO198">
        <v>1</v>
      </c>
    </row>
    <row r="199" spans="1:119" x14ac:dyDescent="0.2">
      <c r="A199">
        <f>ROW(Source!A197)</f>
        <v>197</v>
      </c>
      <c r="B199">
        <v>73938991</v>
      </c>
      <c r="C199">
        <v>73939750</v>
      </c>
      <c r="D199">
        <v>72647493</v>
      </c>
      <c r="E199">
        <v>1</v>
      </c>
      <c r="F199">
        <v>1</v>
      </c>
      <c r="G199">
        <v>1</v>
      </c>
      <c r="H199">
        <v>2</v>
      </c>
      <c r="I199" t="s">
        <v>535</v>
      </c>
      <c r="J199" t="s">
        <v>536</v>
      </c>
      <c r="K199" t="s">
        <v>537</v>
      </c>
      <c r="L199">
        <v>1368</v>
      </c>
      <c r="N199">
        <v>1011</v>
      </c>
      <c r="O199" t="s">
        <v>497</v>
      </c>
      <c r="P199" t="s">
        <v>497</v>
      </c>
      <c r="Q199">
        <v>1</v>
      </c>
      <c r="W199">
        <v>0</v>
      </c>
      <c r="X199">
        <v>571220797</v>
      </c>
      <c r="Y199">
        <f t="shared" si="52"/>
        <v>0.52</v>
      </c>
      <c r="AA199">
        <v>0</v>
      </c>
      <c r="AB199">
        <v>6.69</v>
      </c>
      <c r="AC199">
        <v>0</v>
      </c>
      <c r="AD199">
        <v>0</v>
      </c>
      <c r="AE199">
        <v>0</v>
      </c>
      <c r="AF199">
        <v>4.5199999999999996</v>
      </c>
      <c r="AG199">
        <v>0</v>
      </c>
      <c r="AH199">
        <v>0</v>
      </c>
      <c r="AI199">
        <v>1</v>
      </c>
      <c r="AJ199">
        <v>1.48</v>
      </c>
      <c r="AK199">
        <v>1</v>
      </c>
      <c r="AL199">
        <v>1</v>
      </c>
      <c r="AM199">
        <v>2</v>
      </c>
      <c r="AN199">
        <v>0</v>
      </c>
      <c r="AO199">
        <v>0</v>
      </c>
      <c r="AP199">
        <v>1</v>
      </c>
      <c r="AQ199">
        <v>1</v>
      </c>
      <c r="AR199">
        <v>0</v>
      </c>
      <c r="AS199" t="s">
        <v>3</v>
      </c>
      <c r="AT199">
        <v>0.52</v>
      </c>
      <c r="AU199" t="s">
        <v>3</v>
      </c>
      <c r="AV199">
        <v>1</v>
      </c>
      <c r="AW199">
        <v>2</v>
      </c>
      <c r="AX199">
        <v>73939770</v>
      </c>
      <c r="AY199">
        <v>1</v>
      </c>
      <c r="AZ199">
        <v>0</v>
      </c>
      <c r="BA199">
        <v>219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2.3504</v>
      </c>
      <c r="BL199">
        <v>0</v>
      </c>
      <c r="BM199">
        <v>0</v>
      </c>
      <c r="BN199">
        <v>0</v>
      </c>
      <c r="BO199">
        <v>0</v>
      </c>
      <c r="BP199">
        <v>1</v>
      </c>
      <c r="BQ199">
        <v>0</v>
      </c>
      <c r="BR199">
        <v>2.3504</v>
      </c>
      <c r="BS199">
        <v>0</v>
      </c>
      <c r="BT199">
        <v>0</v>
      </c>
      <c r="BU199">
        <v>0</v>
      </c>
      <c r="BV199">
        <v>0</v>
      </c>
      <c r="BW199">
        <v>1</v>
      </c>
      <c r="CV199">
        <v>0</v>
      </c>
      <c r="CW199">
        <f>ROUND(Y199*Source!I197*DO199,7)</f>
        <v>0</v>
      </c>
      <c r="CX199">
        <f>ROUND(Y199*Source!I197,7)</f>
        <v>7.7999999999999996E-3</v>
      </c>
      <c r="CY199">
        <f>AB199</f>
        <v>6.69</v>
      </c>
      <c r="CZ199">
        <f>AF199</f>
        <v>4.5199999999999996</v>
      </c>
      <c r="DA199">
        <f>AJ199</f>
        <v>1.48</v>
      </c>
      <c r="DB199">
        <f t="shared" si="53"/>
        <v>2.35</v>
      </c>
      <c r="DC199">
        <f t="shared" si="54"/>
        <v>0</v>
      </c>
      <c r="DD199" t="s">
        <v>3</v>
      </c>
      <c r="DE199" t="s">
        <v>3</v>
      </c>
      <c r="DF199">
        <f t="shared" si="57"/>
        <v>0</v>
      </c>
      <c r="DG199">
        <f>ROUND(ROUND(AF199*AJ199,2)*CX199,2)</f>
        <v>0.05</v>
      </c>
      <c r="DH199">
        <f t="shared" si="55"/>
        <v>0</v>
      </c>
      <c r="DI199">
        <f t="shared" si="56"/>
        <v>0</v>
      </c>
      <c r="DJ199">
        <f>DG199+DH199</f>
        <v>0.05</v>
      </c>
      <c r="DK199">
        <v>0</v>
      </c>
      <c r="DL199" t="s">
        <v>3</v>
      </c>
      <c r="DM199">
        <v>0</v>
      </c>
      <c r="DN199" t="s">
        <v>3</v>
      </c>
      <c r="DO199">
        <v>0</v>
      </c>
    </row>
    <row r="200" spans="1:119" x14ac:dyDescent="0.2">
      <c r="A200">
        <f>ROW(Source!A197)</f>
        <v>197</v>
      </c>
      <c r="B200">
        <v>73938991</v>
      </c>
      <c r="C200">
        <v>73939750</v>
      </c>
      <c r="D200">
        <v>72591353</v>
      </c>
      <c r="E200">
        <v>1</v>
      </c>
      <c r="F200">
        <v>1</v>
      </c>
      <c r="G200">
        <v>1</v>
      </c>
      <c r="H200">
        <v>3</v>
      </c>
      <c r="I200" t="s">
        <v>538</v>
      </c>
      <c r="J200" t="s">
        <v>539</v>
      </c>
      <c r="K200" t="s">
        <v>540</v>
      </c>
      <c r="L200">
        <v>1383</v>
      </c>
      <c r="N200">
        <v>1013</v>
      </c>
      <c r="O200" t="s">
        <v>541</v>
      </c>
      <c r="P200" t="s">
        <v>541</v>
      </c>
      <c r="Q200">
        <v>1</v>
      </c>
      <c r="W200">
        <v>0</v>
      </c>
      <c r="X200">
        <v>86017057</v>
      </c>
      <c r="Y200">
        <f t="shared" si="52"/>
        <v>1.3859999999999999</v>
      </c>
      <c r="AA200">
        <v>9.5500000000000007</v>
      </c>
      <c r="AB200">
        <v>0</v>
      </c>
      <c r="AC200">
        <v>0</v>
      </c>
      <c r="AD200">
        <v>0</v>
      </c>
      <c r="AE200">
        <v>9.5500000000000007</v>
      </c>
      <c r="AF200">
        <v>0</v>
      </c>
      <c r="AG200">
        <v>0</v>
      </c>
      <c r="AH200">
        <v>0</v>
      </c>
      <c r="AI200">
        <v>1</v>
      </c>
      <c r="AJ200">
        <v>1</v>
      </c>
      <c r="AK200">
        <v>1</v>
      </c>
      <c r="AL200">
        <v>1</v>
      </c>
      <c r="AM200">
        <v>-2</v>
      </c>
      <c r="AN200">
        <v>0</v>
      </c>
      <c r="AO200">
        <v>0</v>
      </c>
      <c r="AP200">
        <v>1</v>
      </c>
      <c r="AQ200">
        <v>1</v>
      </c>
      <c r="AR200">
        <v>0</v>
      </c>
      <c r="AS200" t="s">
        <v>3</v>
      </c>
      <c r="AT200">
        <v>1.3859999999999999</v>
      </c>
      <c r="AU200" t="s">
        <v>3</v>
      </c>
      <c r="AV200">
        <v>0</v>
      </c>
      <c r="AW200">
        <v>2</v>
      </c>
      <c r="AX200">
        <v>73939771</v>
      </c>
      <c r="AY200">
        <v>1</v>
      </c>
      <c r="AZ200">
        <v>0</v>
      </c>
      <c r="BA200">
        <v>220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13.2363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1</v>
      </c>
      <c r="BQ200">
        <v>13.2363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CV200">
        <v>0</v>
      </c>
      <c r="CW200">
        <v>0</v>
      </c>
      <c r="CX200">
        <f>ROUND(Y200*Source!I197,7)</f>
        <v>2.0789999999999999E-2</v>
      </c>
      <c r="CY200">
        <f t="shared" ref="CY200:CY207" si="58">AA200</f>
        <v>9.5500000000000007</v>
      </c>
      <c r="CZ200">
        <f t="shared" ref="CZ200:CZ207" si="59">AE200</f>
        <v>9.5500000000000007</v>
      </c>
      <c r="DA200">
        <f t="shared" ref="DA200:DA207" si="60">AI200</f>
        <v>1</v>
      </c>
      <c r="DB200">
        <f t="shared" si="53"/>
        <v>13.24</v>
      </c>
      <c r="DC200">
        <f t="shared" si="54"/>
        <v>0</v>
      </c>
      <c r="DD200" t="s">
        <v>3</v>
      </c>
      <c r="DE200" t="s">
        <v>3</v>
      </c>
      <c r="DF200">
        <f t="shared" si="57"/>
        <v>0.2</v>
      </c>
      <c r="DG200">
        <f t="shared" ref="DG200:DG209" si="61">ROUND(ROUND(AF200,2)*CX200,2)</f>
        <v>0</v>
      </c>
      <c r="DH200">
        <f t="shared" si="55"/>
        <v>0</v>
      </c>
      <c r="DI200">
        <f t="shared" si="56"/>
        <v>0</v>
      </c>
      <c r="DJ200">
        <f t="shared" ref="DJ200:DJ207" si="62">DF200</f>
        <v>0.2</v>
      </c>
      <c r="DK200">
        <v>1</v>
      </c>
      <c r="DL200" t="s">
        <v>3</v>
      </c>
      <c r="DM200">
        <v>0</v>
      </c>
      <c r="DN200" t="s">
        <v>3</v>
      </c>
      <c r="DO200">
        <v>0</v>
      </c>
    </row>
    <row r="201" spans="1:119" x14ac:dyDescent="0.2">
      <c r="A201">
        <f>ROW(Source!A197)</f>
        <v>197</v>
      </c>
      <c r="B201">
        <v>73938991</v>
      </c>
      <c r="C201">
        <v>73939750</v>
      </c>
      <c r="D201">
        <v>72592092</v>
      </c>
      <c r="E201">
        <v>1</v>
      </c>
      <c r="F201">
        <v>1</v>
      </c>
      <c r="G201">
        <v>1</v>
      </c>
      <c r="H201">
        <v>3</v>
      </c>
      <c r="I201" t="s">
        <v>542</v>
      </c>
      <c r="J201" t="s">
        <v>543</v>
      </c>
      <c r="K201" t="s">
        <v>544</v>
      </c>
      <c r="L201">
        <v>1346</v>
      </c>
      <c r="N201">
        <v>1009</v>
      </c>
      <c r="O201" t="s">
        <v>545</v>
      </c>
      <c r="P201" t="s">
        <v>545</v>
      </c>
      <c r="Q201">
        <v>1</v>
      </c>
      <c r="W201">
        <v>0</v>
      </c>
      <c r="X201">
        <v>743240341</v>
      </c>
      <c r="Y201">
        <f t="shared" si="52"/>
        <v>0.7</v>
      </c>
      <c r="AA201">
        <v>131.85</v>
      </c>
      <c r="AB201">
        <v>0</v>
      </c>
      <c r="AC201">
        <v>0</v>
      </c>
      <c r="AD201">
        <v>0</v>
      </c>
      <c r="AE201">
        <v>131.85</v>
      </c>
      <c r="AF201">
        <v>0</v>
      </c>
      <c r="AG201">
        <v>0</v>
      </c>
      <c r="AH201">
        <v>0</v>
      </c>
      <c r="AI201">
        <v>1</v>
      </c>
      <c r="AJ201">
        <v>1</v>
      </c>
      <c r="AK201">
        <v>1</v>
      </c>
      <c r="AL201">
        <v>1</v>
      </c>
      <c r="AM201">
        <v>-2</v>
      </c>
      <c r="AN201">
        <v>0</v>
      </c>
      <c r="AO201">
        <v>0</v>
      </c>
      <c r="AP201">
        <v>1</v>
      </c>
      <c r="AQ201">
        <v>1</v>
      </c>
      <c r="AR201">
        <v>0</v>
      </c>
      <c r="AS201" t="s">
        <v>3</v>
      </c>
      <c r="AT201">
        <v>0.7</v>
      </c>
      <c r="AU201" t="s">
        <v>3</v>
      </c>
      <c r="AV201">
        <v>0</v>
      </c>
      <c r="AW201">
        <v>2</v>
      </c>
      <c r="AX201">
        <v>73939772</v>
      </c>
      <c r="AY201">
        <v>1</v>
      </c>
      <c r="AZ201">
        <v>0</v>
      </c>
      <c r="BA201">
        <v>221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92.294999999999987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92.294999999999987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</v>
      </c>
      <c r="CV201">
        <v>0</v>
      </c>
      <c r="CW201">
        <v>0</v>
      </c>
      <c r="CX201">
        <f>ROUND(Y201*Source!I197,7)</f>
        <v>1.0500000000000001E-2</v>
      </c>
      <c r="CY201">
        <f t="shared" si="58"/>
        <v>131.85</v>
      </c>
      <c r="CZ201">
        <f t="shared" si="59"/>
        <v>131.85</v>
      </c>
      <c r="DA201">
        <f t="shared" si="60"/>
        <v>1</v>
      </c>
      <c r="DB201">
        <f t="shared" si="53"/>
        <v>92.3</v>
      </c>
      <c r="DC201">
        <f t="shared" si="54"/>
        <v>0</v>
      </c>
      <c r="DD201" t="s">
        <v>3</v>
      </c>
      <c r="DE201" t="s">
        <v>3</v>
      </c>
      <c r="DF201">
        <f t="shared" si="57"/>
        <v>1.38</v>
      </c>
      <c r="DG201">
        <f t="shared" si="61"/>
        <v>0</v>
      </c>
      <c r="DH201">
        <f t="shared" si="55"/>
        <v>0</v>
      </c>
      <c r="DI201">
        <f t="shared" si="56"/>
        <v>0</v>
      </c>
      <c r="DJ201">
        <f t="shared" si="62"/>
        <v>1.38</v>
      </c>
      <c r="DK201">
        <v>1</v>
      </c>
      <c r="DL201" t="s">
        <v>3</v>
      </c>
      <c r="DM201">
        <v>0</v>
      </c>
      <c r="DN201" t="s">
        <v>3</v>
      </c>
      <c r="DO201">
        <v>0</v>
      </c>
    </row>
    <row r="202" spans="1:119" x14ac:dyDescent="0.2">
      <c r="A202">
        <f>ROW(Source!A197)</f>
        <v>197</v>
      </c>
      <c r="B202">
        <v>73938991</v>
      </c>
      <c r="C202">
        <v>73939750</v>
      </c>
      <c r="D202">
        <v>72592880</v>
      </c>
      <c r="E202">
        <v>1</v>
      </c>
      <c r="F202">
        <v>1</v>
      </c>
      <c r="G202">
        <v>1</v>
      </c>
      <c r="H202">
        <v>3</v>
      </c>
      <c r="I202" t="s">
        <v>546</v>
      </c>
      <c r="J202" t="s">
        <v>547</v>
      </c>
      <c r="K202" t="s">
        <v>548</v>
      </c>
      <c r="L202">
        <v>1348</v>
      </c>
      <c r="N202">
        <v>1009</v>
      </c>
      <c r="O202" t="s">
        <v>285</v>
      </c>
      <c r="P202" t="s">
        <v>285</v>
      </c>
      <c r="Q202">
        <v>1000</v>
      </c>
      <c r="W202">
        <v>0</v>
      </c>
      <c r="X202">
        <v>-338788761</v>
      </c>
      <c r="Y202">
        <f t="shared" si="52"/>
        <v>4.0000000000000002E-4</v>
      </c>
      <c r="AA202">
        <v>122599.58</v>
      </c>
      <c r="AB202">
        <v>0</v>
      </c>
      <c r="AC202">
        <v>0</v>
      </c>
      <c r="AD202">
        <v>0</v>
      </c>
      <c r="AE202">
        <v>108495.2</v>
      </c>
      <c r="AF202">
        <v>0</v>
      </c>
      <c r="AG202">
        <v>0</v>
      </c>
      <c r="AH202">
        <v>0</v>
      </c>
      <c r="AI202">
        <v>1.1299999999999999</v>
      </c>
      <c r="AJ202">
        <v>1</v>
      </c>
      <c r="AK202">
        <v>1</v>
      </c>
      <c r="AL202">
        <v>1</v>
      </c>
      <c r="AM202">
        <v>2</v>
      </c>
      <c r="AN202">
        <v>0</v>
      </c>
      <c r="AO202">
        <v>0</v>
      </c>
      <c r="AP202">
        <v>1</v>
      </c>
      <c r="AQ202">
        <v>1</v>
      </c>
      <c r="AR202">
        <v>0</v>
      </c>
      <c r="AS202" t="s">
        <v>3</v>
      </c>
      <c r="AT202">
        <v>4.0000000000000002E-4</v>
      </c>
      <c r="AU202" t="s">
        <v>3</v>
      </c>
      <c r="AV202">
        <v>0</v>
      </c>
      <c r="AW202">
        <v>2</v>
      </c>
      <c r="AX202">
        <v>73939773</v>
      </c>
      <c r="AY202">
        <v>1</v>
      </c>
      <c r="AZ202">
        <v>0</v>
      </c>
      <c r="BA202">
        <v>222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43.39808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43.39808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</v>
      </c>
      <c r="CV202">
        <v>0</v>
      </c>
      <c r="CW202">
        <v>0</v>
      </c>
      <c r="CX202">
        <f>ROUND(Y202*Source!I197,7)</f>
        <v>6.0000000000000002E-6</v>
      </c>
      <c r="CY202">
        <f t="shared" si="58"/>
        <v>122599.58</v>
      </c>
      <c r="CZ202">
        <f t="shared" si="59"/>
        <v>108495.2</v>
      </c>
      <c r="DA202">
        <f t="shared" si="60"/>
        <v>1.1299999999999999</v>
      </c>
      <c r="DB202">
        <f t="shared" si="53"/>
        <v>43.4</v>
      </c>
      <c r="DC202">
        <f t="shared" si="54"/>
        <v>0</v>
      </c>
      <c r="DD202" t="s">
        <v>3</v>
      </c>
      <c r="DE202" t="s">
        <v>3</v>
      </c>
      <c r="DF202">
        <f t="shared" ref="DF202:DF207" si="63">ROUND(ROUND(AE202*AI202,2)*CX202,2)</f>
        <v>0.74</v>
      </c>
      <c r="DG202">
        <f t="shared" si="61"/>
        <v>0</v>
      </c>
      <c r="DH202">
        <f t="shared" si="55"/>
        <v>0</v>
      </c>
      <c r="DI202">
        <f t="shared" si="56"/>
        <v>0</v>
      </c>
      <c r="DJ202">
        <f t="shared" si="62"/>
        <v>0.74</v>
      </c>
      <c r="DK202">
        <v>0</v>
      </c>
      <c r="DL202" t="s">
        <v>3</v>
      </c>
      <c r="DM202">
        <v>0</v>
      </c>
      <c r="DN202" t="s">
        <v>3</v>
      </c>
      <c r="DO202">
        <v>0</v>
      </c>
    </row>
    <row r="203" spans="1:119" x14ac:dyDescent="0.2">
      <c r="A203">
        <f>ROW(Source!A197)</f>
        <v>197</v>
      </c>
      <c r="B203">
        <v>73938991</v>
      </c>
      <c r="C203">
        <v>73939750</v>
      </c>
      <c r="D203">
        <v>72598246</v>
      </c>
      <c r="E203">
        <v>1</v>
      </c>
      <c r="F203">
        <v>1</v>
      </c>
      <c r="G203">
        <v>1</v>
      </c>
      <c r="H203">
        <v>3</v>
      </c>
      <c r="I203" t="s">
        <v>549</v>
      </c>
      <c r="J203" t="s">
        <v>550</v>
      </c>
      <c r="K203" t="s">
        <v>551</v>
      </c>
      <c r="L203">
        <v>1346</v>
      </c>
      <c r="N203">
        <v>1009</v>
      </c>
      <c r="O203" t="s">
        <v>545</v>
      </c>
      <c r="P203" t="s">
        <v>545</v>
      </c>
      <c r="Q203">
        <v>1</v>
      </c>
      <c r="W203">
        <v>0</v>
      </c>
      <c r="X203">
        <v>-225116568</v>
      </c>
      <c r="Y203">
        <f t="shared" si="52"/>
        <v>1</v>
      </c>
      <c r="AA203">
        <v>63.71</v>
      </c>
      <c r="AB203">
        <v>0</v>
      </c>
      <c r="AC203">
        <v>0</v>
      </c>
      <c r="AD203">
        <v>0</v>
      </c>
      <c r="AE203">
        <v>44.55</v>
      </c>
      <c r="AF203">
        <v>0</v>
      </c>
      <c r="AG203">
        <v>0</v>
      </c>
      <c r="AH203">
        <v>0</v>
      </c>
      <c r="AI203">
        <v>1.43</v>
      </c>
      <c r="AJ203">
        <v>1</v>
      </c>
      <c r="AK203">
        <v>1</v>
      </c>
      <c r="AL203">
        <v>1</v>
      </c>
      <c r="AM203">
        <v>2</v>
      </c>
      <c r="AN203">
        <v>0</v>
      </c>
      <c r="AO203">
        <v>0</v>
      </c>
      <c r="AP203">
        <v>1</v>
      </c>
      <c r="AQ203">
        <v>1</v>
      </c>
      <c r="AR203">
        <v>0</v>
      </c>
      <c r="AS203" t="s">
        <v>3</v>
      </c>
      <c r="AT203">
        <v>1</v>
      </c>
      <c r="AU203" t="s">
        <v>3</v>
      </c>
      <c r="AV203">
        <v>0</v>
      </c>
      <c r="AW203">
        <v>2</v>
      </c>
      <c r="AX203">
        <v>73939774</v>
      </c>
      <c r="AY203">
        <v>1</v>
      </c>
      <c r="AZ203">
        <v>0</v>
      </c>
      <c r="BA203">
        <v>223</v>
      </c>
      <c r="BB203">
        <v>1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44.55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44.55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CV203">
        <v>0</v>
      </c>
      <c r="CW203">
        <v>0</v>
      </c>
      <c r="CX203">
        <f>ROUND(Y203*Source!I197,7)</f>
        <v>1.4999999999999999E-2</v>
      </c>
      <c r="CY203">
        <f t="shared" si="58"/>
        <v>63.71</v>
      </c>
      <c r="CZ203">
        <f t="shared" si="59"/>
        <v>44.55</v>
      </c>
      <c r="DA203">
        <f t="shared" si="60"/>
        <v>1.43</v>
      </c>
      <c r="DB203">
        <f t="shared" si="53"/>
        <v>44.55</v>
      </c>
      <c r="DC203">
        <f t="shared" si="54"/>
        <v>0</v>
      </c>
      <c r="DD203" t="s">
        <v>3</v>
      </c>
      <c r="DE203" t="s">
        <v>3</v>
      </c>
      <c r="DF203">
        <f t="shared" si="63"/>
        <v>0.96</v>
      </c>
      <c r="DG203">
        <f t="shared" si="61"/>
        <v>0</v>
      </c>
      <c r="DH203">
        <f t="shared" si="55"/>
        <v>0</v>
      </c>
      <c r="DI203">
        <f t="shared" si="56"/>
        <v>0</v>
      </c>
      <c r="DJ203">
        <f t="shared" si="62"/>
        <v>0.96</v>
      </c>
      <c r="DK203">
        <v>0</v>
      </c>
      <c r="DL203" t="s">
        <v>3</v>
      </c>
      <c r="DM203">
        <v>0</v>
      </c>
      <c r="DN203" t="s">
        <v>3</v>
      </c>
      <c r="DO203">
        <v>0</v>
      </c>
    </row>
    <row r="204" spans="1:119" x14ac:dyDescent="0.2">
      <c r="A204">
        <f>ROW(Source!A197)</f>
        <v>197</v>
      </c>
      <c r="B204">
        <v>73938991</v>
      </c>
      <c r="C204">
        <v>73939750</v>
      </c>
      <c r="D204">
        <v>72610535</v>
      </c>
      <c r="E204">
        <v>1</v>
      </c>
      <c r="F204">
        <v>1</v>
      </c>
      <c r="G204">
        <v>1</v>
      </c>
      <c r="H204">
        <v>3</v>
      </c>
      <c r="I204" t="s">
        <v>552</v>
      </c>
      <c r="J204" t="s">
        <v>553</v>
      </c>
      <c r="K204" t="s">
        <v>554</v>
      </c>
      <c r="L204">
        <v>1348</v>
      </c>
      <c r="N204">
        <v>1009</v>
      </c>
      <c r="O204" t="s">
        <v>285</v>
      </c>
      <c r="P204" t="s">
        <v>285</v>
      </c>
      <c r="Q204">
        <v>1000</v>
      </c>
      <c r="W204">
        <v>0</v>
      </c>
      <c r="X204">
        <v>2036013562</v>
      </c>
      <c r="Y204">
        <f t="shared" si="52"/>
        <v>1.4E-3</v>
      </c>
      <c r="AA204">
        <v>104956.62</v>
      </c>
      <c r="AB204">
        <v>0</v>
      </c>
      <c r="AC204">
        <v>0</v>
      </c>
      <c r="AD204">
        <v>0</v>
      </c>
      <c r="AE204">
        <v>74437.320000000007</v>
      </c>
      <c r="AF204">
        <v>0</v>
      </c>
      <c r="AG204">
        <v>0</v>
      </c>
      <c r="AH204">
        <v>0</v>
      </c>
      <c r="AI204">
        <v>1.41</v>
      </c>
      <c r="AJ204">
        <v>1</v>
      </c>
      <c r="AK204">
        <v>1</v>
      </c>
      <c r="AL204">
        <v>1</v>
      </c>
      <c r="AM204">
        <v>2</v>
      </c>
      <c r="AN204">
        <v>0</v>
      </c>
      <c r="AO204">
        <v>0</v>
      </c>
      <c r="AP204">
        <v>1</v>
      </c>
      <c r="AQ204">
        <v>1</v>
      </c>
      <c r="AR204">
        <v>0</v>
      </c>
      <c r="AS204" t="s">
        <v>3</v>
      </c>
      <c r="AT204">
        <v>1.4E-3</v>
      </c>
      <c r="AU204" t="s">
        <v>3</v>
      </c>
      <c r="AV204">
        <v>0</v>
      </c>
      <c r="AW204">
        <v>2</v>
      </c>
      <c r="AX204">
        <v>73939775</v>
      </c>
      <c r="AY204">
        <v>1</v>
      </c>
      <c r="AZ204">
        <v>0</v>
      </c>
      <c r="BA204">
        <v>224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104.212248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1</v>
      </c>
      <c r="BQ204">
        <v>104.212248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CV204">
        <v>0</v>
      </c>
      <c r="CW204">
        <v>0</v>
      </c>
      <c r="CX204">
        <f>ROUND(Y204*Source!I197,7)</f>
        <v>2.0999999999999999E-5</v>
      </c>
      <c r="CY204">
        <f t="shared" si="58"/>
        <v>104956.62</v>
      </c>
      <c r="CZ204">
        <f t="shared" si="59"/>
        <v>74437.320000000007</v>
      </c>
      <c r="DA204">
        <f t="shared" si="60"/>
        <v>1.41</v>
      </c>
      <c r="DB204">
        <f t="shared" si="53"/>
        <v>104.21</v>
      </c>
      <c r="DC204">
        <f t="shared" si="54"/>
        <v>0</v>
      </c>
      <c r="DD204" t="s">
        <v>3</v>
      </c>
      <c r="DE204" t="s">
        <v>3</v>
      </c>
      <c r="DF204">
        <f t="shared" si="63"/>
        <v>2.2000000000000002</v>
      </c>
      <c r="DG204">
        <f t="shared" si="61"/>
        <v>0</v>
      </c>
      <c r="DH204">
        <f t="shared" si="55"/>
        <v>0</v>
      </c>
      <c r="DI204">
        <f t="shared" si="56"/>
        <v>0</v>
      </c>
      <c r="DJ204">
        <f t="shared" si="62"/>
        <v>2.2000000000000002</v>
      </c>
      <c r="DK204">
        <v>0</v>
      </c>
      <c r="DL204" t="s">
        <v>3</v>
      </c>
      <c r="DM204">
        <v>0</v>
      </c>
      <c r="DN204" t="s">
        <v>3</v>
      </c>
      <c r="DO204">
        <v>0</v>
      </c>
    </row>
    <row r="205" spans="1:119" x14ac:dyDescent="0.2">
      <c r="A205">
        <f>ROW(Source!A197)</f>
        <v>197</v>
      </c>
      <c r="B205">
        <v>73938991</v>
      </c>
      <c r="C205">
        <v>73939750</v>
      </c>
      <c r="D205">
        <v>72610660</v>
      </c>
      <c r="E205">
        <v>1</v>
      </c>
      <c r="F205">
        <v>1</v>
      </c>
      <c r="G205">
        <v>1</v>
      </c>
      <c r="H205">
        <v>3</v>
      </c>
      <c r="I205" t="s">
        <v>555</v>
      </c>
      <c r="J205" t="s">
        <v>556</v>
      </c>
      <c r="K205" t="s">
        <v>557</v>
      </c>
      <c r="L205">
        <v>1348</v>
      </c>
      <c r="N205">
        <v>1009</v>
      </c>
      <c r="O205" t="s">
        <v>285</v>
      </c>
      <c r="P205" t="s">
        <v>285</v>
      </c>
      <c r="Q205">
        <v>1000</v>
      </c>
      <c r="W205">
        <v>0</v>
      </c>
      <c r="X205">
        <v>-1956910026</v>
      </c>
      <c r="Y205">
        <f t="shared" si="52"/>
        <v>3.5999999999999999E-3</v>
      </c>
      <c r="AA205">
        <v>346815.83</v>
      </c>
      <c r="AB205">
        <v>0</v>
      </c>
      <c r="AC205">
        <v>0</v>
      </c>
      <c r="AD205">
        <v>0</v>
      </c>
      <c r="AE205">
        <v>260763.78</v>
      </c>
      <c r="AF205">
        <v>0</v>
      </c>
      <c r="AG205">
        <v>0</v>
      </c>
      <c r="AH205">
        <v>0</v>
      </c>
      <c r="AI205">
        <v>1.33</v>
      </c>
      <c r="AJ205">
        <v>1</v>
      </c>
      <c r="AK205">
        <v>1</v>
      </c>
      <c r="AL205">
        <v>1</v>
      </c>
      <c r="AM205">
        <v>2</v>
      </c>
      <c r="AN205">
        <v>0</v>
      </c>
      <c r="AO205">
        <v>0</v>
      </c>
      <c r="AP205">
        <v>1</v>
      </c>
      <c r="AQ205">
        <v>1</v>
      </c>
      <c r="AR205">
        <v>0</v>
      </c>
      <c r="AS205" t="s">
        <v>3</v>
      </c>
      <c r="AT205">
        <v>3.5999999999999999E-3</v>
      </c>
      <c r="AU205" t="s">
        <v>3</v>
      </c>
      <c r="AV205">
        <v>0</v>
      </c>
      <c r="AW205">
        <v>2</v>
      </c>
      <c r="AX205">
        <v>73939776</v>
      </c>
      <c r="AY205">
        <v>1</v>
      </c>
      <c r="AZ205">
        <v>0</v>
      </c>
      <c r="BA205">
        <v>225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938.74960799999997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1</v>
      </c>
      <c r="BQ205">
        <v>938.74960799999997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</v>
      </c>
      <c r="CV205">
        <v>0</v>
      </c>
      <c r="CW205">
        <v>0</v>
      </c>
      <c r="CX205">
        <f>ROUND(Y205*Source!I197,7)</f>
        <v>5.3999999999999998E-5</v>
      </c>
      <c r="CY205">
        <f t="shared" si="58"/>
        <v>346815.83</v>
      </c>
      <c r="CZ205">
        <f t="shared" si="59"/>
        <v>260763.78</v>
      </c>
      <c r="DA205">
        <f t="shared" si="60"/>
        <v>1.33</v>
      </c>
      <c r="DB205">
        <f t="shared" si="53"/>
        <v>938.75</v>
      </c>
      <c r="DC205">
        <f t="shared" si="54"/>
        <v>0</v>
      </c>
      <c r="DD205" t="s">
        <v>3</v>
      </c>
      <c r="DE205" t="s">
        <v>3</v>
      </c>
      <c r="DF205">
        <f t="shared" si="63"/>
        <v>18.73</v>
      </c>
      <c r="DG205">
        <f t="shared" si="61"/>
        <v>0</v>
      </c>
      <c r="DH205">
        <f t="shared" si="55"/>
        <v>0</v>
      </c>
      <c r="DI205">
        <f t="shared" si="56"/>
        <v>0</v>
      </c>
      <c r="DJ205">
        <f t="shared" si="62"/>
        <v>18.73</v>
      </c>
      <c r="DK205">
        <v>0</v>
      </c>
      <c r="DL205" t="s">
        <v>3</v>
      </c>
      <c r="DM205">
        <v>0</v>
      </c>
      <c r="DN205" t="s">
        <v>3</v>
      </c>
      <c r="DO205">
        <v>0</v>
      </c>
    </row>
    <row r="206" spans="1:119" x14ac:dyDescent="0.2">
      <c r="A206">
        <f>ROW(Source!A197)</f>
        <v>197</v>
      </c>
      <c r="B206">
        <v>73938991</v>
      </c>
      <c r="C206">
        <v>73939750</v>
      </c>
      <c r="D206">
        <v>72610910</v>
      </c>
      <c r="E206">
        <v>1</v>
      </c>
      <c r="F206">
        <v>1</v>
      </c>
      <c r="G206">
        <v>1</v>
      </c>
      <c r="H206">
        <v>3</v>
      </c>
      <c r="I206" t="s">
        <v>558</v>
      </c>
      <c r="J206" t="s">
        <v>559</v>
      </c>
      <c r="K206" t="s">
        <v>560</v>
      </c>
      <c r="L206">
        <v>1348</v>
      </c>
      <c r="N206">
        <v>1009</v>
      </c>
      <c r="O206" t="s">
        <v>285</v>
      </c>
      <c r="P206" t="s">
        <v>285</v>
      </c>
      <c r="Q206">
        <v>1000</v>
      </c>
      <c r="W206">
        <v>0</v>
      </c>
      <c r="X206">
        <v>-1562225454</v>
      </c>
      <c r="Y206">
        <f t="shared" si="52"/>
        <v>2.2000000000000001E-4</v>
      </c>
      <c r="AA206">
        <v>127487.86</v>
      </c>
      <c r="AB206">
        <v>0</v>
      </c>
      <c r="AC206">
        <v>0</v>
      </c>
      <c r="AD206">
        <v>0</v>
      </c>
      <c r="AE206">
        <v>75885.63</v>
      </c>
      <c r="AF206">
        <v>0</v>
      </c>
      <c r="AG206">
        <v>0</v>
      </c>
      <c r="AH206">
        <v>0</v>
      </c>
      <c r="AI206">
        <v>1.68</v>
      </c>
      <c r="AJ206">
        <v>1</v>
      </c>
      <c r="AK206">
        <v>1</v>
      </c>
      <c r="AL206">
        <v>1</v>
      </c>
      <c r="AM206">
        <v>2</v>
      </c>
      <c r="AN206">
        <v>0</v>
      </c>
      <c r="AO206">
        <v>0</v>
      </c>
      <c r="AP206">
        <v>1</v>
      </c>
      <c r="AQ206">
        <v>1</v>
      </c>
      <c r="AR206">
        <v>0</v>
      </c>
      <c r="AS206" t="s">
        <v>3</v>
      </c>
      <c r="AT206">
        <v>2.2000000000000001E-4</v>
      </c>
      <c r="AU206" t="s">
        <v>3</v>
      </c>
      <c r="AV206">
        <v>0</v>
      </c>
      <c r="AW206">
        <v>2</v>
      </c>
      <c r="AX206">
        <v>73939777</v>
      </c>
      <c r="AY206">
        <v>1</v>
      </c>
      <c r="AZ206">
        <v>0</v>
      </c>
      <c r="BA206">
        <v>226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16.694838600000001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</v>
      </c>
      <c r="BQ206">
        <v>16.694838600000001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CV206">
        <v>0</v>
      </c>
      <c r="CW206">
        <v>0</v>
      </c>
      <c r="CX206">
        <f>ROUND(Y206*Source!I197,7)</f>
        <v>3.3000000000000002E-6</v>
      </c>
      <c r="CY206">
        <f t="shared" si="58"/>
        <v>127487.86</v>
      </c>
      <c r="CZ206">
        <f t="shared" si="59"/>
        <v>75885.63</v>
      </c>
      <c r="DA206">
        <f t="shared" si="60"/>
        <v>1.68</v>
      </c>
      <c r="DB206">
        <f t="shared" si="53"/>
        <v>16.690000000000001</v>
      </c>
      <c r="DC206">
        <f t="shared" si="54"/>
        <v>0</v>
      </c>
      <c r="DD206" t="s">
        <v>3</v>
      </c>
      <c r="DE206" t="s">
        <v>3</v>
      </c>
      <c r="DF206">
        <f t="shared" si="63"/>
        <v>0.42</v>
      </c>
      <c r="DG206">
        <f t="shared" si="61"/>
        <v>0</v>
      </c>
      <c r="DH206">
        <f t="shared" si="55"/>
        <v>0</v>
      </c>
      <c r="DI206">
        <f t="shared" si="56"/>
        <v>0</v>
      </c>
      <c r="DJ206">
        <f t="shared" si="62"/>
        <v>0.42</v>
      </c>
      <c r="DK206">
        <v>0</v>
      </c>
      <c r="DL206" t="s">
        <v>3</v>
      </c>
      <c r="DM206">
        <v>0</v>
      </c>
      <c r="DN206" t="s">
        <v>3</v>
      </c>
      <c r="DO206">
        <v>0</v>
      </c>
    </row>
    <row r="207" spans="1:119" x14ac:dyDescent="0.2">
      <c r="A207">
        <f>ROW(Source!A197)</f>
        <v>197</v>
      </c>
      <c r="B207">
        <v>73938991</v>
      </c>
      <c r="C207">
        <v>73939750</v>
      </c>
      <c r="D207">
        <v>72610937</v>
      </c>
      <c r="E207">
        <v>1</v>
      </c>
      <c r="F207">
        <v>1</v>
      </c>
      <c r="G207">
        <v>1</v>
      </c>
      <c r="H207">
        <v>3</v>
      </c>
      <c r="I207" t="s">
        <v>561</v>
      </c>
      <c r="J207" t="s">
        <v>562</v>
      </c>
      <c r="K207" t="s">
        <v>563</v>
      </c>
      <c r="L207">
        <v>1348</v>
      </c>
      <c r="N207">
        <v>1009</v>
      </c>
      <c r="O207" t="s">
        <v>285</v>
      </c>
      <c r="P207" t="s">
        <v>285</v>
      </c>
      <c r="Q207">
        <v>1000</v>
      </c>
      <c r="W207">
        <v>0</v>
      </c>
      <c r="X207">
        <v>-1048603184</v>
      </c>
      <c r="Y207">
        <f t="shared" si="52"/>
        <v>1.6999999999999999E-3</v>
      </c>
      <c r="AA207">
        <v>165524.44</v>
      </c>
      <c r="AB207">
        <v>0</v>
      </c>
      <c r="AC207">
        <v>0</v>
      </c>
      <c r="AD207">
        <v>0</v>
      </c>
      <c r="AE207">
        <v>98526.45</v>
      </c>
      <c r="AF207">
        <v>0</v>
      </c>
      <c r="AG207">
        <v>0</v>
      </c>
      <c r="AH207">
        <v>0</v>
      </c>
      <c r="AI207">
        <v>1.68</v>
      </c>
      <c r="AJ207">
        <v>1</v>
      </c>
      <c r="AK207">
        <v>1</v>
      </c>
      <c r="AL207">
        <v>1</v>
      </c>
      <c r="AM207">
        <v>2</v>
      </c>
      <c r="AN207">
        <v>0</v>
      </c>
      <c r="AO207">
        <v>0</v>
      </c>
      <c r="AP207">
        <v>1</v>
      </c>
      <c r="AQ207">
        <v>1</v>
      </c>
      <c r="AR207">
        <v>0</v>
      </c>
      <c r="AS207" t="s">
        <v>3</v>
      </c>
      <c r="AT207">
        <v>1.6999999999999999E-3</v>
      </c>
      <c r="AU207" t="s">
        <v>3</v>
      </c>
      <c r="AV207">
        <v>0</v>
      </c>
      <c r="AW207">
        <v>2</v>
      </c>
      <c r="AX207">
        <v>73939778</v>
      </c>
      <c r="AY207">
        <v>1</v>
      </c>
      <c r="AZ207">
        <v>0</v>
      </c>
      <c r="BA207">
        <v>227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167.49496499999998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167.49496499999998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1</v>
      </c>
      <c r="CV207">
        <v>0</v>
      </c>
      <c r="CW207">
        <v>0</v>
      </c>
      <c r="CX207">
        <f>ROUND(Y207*Source!I197,7)</f>
        <v>2.55E-5</v>
      </c>
      <c r="CY207">
        <f t="shared" si="58"/>
        <v>165524.44</v>
      </c>
      <c r="CZ207">
        <f t="shared" si="59"/>
        <v>98526.45</v>
      </c>
      <c r="DA207">
        <f t="shared" si="60"/>
        <v>1.68</v>
      </c>
      <c r="DB207">
        <f t="shared" si="53"/>
        <v>167.49</v>
      </c>
      <c r="DC207">
        <f t="shared" si="54"/>
        <v>0</v>
      </c>
      <c r="DD207" t="s">
        <v>3</v>
      </c>
      <c r="DE207" t="s">
        <v>3</v>
      </c>
      <c r="DF207">
        <f t="shared" si="63"/>
        <v>4.22</v>
      </c>
      <c r="DG207">
        <f t="shared" si="61"/>
        <v>0</v>
      </c>
      <c r="DH207">
        <f t="shared" si="55"/>
        <v>0</v>
      </c>
      <c r="DI207">
        <f t="shared" si="56"/>
        <v>0</v>
      </c>
      <c r="DJ207">
        <f t="shared" si="62"/>
        <v>4.22</v>
      </c>
      <c r="DK207">
        <v>0</v>
      </c>
      <c r="DL207" t="s">
        <v>3</v>
      </c>
      <c r="DM207">
        <v>0</v>
      </c>
      <c r="DN207" t="s">
        <v>3</v>
      </c>
      <c r="DO207">
        <v>0</v>
      </c>
    </row>
    <row r="208" spans="1:119" x14ac:dyDescent="0.2">
      <c r="A208">
        <f>ROW(Source!A199)</f>
        <v>199</v>
      </c>
      <c r="B208">
        <v>73938991</v>
      </c>
      <c r="C208">
        <v>73939781</v>
      </c>
      <c r="D208">
        <v>72518685</v>
      </c>
      <c r="E208">
        <v>119</v>
      </c>
      <c r="F208">
        <v>1</v>
      </c>
      <c r="G208">
        <v>1</v>
      </c>
      <c r="H208">
        <v>1</v>
      </c>
      <c r="I208" t="s">
        <v>617</v>
      </c>
      <c r="J208" t="s">
        <v>3</v>
      </c>
      <c r="K208" t="s">
        <v>618</v>
      </c>
      <c r="L208">
        <v>1191</v>
      </c>
      <c r="N208">
        <v>1013</v>
      </c>
      <c r="O208" t="s">
        <v>493</v>
      </c>
      <c r="P208" t="s">
        <v>493</v>
      </c>
      <c r="Q208">
        <v>1</v>
      </c>
      <c r="W208">
        <v>0</v>
      </c>
      <c r="X208">
        <v>73401693</v>
      </c>
      <c r="Y208">
        <f t="shared" si="52"/>
        <v>0.32</v>
      </c>
      <c r="AA208">
        <v>0</v>
      </c>
      <c r="AB208">
        <v>0</v>
      </c>
      <c r="AC208">
        <v>0</v>
      </c>
      <c r="AD208">
        <v>459.98</v>
      </c>
      <c r="AE208">
        <v>0</v>
      </c>
      <c r="AF208">
        <v>0</v>
      </c>
      <c r="AG208">
        <v>0</v>
      </c>
      <c r="AH208">
        <v>459.98</v>
      </c>
      <c r="AI208">
        <v>1</v>
      </c>
      <c r="AJ208">
        <v>1</v>
      </c>
      <c r="AK208">
        <v>1</v>
      </c>
      <c r="AL208">
        <v>1</v>
      </c>
      <c r="AM208">
        <v>-2</v>
      </c>
      <c r="AN208">
        <v>0</v>
      </c>
      <c r="AO208">
        <v>0</v>
      </c>
      <c r="AP208">
        <v>1</v>
      </c>
      <c r="AQ208">
        <v>1</v>
      </c>
      <c r="AR208">
        <v>0</v>
      </c>
      <c r="AS208" t="s">
        <v>3</v>
      </c>
      <c r="AT208">
        <v>0.32</v>
      </c>
      <c r="AU208" t="s">
        <v>3</v>
      </c>
      <c r="AV208">
        <v>1</v>
      </c>
      <c r="AW208">
        <v>2</v>
      </c>
      <c r="AX208">
        <v>73939787</v>
      </c>
      <c r="AY208">
        <v>1</v>
      </c>
      <c r="AZ208">
        <v>0</v>
      </c>
      <c r="BA208">
        <v>229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147.1936</v>
      </c>
      <c r="BN208">
        <v>0.32</v>
      </c>
      <c r="BO208">
        <v>0</v>
      </c>
      <c r="BP208">
        <v>1</v>
      </c>
      <c r="BQ208">
        <v>0</v>
      </c>
      <c r="BR208">
        <v>0</v>
      </c>
      <c r="BS208">
        <v>0</v>
      </c>
      <c r="BT208">
        <v>147.1936</v>
      </c>
      <c r="BU208">
        <v>0.32</v>
      </c>
      <c r="BV208">
        <v>0</v>
      </c>
      <c r="BW208">
        <v>1</v>
      </c>
      <c r="CU208">
        <f>ROUND(AT208*Source!I199*AH208*AL208,2)</f>
        <v>294.39</v>
      </c>
      <c r="CV208">
        <f>ROUND(Y208*Source!I199,7)</f>
        <v>0.64</v>
      </c>
      <c r="CW208">
        <v>0</v>
      </c>
      <c r="CX208">
        <f>ROUND(Y208*Source!I199,7)</f>
        <v>0.64</v>
      </c>
      <c r="CY208">
        <f>AD208</f>
        <v>459.98</v>
      </c>
      <c r="CZ208">
        <f>AH208</f>
        <v>459.98</v>
      </c>
      <c r="DA208">
        <f>AL208</f>
        <v>1</v>
      </c>
      <c r="DB208">
        <f t="shared" si="53"/>
        <v>147.19</v>
      </c>
      <c r="DC208">
        <f t="shared" si="54"/>
        <v>0</v>
      </c>
      <c r="DD208" t="s">
        <v>3</v>
      </c>
      <c r="DE208" t="s">
        <v>3</v>
      </c>
      <c r="DF208">
        <f>ROUND(ROUND(AE208,2)*CX208,2)</f>
        <v>0</v>
      </c>
      <c r="DG208">
        <f t="shared" si="61"/>
        <v>0</v>
      </c>
      <c r="DH208">
        <f t="shared" si="55"/>
        <v>0</v>
      </c>
      <c r="DI208">
        <f t="shared" si="56"/>
        <v>294.39</v>
      </c>
      <c r="DJ208">
        <f>DI208</f>
        <v>294.39</v>
      </c>
      <c r="DK208">
        <v>1</v>
      </c>
      <c r="DL208" t="s">
        <v>3</v>
      </c>
      <c r="DM208">
        <v>0</v>
      </c>
      <c r="DN208" t="s">
        <v>3</v>
      </c>
      <c r="DO208">
        <v>0</v>
      </c>
    </row>
    <row r="209" spans="1:119" x14ac:dyDescent="0.2">
      <c r="A209">
        <f>ROW(Source!A199)</f>
        <v>199</v>
      </c>
      <c r="B209">
        <v>73938991</v>
      </c>
      <c r="C209">
        <v>73939781</v>
      </c>
      <c r="D209">
        <v>72518826</v>
      </c>
      <c r="E209">
        <v>119</v>
      </c>
      <c r="F209">
        <v>1</v>
      </c>
      <c r="G209">
        <v>1</v>
      </c>
      <c r="H209">
        <v>1</v>
      </c>
      <c r="I209" t="s">
        <v>491</v>
      </c>
      <c r="J209" t="s">
        <v>3</v>
      </c>
      <c r="K209" t="s">
        <v>492</v>
      </c>
      <c r="L209">
        <v>1191</v>
      </c>
      <c r="N209">
        <v>1013</v>
      </c>
      <c r="O209" t="s">
        <v>493</v>
      </c>
      <c r="P209" t="s">
        <v>493</v>
      </c>
      <c r="Q209">
        <v>1</v>
      </c>
      <c r="W209">
        <v>0</v>
      </c>
      <c r="X209">
        <v>-1417349443</v>
      </c>
      <c r="Y209">
        <f t="shared" si="52"/>
        <v>0.18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</v>
      </c>
      <c r="AJ209">
        <v>1</v>
      </c>
      <c r="AK209">
        <v>1</v>
      </c>
      <c r="AL209">
        <v>1</v>
      </c>
      <c r="AM209">
        <v>-2</v>
      </c>
      <c r="AN209">
        <v>0</v>
      </c>
      <c r="AO209">
        <v>0</v>
      </c>
      <c r="AP209">
        <v>1</v>
      </c>
      <c r="AQ209">
        <v>1</v>
      </c>
      <c r="AR209">
        <v>0</v>
      </c>
      <c r="AS209" t="s">
        <v>3</v>
      </c>
      <c r="AT209">
        <v>0.18</v>
      </c>
      <c r="AU209" t="s">
        <v>3</v>
      </c>
      <c r="AV209">
        <v>2</v>
      </c>
      <c r="AW209">
        <v>2</v>
      </c>
      <c r="AX209">
        <v>73939788</v>
      </c>
      <c r="AY209">
        <v>1</v>
      </c>
      <c r="AZ209">
        <v>0</v>
      </c>
      <c r="BA209">
        <v>230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CV209">
        <v>0</v>
      </c>
      <c r="CW209">
        <v>0</v>
      </c>
      <c r="CX209">
        <f>ROUND(Y209*Source!I199,7)</f>
        <v>0.36</v>
      </c>
      <c r="CY209">
        <f>AD209</f>
        <v>0</v>
      </c>
      <c r="CZ209">
        <f>AH209</f>
        <v>0</v>
      </c>
      <c r="DA209">
        <f>AL209</f>
        <v>1</v>
      </c>
      <c r="DB209">
        <f t="shared" si="53"/>
        <v>0</v>
      </c>
      <c r="DC209">
        <f t="shared" si="54"/>
        <v>0</v>
      </c>
      <c r="DD209" t="s">
        <v>3</v>
      </c>
      <c r="DE209" t="s">
        <v>3</v>
      </c>
      <c r="DF209">
        <f>ROUND(ROUND(AE209,2)*CX209,2)</f>
        <v>0</v>
      </c>
      <c r="DG209">
        <f t="shared" si="61"/>
        <v>0</v>
      </c>
      <c r="DH209">
        <f t="shared" si="55"/>
        <v>0</v>
      </c>
      <c r="DI209">
        <f t="shared" si="56"/>
        <v>0</v>
      </c>
      <c r="DJ209">
        <f>DI209</f>
        <v>0</v>
      </c>
      <c r="DK209">
        <v>0</v>
      </c>
      <c r="DL209" t="s">
        <v>3</v>
      </c>
      <c r="DM209">
        <v>0</v>
      </c>
      <c r="DN209" t="s">
        <v>3</v>
      </c>
      <c r="DO209">
        <v>0</v>
      </c>
    </row>
    <row r="210" spans="1:119" x14ac:dyDescent="0.2">
      <c r="A210">
        <f>ROW(Source!A199)</f>
        <v>199</v>
      </c>
      <c r="B210">
        <v>73938991</v>
      </c>
      <c r="C210">
        <v>73939781</v>
      </c>
      <c r="D210">
        <v>72647086</v>
      </c>
      <c r="E210">
        <v>1</v>
      </c>
      <c r="F210">
        <v>1</v>
      </c>
      <c r="G210">
        <v>1</v>
      </c>
      <c r="H210">
        <v>2</v>
      </c>
      <c r="I210" t="s">
        <v>619</v>
      </c>
      <c r="J210" t="s">
        <v>620</v>
      </c>
      <c r="K210" t="s">
        <v>621</v>
      </c>
      <c r="L210">
        <v>1368</v>
      </c>
      <c r="N210">
        <v>1011</v>
      </c>
      <c r="O210" t="s">
        <v>497</v>
      </c>
      <c r="P210" t="s">
        <v>497</v>
      </c>
      <c r="Q210">
        <v>1</v>
      </c>
      <c r="W210">
        <v>0</v>
      </c>
      <c r="X210">
        <v>-496688244</v>
      </c>
      <c r="Y210">
        <f t="shared" si="52"/>
        <v>0.18</v>
      </c>
      <c r="AA210">
        <v>0</v>
      </c>
      <c r="AB210">
        <v>1496.71</v>
      </c>
      <c r="AC210">
        <v>459.98</v>
      </c>
      <c r="AD210">
        <v>0</v>
      </c>
      <c r="AE210">
        <v>0</v>
      </c>
      <c r="AF210">
        <v>1069.08</v>
      </c>
      <c r="AG210">
        <v>459.98</v>
      </c>
      <c r="AH210">
        <v>0</v>
      </c>
      <c r="AI210">
        <v>1</v>
      </c>
      <c r="AJ210">
        <v>1.4</v>
      </c>
      <c r="AK210">
        <v>1</v>
      </c>
      <c r="AL210">
        <v>1</v>
      </c>
      <c r="AM210">
        <v>2</v>
      </c>
      <c r="AN210">
        <v>0</v>
      </c>
      <c r="AO210">
        <v>0</v>
      </c>
      <c r="AP210">
        <v>1</v>
      </c>
      <c r="AQ210">
        <v>1</v>
      </c>
      <c r="AR210">
        <v>0</v>
      </c>
      <c r="AS210" t="s">
        <v>3</v>
      </c>
      <c r="AT210">
        <v>0.18</v>
      </c>
      <c r="AU210" t="s">
        <v>3</v>
      </c>
      <c r="AV210">
        <v>1</v>
      </c>
      <c r="AW210">
        <v>2</v>
      </c>
      <c r="AX210">
        <v>73939789</v>
      </c>
      <c r="AY210">
        <v>1</v>
      </c>
      <c r="AZ210">
        <v>0</v>
      </c>
      <c r="BA210">
        <v>231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192.43439999999998</v>
      </c>
      <c r="BL210">
        <v>82.796400000000006</v>
      </c>
      <c r="BM210">
        <v>0</v>
      </c>
      <c r="BN210">
        <v>0</v>
      </c>
      <c r="BO210">
        <v>0.18</v>
      </c>
      <c r="BP210">
        <v>1</v>
      </c>
      <c r="BQ210">
        <v>0</v>
      </c>
      <c r="BR210">
        <v>192.43439999999998</v>
      </c>
      <c r="BS210">
        <v>82.796400000000006</v>
      </c>
      <c r="BT210">
        <v>0</v>
      </c>
      <c r="BU210">
        <v>0</v>
      </c>
      <c r="BV210">
        <v>0.18</v>
      </c>
      <c r="BW210">
        <v>1</v>
      </c>
      <c r="CV210">
        <v>0</v>
      </c>
      <c r="CW210">
        <f>ROUND(Y210*Source!I199*DO210,7)</f>
        <v>0.36</v>
      </c>
      <c r="CX210">
        <f>ROUND(Y210*Source!I199,7)</f>
        <v>0.36</v>
      </c>
      <c r="CY210">
        <f>AB210</f>
        <v>1496.71</v>
      </c>
      <c r="CZ210">
        <f>AF210</f>
        <v>1069.08</v>
      </c>
      <c r="DA210">
        <f>AJ210</f>
        <v>1.4</v>
      </c>
      <c r="DB210">
        <f t="shared" si="53"/>
        <v>192.43</v>
      </c>
      <c r="DC210">
        <f t="shared" si="54"/>
        <v>82.8</v>
      </c>
      <c r="DD210" t="s">
        <v>3</v>
      </c>
      <c r="DE210" t="s">
        <v>3</v>
      </c>
      <c r="DF210">
        <f>ROUND(ROUND(AE210,2)*CX210,2)</f>
        <v>0</v>
      </c>
      <c r="DG210">
        <f>ROUND(ROUND(AF210*AJ210,2)*CX210,2)</f>
        <v>538.82000000000005</v>
      </c>
      <c r="DH210">
        <f t="shared" si="55"/>
        <v>165.59</v>
      </c>
      <c r="DI210">
        <f t="shared" si="56"/>
        <v>0</v>
      </c>
      <c r="DJ210">
        <f>DG210+DH210</f>
        <v>704.41000000000008</v>
      </c>
      <c r="DK210">
        <v>0</v>
      </c>
      <c r="DL210" t="s">
        <v>506</v>
      </c>
      <c r="DM210">
        <v>5</v>
      </c>
      <c r="DN210" t="s">
        <v>493</v>
      </c>
      <c r="DO210">
        <v>1</v>
      </c>
    </row>
    <row r="211" spans="1:119" x14ac:dyDescent="0.2">
      <c r="A211">
        <f>ROW(Source!A199)</f>
        <v>199</v>
      </c>
      <c r="B211">
        <v>73938991</v>
      </c>
      <c r="C211">
        <v>73939781</v>
      </c>
      <c r="D211">
        <v>72592092</v>
      </c>
      <c r="E211">
        <v>1</v>
      </c>
      <c r="F211">
        <v>1</v>
      </c>
      <c r="G211">
        <v>1</v>
      </c>
      <c r="H211">
        <v>3</v>
      </c>
      <c r="I211" t="s">
        <v>542</v>
      </c>
      <c r="J211" t="s">
        <v>543</v>
      </c>
      <c r="K211" t="s">
        <v>544</v>
      </c>
      <c r="L211">
        <v>1346</v>
      </c>
      <c r="N211">
        <v>1009</v>
      </c>
      <c r="O211" t="s">
        <v>545</v>
      </c>
      <c r="P211" t="s">
        <v>545</v>
      </c>
      <c r="Q211">
        <v>1</v>
      </c>
      <c r="W211">
        <v>0</v>
      </c>
      <c r="X211">
        <v>743240341</v>
      </c>
      <c r="Y211">
        <f t="shared" si="52"/>
        <v>0.1</v>
      </c>
      <c r="AA211">
        <v>131.85</v>
      </c>
      <c r="AB211">
        <v>0</v>
      </c>
      <c r="AC211">
        <v>0</v>
      </c>
      <c r="AD211">
        <v>0</v>
      </c>
      <c r="AE211">
        <v>131.85</v>
      </c>
      <c r="AF211">
        <v>0</v>
      </c>
      <c r="AG211">
        <v>0</v>
      </c>
      <c r="AH211">
        <v>0</v>
      </c>
      <c r="AI211">
        <v>1</v>
      </c>
      <c r="AJ211">
        <v>1</v>
      </c>
      <c r="AK211">
        <v>1</v>
      </c>
      <c r="AL211">
        <v>1</v>
      </c>
      <c r="AM211">
        <v>-2</v>
      </c>
      <c r="AN211">
        <v>0</v>
      </c>
      <c r="AO211">
        <v>0</v>
      </c>
      <c r="AP211">
        <v>1</v>
      </c>
      <c r="AQ211">
        <v>1</v>
      </c>
      <c r="AR211">
        <v>0</v>
      </c>
      <c r="AS211" t="s">
        <v>3</v>
      </c>
      <c r="AT211">
        <v>0.1</v>
      </c>
      <c r="AU211" t="s">
        <v>3</v>
      </c>
      <c r="AV211">
        <v>0</v>
      </c>
      <c r="AW211">
        <v>2</v>
      </c>
      <c r="AX211">
        <v>73939790</v>
      </c>
      <c r="AY211">
        <v>1</v>
      </c>
      <c r="AZ211">
        <v>0</v>
      </c>
      <c r="BA211">
        <v>232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13.185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13.185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CV211">
        <v>0</v>
      </c>
      <c r="CW211">
        <v>0</v>
      </c>
      <c r="CX211">
        <f>ROUND(Y211*Source!I199,7)</f>
        <v>0.2</v>
      </c>
      <c r="CY211">
        <f>AA211</f>
        <v>131.85</v>
      </c>
      <c r="CZ211">
        <f>AE211</f>
        <v>131.85</v>
      </c>
      <c r="DA211">
        <f>AI211</f>
        <v>1</v>
      </c>
      <c r="DB211">
        <f t="shared" si="53"/>
        <v>13.19</v>
      </c>
      <c r="DC211">
        <f t="shared" si="54"/>
        <v>0</v>
      </c>
      <c r="DD211" t="s">
        <v>3</v>
      </c>
      <c r="DE211" t="s">
        <v>3</v>
      </c>
      <c r="DF211">
        <f>ROUND(ROUND(AE211,2)*CX211,2)</f>
        <v>26.37</v>
      </c>
      <c r="DG211">
        <f t="shared" ref="DG211:DG221" si="64">ROUND(ROUND(AF211,2)*CX211,2)</f>
        <v>0</v>
      </c>
      <c r="DH211">
        <f t="shared" si="55"/>
        <v>0</v>
      </c>
      <c r="DI211">
        <f t="shared" si="56"/>
        <v>0</v>
      </c>
      <c r="DJ211">
        <f>DF211</f>
        <v>26.37</v>
      </c>
      <c r="DK211">
        <v>1</v>
      </c>
      <c r="DL211" t="s">
        <v>3</v>
      </c>
      <c r="DM211">
        <v>0</v>
      </c>
      <c r="DN211" t="s">
        <v>3</v>
      </c>
      <c r="DO211">
        <v>0</v>
      </c>
    </row>
    <row r="212" spans="1:119" x14ac:dyDescent="0.2">
      <c r="A212">
        <f>ROW(Source!A199)</f>
        <v>199</v>
      </c>
      <c r="B212">
        <v>73938991</v>
      </c>
      <c r="C212">
        <v>73939781</v>
      </c>
      <c r="D212">
        <v>72630477</v>
      </c>
      <c r="E212">
        <v>1</v>
      </c>
      <c r="F212">
        <v>1</v>
      </c>
      <c r="G212">
        <v>1</v>
      </c>
      <c r="H212">
        <v>3</v>
      </c>
      <c r="I212" t="s">
        <v>366</v>
      </c>
      <c r="J212" t="s">
        <v>368</v>
      </c>
      <c r="K212" t="s">
        <v>367</v>
      </c>
      <c r="L212">
        <v>1371</v>
      </c>
      <c r="N212">
        <v>1013</v>
      </c>
      <c r="O212" t="s">
        <v>137</v>
      </c>
      <c r="P212" t="s">
        <v>137</v>
      </c>
      <c r="Q212">
        <v>1</v>
      </c>
      <c r="W212">
        <v>0</v>
      </c>
      <c r="X212">
        <v>-1941735098</v>
      </c>
      <c r="Y212">
        <f t="shared" si="52"/>
        <v>1</v>
      </c>
      <c r="AA212">
        <v>448.23</v>
      </c>
      <c r="AB212">
        <v>0</v>
      </c>
      <c r="AC212">
        <v>0</v>
      </c>
      <c r="AD212">
        <v>0</v>
      </c>
      <c r="AE212">
        <v>418.91</v>
      </c>
      <c r="AF212">
        <v>0</v>
      </c>
      <c r="AG212">
        <v>0</v>
      </c>
      <c r="AH212">
        <v>0</v>
      </c>
      <c r="AI212">
        <v>1.07</v>
      </c>
      <c r="AJ212">
        <v>1</v>
      </c>
      <c r="AK212">
        <v>1</v>
      </c>
      <c r="AL212">
        <v>1</v>
      </c>
      <c r="AM212">
        <v>0</v>
      </c>
      <c r="AN212">
        <v>0</v>
      </c>
      <c r="AO212">
        <v>0</v>
      </c>
      <c r="AP212">
        <v>1</v>
      </c>
      <c r="AQ212">
        <v>0</v>
      </c>
      <c r="AR212">
        <v>0</v>
      </c>
      <c r="AS212" t="s">
        <v>3</v>
      </c>
      <c r="AT212">
        <v>1</v>
      </c>
      <c r="AU212" t="s">
        <v>3</v>
      </c>
      <c r="AV212">
        <v>0</v>
      </c>
      <c r="AW212">
        <v>1</v>
      </c>
      <c r="AX212">
        <v>-1</v>
      </c>
      <c r="AY212">
        <v>0</v>
      </c>
      <c r="AZ212">
        <v>0</v>
      </c>
      <c r="BA212" t="s">
        <v>3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CV212">
        <v>0</v>
      </c>
      <c r="CW212">
        <v>0</v>
      </c>
      <c r="CX212">
        <f>ROUND(Y212*Source!I199,7)</f>
        <v>2</v>
      </c>
      <c r="CY212">
        <f>AA212</f>
        <v>448.23</v>
      </c>
      <c r="CZ212">
        <f>AE212</f>
        <v>418.91</v>
      </c>
      <c r="DA212">
        <f>AI212</f>
        <v>1.07</v>
      </c>
      <c r="DB212">
        <f t="shared" si="53"/>
        <v>418.91</v>
      </c>
      <c r="DC212">
        <f t="shared" si="54"/>
        <v>0</v>
      </c>
      <c r="DD212" t="s">
        <v>3</v>
      </c>
      <c r="DE212" t="s">
        <v>3</v>
      </c>
      <c r="DF212">
        <f>ROUND(ROUND(AE212*AI212,2)*CX212,2)</f>
        <v>896.46</v>
      </c>
      <c r="DG212">
        <f t="shared" si="64"/>
        <v>0</v>
      </c>
      <c r="DH212">
        <f t="shared" si="55"/>
        <v>0</v>
      </c>
      <c r="DI212">
        <f t="shared" si="56"/>
        <v>0</v>
      </c>
      <c r="DJ212">
        <f>DF212</f>
        <v>896.46</v>
      </c>
      <c r="DK212">
        <v>0</v>
      </c>
      <c r="DL212" t="s">
        <v>3</v>
      </c>
      <c r="DM212">
        <v>0</v>
      </c>
      <c r="DN212" t="s">
        <v>3</v>
      </c>
      <c r="DO212">
        <v>0</v>
      </c>
    </row>
    <row r="213" spans="1:119" x14ac:dyDescent="0.2">
      <c r="A213">
        <f>ROW(Source!A201)</f>
        <v>201</v>
      </c>
      <c r="B213">
        <v>73938991</v>
      </c>
      <c r="C213">
        <v>73939793</v>
      </c>
      <c r="D213">
        <v>72518640</v>
      </c>
      <c r="E213">
        <v>119</v>
      </c>
      <c r="F213">
        <v>1</v>
      </c>
      <c r="G213">
        <v>1</v>
      </c>
      <c r="H213">
        <v>1</v>
      </c>
      <c r="I213" t="s">
        <v>523</v>
      </c>
      <c r="J213" t="s">
        <v>3</v>
      </c>
      <c r="K213" t="s">
        <v>524</v>
      </c>
      <c r="L213">
        <v>1191</v>
      </c>
      <c r="N213">
        <v>1013</v>
      </c>
      <c r="O213" t="s">
        <v>493</v>
      </c>
      <c r="P213" t="s">
        <v>493</v>
      </c>
      <c r="Q213">
        <v>1</v>
      </c>
      <c r="W213">
        <v>0</v>
      </c>
      <c r="X213">
        <v>-1461236815</v>
      </c>
      <c r="Y213">
        <f t="shared" si="52"/>
        <v>20.100000000000001</v>
      </c>
      <c r="AA213">
        <v>0</v>
      </c>
      <c r="AB213">
        <v>0</v>
      </c>
      <c r="AC213">
        <v>0</v>
      </c>
      <c r="AD213">
        <v>373.36</v>
      </c>
      <c r="AE213">
        <v>0</v>
      </c>
      <c r="AF213">
        <v>0</v>
      </c>
      <c r="AG213">
        <v>0</v>
      </c>
      <c r="AH213">
        <v>373.36</v>
      </c>
      <c r="AI213">
        <v>1</v>
      </c>
      <c r="AJ213">
        <v>1</v>
      </c>
      <c r="AK213">
        <v>1</v>
      </c>
      <c r="AL213">
        <v>1</v>
      </c>
      <c r="AM213">
        <v>-2</v>
      </c>
      <c r="AN213">
        <v>0</v>
      </c>
      <c r="AO213">
        <v>0</v>
      </c>
      <c r="AP213">
        <v>1</v>
      </c>
      <c r="AQ213">
        <v>1</v>
      </c>
      <c r="AR213">
        <v>0</v>
      </c>
      <c r="AS213" t="s">
        <v>3</v>
      </c>
      <c r="AT213">
        <v>20.100000000000001</v>
      </c>
      <c r="AU213" t="s">
        <v>3</v>
      </c>
      <c r="AV213">
        <v>1</v>
      </c>
      <c r="AW213">
        <v>2</v>
      </c>
      <c r="AX213">
        <v>73939800</v>
      </c>
      <c r="AY213">
        <v>1</v>
      </c>
      <c r="AZ213">
        <v>0</v>
      </c>
      <c r="BA213">
        <v>234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7504.536000000001</v>
      </c>
      <c r="BN213">
        <v>20.100000000000001</v>
      </c>
      <c r="BO213">
        <v>0</v>
      </c>
      <c r="BP213">
        <v>1</v>
      </c>
      <c r="BQ213">
        <v>0</v>
      </c>
      <c r="BR213">
        <v>0</v>
      </c>
      <c r="BS213">
        <v>0</v>
      </c>
      <c r="BT213">
        <v>7504.536000000001</v>
      </c>
      <c r="BU213">
        <v>20.100000000000001</v>
      </c>
      <c r="BV213">
        <v>0</v>
      </c>
      <c r="BW213">
        <v>1</v>
      </c>
      <c r="CU213">
        <f>ROUND(AT213*Source!I201*AH213*AL213,2)</f>
        <v>9.01</v>
      </c>
      <c r="CV213">
        <f>ROUND(Y213*Source!I201,7)</f>
        <v>2.4119999999999999E-2</v>
      </c>
      <c r="CW213">
        <v>0</v>
      </c>
      <c r="CX213">
        <f>ROUND(Y213*Source!I201,7)</f>
        <v>2.4119999999999999E-2</v>
      </c>
      <c r="CY213">
        <f>AD213</f>
        <v>373.36</v>
      </c>
      <c r="CZ213">
        <f>AH213</f>
        <v>373.36</v>
      </c>
      <c r="DA213">
        <f>AL213</f>
        <v>1</v>
      </c>
      <c r="DB213">
        <f t="shared" si="53"/>
        <v>7504.54</v>
      </c>
      <c r="DC213">
        <f t="shared" si="54"/>
        <v>0</v>
      </c>
      <c r="DD213" t="s">
        <v>3</v>
      </c>
      <c r="DE213" t="s">
        <v>3</v>
      </c>
      <c r="DF213">
        <f t="shared" ref="DF213:DF225" si="65">ROUND(ROUND(AE213,2)*CX213,2)</f>
        <v>0</v>
      </c>
      <c r="DG213">
        <f t="shared" si="64"/>
        <v>0</v>
      </c>
      <c r="DH213">
        <f t="shared" si="55"/>
        <v>0</v>
      </c>
      <c r="DI213">
        <f t="shared" si="56"/>
        <v>9.01</v>
      </c>
      <c r="DJ213">
        <f>DI213</f>
        <v>9.01</v>
      </c>
      <c r="DK213">
        <v>1</v>
      </c>
      <c r="DL213" t="s">
        <v>3</v>
      </c>
      <c r="DM213">
        <v>0</v>
      </c>
      <c r="DN213" t="s">
        <v>3</v>
      </c>
      <c r="DO213">
        <v>0</v>
      </c>
    </row>
    <row r="214" spans="1:119" x14ac:dyDescent="0.2">
      <c r="A214">
        <f>ROW(Source!A201)</f>
        <v>201</v>
      </c>
      <c r="B214">
        <v>73938991</v>
      </c>
      <c r="C214">
        <v>73939793</v>
      </c>
      <c r="D214">
        <v>72518826</v>
      </c>
      <c r="E214">
        <v>119</v>
      </c>
      <c r="F214">
        <v>1</v>
      </c>
      <c r="G214">
        <v>1</v>
      </c>
      <c r="H214">
        <v>1</v>
      </c>
      <c r="I214" t="s">
        <v>491</v>
      </c>
      <c r="J214" t="s">
        <v>3</v>
      </c>
      <c r="K214" t="s">
        <v>492</v>
      </c>
      <c r="L214">
        <v>1191</v>
      </c>
      <c r="N214">
        <v>1013</v>
      </c>
      <c r="O214" t="s">
        <v>493</v>
      </c>
      <c r="P214" t="s">
        <v>493</v>
      </c>
      <c r="Q214">
        <v>1</v>
      </c>
      <c r="W214">
        <v>0</v>
      </c>
      <c r="X214">
        <v>-1417349443</v>
      </c>
      <c r="Y214">
        <f t="shared" si="52"/>
        <v>6.25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1</v>
      </c>
      <c r="AK214">
        <v>1</v>
      </c>
      <c r="AL214">
        <v>1</v>
      </c>
      <c r="AM214">
        <v>-2</v>
      </c>
      <c r="AN214">
        <v>0</v>
      </c>
      <c r="AO214">
        <v>0</v>
      </c>
      <c r="AP214">
        <v>1</v>
      </c>
      <c r="AQ214">
        <v>1</v>
      </c>
      <c r="AR214">
        <v>0</v>
      </c>
      <c r="AS214" t="s">
        <v>3</v>
      </c>
      <c r="AT214">
        <v>6.25</v>
      </c>
      <c r="AU214" t="s">
        <v>3</v>
      </c>
      <c r="AV214">
        <v>2</v>
      </c>
      <c r="AW214">
        <v>2</v>
      </c>
      <c r="AX214">
        <v>73939801</v>
      </c>
      <c r="AY214">
        <v>1</v>
      </c>
      <c r="AZ214">
        <v>0</v>
      </c>
      <c r="BA214">
        <v>235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CV214">
        <v>0</v>
      </c>
      <c r="CW214">
        <v>0</v>
      </c>
      <c r="CX214">
        <f>ROUND(Y214*Source!I201,7)</f>
        <v>7.4999999999999997E-3</v>
      </c>
      <c r="CY214">
        <f>AD214</f>
        <v>0</v>
      </c>
      <c r="CZ214">
        <f>AH214</f>
        <v>0</v>
      </c>
      <c r="DA214">
        <f>AL214</f>
        <v>1</v>
      </c>
      <c r="DB214">
        <f t="shared" si="53"/>
        <v>0</v>
      </c>
      <c r="DC214">
        <f t="shared" si="54"/>
        <v>0</v>
      </c>
      <c r="DD214" t="s">
        <v>3</v>
      </c>
      <c r="DE214" t="s">
        <v>3</v>
      </c>
      <c r="DF214">
        <f t="shared" si="65"/>
        <v>0</v>
      </c>
      <c r="DG214">
        <f t="shared" si="64"/>
        <v>0</v>
      </c>
      <c r="DH214">
        <f t="shared" si="55"/>
        <v>0</v>
      </c>
      <c r="DI214">
        <f t="shared" si="56"/>
        <v>0</v>
      </c>
      <c r="DJ214">
        <f>DI214</f>
        <v>0</v>
      </c>
      <c r="DK214">
        <v>0</v>
      </c>
      <c r="DL214" t="s">
        <v>3</v>
      </c>
      <c r="DM214">
        <v>0</v>
      </c>
      <c r="DN214" t="s">
        <v>3</v>
      </c>
      <c r="DO214">
        <v>0</v>
      </c>
    </row>
    <row r="215" spans="1:119" x14ac:dyDescent="0.2">
      <c r="A215">
        <f>ROW(Source!A201)</f>
        <v>201</v>
      </c>
      <c r="B215">
        <v>73938991</v>
      </c>
      <c r="C215">
        <v>73939793</v>
      </c>
      <c r="D215">
        <v>72646037</v>
      </c>
      <c r="E215">
        <v>1</v>
      </c>
      <c r="F215">
        <v>1</v>
      </c>
      <c r="G215">
        <v>1</v>
      </c>
      <c r="H215">
        <v>2</v>
      </c>
      <c r="I215" t="s">
        <v>653</v>
      </c>
      <c r="J215" t="s">
        <v>654</v>
      </c>
      <c r="K215" t="s">
        <v>655</v>
      </c>
      <c r="L215">
        <v>1368</v>
      </c>
      <c r="N215">
        <v>1011</v>
      </c>
      <c r="O215" t="s">
        <v>497</v>
      </c>
      <c r="P215" t="s">
        <v>497</v>
      </c>
      <c r="Q215">
        <v>1</v>
      </c>
      <c r="W215">
        <v>0</v>
      </c>
      <c r="X215">
        <v>-1791740122</v>
      </c>
      <c r="Y215">
        <f t="shared" si="52"/>
        <v>6.25</v>
      </c>
      <c r="AA215">
        <v>0</v>
      </c>
      <c r="AB215">
        <v>1836.16</v>
      </c>
      <c r="AC215">
        <v>537.64</v>
      </c>
      <c r="AD215">
        <v>0</v>
      </c>
      <c r="AE215">
        <v>0</v>
      </c>
      <c r="AF215">
        <v>1836.16</v>
      </c>
      <c r="AG215">
        <v>537.64</v>
      </c>
      <c r="AH215">
        <v>0</v>
      </c>
      <c r="AI215">
        <v>1</v>
      </c>
      <c r="AJ215">
        <v>1</v>
      </c>
      <c r="AK215">
        <v>1</v>
      </c>
      <c r="AL215">
        <v>1</v>
      </c>
      <c r="AM215">
        <v>-2</v>
      </c>
      <c r="AN215">
        <v>0</v>
      </c>
      <c r="AO215">
        <v>0</v>
      </c>
      <c r="AP215">
        <v>1</v>
      </c>
      <c r="AQ215">
        <v>1</v>
      </c>
      <c r="AR215">
        <v>0</v>
      </c>
      <c r="AS215" t="s">
        <v>3</v>
      </c>
      <c r="AT215">
        <v>6.25</v>
      </c>
      <c r="AU215" t="s">
        <v>3</v>
      </c>
      <c r="AV215">
        <v>1</v>
      </c>
      <c r="AW215">
        <v>2</v>
      </c>
      <c r="AX215">
        <v>73939802</v>
      </c>
      <c r="AY215">
        <v>1</v>
      </c>
      <c r="AZ215">
        <v>0</v>
      </c>
      <c r="BA215">
        <v>236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11476</v>
      </c>
      <c r="BL215">
        <v>3360.25</v>
      </c>
      <c r="BM215">
        <v>0</v>
      </c>
      <c r="BN215">
        <v>0</v>
      </c>
      <c r="BO215">
        <v>6.25</v>
      </c>
      <c r="BP215">
        <v>1</v>
      </c>
      <c r="BQ215">
        <v>0</v>
      </c>
      <c r="BR215">
        <v>11476</v>
      </c>
      <c r="BS215">
        <v>3360.25</v>
      </c>
      <c r="BT215">
        <v>0</v>
      </c>
      <c r="BU215">
        <v>0</v>
      </c>
      <c r="BV215">
        <v>6.25</v>
      </c>
      <c r="BW215">
        <v>1</v>
      </c>
      <c r="CV215">
        <v>0</v>
      </c>
      <c r="CW215">
        <f>ROUND(Y215*Source!I201*DO215,7)</f>
        <v>7.4999999999999997E-3</v>
      </c>
      <c r="CX215">
        <f>ROUND(Y215*Source!I201,7)</f>
        <v>7.4999999999999997E-3</v>
      </c>
      <c r="CY215">
        <f>AB215</f>
        <v>1836.16</v>
      </c>
      <c r="CZ215">
        <f>AF215</f>
        <v>1836.16</v>
      </c>
      <c r="DA215">
        <f>AJ215</f>
        <v>1</v>
      </c>
      <c r="DB215">
        <f t="shared" si="53"/>
        <v>11476</v>
      </c>
      <c r="DC215">
        <f t="shared" si="54"/>
        <v>3360.25</v>
      </c>
      <c r="DD215" t="s">
        <v>3</v>
      </c>
      <c r="DE215" t="s">
        <v>3</v>
      </c>
      <c r="DF215">
        <f t="shared" si="65"/>
        <v>0</v>
      </c>
      <c r="DG215">
        <f t="shared" si="64"/>
        <v>13.77</v>
      </c>
      <c r="DH215">
        <f t="shared" si="55"/>
        <v>4.03</v>
      </c>
      <c r="DI215">
        <f t="shared" si="56"/>
        <v>0</v>
      </c>
      <c r="DJ215">
        <f>DG215+DH215</f>
        <v>17.8</v>
      </c>
      <c r="DK215">
        <v>1</v>
      </c>
      <c r="DL215" t="s">
        <v>498</v>
      </c>
      <c r="DM215">
        <v>6</v>
      </c>
      <c r="DN215" t="s">
        <v>493</v>
      </c>
      <c r="DO215">
        <v>1</v>
      </c>
    </row>
    <row r="216" spans="1:119" x14ac:dyDescent="0.2">
      <c r="A216">
        <f>ROW(Source!A201)</f>
        <v>201</v>
      </c>
      <c r="B216">
        <v>73938991</v>
      </c>
      <c r="C216">
        <v>73939793</v>
      </c>
      <c r="D216">
        <v>72647129</v>
      </c>
      <c r="E216">
        <v>1</v>
      </c>
      <c r="F216">
        <v>1</v>
      </c>
      <c r="G216">
        <v>1</v>
      </c>
      <c r="H216">
        <v>2</v>
      </c>
      <c r="I216" t="s">
        <v>528</v>
      </c>
      <c r="J216" t="s">
        <v>529</v>
      </c>
      <c r="K216" t="s">
        <v>530</v>
      </c>
      <c r="L216">
        <v>1368</v>
      </c>
      <c r="N216">
        <v>1011</v>
      </c>
      <c r="O216" t="s">
        <v>497</v>
      </c>
      <c r="P216" t="s">
        <v>497</v>
      </c>
      <c r="Q216">
        <v>1</v>
      </c>
      <c r="W216">
        <v>0</v>
      </c>
      <c r="X216">
        <v>1678177714</v>
      </c>
      <c r="Y216">
        <f t="shared" si="52"/>
        <v>2.29</v>
      </c>
      <c r="AA216">
        <v>0</v>
      </c>
      <c r="AB216">
        <v>43.87</v>
      </c>
      <c r="AC216">
        <v>0</v>
      </c>
      <c r="AD216">
        <v>0</v>
      </c>
      <c r="AE216">
        <v>0</v>
      </c>
      <c r="AF216">
        <v>43.87</v>
      </c>
      <c r="AG216">
        <v>0</v>
      </c>
      <c r="AH216">
        <v>0</v>
      </c>
      <c r="AI216">
        <v>1</v>
      </c>
      <c r="AJ216">
        <v>1</v>
      </c>
      <c r="AK216">
        <v>1</v>
      </c>
      <c r="AL216">
        <v>1</v>
      </c>
      <c r="AM216">
        <v>-2</v>
      </c>
      <c r="AN216">
        <v>0</v>
      </c>
      <c r="AO216">
        <v>0</v>
      </c>
      <c r="AP216">
        <v>1</v>
      </c>
      <c r="AQ216">
        <v>1</v>
      </c>
      <c r="AR216">
        <v>0</v>
      </c>
      <c r="AS216" t="s">
        <v>3</v>
      </c>
      <c r="AT216">
        <v>2.29</v>
      </c>
      <c r="AU216" t="s">
        <v>3</v>
      </c>
      <c r="AV216">
        <v>1</v>
      </c>
      <c r="AW216">
        <v>2</v>
      </c>
      <c r="AX216">
        <v>73939803</v>
      </c>
      <c r="AY216">
        <v>1</v>
      </c>
      <c r="AZ216">
        <v>0</v>
      </c>
      <c r="BA216">
        <v>237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100.4623</v>
      </c>
      <c r="BL216">
        <v>0</v>
      </c>
      <c r="BM216">
        <v>0</v>
      </c>
      <c r="BN216">
        <v>0</v>
      </c>
      <c r="BO216">
        <v>0</v>
      </c>
      <c r="BP216">
        <v>1</v>
      </c>
      <c r="BQ216">
        <v>0</v>
      </c>
      <c r="BR216">
        <v>100.4623</v>
      </c>
      <c r="BS216">
        <v>0</v>
      </c>
      <c r="BT216">
        <v>0</v>
      </c>
      <c r="BU216">
        <v>0</v>
      </c>
      <c r="BV216">
        <v>0</v>
      </c>
      <c r="BW216">
        <v>1</v>
      </c>
      <c r="CV216">
        <v>0</v>
      </c>
      <c r="CW216">
        <f>ROUND(Y216*Source!I201*DO216,7)</f>
        <v>0</v>
      </c>
      <c r="CX216">
        <f>ROUND(Y216*Source!I201,7)</f>
        <v>2.748E-3</v>
      </c>
      <c r="CY216">
        <f>AB216</f>
        <v>43.87</v>
      </c>
      <c r="CZ216">
        <f>AF216</f>
        <v>43.87</v>
      </c>
      <c r="DA216">
        <f>AJ216</f>
        <v>1</v>
      </c>
      <c r="DB216">
        <f t="shared" si="53"/>
        <v>100.46</v>
      </c>
      <c r="DC216">
        <f t="shared" si="54"/>
        <v>0</v>
      </c>
      <c r="DD216" t="s">
        <v>3</v>
      </c>
      <c r="DE216" t="s">
        <v>3</v>
      </c>
      <c r="DF216">
        <f t="shared" si="65"/>
        <v>0</v>
      </c>
      <c r="DG216">
        <f t="shared" si="64"/>
        <v>0.12</v>
      </c>
      <c r="DH216">
        <f t="shared" si="55"/>
        <v>0</v>
      </c>
      <c r="DI216">
        <f t="shared" si="56"/>
        <v>0</v>
      </c>
      <c r="DJ216">
        <f>DG216+DH216</f>
        <v>0.12</v>
      </c>
      <c r="DK216">
        <v>1</v>
      </c>
      <c r="DL216" t="s">
        <v>3</v>
      </c>
      <c r="DM216">
        <v>0</v>
      </c>
      <c r="DN216" t="s">
        <v>3</v>
      </c>
      <c r="DO216">
        <v>0</v>
      </c>
    </row>
    <row r="217" spans="1:119" x14ac:dyDescent="0.2">
      <c r="A217">
        <f>ROW(Source!A201)</f>
        <v>201</v>
      </c>
      <c r="B217">
        <v>73938991</v>
      </c>
      <c r="C217">
        <v>73939793</v>
      </c>
      <c r="D217">
        <v>72591353</v>
      </c>
      <c r="E217">
        <v>1</v>
      </c>
      <c r="F217">
        <v>1</v>
      </c>
      <c r="G217">
        <v>1</v>
      </c>
      <c r="H217">
        <v>3</v>
      </c>
      <c r="I217" t="s">
        <v>538</v>
      </c>
      <c r="J217" t="s">
        <v>539</v>
      </c>
      <c r="K217" t="s">
        <v>540</v>
      </c>
      <c r="L217">
        <v>1383</v>
      </c>
      <c r="N217">
        <v>1013</v>
      </c>
      <c r="O217" t="s">
        <v>541</v>
      </c>
      <c r="P217" t="s">
        <v>541</v>
      </c>
      <c r="Q217">
        <v>1</v>
      </c>
      <c r="W217">
        <v>0</v>
      </c>
      <c r="X217">
        <v>86017057</v>
      </c>
      <c r="Y217">
        <f t="shared" si="52"/>
        <v>1.26</v>
      </c>
      <c r="AA217">
        <v>9.5500000000000007</v>
      </c>
      <c r="AB217">
        <v>0</v>
      </c>
      <c r="AC217">
        <v>0</v>
      </c>
      <c r="AD217">
        <v>0</v>
      </c>
      <c r="AE217">
        <v>9.5500000000000007</v>
      </c>
      <c r="AF217">
        <v>0</v>
      </c>
      <c r="AG217">
        <v>0</v>
      </c>
      <c r="AH217">
        <v>0</v>
      </c>
      <c r="AI217">
        <v>1</v>
      </c>
      <c r="AJ217">
        <v>1</v>
      </c>
      <c r="AK217">
        <v>1</v>
      </c>
      <c r="AL217">
        <v>1</v>
      </c>
      <c r="AM217">
        <v>-2</v>
      </c>
      <c r="AN217">
        <v>0</v>
      </c>
      <c r="AO217">
        <v>0</v>
      </c>
      <c r="AP217">
        <v>1</v>
      </c>
      <c r="AQ217">
        <v>1</v>
      </c>
      <c r="AR217">
        <v>0</v>
      </c>
      <c r="AS217" t="s">
        <v>3</v>
      </c>
      <c r="AT217">
        <v>1.26</v>
      </c>
      <c r="AU217" t="s">
        <v>3</v>
      </c>
      <c r="AV217">
        <v>0</v>
      </c>
      <c r="AW217">
        <v>2</v>
      </c>
      <c r="AX217">
        <v>73939804</v>
      </c>
      <c r="AY217">
        <v>1</v>
      </c>
      <c r="AZ217">
        <v>0</v>
      </c>
      <c r="BA217">
        <v>238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12.033000000000001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12.033000000000001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CV217">
        <v>0</v>
      </c>
      <c r="CW217">
        <v>0</v>
      </c>
      <c r="CX217">
        <f>ROUND(Y217*Source!I201,7)</f>
        <v>1.5120000000000001E-3</v>
      </c>
      <c r="CY217">
        <f>AA217</f>
        <v>9.5500000000000007</v>
      </c>
      <c r="CZ217">
        <f>AE217</f>
        <v>9.5500000000000007</v>
      </c>
      <c r="DA217">
        <f>AI217</f>
        <v>1</v>
      </c>
      <c r="DB217">
        <f t="shared" si="53"/>
        <v>12.03</v>
      </c>
      <c r="DC217">
        <f t="shared" si="54"/>
        <v>0</v>
      </c>
      <c r="DD217" t="s">
        <v>3</v>
      </c>
      <c r="DE217" t="s">
        <v>3</v>
      </c>
      <c r="DF217">
        <f t="shared" si="65"/>
        <v>0.01</v>
      </c>
      <c r="DG217">
        <f t="shared" si="64"/>
        <v>0</v>
      </c>
      <c r="DH217">
        <f t="shared" si="55"/>
        <v>0</v>
      </c>
      <c r="DI217">
        <f t="shared" si="56"/>
        <v>0</v>
      </c>
      <c r="DJ217">
        <f>DF217</f>
        <v>0.01</v>
      </c>
      <c r="DK217">
        <v>1</v>
      </c>
      <c r="DL217" t="s">
        <v>3</v>
      </c>
      <c r="DM217">
        <v>0</v>
      </c>
      <c r="DN217" t="s">
        <v>3</v>
      </c>
      <c r="DO217">
        <v>0</v>
      </c>
    </row>
    <row r="218" spans="1:119" x14ac:dyDescent="0.2">
      <c r="A218">
        <f>ROW(Source!A201)</f>
        <v>201</v>
      </c>
      <c r="B218">
        <v>73938991</v>
      </c>
      <c r="C218">
        <v>73939793</v>
      </c>
      <c r="D218">
        <v>72592092</v>
      </c>
      <c r="E218">
        <v>1</v>
      </c>
      <c r="F218">
        <v>1</v>
      </c>
      <c r="G218">
        <v>1</v>
      </c>
      <c r="H218">
        <v>3</v>
      </c>
      <c r="I218" t="s">
        <v>542</v>
      </c>
      <c r="J218" t="s">
        <v>543</v>
      </c>
      <c r="K218" t="s">
        <v>544</v>
      </c>
      <c r="L218">
        <v>1346</v>
      </c>
      <c r="N218">
        <v>1009</v>
      </c>
      <c r="O218" t="s">
        <v>545</v>
      </c>
      <c r="P218" t="s">
        <v>545</v>
      </c>
      <c r="Q218">
        <v>1</v>
      </c>
      <c r="W218">
        <v>0</v>
      </c>
      <c r="X218">
        <v>743240341</v>
      </c>
      <c r="Y218">
        <f t="shared" si="52"/>
        <v>0.35</v>
      </c>
      <c r="AA218">
        <v>131.85</v>
      </c>
      <c r="AB218">
        <v>0</v>
      </c>
      <c r="AC218">
        <v>0</v>
      </c>
      <c r="AD218">
        <v>0</v>
      </c>
      <c r="AE218">
        <v>131.85</v>
      </c>
      <c r="AF218">
        <v>0</v>
      </c>
      <c r="AG218">
        <v>0</v>
      </c>
      <c r="AH218">
        <v>0</v>
      </c>
      <c r="AI218">
        <v>1</v>
      </c>
      <c r="AJ218">
        <v>1</v>
      </c>
      <c r="AK218">
        <v>1</v>
      </c>
      <c r="AL218">
        <v>1</v>
      </c>
      <c r="AM218">
        <v>-2</v>
      </c>
      <c r="AN218">
        <v>0</v>
      </c>
      <c r="AO218">
        <v>0</v>
      </c>
      <c r="AP218">
        <v>1</v>
      </c>
      <c r="AQ218">
        <v>1</v>
      </c>
      <c r="AR218">
        <v>0</v>
      </c>
      <c r="AS218" t="s">
        <v>3</v>
      </c>
      <c r="AT218">
        <v>0.35</v>
      </c>
      <c r="AU218" t="s">
        <v>3</v>
      </c>
      <c r="AV218">
        <v>0</v>
      </c>
      <c r="AW218">
        <v>2</v>
      </c>
      <c r="AX218">
        <v>73939805</v>
      </c>
      <c r="AY218">
        <v>1</v>
      </c>
      <c r="AZ218">
        <v>0</v>
      </c>
      <c r="BA218">
        <v>239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46.147499999999994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46.147499999999994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CV218">
        <v>0</v>
      </c>
      <c r="CW218">
        <v>0</v>
      </c>
      <c r="CX218">
        <f>ROUND(Y218*Source!I201,7)</f>
        <v>4.2000000000000002E-4</v>
      </c>
      <c r="CY218">
        <f>AA218</f>
        <v>131.85</v>
      </c>
      <c r="CZ218">
        <f>AE218</f>
        <v>131.85</v>
      </c>
      <c r="DA218">
        <f>AI218</f>
        <v>1</v>
      </c>
      <c r="DB218">
        <f t="shared" si="53"/>
        <v>46.15</v>
      </c>
      <c r="DC218">
        <f t="shared" si="54"/>
        <v>0</v>
      </c>
      <c r="DD218" t="s">
        <v>3</v>
      </c>
      <c r="DE218" t="s">
        <v>3</v>
      </c>
      <c r="DF218">
        <f t="shared" si="65"/>
        <v>0.06</v>
      </c>
      <c r="DG218">
        <f t="shared" si="64"/>
        <v>0</v>
      </c>
      <c r="DH218">
        <f t="shared" si="55"/>
        <v>0</v>
      </c>
      <c r="DI218">
        <f t="shared" si="56"/>
        <v>0</v>
      </c>
      <c r="DJ218">
        <f>DF218</f>
        <v>0.06</v>
      </c>
      <c r="DK218">
        <v>1</v>
      </c>
      <c r="DL218" t="s">
        <v>3</v>
      </c>
      <c r="DM218">
        <v>0</v>
      </c>
      <c r="DN218" t="s">
        <v>3</v>
      </c>
      <c r="DO218">
        <v>0</v>
      </c>
    </row>
    <row r="219" spans="1:119" x14ac:dyDescent="0.2">
      <c r="A219">
        <f>ROW(Source!A204)</f>
        <v>204</v>
      </c>
      <c r="B219">
        <v>73938991</v>
      </c>
      <c r="C219">
        <v>73939809</v>
      </c>
      <c r="D219">
        <v>72518626</v>
      </c>
      <c r="E219">
        <v>119</v>
      </c>
      <c r="F219">
        <v>1</v>
      </c>
      <c r="G219">
        <v>1</v>
      </c>
      <c r="H219">
        <v>1</v>
      </c>
      <c r="I219" t="s">
        <v>707</v>
      </c>
      <c r="J219" t="s">
        <v>3</v>
      </c>
      <c r="K219" t="s">
        <v>708</v>
      </c>
      <c r="L219">
        <v>1191</v>
      </c>
      <c r="N219">
        <v>1013</v>
      </c>
      <c r="O219" t="s">
        <v>493</v>
      </c>
      <c r="P219" t="s">
        <v>493</v>
      </c>
      <c r="Q219">
        <v>1</v>
      </c>
      <c r="W219">
        <v>0</v>
      </c>
      <c r="X219">
        <v>1014935341</v>
      </c>
      <c r="Y219">
        <f t="shared" si="52"/>
        <v>394</v>
      </c>
      <c r="AA219">
        <v>0</v>
      </c>
      <c r="AB219">
        <v>0</v>
      </c>
      <c r="AC219">
        <v>0</v>
      </c>
      <c r="AD219">
        <v>352.45</v>
      </c>
      <c r="AE219">
        <v>0</v>
      </c>
      <c r="AF219">
        <v>0</v>
      </c>
      <c r="AG219">
        <v>0</v>
      </c>
      <c r="AH219">
        <v>352.45</v>
      </c>
      <c r="AI219">
        <v>1</v>
      </c>
      <c r="AJ219">
        <v>1</v>
      </c>
      <c r="AK219">
        <v>1</v>
      </c>
      <c r="AL219">
        <v>1</v>
      </c>
      <c r="AM219">
        <v>-2</v>
      </c>
      <c r="AN219">
        <v>0</v>
      </c>
      <c r="AO219">
        <v>0</v>
      </c>
      <c r="AP219">
        <v>1</v>
      </c>
      <c r="AQ219">
        <v>1</v>
      </c>
      <c r="AR219">
        <v>0</v>
      </c>
      <c r="AS219" t="s">
        <v>3</v>
      </c>
      <c r="AT219">
        <v>394</v>
      </c>
      <c r="AU219" t="s">
        <v>3</v>
      </c>
      <c r="AV219">
        <v>1</v>
      </c>
      <c r="AW219">
        <v>2</v>
      </c>
      <c r="AX219">
        <v>73939828</v>
      </c>
      <c r="AY219">
        <v>1</v>
      </c>
      <c r="AZ219">
        <v>0</v>
      </c>
      <c r="BA219">
        <v>241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138865.29999999999</v>
      </c>
      <c r="BN219">
        <v>394</v>
      </c>
      <c r="BO219">
        <v>0</v>
      </c>
      <c r="BP219">
        <v>1</v>
      </c>
      <c r="BQ219">
        <v>0</v>
      </c>
      <c r="BR219">
        <v>0</v>
      </c>
      <c r="BS219">
        <v>0</v>
      </c>
      <c r="BT219">
        <v>138865.29999999999</v>
      </c>
      <c r="BU219">
        <v>394</v>
      </c>
      <c r="BV219">
        <v>0</v>
      </c>
      <c r="BW219">
        <v>1</v>
      </c>
      <c r="CU219">
        <f>ROUND(AT219*Source!I204*AH219*AL219,2)</f>
        <v>44.44</v>
      </c>
      <c r="CV219">
        <f>ROUND(Y219*Source!I204,7)</f>
        <v>0.12608</v>
      </c>
      <c r="CW219">
        <v>0</v>
      </c>
      <c r="CX219">
        <f>ROUND(Y219*Source!I204,7)</f>
        <v>0.12608</v>
      </c>
      <c r="CY219">
        <f>AD219</f>
        <v>352.45</v>
      </c>
      <c r="CZ219">
        <f>AH219</f>
        <v>352.45</v>
      </c>
      <c r="DA219">
        <f>AL219</f>
        <v>1</v>
      </c>
      <c r="DB219">
        <f t="shared" si="53"/>
        <v>138865.29999999999</v>
      </c>
      <c r="DC219">
        <f t="shared" si="54"/>
        <v>0</v>
      </c>
      <c r="DD219" t="s">
        <v>3</v>
      </c>
      <c r="DE219" t="s">
        <v>3</v>
      </c>
      <c r="DF219">
        <f t="shared" si="65"/>
        <v>0</v>
      </c>
      <c r="DG219">
        <f t="shared" si="64"/>
        <v>0</v>
      </c>
      <c r="DH219">
        <f t="shared" si="55"/>
        <v>0</v>
      </c>
      <c r="DI219">
        <f t="shared" si="56"/>
        <v>44.44</v>
      </c>
      <c r="DJ219">
        <f>DI219</f>
        <v>44.44</v>
      </c>
      <c r="DK219">
        <v>1</v>
      </c>
      <c r="DL219" t="s">
        <v>3</v>
      </c>
      <c r="DM219">
        <v>0</v>
      </c>
      <c r="DN219" t="s">
        <v>3</v>
      </c>
      <c r="DO219">
        <v>0</v>
      </c>
    </row>
    <row r="220" spans="1:119" x14ac:dyDescent="0.2">
      <c r="A220">
        <f>ROW(Source!A204)</f>
        <v>204</v>
      </c>
      <c r="B220">
        <v>73938991</v>
      </c>
      <c r="C220">
        <v>73939809</v>
      </c>
      <c r="D220">
        <v>72518826</v>
      </c>
      <c r="E220">
        <v>119</v>
      </c>
      <c r="F220">
        <v>1</v>
      </c>
      <c r="G220">
        <v>1</v>
      </c>
      <c r="H220">
        <v>1</v>
      </c>
      <c r="I220" t="s">
        <v>491</v>
      </c>
      <c r="J220" t="s">
        <v>3</v>
      </c>
      <c r="K220" t="s">
        <v>492</v>
      </c>
      <c r="L220">
        <v>1191</v>
      </c>
      <c r="N220">
        <v>1013</v>
      </c>
      <c r="O220" t="s">
        <v>493</v>
      </c>
      <c r="P220" t="s">
        <v>493</v>
      </c>
      <c r="Q220">
        <v>1</v>
      </c>
      <c r="W220">
        <v>0</v>
      </c>
      <c r="X220">
        <v>-1417349443</v>
      </c>
      <c r="Y220">
        <f t="shared" si="52"/>
        <v>35.869999999999997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1</v>
      </c>
      <c r="AJ220">
        <v>1</v>
      </c>
      <c r="AK220">
        <v>1</v>
      </c>
      <c r="AL220">
        <v>1</v>
      </c>
      <c r="AM220">
        <v>-2</v>
      </c>
      <c r="AN220">
        <v>0</v>
      </c>
      <c r="AO220">
        <v>0</v>
      </c>
      <c r="AP220">
        <v>1</v>
      </c>
      <c r="AQ220">
        <v>1</v>
      </c>
      <c r="AR220">
        <v>0</v>
      </c>
      <c r="AS220" t="s">
        <v>3</v>
      </c>
      <c r="AT220">
        <v>35.869999999999997</v>
      </c>
      <c r="AU220" t="s">
        <v>3</v>
      </c>
      <c r="AV220">
        <v>2</v>
      </c>
      <c r="AW220">
        <v>2</v>
      </c>
      <c r="AX220">
        <v>73939829</v>
      </c>
      <c r="AY220">
        <v>1</v>
      </c>
      <c r="AZ220">
        <v>0</v>
      </c>
      <c r="BA220">
        <v>242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CV220">
        <v>0</v>
      </c>
      <c r="CW220">
        <v>0</v>
      </c>
      <c r="CX220">
        <f>ROUND(Y220*Source!I204,7)</f>
        <v>1.14784E-2</v>
      </c>
      <c r="CY220">
        <f>AD220</f>
        <v>0</v>
      </c>
      <c r="CZ220">
        <f>AH220</f>
        <v>0</v>
      </c>
      <c r="DA220">
        <f>AL220</f>
        <v>1</v>
      </c>
      <c r="DB220">
        <f t="shared" si="53"/>
        <v>0</v>
      </c>
      <c r="DC220">
        <f t="shared" si="54"/>
        <v>0</v>
      </c>
      <c r="DD220" t="s">
        <v>3</v>
      </c>
      <c r="DE220" t="s">
        <v>3</v>
      </c>
      <c r="DF220">
        <f t="shared" si="65"/>
        <v>0</v>
      </c>
      <c r="DG220">
        <f t="shared" si="64"/>
        <v>0</v>
      </c>
      <c r="DH220">
        <f t="shared" si="55"/>
        <v>0</v>
      </c>
      <c r="DI220">
        <f t="shared" si="56"/>
        <v>0</v>
      </c>
      <c r="DJ220">
        <f>DI220</f>
        <v>0</v>
      </c>
      <c r="DK220">
        <v>0</v>
      </c>
      <c r="DL220" t="s">
        <v>3</v>
      </c>
      <c r="DM220">
        <v>0</v>
      </c>
      <c r="DN220" t="s">
        <v>3</v>
      </c>
      <c r="DO220">
        <v>0</v>
      </c>
    </row>
    <row r="221" spans="1:119" x14ac:dyDescent="0.2">
      <c r="A221">
        <f>ROW(Source!A204)</f>
        <v>204</v>
      </c>
      <c r="B221">
        <v>73938991</v>
      </c>
      <c r="C221">
        <v>73939809</v>
      </c>
      <c r="D221">
        <v>72646037</v>
      </c>
      <c r="E221">
        <v>1</v>
      </c>
      <c r="F221">
        <v>1</v>
      </c>
      <c r="G221">
        <v>1</v>
      </c>
      <c r="H221">
        <v>2</v>
      </c>
      <c r="I221" t="s">
        <v>653</v>
      </c>
      <c r="J221" t="s">
        <v>654</v>
      </c>
      <c r="K221" t="s">
        <v>655</v>
      </c>
      <c r="L221">
        <v>1368</v>
      </c>
      <c r="N221">
        <v>1011</v>
      </c>
      <c r="O221" t="s">
        <v>497</v>
      </c>
      <c r="P221" t="s">
        <v>497</v>
      </c>
      <c r="Q221">
        <v>1</v>
      </c>
      <c r="W221">
        <v>0</v>
      </c>
      <c r="X221">
        <v>-1791740122</v>
      </c>
      <c r="Y221">
        <f t="shared" si="52"/>
        <v>0.96</v>
      </c>
      <c r="AA221">
        <v>0</v>
      </c>
      <c r="AB221">
        <v>1836.16</v>
      </c>
      <c r="AC221">
        <v>537.64</v>
      </c>
      <c r="AD221">
        <v>0</v>
      </c>
      <c r="AE221">
        <v>0</v>
      </c>
      <c r="AF221">
        <v>1836.16</v>
      </c>
      <c r="AG221">
        <v>537.64</v>
      </c>
      <c r="AH221">
        <v>0</v>
      </c>
      <c r="AI221">
        <v>1</v>
      </c>
      <c r="AJ221">
        <v>1</v>
      </c>
      <c r="AK221">
        <v>1</v>
      </c>
      <c r="AL221">
        <v>1</v>
      </c>
      <c r="AM221">
        <v>-2</v>
      </c>
      <c r="AN221">
        <v>0</v>
      </c>
      <c r="AO221">
        <v>0</v>
      </c>
      <c r="AP221">
        <v>1</v>
      </c>
      <c r="AQ221">
        <v>1</v>
      </c>
      <c r="AR221">
        <v>0</v>
      </c>
      <c r="AS221" t="s">
        <v>3</v>
      </c>
      <c r="AT221">
        <v>0.96</v>
      </c>
      <c r="AU221" t="s">
        <v>3</v>
      </c>
      <c r="AV221">
        <v>1</v>
      </c>
      <c r="AW221">
        <v>2</v>
      </c>
      <c r="AX221">
        <v>73939830</v>
      </c>
      <c r="AY221">
        <v>1</v>
      </c>
      <c r="AZ221">
        <v>0</v>
      </c>
      <c r="BA221">
        <v>243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1762.7136</v>
      </c>
      <c r="BL221">
        <v>516.13439999999991</v>
      </c>
      <c r="BM221">
        <v>0</v>
      </c>
      <c r="BN221">
        <v>0</v>
      </c>
      <c r="BO221">
        <v>0.96</v>
      </c>
      <c r="BP221">
        <v>1</v>
      </c>
      <c r="BQ221">
        <v>0</v>
      </c>
      <c r="BR221">
        <v>1762.7136</v>
      </c>
      <c r="BS221">
        <v>516.13439999999991</v>
      </c>
      <c r="BT221">
        <v>0</v>
      </c>
      <c r="BU221">
        <v>0</v>
      </c>
      <c r="BV221">
        <v>0.96</v>
      </c>
      <c r="BW221">
        <v>1</v>
      </c>
      <c r="CV221">
        <v>0</v>
      </c>
      <c r="CW221">
        <f>ROUND(Y221*Source!I204*DO221,7)</f>
        <v>3.0719999999999999E-4</v>
      </c>
      <c r="CX221">
        <f>ROUND(Y221*Source!I204,7)</f>
        <v>3.0719999999999999E-4</v>
      </c>
      <c r="CY221">
        <f>AB221</f>
        <v>1836.16</v>
      </c>
      <c r="CZ221">
        <f>AF221</f>
        <v>1836.16</v>
      </c>
      <c r="DA221">
        <f>AJ221</f>
        <v>1</v>
      </c>
      <c r="DB221">
        <f t="shared" si="53"/>
        <v>1762.71</v>
      </c>
      <c r="DC221">
        <f t="shared" si="54"/>
        <v>516.13</v>
      </c>
      <c r="DD221" t="s">
        <v>3</v>
      </c>
      <c r="DE221" t="s">
        <v>3</v>
      </c>
      <c r="DF221">
        <f t="shared" si="65"/>
        <v>0</v>
      </c>
      <c r="DG221">
        <f t="shared" si="64"/>
        <v>0.56000000000000005</v>
      </c>
      <c r="DH221">
        <f t="shared" si="55"/>
        <v>0.17</v>
      </c>
      <c r="DI221">
        <f t="shared" si="56"/>
        <v>0</v>
      </c>
      <c r="DJ221">
        <f>DG221+DH221</f>
        <v>0.73000000000000009</v>
      </c>
      <c r="DK221">
        <v>1</v>
      </c>
      <c r="DL221" t="s">
        <v>498</v>
      </c>
      <c r="DM221">
        <v>6</v>
      </c>
      <c r="DN221" t="s">
        <v>493</v>
      </c>
      <c r="DO221">
        <v>1</v>
      </c>
    </row>
    <row r="222" spans="1:119" x14ac:dyDescent="0.2">
      <c r="A222">
        <f>ROW(Source!A204)</f>
        <v>204</v>
      </c>
      <c r="B222">
        <v>73938991</v>
      </c>
      <c r="C222">
        <v>73939809</v>
      </c>
      <c r="D222">
        <v>72646046</v>
      </c>
      <c r="E222">
        <v>1</v>
      </c>
      <c r="F222">
        <v>1</v>
      </c>
      <c r="G222">
        <v>1</v>
      </c>
      <c r="H222">
        <v>2</v>
      </c>
      <c r="I222" t="s">
        <v>709</v>
      </c>
      <c r="J222" t="s">
        <v>710</v>
      </c>
      <c r="K222" t="s">
        <v>711</v>
      </c>
      <c r="L222">
        <v>1368</v>
      </c>
      <c r="N222">
        <v>1011</v>
      </c>
      <c r="O222" t="s">
        <v>497</v>
      </c>
      <c r="P222" t="s">
        <v>497</v>
      </c>
      <c r="Q222">
        <v>1</v>
      </c>
      <c r="W222">
        <v>0</v>
      </c>
      <c r="X222">
        <v>-1753360770</v>
      </c>
      <c r="Y222">
        <f t="shared" si="52"/>
        <v>33.26</v>
      </c>
      <c r="AA222">
        <v>0</v>
      </c>
      <c r="AB222">
        <v>2503.85</v>
      </c>
      <c r="AC222">
        <v>537.64</v>
      </c>
      <c r="AD222">
        <v>0</v>
      </c>
      <c r="AE222">
        <v>0</v>
      </c>
      <c r="AF222">
        <v>1703.3</v>
      </c>
      <c r="AG222">
        <v>537.64</v>
      </c>
      <c r="AH222">
        <v>0</v>
      </c>
      <c r="AI222">
        <v>1</v>
      </c>
      <c r="AJ222">
        <v>1.47</v>
      </c>
      <c r="AK222">
        <v>1</v>
      </c>
      <c r="AL222">
        <v>1</v>
      </c>
      <c r="AM222">
        <v>2</v>
      </c>
      <c r="AN222">
        <v>0</v>
      </c>
      <c r="AO222">
        <v>0</v>
      </c>
      <c r="AP222">
        <v>1</v>
      </c>
      <c r="AQ222">
        <v>1</v>
      </c>
      <c r="AR222">
        <v>0</v>
      </c>
      <c r="AS222" t="s">
        <v>3</v>
      </c>
      <c r="AT222">
        <v>33.26</v>
      </c>
      <c r="AU222" t="s">
        <v>3</v>
      </c>
      <c r="AV222">
        <v>1</v>
      </c>
      <c r="AW222">
        <v>2</v>
      </c>
      <c r="AX222">
        <v>73939831</v>
      </c>
      <c r="AY222">
        <v>1</v>
      </c>
      <c r="AZ222">
        <v>0</v>
      </c>
      <c r="BA222">
        <v>244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56651.757999999994</v>
      </c>
      <c r="BL222">
        <v>17881.9064</v>
      </c>
      <c r="BM222">
        <v>0</v>
      </c>
      <c r="BN222">
        <v>0</v>
      </c>
      <c r="BO222">
        <v>33.26</v>
      </c>
      <c r="BP222">
        <v>1</v>
      </c>
      <c r="BQ222">
        <v>0</v>
      </c>
      <c r="BR222">
        <v>56651.757999999994</v>
      </c>
      <c r="BS222">
        <v>17881.9064</v>
      </c>
      <c r="BT222">
        <v>0</v>
      </c>
      <c r="BU222">
        <v>0</v>
      </c>
      <c r="BV222">
        <v>33.26</v>
      </c>
      <c r="BW222">
        <v>1</v>
      </c>
      <c r="CV222">
        <v>0</v>
      </c>
      <c r="CW222">
        <f>ROUND(Y222*Source!I204*DO222,7)</f>
        <v>1.06432E-2</v>
      </c>
      <c r="CX222">
        <f>ROUND(Y222*Source!I204,7)</f>
        <v>1.06432E-2</v>
      </c>
      <c r="CY222">
        <f>AB222</f>
        <v>2503.85</v>
      </c>
      <c r="CZ222">
        <f>AF222</f>
        <v>1703.3</v>
      </c>
      <c r="DA222">
        <f>AJ222</f>
        <v>1.47</v>
      </c>
      <c r="DB222">
        <f t="shared" si="53"/>
        <v>56651.76</v>
      </c>
      <c r="DC222">
        <f t="shared" si="54"/>
        <v>17881.91</v>
      </c>
      <c r="DD222" t="s">
        <v>3</v>
      </c>
      <c r="DE222" t="s">
        <v>3</v>
      </c>
      <c r="DF222">
        <f t="shared" si="65"/>
        <v>0</v>
      </c>
      <c r="DG222">
        <f>ROUND(ROUND(AF222*AJ222,2)*CX222,2)</f>
        <v>26.65</v>
      </c>
      <c r="DH222">
        <f t="shared" si="55"/>
        <v>5.72</v>
      </c>
      <c r="DI222">
        <f t="shared" si="56"/>
        <v>0</v>
      </c>
      <c r="DJ222">
        <f>DG222+DH222</f>
        <v>32.369999999999997</v>
      </c>
      <c r="DK222">
        <v>0</v>
      </c>
      <c r="DL222" t="s">
        <v>498</v>
      </c>
      <c r="DM222">
        <v>6</v>
      </c>
      <c r="DN222" t="s">
        <v>493</v>
      </c>
      <c r="DO222">
        <v>1</v>
      </c>
    </row>
    <row r="223" spans="1:119" x14ac:dyDescent="0.2">
      <c r="A223">
        <f>ROW(Source!A204)</f>
        <v>204</v>
      </c>
      <c r="B223">
        <v>73938991</v>
      </c>
      <c r="C223">
        <v>73939809</v>
      </c>
      <c r="D223">
        <v>72646194</v>
      </c>
      <c r="E223">
        <v>1</v>
      </c>
      <c r="F223">
        <v>1</v>
      </c>
      <c r="G223">
        <v>1</v>
      </c>
      <c r="H223">
        <v>2</v>
      </c>
      <c r="I223" t="s">
        <v>503</v>
      </c>
      <c r="J223" t="s">
        <v>504</v>
      </c>
      <c r="K223" t="s">
        <v>505</v>
      </c>
      <c r="L223">
        <v>1368</v>
      </c>
      <c r="N223">
        <v>1011</v>
      </c>
      <c r="O223" t="s">
        <v>497</v>
      </c>
      <c r="P223" t="s">
        <v>497</v>
      </c>
      <c r="Q223">
        <v>1</v>
      </c>
      <c r="W223">
        <v>0</v>
      </c>
      <c r="X223">
        <v>-1368259184</v>
      </c>
      <c r="Y223">
        <f t="shared" si="52"/>
        <v>0.25</v>
      </c>
      <c r="AA223">
        <v>0</v>
      </c>
      <c r="AB223">
        <v>1681.82</v>
      </c>
      <c r="AC223">
        <v>459.98</v>
      </c>
      <c r="AD223">
        <v>0</v>
      </c>
      <c r="AE223">
        <v>0</v>
      </c>
      <c r="AF223">
        <v>1681.82</v>
      </c>
      <c r="AG223">
        <v>459.98</v>
      </c>
      <c r="AH223">
        <v>0</v>
      </c>
      <c r="AI223">
        <v>1</v>
      </c>
      <c r="AJ223">
        <v>1</v>
      </c>
      <c r="AK223">
        <v>1</v>
      </c>
      <c r="AL223">
        <v>1</v>
      </c>
      <c r="AM223">
        <v>-2</v>
      </c>
      <c r="AN223">
        <v>0</v>
      </c>
      <c r="AO223">
        <v>0</v>
      </c>
      <c r="AP223">
        <v>1</v>
      </c>
      <c r="AQ223">
        <v>1</v>
      </c>
      <c r="AR223">
        <v>0</v>
      </c>
      <c r="AS223" t="s">
        <v>3</v>
      </c>
      <c r="AT223">
        <v>0.25</v>
      </c>
      <c r="AU223" t="s">
        <v>3</v>
      </c>
      <c r="AV223">
        <v>1</v>
      </c>
      <c r="AW223">
        <v>2</v>
      </c>
      <c r="AX223">
        <v>73939832</v>
      </c>
      <c r="AY223">
        <v>1</v>
      </c>
      <c r="AZ223">
        <v>0</v>
      </c>
      <c r="BA223">
        <v>245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420.45499999999998</v>
      </c>
      <c r="BL223">
        <v>114.995</v>
      </c>
      <c r="BM223">
        <v>0</v>
      </c>
      <c r="BN223">
        <v>0</v>
      </c>
      <c r="BO223">
        <v>0.25</v>
      </c>
      <c r="BP223">
        <v>1</v>
      </c>
      <c r="BQ223">
        <v>0</v>
      </c>
      <c r="BR223">
        <v>420.45499999999998</v>
      </c>
      <c r="BS223">
        <v>114.995</v>
      </c>
      <c r="BT223">
        <v>0</v>
      </c>
      <c r="BU223">
        <v>0</v>
      </c>
      <c r="BV223">
        <v>0.25</v>
      </c>
      <c r="BW223">
        <v>1</v>
      </c>
      <c r="CV223">
        <v>0</v>
      </c>
      <c r="CW223">
        <f>ROUND(Y223*Source!I204*DO223,7)</f>
        <v>8.0000000000000007E-5</v>
      </c>
      <c r="CX223">
        <f>ROUND(Y223*Source!I204,7)</f>
        <v>8.0000000000000007E-5</v>
      </c>
      <c r="CY223">
        <f>AB223</f>
        <v>1681.82</v>
      </c>
      <c r="CZ223">
        <f>AF223</f>
        <v>1681.82</v>
      </c>
      <c r="DA223">
        <f>AJ223</f>
        <v>1</v>
      </c>
      <c r="DB223">
        <f t="shared" si="53"/>
        <v>420.46</v>
      </c>
      <c r="DC223">
        <f t="shared" si="54"/>
        <v>115</v>
      </c>
      <c r="DD223" t="s">
        <v>3</v>
      </c>
      <c r="DE223" t="s">
        <v>3</v>
      </c>
      <c r="DF223">
        <f t="shared" si="65"/>
        <v>0</v>
      </c>
      <c r="DG223">
        <f>ROUND(ROUND(AF223,2)*CX223,2)</f>
        <v>0.13</v>
      </c>
      <c r="DH223">
        <f t="shared" si="55"/>
        <v>0.04</v>
      </c>
      <c r="DI223">
        <f t="shared" si="56"/>
        <v>0</v>
      </c>
      <c r="DJ223">
        <f>DG223+DH223</f>
        <v>0.17</v>
      </c>
      <c r="DK223">
        <v>1</v>
      </c>
      <c r="DL223" t="s">
        <v>506</v>
      </c>
      <c r="DM223">
        <v>5</v>
      </c>
      <c r="DN223" t="s">
        <v>493</v>
      </c>
      <c r="DO223">
        <v>1</v>
      </c>
    </row>
    <row r="224" spans="1:119" x14ac:dyDescent="0.2">
      <c r="A224">
        <f>ROW(Source!A204)</f>
        <v>204</v>
      </c>
      <c r="B224">
        <v>73938991</v>
      </c>
      <c r="C224">
        <v>73939809</v>
      </c>
      <c r="D224">
        <v>72646293</v>
      </c>
      <c r="E224">
        <v>1</v>
      </c>
      <c r="F224">
        <v>1</v>
      </c>
      <c r="G224">
        <v>1</v>
      </c>
      <c r="H224">
        <v>2</v>
      </c>
      <c r="I224" t="s">
        <v>712</v>
      </c>
      <c r="J224" t="s">
        <v>713</v>
      </c>
      <c r="K224" t="s">
        <v>714</v>
      </c>
      <c r="L224">
        <v>1368</v>
      </c>
      <c r="N224">
        <v>1011</v>
      </c>
      <c r="O224" t="s">
        <v>497</v>
      </c>
      <c r="P224" t="s">
        <v>497</v>
      </c>
      <c r="Q224">
        <v>1</v>
      </c>
      <c r="W224">
        <v>0</v>
      </c>
      <c r="X224">
        <v>-804492372</v>
      </c>
      <c r="Y224">
        <f t="shared" si="52"/>
        <v>21</v>
      </c>
      <c r="AA224">
        <v>0</v>
      </c>
      <c r="AB224">
        <v>13.27</v>
      </c>
      <c r="AC224">
        <v>0</v>
      </c>
      <c r="AD224">
        <v>0</v>
      </c>
      <c r="AE224">
        <v>0</v>
      </c>
      <c r="AF224">
        <v>10.37</v>
      </c>
      <c r="AG224">
        <v>0</v>
      </c>
      <c r="AH224">
        <v>0</v>
      </c>
      <c r="AI224">
        <v>1</v>
      </c>
      <c r="AJ224">
        <v>1.28</v>
      </c>
      <c r="AK224">
        <v>1</v>
      </c>
      <c r="AL224">
        <v>1</v>
      </c>
      <c r="AM224">
        <v>2</v>
      </c>
      <c r="AN224">
        <v>0</v>
      </c>
      <c r="AO224">
        <v>0</v>
      </c>
      <c r="AP224">
        <v>1</v>
      </c>
      <c r="AQ224">
        <v>1</v>
      </c>
      <c r="AR224">
        <v>0</v>
      </c>
      <c r="AS224" t="s">
        <v>3</v>
      </c>
      <c r="AT224">
        <v>21</v>
      </c>
      <c r="AU224" t="s">
        <v>3</v>
      </c>
      <c r="AV224">
        <v>1</v>
      </c>
      <c r="AW224">
        <v>2</v>
      </c>
      <c r="AX224">
        <v>73939833</v>
      </c>
      <c r="AY224">
        <v>1</v>
      </c>
      <c r="AZ224">
        <v>0</v>
      </c>
      <c r="BA224">
        <v>246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217.76999999999998</v>
      </c>
      <c r="BL224">
        <v>0</v>
      </c>
      <c r="BM224">
        <v>0</v>
      </c>
      <c r="BN224">
        <v>0</v>
      </c>
      <c r="BO224">
        <v>0</v>
      </c>
      <c r="BP224">
        <v>1</v>
      </c>
      <c r="BQ224">
        <v>0</v>
      </c>
      <c r="BR224">
        <v>217.76999999999998</v>
      </c>
      <c r="BS224">
        <v>0</v>
      </c>
      <c r="BT224">
        <v>0</v>
      </c>
      <c r="BU224">
        <v>0</v>
      </c>
      <c r="BV224">
        <v>0</v>
      </c>
      <c r="BW224">
        <v>1</v>
      </c>
      <c r="CV224">
        <v>0</v>
      </c>
      <c r="CW224">
        <f>ROUND(Y224*Source!I204*DO224,7)</f>
        <v>0</v>
      </c>
      <c r="CX224">
        <f>ROUND(Y224*Source!I204,7)</f>
        <v>6.7200000000000003E-3</v>
      </c>
      <c r="CY224">
        <f>AB224</f>
        <v>13.27</v>
      </c>
      <c r="CZ224">
        <f>AF224</f>
        <v>10.37</v>
      </c>
      <c r="DA224">
        <f>AJ224</f>
        <v>1.28</v>
      </c>
      <c r="DB224">
        <f t="shared" si="53"/>
        <v>217.77</v>
      </c>
      <c r="DC224">
        <f t="shared" si="54"/>
        <v>0</v>
      </c>
      <c r="DD224" t="s">
        <v>3</v>
      </c>
      <c r="DE224" t="s">
        <v>3</v>
      </c>
      <c r="DF224">
        <f t="shared" si="65"/>
        <v>0</v>
      </c>
      <c r="DG224">
        <f>ROUND(ROUND(AF224*AJ224,2)*CX224,2)</f>
        <v>0.09</v>
      </c>
      <c r="DH224">
        <f t="shared" si="55"/>
        <v>0</v>
      </c>
      <c r="DI224">
        <f t="shared" si="56"/>
        <v>0</v>
      </c>
      <c r="DJ224">
        <f>DG224+DH224</f>
        <v>0.09</v>
      </c>
      <c r="DK224">
        <v>0</v>
      </c>
      <c r="DL224" t="s">
        <v>3</v>
      </c>
      <c r="DM224">
        <v>0</v>
      </c>
      <c r="DN224" t="s">
        <v>3</v>
      </c>
      <c r="DO224">
        <v>0</v>
      </c>
    </row>
    <row r="225" spans="1:119" x14ac:dyDescent="0.2">
      <c r="A225">
        <f>ROW(Source!A204)</f>
        <v>204</v>
      </c>
      <c r="B225">
        <v>73938991</v>
      </c>
      <c r="C225">
        <v>73939809</v>
      </c>
      <c r="D225">
        <v>72646931</v>
      </c>
      <c r="E225">
        <v>1</v>
      </c>
      <c r="F225">
        <v>1</v>
      </c>
      <c r="G225">
        <v>1</v>
      </c>
      <c r="H225">
        <v>2</v>
      </c>
      <c r="I225" t="s">
        <v>587</v>
      </c>
      <c r="J225" t="s">
        <v>588</v>
      </c>
      <c r="K225" t="s">
        <v>589</v>
      </c>
      <c r="L225">
        <v>1368</v>
      </c>
      <c r="N225">
        <v>1011</v>
      </c>
      <c r="O225" t="s">
        <v>497</v>
      </c>
      <c r="P225" t="s">
        <v>497</v>
      </c>
      <c r="Q225">
        <v>1</v>
      </c>
      <c r="W225">
        <v>0</v>
      </c>
      <c r="X225">
        <v>4063365</v>
      </c>
      <c r="Y225">
        <f t="shared" si="52"/>
        <v>1.4</v>
      </c>
      <c r="AA225">
        <v>0</v>
      </c>
      <c r="AB225">
        <v>655.95</v>
      </c>
      <c r="AC225">
        <v>400.24</v>
      </c>
      <c r="AD225">
        <v>0</v>
      </c>
      <c r="AE225">
        <v>0</v>
      </c>
      <c r="AF225">
        <v>655.95</v>
      </c>
      <c r="AG225">
        <v>400.24</v>
      </c>
      <c r="AH225">
        <v>0</v>
      </c>
      <c r="AI225">
        <v>1</v>
      </c>
      <c r="AJ225">
        <v>1</v>
      </c>
      <c r="AK225">
        <v>1</v>
      </c>
      <c r="AL225">
        <v>1</v>
      </c>
      <c r="AM225">
        <v>-2</v>
      </c>
      <c r="AN225">
        <v>0</v>
      </c>
      <c r="AO225">
        <v>0</v>
      </c>
      <c r="AP225">
        <v>1</v>
      </c>
      <c r="AQ225">
        <v>1</v>
      </c>
      <c r="AR225">
        <v>0</v>
      </c>
      <c r="AS225" t="s">
        <v>3</v>
      </c>
      <c r="AT225">
        <v>1.4</v>
      </c>
      <c r="AU225" t="s">
        <v>3</v>
      </c>
      <c r="AV225">
        <v>1</v>
      </c>
      <c r="AW225">
        <v>2</v>
      </c>
      <c r="AX225">
        <v>73939834</v>
      </c>
      <c r="AY225">
        <v>1</v>
      </c>
      <c r="AZ225">
        <v>0</v>
      </c>
      <c r="BA225">
        <v>247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918.33</v>
      </c>
      <c r="BL225">
        <v>560.33600000000001</v>
      </c>
      <c r="BM225">
        <v>0</v>
      </c>
      <c r="BN225">
        <v>0</v>
      </c>
      <c r="BO225">
        <v>1.4</v>
      </c>
      <c r="BP225">
        <v>1</v>
      </c>
      <c r="BQ225">
        <v>0</v>
      </c>
      <c r="BR225">
        <v>918.33</v>
      </c>
      <c r="BS225">
        <v>560.33600000000001</v>
      </c>
      <c r="BT225">
        <v>0</v>
      </c>
      <c r="BU225">
        <v>0</v>
      </c>
      <c r="BV225">
        <v>1.4</v>
      </c>
      <c r="BW225">
        <v>1</v>
      </c>
      <c r="CV225">
        <v>0</v>
      </c>
      <c r="CW225">
        <f>ROUND(Y225*Source!I204*DO225,7)</f>
        <v>4.4799999999999999E-4</v>
      </c>
      <c r="CX225">
        <f>ROUND(Y225*Source!I204,7)</f>
        <v>4.4799999999999999E-4</v>
      </c>
      <c r="CY225">
        <f>AB225</f>
        <v>655.95</v>
      </c>
      <c r="CZ225">
        <f>AF225</f>
        <v>655.95</v>
      </c>
      <c r="DA225">
        <f>AJ225</f>
        <v>1</v>
      </c>
      <c r="DB225">
        <f t="shared" si="53"/>
        <v>918.33</v>
      </c>
      <c r="DC225">
        <f t="shared" si="54"/>
        <v>560.34</v>
      </c>
      <c r="DD225" t="s">
        <v>3</v>
      </c>
      <c r="DE225" t="s">
        <v>3</v>
      </c>
      <c r="DF225">
        <f t="shared" si="65"/>
        <v>0</v>
      </c>
      <c r="DG225">
        <f t="shared" ref="DG225:DG238" si="66">ROUND(ROUND(AF225,2)*CX225,2)</f>
        <v>0.28999999999999998</v>
      </c>
      <c r="DH225">
        <f t="shared" si="55"/>
        <v>0.18</v>
      </c>
      <c r="DI225">
        <f t="shared" si="56"/>
        <v>0</v>
      </c>
      <c r="DJ225">
        <f>DG225+DH225</f>
        <v>0.47</v>
      </c>
      <c r="DK225">
        <v>1</v>
      </c>
      <c r="DL225" t="s">
        <v>534</v>
      </c>
      <c r="DM225">
        <v>4</v>
      </c>
      <c r="DN225" t="s">
        <v>493</v>
      </c>
      <c r="DO225">
        <v>1</v>
      </c>
    </row>
    <row r="226" spans="1:119" x14ac:dyDescent="0.2">
      <c r="A226">
        <f>ROW(Source!A204)</f>
        <v>204</v>
      </c>
      <c r="B226">
        <v>73938991</v>
      </c>
      <c r="C226">
        <v>73939809</v>
      </c>
      <c r="D226">
        <v>72591341</v>
      </c>
      <c r="E226">
        <v>1</v>
      </c>
      <c r="F226">
        <v>1</v>
      </c>
      <c r="G226">
        <v>1</v>
      </c>
      <c r="H226">
        <v>3</v>
      </c>
      <c r="I226" t="s">
        <v>644</v>
      </c>
      <c r="J226" t="s">
        <v>645</v>
      </c>
      <c r="K226" t="s">
        <v>646</v>
      </c>
      <c r="L226">
        <v>1339</v>
      </c>
      <c r="N226">
        <v>1007</v>
      </c>
      <c r="O226" t="s">
        <v>48</v>
      </c>
      <c r="P226" t="s">
        <v>48</v>
      </c>
      <c r="Q226">
        <v>1</v>
      </c>
      <c r="W226">
        <v>0</v>
      </c>
      <c r="X226">
        <v>-1357846128</v>
      </c>
      <c r="Y226">
        <f t="shared" si="52"/>
        <v>1.75</v>
      </c>
      <c r="AA226">
        <v>31.42</v>
      </c>
      <c r="AB226">
        <v>0</v>
      </c>
      <c r="AC226">
        <v>0</v>
      </c>
      <c r="AD226">
        <v>0</v>
      </c>
      <c r="AE226">
        <v>35.71</v>
      </c>
      <c r="AF226">
        <v>0</v>
      </c>
      <c r="AG226">
        <v>0</v>
      </c>
      <c r="AH226">
        <v>0</v>
      </c>
      <c r="AI226">
        <v>0.88</v>
      </c>
      <c r="AJ226">
        <v>1</v>
      </c>
      <c r="AK226">
        <v>1</v>
      </c>
      <c r="AL226">
        <v>1</v>
      </c>
      <c r="AM226">
        <v>2</v>
      </c>
      <c r="AN226">
        <v>0</v>
      </c>
      <c r="AO226">
        <v>0</v>
      </c>
      <c r="AP226">
        <v>1</v>
      </c>
      <c r="AQ226">
        <v>1</v>
      </c>
      <c r="AR226">
        <v>0</v>
      </c>
      <c r="AS226" t="s">
        <v>3</v>
      </c>
      <c r="AT226">
        <v>1.75</v>
      </c>
      <c r="AU226" t="s">
        <v>3</v>
      </c>
      <c r="AV226">
        <v>0</v>
      </c>
      <c r="AW226">
        <v>2</v>
      </c>
      <c r="AX226">
        <v>73939835</v>
      </c>
      <c r="AY226">
        <v>1</v>
      </c>
      <c r="AZ226">
        <v>0</v>
      </c>
      <c r="BA226">
        <v>248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62.4925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62.4925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CV226">
        <v>0</v>
      </c>
      <c r="CW226">
        <v>0</v>
      </c>
      <c r="CX226">
        <f>ROUND(Y226*Source!I204,7)</f>
        <v>5.5999999999999995E-4</v>
      </c>
      <c r="CY226">
        <f t="shared" ref="CY226:CY236" si="67">AA226</f>
        <v>31.42</v>
      </c>
      <c r="CZ226">
        <f t="shared" ref="CZ226:CZ236" si="68">AE226</f>
        <v>35.71</v>
      </c>
      <c r="DA226">
        <f t="shared" ref="DA226:DA236" si="69">AI226</f>
        <v>0.88</v>
      </c>
      <c r="DB226">
        <f t="shared" si="53"/>
        <v>62.49</v>
      </c>
      <c r="DC226">
        <f t="shared" si="54"/>
        <v>0</v>
      </c>
      <c r="DD226" t="s">
        <v>3</v>
      </c>
      <c r="DE226" t="s">
        <v>3</v>
      </c>
      <c r="DF226">
        <f>ROUND(ROUND(AE226*AI226,2)*CX226,2)</f>
        <v>0.02</v>
      </c>
      <c r="DG226">
        <f t="shared" si="66"/>
        <v>0</v>
      </c>
      <c r="DH226">
        <f t="shared" si="55"/>
        <v>0</v>
      </c>
      <c r="DI226">
        <f t="shared" si="56"/>
        <v>0</v>
      </c>
      <c r="DJ226">
        <f t="shared" ref="DJ226:DJ236" si="70">DF226</f>
        <v>0.02</v>
      </c>
      <c r="DK226">
        <v>0</v>
      </c>
      <c r="DL226" t="s">
        <v>3</v>
      </c>
      <c r="DM226">
        <v>0</v>
      </c>
      <c r="DN226" t="s">
        <v>3</v>
      </c>
      <c r="DO226">
        <v>0</v>
      </c>
    </row>
    <row r="227" spans="1:119" x14ac:dyDescent="0.2">
      <c r="A227">
        <f>ROW(Source!A204)</f>
        <v>204</v>
      </c>
      <c r="B227">
        <v>73938991</v>
      </c>
      <c r="C227">
        <v>73939809</v>
      </c>
      <c r="D227">
        <v>72591353</v>
      </c>
      <c r="E227">
        <v>1</v>
      </c>
      <c r="F227">
        <v>1</v>
      </c>
      <c r="G227">
        <v>1</v>
      </c>
      <c r="H227">
        <v>3</v>
      </c>
      <c r="I227" t="s">
        <v>538</v>
      </c>
      <c r="J227" t="s">
        <v>539</v>
      </c>
      <c r="K227" t="s">
        <v>540</v>
      </c>
      <c r="L227">
        <v>1383</v>
      </c>
      <c r="N227">
        <v>1013</v>
      </c>
      <c r="O227" t="s">
        <v>541</v>
      </c>
      <c r="P227" t="s">
        <v>541</v>
      </c>
      <c r="Q227">
        <v>1</v>
      </c>
      <c r="W227">
        <v>0</v>
      </c>
      <c r="X227">
        <v>86017057</v>
      </c>
      <c r="Y227">
        <f t="shared" si="52"/>
        <v>2.64</v>
      </c>
      <c r="AA227">
        <v>9.5500000000000007</v>
      </c>
      <c r="AB227">
        <v>0</v>
      </c>
      <c r="AC227">
        <v>0</v>
      </c>
      <c r="AD227">
        <v>0</v>
      </c>
      <c r="AE227">
        <v>9.5500000000000007</v>
      </c>
      <c r="AF227">
        <v>0</v>
      </c>
      <c r="AG227">
        <v>0</v>
      </c>
      <c r="AH227">
        <v>0</v>
      </c>
      <c r="AI227">
        <v>1</v>
      </c>
      <c r="AJ227">
        <v>1</v>
      </c>
      <c r="AK227">
        <v>1</v>
      </c>
      <c r="AL227">
        <v>1</v>
      </c>
      <c r="AM227">
        <v>-2</v>
      </c>
      <c r="AN227">
        <v>0</v>
      </c>
      <c r="AO227">
        <v>0</v>
      </c>
      <c r="AP227">
        <v>1</v>
      </c>
      <c r="AQ227">
        <v>1</v>
      </c>
      <c r="AR227">
        <v>0</v>
      </c>
      <c r="AS227" t="s">
        <v>3</v>
      </c>
      <c r="AT227">
        <v>2.64</v>
      </c>
      <c r="AU227" t="s">
        <v>3</v>
      </c>
      <c r="AV227">
        <v>0</v>
      </c>
      <c r="AW227">
        <v>2</v>
      </c>
      <c r="AX227">
        <v>73939836</v>
      </c>
      <c r="AY227">
        <v>1</v>
      </c>
      <c r="AZ227">
        <v>0</v>
      </c>
      <c r="BA227">
        <v>249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25.212000000000003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1</v>
      </c>
      <c r="BQ227">
        <v>25.212000000000003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CV227">
        <v>0</v>
      </c>
      <c r="CW227">
        <v>0</v>
      </c>
      <c r="CX227">
        <f>ROUND(Y227*Source!I204,7)</f>
        <v>8.4480000000000004E-4</v>
      </c>
      <c r="CY227">
        <f t="shared" si="67"/>
        <v>9.5500000000000007</v>
      </c>
      <c r="CZ227">
        <f t="shared" si="68"/>
        <v>9.5500000000000007</v>
      </c>
      <c r="DA227">
        <f t="shared" si="69"/>
        <v>1</v>
      </c>
      <c r="DB227">
        <f t="shared" si="53"/>
        <v>25.21</v>
      </c>
      <c r="DC227">
        <f t="shared" si="54"/>
        <v>0</v>
      </c>
      <c r="DD227" t="s">
        <v>3</v>
      </c>
      <c r="DE227" t="s">
        <v>3</v>
      </c>
      <c r="DF227">
        <f>ROUND(ROUND(AE227,2)*CX227,2)</f>
        <v>0.01</v>
      </c>
      <c r="DG227">
        <f t="shared" si="66"/>
        <v>0</v>
      </c>
      <c r="DH227">
        <f t="shared" si="55"/>
        <v>0</v>
      </c>
      <c r="DI227">
        <f t="shared" si="56"/>
        <v>0</v>
      </c>
      <c r="DJ227">
        <f t="shared" si="70"/>
        <v>0.01</v>
      </c>
      <c r="DK227">
        <v>1</v>
      </c>
      <c r="DL227" t="s">
        <v>3</v>
      </c>
      <c r="DM227">
        <v>0</v>
      </c>
      <c r="DN227" t="s">
        <v>3</v>
      </c>
      <c r="DO227">
        <v>0</v>
      </c>
    </row>
    <row r="228" spans="1:119" x14ac:dyDescent="0.2">
      <c r="A228">
        <f>ROW(Source!A204)</f>
        <v>204</v>
      </c>
      <c r="B228">
        <v>73938991</v>
      </c>
      <c r="C228">
        <v>73939809</v>
      </c>
      <c r="D228">
        <v>72591655</v>
      </c>
      <c r="E228">
        <v>1</v>
      </c>
      <c r="F228">
        <v>1</v>
      </c>
      <c r="G228">
        <v>1</v>
      </c>
      <c r="H228">
        <v>3</v>
      </c>
      <c r="I228" t="s">
        <v>647</v>
      </c>
      <c r="J228" t="s">
        <v>648</v>
      </c>
      <c r="K228" t="s">
        <v>649</v>
      </c>
      <c r="L228">
        <v>1327</v>
      </c>
      <c r="N228">
        <v>1005</v>
      </c>
      <c r="O228" t="s">
        <v>650</v>
      </c>
      <c r="P228" t="s">
        <v>650</v>
      </c>
      <c r="Q228">
        <v>1</v>
      </c>
      <c r="W228">
        <v>0</v>
      </c>
      <c r="X228">
        <v>1456637857</v>
      </c>
      <c r="Y228">
        <f t="shared" si="52"/>
        <v>5.6</v>
      </c>
      <c r="AA228">
        <v>13.98</v>
      </c>
      <c r="AB228">
        <v>0</v>
      </c>
      <c r="AC228">
        <v>0</v>
      </c>
      <c r="AD228">
        <v>0</v>
      </c>
      <c r="AE228">
        <v>12.83</v>
      </c>
      <c r="AF228">
        <v>0</v>
      </c>
      <c r="AG228">
        <v>0</v>
      </c>
      <c r="AH228">
        <v>0</v>
      </c>
      <c r="AI228">
        <v>1.0900000000000001</v>
      </c>
      <c r="AJ228">
        <v>1</v>
      </c>
      <c r="AK228">
        <v>1</v>
      </c>
      <c r="AL228">
        <v>1</v>
      </c>
      <c r="AM228">
        <v>2</v>
      </c>
      <c r="AN228">
        <v>0</v>
      </c>
      <c r="AO228">
        <v>0</v>
      </c>
      <c r="AP228">
        <v>1</v>
      </c>
      <c r="AQ228">
        <v>1</v>
      </c>
      <c r="AR228">
        <v>0</v>
      </c>
      <c r="AS228" t="s">
        <v>3</v>
      </c>
      <c r="AT228">
        <v>5.6</v>
      </c>
      <c r="AU228" t="s">
        <v>3</v>
      </c>
      <c r="AV228">
        <v>0</v>
      </c>
      <c r="AW228">
        <v>2</v>
      </c>
      <c r="AX228">
        <v>73939837</v>
      </c>
      <c r="AY228">
        <v>1</v>
      </c>
      <c r="AZ228">
        <v>0</v>
      </c>
      <c r="BA228">
        <v>250</v>
      </c>
      <c r="BB228">
        <v>1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71.847999999999999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1</v>
      </c>
      <c r="BQ228">
        <v>71.847999999999999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</v>
      </c>
      <c r="CV228">
        <v>0</v>
      </c>
      <c r="CW228">
        <v>0</v>
      </c>
      <c r="CX228">
        <f>ROUND(Y228*Source!I204,7)</f>
        <v>1.792E-3</v>
      </c>
      <c r="CY228">
        <f t="shared" si="67"/>
        <v>13.98</v>
      </c>
      <c r="CZ228">
        <f t="shared" si="68"/>
        <v>12.83</v>
      </c>
      <c r="DA228">
        <f t="shared" si="69"/>
        <v>1.0900000000000001</v>
      </c>
      <c r="DB228">
        <f t="shared" si="53"/>
        <v>71.849999999999994</v>
      </c>
      <c r="DC228">
        <f t="shared" si="54"/>
        <v>0</v>
      </c>
      <c r="DD228" t="s">
        <v>3</v>
      </c>
      <c r="DE228" t="s">
        <v>3</v>
      </c>
      <c r="DF228">
        <f t="shared" ref="DF228:DF236" si="71">ROUND(ROUND(AE228*AI228,2)*CX228,2)</f>
        <v>0.03</v>
      </c>
      <c r="DG228">
        <f t="shared" si="66"/>
        <v>0</v>
      </c>
      <c r="DH228">
        <f t="shared" si="55"/>
        <v>0</v>
      </c>
      <c r="DI228">
        <f t="shared" si="56"/>
        <v>0</v>
      </c>
      <c r="DJ228">
        <f t="shared" si="70"/>
        <v>0.03</v>
      </c>
      <c r="DK228">
        <v>0</v>
      </c>
      <c r="DL228" t="s">
        <v>3</v>
      </c>
      <c r="DM228">
        <v>0</v>
      </c>
      <c r="DN228" t="s">
        <v>3</v>
      </c>
      <c r="DO228">
        <v>0</v>
      </c>
    </row>
    <row r="229" spans="1:119" x14ac:dyDescent="0.2">
      <c r="A229">
        <f>ROW(Source!A204)</f>
        <v>204</v>
      </c>
      <c r="B229">
        <v>73938991</v>
      </c>
      <c r="C229">
        <v>73939809</v>
      </c>
      <c r="D229">
        <v>72592919</v>
      </c>
      <c r="E229">
        <v>1</v>
      </c>
      <c r="F229">
        <v>1</v>
      </c>
      <c r="G229">
        <v>1</v>
      </c>
      <c r="H229">
        <v>3</v>
      </c>
      <c r="I229" t="s">
        <v>715</v>
      </c>
      <c r="J229" t="s">
        <v>716</v>
      </c>
      <c r="K229" t="s">
        <v>717</v>
      </c>
      <c r="L229">
        <v>1348</v>
      </c>
      <c r="N229">
        <v>1009</v>
      </c>
      <c r="O229" t="s">
        <v>285</v>
      </c>
      <c r="P229" t="s">
        <v>285</v>
      </c>
      <c r="Q229">
        <v>1000</v>
      </c>
      <c r="W229">
        <v>0</v>
      </c>
      <c r="X229">
        <v>-1473390480</v>
      </c>
      <c r="Y229">
        <f t="shared" si="52"/>
        <v>3.6999999999999998E-2</v>
      </c>
      <c r="AA229">
        <v>79434.710000000006</v>
      </c>
      <c r="AB229">
        <v>0</v>
      </c>
      <c r="AC229">
        <v>0</v>
      </c>
      <c r="AD229">
        <v>0</v>
      </c>
      <c r="AE229">
        <v>70296.2</v>
      </c>
      <c r="AF229">
        <v>0</v>
      </c>
      <c r="AG229">
        <v>0</v>
      </c>
      <c r="AH229">
        <v>0</v>
      </c>
      <c r="AI229">
        <v>1.1299999999999999</v>
      </c>
      <c r="AJ229">
        <v>1</v>
      </c>
      <c r="AK229">
        <v>1</v>
      </c>
      <c r="AL229">
        <v>1</v>
      </c>
      <c r="AM229">
        <v>2</v>
      </c>
      <c r="AN229">
        <v>0</v>
      </c>
      <c r="AO229">
        <v>0</v>
      </c>
      <c r="AP229">
        <v>1</v>
      </c>
      <c r="AQ229">
        <v>1</v>
      </c>
      <c r="AR229">
        <v>0</v>
      </c>
      <c r="AS229" t="s">
        <v>3</v>
      </c>
      <c r="AT229">
        <v>3.6999999999999998E-2</v>
      </c>
      <c r="AU229" t="s">
        <v>3</v>
      </c>
      <c r="AV229">
        <v>0</v>
      </c>
      <c r="AW229">
        <v>2</v>
      </c>
      <c r="AX229">
        <v>73939838</v>
      </c>
      <c r="AY229">
        <v>1</v>
      </c>
      <c r="AZ229">
        <v>0</v>
      </c>
      <c r="BA229">
        <v>251</v>
      </c>
      <c r="BB229">
        <v>1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2600.9593999999997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1</v>
      </c>
      <c r="BQ229">
        <v>2600.9593999999997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CV229">
        <v>0</v>
      </c>
      <c r="CW229">
        <v>0</v>
      </c>
      <c r="CX229">
        <f>ROUND(Y229*Source!I204,7)</f>
        <v>1.1800000000000001E-5</v>
      </c>
      <c r="CY229">
        <f t="shared" si="67"/>
        <v>79434.710000000006</v>
      </c>
      <c r="CZ229">
        <f t="shared" si="68"/>
        <v>70296.2</v>
      </c>
      <c r="DA229">
        <f t="shared" si="69"/>
        <v>1.1299999999999999</v>
      </c>
      <c r="DB229">
        <f t="shared" si="53"/>
        <v>2600.96</v>
      </c>
      <c r="DC229">
        <f t="shared" si="54"/>
        <v>0</v>
      </c>
      <c r="DD229" t="s">
        <v>3</v>
      </c>
      <c r="DE229" t="s">
        <v>3</v>
      </c>
      <c r="DF229">
        <f t="shared" si="71"/>
        <v>0.94</v>
      </c>
      <c r="DG229">
        <f t="shared" si="66"/>
        <v>0</v>
      </c>
      <c r="DH229">
        <f t="shared" si="55"/>
        <v>0</v>
      </c>
      <c r="DI229">
        <f t="shared" si="56"/>
        <v>0</v>
      </c>
      <c r="DJ229">
        <f t="shared" si="70"/>
        <v>0.94</v>
      </c>
      <c r="DK229">
        <v>0</v>
      </c>
      <c r="DL229" t="s">
        <v>3</v>
      </c>
      <c r="DM229">
        <v>0</v>
      </c>
      <c r="DN229" t="s">
        <v>3</v>
      </c>
      <c r="DO229">
        <v>0</v>
      </c>
    </row>
    <row r="230" spans="1:119" x14ac:dyDescent="0.2">
      <c r="A230">
        <f>ROW(Source!A204)</f>
        <v>204</v>
      </c>
      <c r="B230">
        <v>73938991</v>
      </c>
      <c r="C230">
        <v>73939809</v>
      </c>
      <c r="D230">
        <v>72594740</v>
      </c>
      <c r="E230">
        <v>1</v>
      </c>
      <c r="F230">
        <v>1</v>
      </c>
      <c r="G230">
        <v>1</v>
      </c>
      <c r="H230">
        <v>3</v>
      </c>
      <c r="I230" t="s">
        <v>718</v>
      </c>
      <c r="J230" t="s">
        <v>719</v>
      </c>
      <c r="K230" t="s">
        <v>720</v>
      </c>
      <c r="L230">
        <v>1348</v>
      </c>
      <c r="N230">
        <v>1009</v>
      </c>
      <c r="O230" t="s">
        <v>285</v>
      </c>
      <c r="P230" t="s">
        <v>285</v>
      </c>
      <c r="Q230">
        <v>1000</v>
      </c>
      <c r="W230">
        <v>0</v>
      </c>
      <c r="X230">
        <v>266581772</v>
      </c>
      <c r="Y230">
        <f t="shared" si="52"/>
        <v>0.05</v>
      </c>
      <c r="AA230">
        <v>7068.57</v>
      </c>
      <c r="AB230">
        <v>0</v>
      </c>
      <c r="AC230">
        <v>0</v>
      </c>
      <c r="AD230">
        <v>0</v>
      </c>
      <c r="AE230">
        <v>5275.05</v>
      </c>
      <c r="AF230">
        <v>0</v>
      </c>
      <c r="AG230">
        <v>0</v>
      </c>
      <c r="AH230">
        <v>0</v>
      </c>
      <c r="AI230">
        <v>1.34</v>
      </c>
      <c r="AJ230">
        <v>1</v>
      </c>
      <c r="AK230">
        <v>1</v>
      </c>
      <c r="AL230">
        <v>1</v>
      </c>
      <c r="AM230">
        <v>2</v>
      </c>
      <c r="AN230">
        <v>0</v>
      </c>
      <c r="AO230">
        <v>0</v>
      </c>
      <c r="AP230">
        <v>1</v>
      </c>
      <c r="AQ230">
        <v>1</v>
      </c>
      <c r="AR230">
        <v>0</v>
      </c>
      <c r="AS230" t="s">
        <v>3</v>
      </c>
      <c r="AT230">
        <v>0.05</v>
      </c>
      <c r="AU230" t="s">
        <v>3</v>
      </c>
      <c r="AV230">
        <v>0</v>
      </c>
      <c r="AW230">
        <v>2</v>
      </c>
      <c r="AX230">
        <v>73939839</v>
      </c>
      <c r="AY230">
        <v>1</v>
      </c>
      <c r="AZ230">
        <v>0</v>
      </c>
      <c r="BA230">
        <v>252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263.7525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263.7525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CV230">
        <v>0</v>
      </c>
      <c r="CW230">
        <v>0</v>
      </c>
      <c r="CX230">
        <f>ROUND(Y230*Source!I204,7)</f>
        <v>1.5999999999999999E-5</v>
      </c>
      <c r="CY230">
        <f t="shared" si="67"/>
        <v>7068.57</v>
      </c>
      <c r="CZ230">
        <f t="shared" si="68"/>
        <v>5275.05</v>
      </c>
      <c r="DA230">
        <f t="shared" si="69"/>
        <v>1.34</v>
      </c>
      <c r="DB230">
        <f t="shared" si="53"/>
        <v>263.75</v>
      </c>
      <c r="DC230">
        <f t="shared" si="54"/>
        <v>0</v>
      </c>
      <c r="DD230" t="s">
        <v>3</v>
      </c>
      <c r="DE230" t="s">
        <v>3</v>
      </c>
      <c r="DF230">
        <f t="shared" si="71"/>
        <v>0.11</v>
      </c>
      <c r="DG230">
        <f t="shared" si="66"/>
        <v>0</v>
      </c>
      <c r="DH230">
        <f t="shared" si="55"/>
        <v>0</v>
      </c>
      <c r="DI230">
        <f t="shared" si="56"/>
        <v>0</v>
      </c>
      <c r="DJ230">
        <f t="shared" si="70"/>
        <v>0.11</v>
      </c>
      <c r="DK230">
        <v>0</v>
      </c>
      <c r="DL230" t="s">
        <v>3</v>
      </c>
      <c r="DM230">
        <v>0</v>
      </c>
      <c r="DN230" t="s">
        <v>3</v>
      </c>
      <c r="DO230">
        <v>0</v>
      </c>
    </row>
    <row r="231" spans="1:119" x14ac:dyDescent="0.2">
      <c r="A231">
        <f>ROW(Source!A204)</f>
        <v>204</v>
      </c>
      <c r="B231">
        <v>73938991</v>
      </c>
      <c r="C231">
        <v>73939809</v>
      </c>
      <c r="D231">
        <v>72595007</v>
      </c>
      <c r="E231">
        <v>1</v>
      </c>
      <c r="F231">
        <v>1</v>
      </c>
      <c r="G231">
        <v>1</v>
      </c>
      <c r="H231">
        <v>3</v>
      </c>
      <c r="I231" t="s">
        <v>383</v>
      </c>
      <c r="J231" t="s">
        <v>385</v>
      </c>
      <c r="K231" t="s">
        <v>384</v>
      </c>
      <c r="L231">
        <v>1339</v>
      </c>
      <c r="N231">
        <v>1007</v>
      </c>
      <c r="O231" t="s">
        <v>48</v>
      </c>
      <c r="P231" t="s">
        <v>48</v>
      </c>
      <c r="Q231">
        <v>1</v>
      </c>
      <c r="W231">
        <v>0</v>
      </c>
      <c r="X231">
        <v>-1939307896</v>
      </c>
      <c r="Y231">
        <f t="shared" si="52"/>
        <v>12.5</v>
      </c>
      <c r="AA231">
        <v>6985.88</v>
      </c>
      <c r="AB231">
        <v>0</v>
      </c>
      <c r="AC231">
        <v>0</v>
      </c>
      <c r="AD231">
        <v>0</v>
      </c>
      <c r="AE231">
        <v>4817.8500000000004</v>
      </c>
      <c r="AF231">
        <v>0</v>
      </c>
      <c r="AG231">
        <v>0</v>
      </c>
      <c r="AH231">
        <v>0</v>
      </c>
      <c r="AI231">
        <v>1.45</v>
      </c>
      <c r="AJ231">
        <v>1</v>
      </c>
      <c r="AK231">
        <v>1</v>
      </c>
      <c r="AL231">
        <v>1</v>
      </c>
      <c r="AM231">
        <v>0</v>
      </c>
      <c r="AN231">
        <v>0</v>
      </c>
      <c r="AO231">
        <v>0</v>
      </c>
      <c r="AP231">
        <v>1</v>
      </c>
      <c r="AQ231">
        <v>0</v>
      </c>
      <c r="AR231">
        <v>0</v>
      </c>
      <c r="AS231" t="s">
        <v>3</v>
      </c>
      <c r="AT231">
        <v>12.5</v>
      </c>
      <c r="AU231" t="s">
        <v>3</v>
      </c>
      <c r="AV231">
        <v>0</v>
      </c>
      <c r="AW231">
        <v>1</v>
      </c>
      <c r="AX231">
        <v>-1</v>
      </c>
      <c r="AY231">
        <v>0</v>
      </c>
      <c r="AZ231">
        <v>0</v>
      </c>
      <c r="BA231" t="s">
        <v>3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CV231">
        <v>0</v>
      </c>
      <c r="CW231">
        <v>0</v>
      </c>
      <c r="CX231">
        <f>ROUND(Y231*Source!I204,7)</f>
        <v>4.0000000000000001E-3</v>
      </c>
      <c r="CY231">
        <f t="shared" si="67"/>
        <v>6985.88</v>
      </c>
      <c r="CZ231">
        <f t="shared" si="68"/>
        <v>4817.8500000000004</v>
      </c>
      <c r="DA231">
        <f t="shared" si="69"/>
        <v>1.45</v>
      </c>
      <c r="DB231">
        <f t="shared" si="53"/>
        <v>60223.13</v>
      </c>
      <c r="DC231">
        <f t="shared" si="54"/>
        <v>0</v>
      </c>
      <c r="DD231" t="s">
        <v>3</v>
      </c>
      <c r="DE231" t="s">
        <v>3</v>
      </c>
      <c r="DF231">
        <f t="shared" si="71"/>
        <v>27.94</v>
      </c>
      <c r="DG231">
        <f t="shared" si="66"/>
        <v>0</v>
      </c>
      <c r="DH231">
        <f t="shared" si="55"/>
        <v>0</v>
      </c>
      <c r="DI231">
        <f t="shared" si="56"/>
        <v>0</v>
      </c>
      <c r="DJ231">
        <f t="shared" si="70"/>
        <v>27.94</v>
      </c>
      <c r="DK231">
        <v>0</v>
      </c>
      <c r="DL231" t="s">
        <v>3</v>
      </c>
      <c r="DM231">
        <v>0</v>
      </c>
      <c r="DN231" t="s">
        <v>3</v>
      </c>
      <c r="DO231">
        <v>0</v>
      </c>
    </row>
    <row r="232" spans="1:119" x14ac:dyDescent="0.2">
      <c r="A232">
        <f>ROW(Source!A204)</f>
        <v>204</v>
      </c>
      <c r="B232">
        <v>73938991</v>
      </c>
      <c r="C232">
        <v>73939809</v>
      </c>
      <c r="D232">
        <v>72600383</v>
      </c>
      <c r="E232">
        <v>1</v>
      </c>
      <c r="F232">
        <v>1</v>
      </c>
      <c r="G232">
        <v>1</v>
      </c>
      <c r="H232">
        <v>3</v>
      </c>
      <c r="I232" t="s">
        <v>721</v>
      </c>
      <c r="J232" t="s">
        <v>722</v>
      </c>
      <c r="K232" t="s">
        <v>723</v>
      </c>
      <c r="L232">
        <v>1348</v>
      </c>
      <c r="N232">
        <v>1009</v>
      </c>
      <c r="O232" t="s">
        <v>285</v>
      </c>
      <c r="P232" t="s">
        <v>285</v>
      </c>
      <c r="Q232">
        <v>1000</v>
      </c>
      <c r="W232">
        <v>0</v>
      </c>
      <c r="X232">
        <v>-920134698</v>
      </c>
      <c r="Y232">
        <f t="shared" si="52"/>
        <v>0.04</v>
      </c>
      <c r="AA232">
        <v>53629.8</v>
      </c>
      <c r="AB232">
        <v>0</v>
      </c>
      <c r="AC232">
        <v>0</v>
      </c>
      <c r="AD232">
        <v>0</v>
      </c>
      <c r="AE232">
        <v>60258.2</v>
      </c>
      <c r="AF232">
        <v>0</v>
      </c>
      <c r="AG232">
        <v>0</v>
      </c>
      <c r="AH232">
        <v>0</v>
      </c>
      <c r="AI232">
        <v>0.89</v>
      </c>
      <c r="AJ232">
        <v>1</v>
      </c>
      <c r="AK232">
        <v>1</v>
      </c>
      <c r="AL232">
        <v>1</v>
      </c>
      <c r="AM232">
        <v>2</v>
      </c>
      <c r="AN232">
        <v>0</v>
      </c>
      <c r="AO232">
        <v>0</v>
      </c>
      <c r="AP232">
        <v>1</v>
      </c>
      <c r="AQ232">
        <v>1</v>
      </c>
      <c r="AR232">
        <v>0</v>
      </c>
      <c r="AS232" t="s">
        <v>3</v>
      </c>
      <c r="AT232">
        <v>0.04</v>
      </c>
      <c r="AU232" t="s">
        <v>3</v>
      </c>
      <c r="AV232">
        <v>0</v>
      </c>
      <c r="AW232">
        <v>2</v>
      </c>
      <c r="AX232">
        <v>73939841</v>
      </c>
      <c r="AY232">
        <v>1</v>
      </c>
      <c r="AZ232">
        <v>0</v>
      </c>
      <c r="BA232">
        <v>254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2410.328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2410.328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</v>
      </c>
      <c r="CV232">
        <v>0</v>
      </c>
      <c r="CW232">
        <v>0</v>
      </c>
      <c r="CX232">
        <f>ROUND(Y232*Source!I204,7)</f>
        <v>1.2799999999999999E-5</v>
      </c>
      <c r="CY232">
        <f t="shared" si="67"/>
        <v>53629.8</v>
      </c>
      <c r="CZ232">
        <f t="shared" si="68"/>
        <v>60258.2</v>
      </c>
      <c r="DA232">
        <f t="shared" si="69"/>
        <v>0.89</v>
      </c>
      <c r="DB232">
        <f t="shared" si="53"/>
        <v>2410.33</v>
      </c>
      <c r="DC232">
        <f t="shared" si="54"/>
        <v>0</v>
      </c>
      <c r="DD232" t="s">
        <v>3</v>
      </c>
      <c r="DE232" t="s">
        <v>3</v>
      </c>
      <c r="DF232">
        <f t="shared" si="71"/>
        <v>0.69</v>
      </c>
      <c r="DG232">
        <f t="shared" si="66"/>
        <v>0</v>
      </c>
      <c r="DH232">
        <f t="shared" si="55"/>
        <v>0</v>
      </c>
      <c r="DI232">
        <f t="shared" si="56"/>
        <v>0</v>
      </c>
      <c r="DJ232">
        <f t="shared" si="70"/>
        <v>0.69</v>
      </c>
      <c r="DK232">
        <v>0</v>
      </c>
      <c r="DL232" t="s">
        <v>3</v>
      </c>
      <c r="DM232">
        <v>0</v>
      </c>
      <c r="DN232" t="s">
        <v>3</v>
      </c>
      <c r="DO232">
        <v>0</v>
      </c>
    </row>
    <row r="233" spans="1:119" x14ac:dyDescent="0.2">
      <c r="A233">
        <f>ROW(Source!A204)</f>
        <v>204</v>
      </c>
      <c r="B233">
        <v>73938991</v>
      </c>
      <c r="C233">
        <v>73939809</v>
      </c>
      <c r="D233">
        <v>72602544</v>
      </c>
      <c r="E233">
        <v>1</v>
      </c>
      <c r="F233">
        <v>1</v>
      </c>
      <c r="G233">
        <v>1</v>
      </c>
      <c r="H233">
        <v>3</v>
      </c>
      <c r="I233" t="s">
        <v>724</v>
      </c>
      <c r="J233" t="s">
        <v>725</v>
      </c>
      <c r="K233" t="s">
        <v>726</v>
      </c>
      <c r="L233">
        <v>1339</v>
      </c>
      <c r="N233">
        <v>1007</v>
      </c>
      <c r="O233" t="s">
        <v>48</v>
      </c>
      <c r="P233" t="s">
        <v>48</v>
      </c>
      <c r="Q233">
        <v>1</v>
      </c>
      <c r="W233">
        <v>0</v>
      </c>
      <c r="X233">
        <v>1778353042</v>
      </c>
      <c r="Y233">
        <f t="shared" si="52"/>
        <v>0.69</v>
      </c>
      <c r="AA233">
        <v>5797.85</v>
      </c>
      <c r="AB233">
        <v>0</v>
      </c>
      <c r="AC233">
        <v>0</v>
      </c>
      <c r="AD233">
        <v>0</v>
      </c>
      <c r="AE233">
        <v>6442.06</v>
      </c>
      <c r="AF233">
        <v>0</v>
      </c>
      <c r="AG233">
        <v>0</v>
      </c>
      <c r="AH233">
        <v>0</v>
      </c>
      <c r="AI233">
        <v>0.9</v>
      </c>
      <c r="AJ233">
        <v>1</v>
      </c>
      <c r="AK233">
        <v>1</v>
      </c>
      <c r="AL233">
        <v>1</v>
      </c>
      <c r="AM233">
        <v>2</v>
      </c>
      <c r="AN233">
        <v>0</v>
      </c>
      <c r="AO233">
        <v>0</v>
      </c>
      <c r="AP233">
        <v>1</v>
      </c>
      <c r="AQ233">
        <v>1</v>
      </c>
      <c r="AR233">
        <v>0</v>
      </c>
      <c r="AS233" t="s">
        <v>3</v>
      </c>
      <c r="AT233">
        <v>0.69</v>
      </c>
      <c r="AU233" t="s">
        <v>3</v>
      </c>
      <c r="AV233">
        <v>0</v>
      </c>
      <c r="AW233">
        <v>2</v>
      </c>
      <c r="AX233">
        <v>73939842</v>
      </c>
      <c r="AY233">
        <v>1</v>
      </c>
      <c r="AZ233">
        <v>0</v>
      </c>
      <c r="BA233">
        <v>255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4445.0213999999996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1</v>
      </c>
      <c r="BQ233">
        <v>4445.0213999999996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CV233">
        <v>0</v>
      </c>
      <c r="CW233">
        <v>0</v>
      </c>
      <c r="CX233">
        <f>ROUND(Y233*Source!I204,7)</f>
        <v>2.208E-4</v>
      </c>
      <c r="CY233">
        <f t="shared" si="67"/>
        <v>5797.85</v>
      </c>
      <c r="CZ233">
        <f t="shared" si="68"/>
        <v>6442.06</v>
      </c>
      <c r="DA233">
        <f t="shared" si="69"/>
        <v>0.9</v>
      </c>
      <c r="DB233">
        <f t="shared" si="53"/>
        <v>4445.0200000000004</v>
      </c>
      <c r="DC233">
        <f t="shared" si="54"/>
        <v>0</v>
      </c>
      <c r="DD233" t="s">
        <v>3</v>
      </c>
      <c r="DE233" t="s">
        <v>3</v>
      </c>
      <c r="DF233">
        <f t="shared" si="71"/>
        <v>1.28</v>
      </c>
      <c r="DG233">
        <f t="shared" si="66"/>
        <v>0</v>
      </c>
      <c r="DH233">
        <f t="shared" si="55"/>
        <v>0</v>
      </c>
      <c r="DI233">
        <f t="shared" si="56"/>
        <v>0</v>
      </c>
      <c r="DJ233">
        <f t="shared" si="70"/>
        <v>1.28</v>
      </c>
      <c r="DK233">
        <v>0</v>
      </c>
      <c r="DL233" t="s">
        <v>3</v>
      </c>
      <c r="DM233">
        <v>0</v>
      </c>
      <c r="DN233" t="s">
        <v>3</v>
      </c>
      <c r="DO233">
        <v>0</v>
      </c>
    </row>
    <row r="234" spans="1:119" x14ac:dyDescent="0.2">
      <c r="A234">
        <f>ROW(Source!A204)</f>
        <v>204</v>
      </c>
      <c r="B234">
        <v>73938991</v>
      </c>
      <c r="C234">
        <v>73939809</v>
      </c>
      <c r="D234">
        <v>72602574</v>
      </c>
      <c r="E234">
        <v>1</v>
      </c>
      <c r="F234">
        <v>1</v>
      </c>
      <c r="G234">
        <v>1</v>
      </c>
      <c r="H234">
        <v>3</v>
      </c>
      <c r="I234" t="s">
        <v>727</v>
      </c>
      <c r="J234" t="s">
        <v>728</v>
      </c>
      <c r="K234" t="s">
        <v>729</v>
      </c>
      <c r="L234">
        <v>1339</v>
      </c>
      <c r="N234">
        <v>1007</v>
      </c>
      <c r="O234" t="s">
        <v>48</v>
      </c>
      <c r="P234" t="s">
        <v>48</v>
      </c>
      <c r="Q234">
        <v>1</v>
      </c>
      <c r="W234">
        <v>0</v>
      </c>
      <c r="X234">
        <v>1566994403</v>
      </c>
      <c r="Y234">
        <f t="shared" si="52"/>
        <v>0.08</v>
      </c>
      <c r="AA234">
        <v>16825.95</v>
      </c>
      <c r="AB234">
        <v>0</v>
      </c>
      <c r="AC234">
        <v>0</v>
      </c>
      <c r="AD234">
        <v>0</v>
      </c>
      <c r="AE234">
        <v>16496.03</v>
      </c>
      <c r="AF234">
        <v>0</v>
      </c>
      <c r="AG234">
        <v>0</v>
      </c>
      <c r="AH234">
        <v>0</v>
      </c>
      <c r="AI234">
        <v>1.02</v>
      </c>
      <c r="AJ234">
        <v>1</v>
      </c>
      <c r="AK234">
        <v>1</v>
      </c>
      <c r="AL234">
        <v>1</v>
      </c>
      <c r="AM234">
        <v>2</v>
      </c>
      <c r="AN234">
        <v>0</v>
      </c>
      <c r="AO234">
        <v>0</v>
      </c>
      <c r="AP234">
        <v>1</v>
      </c>
      <c r="AQ234">
        <v>1</v>
      </c>
      <c r="AR234">
        <v>0</v>
      </c>
      <c r="AS234" t="s">
        <v>3</v>
      </c>
      <c r="AT234">
        <v>0.08</v>
      </c>
      <c r="AU234" t="s">
        <v>3</v>
      </c>
      <c r="AV234">
        <v>0</v>
      </c>
      <c r="AW234">
        <v>2</v>
      </c>
      <c r="AX234">
        <v>73939843</v>
      </c>
      <c r="AY234">
        <v>1</v>
      </c>
      <c r="AZ234">
        <v>0</v>
      </c>
      <c r="BA234">
        <v>256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1319.6823999999999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1</v>
      </c>
      <c r="BQ234">
        <v>1319.6823999999999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CV234">
        <v>0</v>
      </c>
      <c r="CW234">
        <v>0</v>
      </c>
      <c r="CX234">
        <f>ROUND(Y234*Source!I204,7)</f>
        <v>2.5599999999999999E-5</v>
      </c>
      <c r="CY234">
        <f t="shared" si="67"/>
        <v>16825.95</v>
      </c>
      <c r="CZ234">
        <f t="shared" si="68"/>
        <v>16496.03</v>
      </c>
      <c r="DA234">
        <f t="shared" si="69"/>
        <v>1.02</v>
      </c>
      <c r="DB234">
        <f t="shared" si="53"/>
        <v>1319.68</v>
      </c>
      <c r="DC234">
        <f t="shared" si="54"/>
        <v>0</v>
      </c>
      <c r="DD234" t="s">
        <v>3</v>
      </c>
      <c r="DE234" t="s">
        <v>3</v>
      </c>
      <c r="DF234">
        <f t="shared" si="71"/>
        <v>0.43</v>
      </c>
      <c r="DG234">
        <f t="shared" si="66"/>
        <v>0</v>
      </c>
      <c r="DH234">
        <f t="shared" si="55"/>
        <v>0</v>
      </c>
      <c r="DI234">
        <f t="shared" si="56"/>
        <v>0</v>
      </c>
      <c r="DJ234">
        <f t="shared" si="70"/>
        <v>0.43</v>
      </c>
      <c r="DK234">
        <v>0</v>
      </c>
      <c r="DL234" t="s">
        <v>3</v>
      </c>
      <c r="DM234">
        <v>0</v>
      </c>
      <c r="DN234" t="s">
        <v>3</v>
      </c>
      <c r="DO234">
        <v>0</v>
      </c>
    </row>
    <row r="235" spans="1:119" x14ac:dyDescent="0.2">
      <c r="A235">
        <f>ROW(Source!A204)</f>
        <v>204</v>
      </c>
      <c r="B235">
        <v>73938991</v>
      </c>
      <c r="C235">
        <v>73939809</v>
      </c>
      <c r="D235">
        <v>72602619</v>
      </c>
      <c r="E235">
        <v>1</v>
      </c>
      <c r="F235">
        <v>1</v>
      </c>
      <c r="G235">
        <v>1</v>
      </c>
      <c r="H235">
        <v>3</v>
      </c>
      <c r="I235" t="s">
        <v>730</v>
      </c>
      <c r="J235" t="s">
        <v>731</v>
      </c>
      <c r="K235" t="s">
        <v>732</v>
      </c>
      <c r="L235">
        <v>1339</v>
      </c>
      <c r="N235">
        <v>1007</v>
      </c>
      <c r="O235" t="s">
        <v>48</v>
      </c>
      <c r="P235" t="s">
        <v>48</v>
      </c>
      <c r="Q235">
        <v>1</v>
      </c>
      <c r="W235">
        <v>0</v>
      </c>
      <c r="X235">
        <v>-1885336137</v>
      </c>
      <c r="Y235">
        <f t="shared" si="52"/>
        <v>0.2</v>
      </c>
      <c r="AA235">
        <v>8992.5</v>
      </c>
      <c r="AB235">
        <v>0</v>
      </c>
      <c r="AC235">
        <v>0</v>
      </c>
      <c r="AD235">
        <v>0</v>
      </c>
      <c r="AE235">
        <v>5764.42</v>
      </c>
      <c r="AF235">
        <v>0</v>
      </c>
      <c r="AG235">
        <v>0</v>
      </c>
      <c r="AH235">
        <v>0</v>
      </c>
      <c r="AI235">
        <v>1.56</v>
      </c>
      <c r="AJ235">
        <v>1</v>
      </c>
      <c r="AK235">
        <v>1</v>
      </c>
      <c r="AL235">
        <v>1</v>
      </c>
      <c r="AM235">
        <v>2</v>
      </c>
      <c r="AN235">
        <v>0</v>
      </c>
      <c r="AO235">
        <v>0</v>
      </c>
      <c r="AP235">
        <v>1</v>
      </c>
      <c r="AQ235">
        <v>1</v>
      </c>
      <c r="AR235">
        <v>0</v>
      </c>
      <c r="AS235" t="s">
        <v>3</v>
      </c>
      <c r="AT235">
        <v>0.2</v>
      </c>
      <c r="AU235" t="s">
        <v>3</v>
      </c>
      <c r="AV235">
        <v>0</v>
      </c>
      <c r="AW235">
        <v>2</v>
      </c>
      <c r="AX235">
        <v>73939845</v>
      </c>
      <c r="AY235">
        <v>1</v>
      </c>
      <c r="AZ235">
        <v>0</v>
      </c>
      <c r="BA235">
        <v>258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1152.884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1152.884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CV235">
        <v>0</v>
      </c>
      <c r="CW235">
        <v>0</v>
      </c>
      <c r="CX235">
        <f>ROUND(Y235*Source!I204,7)</f>
        <v>6.3999999999999997E-5</v>
      </c>
      <c r="CY235">
        <f t="shared" si="67"/>
        <v>8992.5</v>
      </c>
      <c r="CZ235">
        <f t="shared" si="68"/>
        <v>5764.42</v>
      </c>
      <c r="DA235">
        <f t="shared" si="69"/>
        <v>1.56</v>
      </c>
      <c r="DB235">
        <f t="shared" si="53"/>
        <v>1152.8800000000001</v>
      </c>
      <c r="DC235">
        <f t="shared" si="54"/>
        <v>0</v>
      </c>
      <c r="DD235" t="s">
        <v>3</v>
      </c>
      <c r="DE235" t="s">
        <v>3</v>
      </c>
      <c r="DF235">
        <f t="shared" si="71"/>
        <v>0.57999999999999996</v>
      </c>
      <c r="DG235">
        <f t="shared" si="66"/>
        <v>0</v>
      </c>
      <c r="DH235">
        <f t="shared" si="55"/>
        <v>0</v>
      </c>
      <c r="DI235">
        <f t="shared" si="56"/>
        <v>0</v>
      </c>
      <c r="DJ235">
        <f t="shared" si="70"/>
        <v>0.57999999999999996</v>
      </c>
      <c r="DK235">
        <v>0</v>
      </c>
      <c r="DL235" t="s">
        <v>3</v>
      </c>
      <c r="DM235">
        <v>0</v>
      </c>
      <c r="DN235" t="s">
        <v>3</v>
      </c>
      <c r="DO235">
        <v>0</v>
      </c>
    </row>
    <row r="236" spans="1:119" x14ac:dyDescent="0.2">
      <c r="A236">
        <f>ROW(Source!A204)</f>
        <v>204</v>
      </c>
      <c r="B236">
        <v>73938991</v>
      </c>
      <c r="C236">
        <v>73939809</v>
      </c>
      <c r="D236">
        <v>72602627</v>
      </c>
      <c r="E236">
        <v>1</v>
      </c>
      <c r="F236">
        <v>1</v>
      </c>
      <c r="G236">
        <v>1</v>
      </c>
      <c r="H236">
        <v>3</v>
      </c>
      <c r="I236" t="s">
        <v>733</v>
      </c>
      <c r="J236" t="s">
        <v>734</v>
      </c>
      <c r="K236" t="s">
        <v>735</v>
      </c>
      <c r="L236">
        <v>1339</v>
      </c>
      <c r="N236">
        <v>1007</v>
      </c>
      <c r="O236" t="s">
        <v>48</v>
      </c>
      <c r="P236" t="s">
        <v>48</v>
      </c>
      <c r="Q236">
        <v>1</v>
      </c>
      <c r="W236">
        <v>0</v>
      </c>
      <c r="X236">
        <v>38323332</v>
      </c>
      <c r="Y236">
        <f t="shared" si="52"/>
        <v>0.69</v>
      </c>
      <c r="AA236">
        <v>8992.5</v>
      </c>
      <c r="AB236">
        <v>0</v>
      </c>
      <c r="AC236">
        <v>0</v>
      </c>
      <c r="AD236">
        <v>0</v>
      </c>
      <c r="AE236">
        <v>5764.42</v>
      </c>
      <c r="AF236">
        <v>0</v>
      </c>
      <c r="AG236">
        <v>0</v>
      </c>
      <c r="AH236">
        <v>0</v>
      </c>
      <c r="AI236">
        <v>1.56</v>
      </c>
      <c r="AJ236">
        <v>1</v>
      </c>
      <c r="AK236">
        <v>1</v>
      </c>
      <c r="AL236">
        <v>1</v>
      </c>
      <c r="AM236">
        <v>2</v>
      </c>
      <c r="AN236">
        <v>0</v>
      </c>
      <c r="AO236">
        <v>0</v>
      </c>
      <c r="AP236">
        <v>1</v>
      </c>
      <c r="AQ236">
        <v>1</v>
      </c>
      <c r="AR236">
        <v>0</v>
      </c>
      <c r="AS236" t="s">
        <v>3</v>
      </c>
      <c r="AT236">
        <v>0.69</v>
      </c>
      <c r="AU236" t="s">
        <v>3</v>
      </c>
      <c r="AV236">
        <v>0</v>
      </c>
      <c r="AW236">
        <v>2</v>
      </c>
      <c r="AX236">
        <v>73939846</v>
      </c>
      <c r="AY236">
        <v>1</v>
      </c>
      <c r="AZ236">
        <v>0</v>
      </c>
      <c r="BA236">
        <v>259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3977.4497999999999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3977.4497999999999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CV236">
        <v>0</v>
      </c>
      <c r="CW236">
        <v>0</v>
      </c>
      <c r="CX236">
        <f>ROUND(Y236*Source!I204,7)</f>
        <v>2.208E-4</v>
      </c>
      <c r="CY236">
        <f t="shared" si="67"/>
        <v>8992.5</v>
      </c>
      <c r="CZ236">
        <f t="shared" si="68"/>
        <v>5764.42</v>
      </c>
      <c r="DA236">
        <f t="shared" si="69"/>
        <v>1.56</v>
      </c>
      <c r="DB236">
        <f t="shared" si="53"/>
        <v>3977.45</v>
      </c>
      <c r="DC236">
        <f t="shared" si="54"/>
        <v>0</v>
      </c>
      <c r="DD236" t="s">
        <v>3</v>
      </c>
      <c r="DE236" t="s">
        <v>3</v>
      </c>
      <c r="DF236">
        <f t="shared" si="71"/>
        <v>1.99</v>
      </c>
      <c r="DG236">
        <f t="shared" si="66"/>
        <v>0</v>
      </c>
      <c r="DH236">
        <f t="shared" si="55"/>
        <v>0</v>
      </c>
      <c r="DI236">
        <f t="shared" si="56"/>
        <v>0</v>
      </c>
      <c r="DJ236">
        <f t="shared" si="70"/>
        <v>1.99</v>
      </c>
      <c r="DK236">
        <v>0</v>
      </c>
      <c r="DL236" t="s">
        <v>3</v>
      </c>
      <c r="DM236">
        <v>0</v>
      </c>
      <c r="DN236" t="s">
        <v>3</v>
      </c>
      <c r="DO236">
        <v>0</v>
      </c>
    </row>
    <row r="237" spans="1:119" x14ac:dyDescent="0.2">
      <c r="A237">
        <f>ROW(Source!A207)</f>
        <v>207</v>
      </c>
      <c r="B237">
        <v>73938991</v>
      </c>
      <c r="C237">
        <v>73939849</v>
      </c>
      <c r="D237">
        <v>72518648</v>
      </c>
      <c r="E237">
        <v>119</v>
      </c>
      <c r="F237">
        <v>1</v>
      </c>
      <c r="G237">
        <v>1</v>
      </c>
      <c r="H237">
        <v>1</v>
      </c>
      <c r="I237" t="s">
        <v>681</v>
      </c>
      <c r="J237" t="s">
        <v>3</v>
      </c>
      <c r="K237" t="s">
        <v>682</v>
      </c>
      <c r="L237">
        <v>1191</v>
      </c>
      <c r="N237">
        <v>1013</v>
      </c>
      <c r="O237" t="s">
        <v>493</v>
      </c>
      <c r="P237" t="s">
        <v>493</v>
      </c>
      <c r="Q237">
        <v>1</v>
      </c>
      <c r="W237">
        <v>0</v>
      </c>
      <c r="X237">
        <v>44848675</v>
      </c>
      <c r="Y237">
        <f t="shared" si="52"/>
        <v>203</v>
      </c>
      <c r="AA237">
        <v>0</v>
      </c>
      <c r="AB237">
        <v>0</v>
      </c>
      <c r="AC237">
        <v>0</v>
      </c>
      <c r="AD237">
        <v>391.28</v>
      </c>
      <c r="AE237">
        <v>0</v>
      </c>
      <c r="AF237">
        <v>0</v>
      </c>
      <c r="AG237">
        <v>0</v>
      </c>
      <c r="AH237">
        <v>391.28</v>
      </c>
      <c r="AI237">
        <v>1</v>
      </c>
      <c r="AJ237">
        <v>1</v>
      </c>
      <c r="AK237">
        <v>1</v>
      </c>
      <c r="AL237">
        <v>1</v>
      </c>
      <c r="AM237">
        <v>-2</v>
      </c>
      <c r="AN237">
        <v>0</v>
      </c>
      <c r="AO237">
        <v>0</v>
      </c>
      <c r="AP237">
        <v>1</v>
      </c>
      <c r="AQ237">
        <v>1</v>
      </c>
      <c r="AR237">
        <v>0</v>
      </c>
      <c r="AS237" t="s">
        <v>3</v>
      </c>
      <c r="AT237">
        <v>203</v>
      </c>
      <c r="AU237" t="s">
        <v>3</v>
      </c>
      <c r="AV237">
        <v>1</v>
      </c>
      <c r="AW237">
        <v>2</v>
      </c>
      <c r="AX237">
        <v>73939863</v>
      </c>
      <c r="AY237">
        <v>1</v>
      </c>
      <c r="AZ237">
        <v>0</v>
      </c>
      <c r="BA237">
        <v>260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79429.84</v>
      </c>
      <c r="BN237">
        <v>203</v>
      </c>
      <c r="BO237">
        <v>0</v>
      </c>
      <c r="BP237">
        <v>1</v>
      </c>
      <c r="BQ237">
        <v>0</v>
      </c>
      <c r="BR237">
        <v>0</v>
      </c>
      <c r="BS237">
        <v>0</v>
      </c>
      <c r="BT237">
        <v>79429.84</v>
      </c>
      <c r="BU237">
        <v>203</v>
      </c>
      <c r="BV237">
        <v>0</v>
      </c>
      <c r="BW237">
        <v>1</v>
      </c>
      <c r="CU237">
        <f>ROUND(AT237*Source!I207*AH237*AL237,2)</f>
        <v>9.5299999999999994</v>
      </c>
      <c r="CV237">
        <f>ROUND(Y237*Source!I207,7)</f>
        <v>2.436E-2</v>
      </c>
      <c r="CW237">
        <v>0</v>
      </c>
      <c r="CX237">
        <f>ROUND(Y237*Source!I207,7)</f>
        <v>2.436E-2</v>
      </c>
      <c r="CY237">
        <f>AD237</f>
        <v>391.28</v>
      </c>
      <c r="CZ237">
        <f>AH237</f>
        <v>391.28</v>
      </c>
      <c r="DA237">
        <f>AL237</f>
        <v>1</v>
      </c>
      <c r="DB237">
        <f t="shared" si="53"/>
        <v>79429.84</v>
      </c>
      <c r="DC237">
        <f t="shared" si="54"/>
        <v>0</v>
      </c>
      <c r="DD237" t="s">
        <v>3</v>
      </c>
      <c r="DE237" t="s">
        <v>3</v>
      </c>
      <c r="DF237">
        <f>ROUND(ROUND(AE237,2)*CX237,2)</f>
        <v>0</v>
      </c>
      <c r="DG237">
        <f t="shared" si="66"/>
        <v>0</v>
      </c>
      <c r="DH237">
        <f t="shared" si="55"/>
        <v>0</v>
      </c>
      <c r="DI237">
        <f t="shared" si="56"/>
        <v>9.5299999999999994</v>
      </c>
      <c r="DJ237">
        <f>DI237</f>
        <v>9.5299999999999994</v>
      </c>
      <c r="DK237">
        <v>1</v>
      </c>
      <c r="DL237" t="s">
        <v>3</v>
      </c>
      <c r="DM237">
        <v>0</v>
      </c>
      <c r="DN237" t="s">
        <v>3</v>
      </c>
      <c r="DO237">
        <v>0</v>
      </c>
    </row>
    <row r="238" spans="1:119" x14ac:dyDescent="0.2">
      <c r="A238">
        <f>ROW(Source!A207)</f>
        <v>207</v>
      </c>
      <c r="B238">
        <v>73938991</v>
      </c>
      <c r="C238">
        <v>73939849</v>
      </c>
      <c r="D238">
        <v>72518826</v>
      </c>
      <c r="E238">
        <v>119</v>
      </c>
      <c r="F238">
        <v>1</v>
      </c>
      <c r="G238">
        <v>1</v>
      </c>
      <c r="H238">
        <v>1</v>
      </c>
      <c r="I238" t="s">
        <v>491</v>
      </c>
      <c r="J238" t="s">
        <v>3</v>
      </c>
      <c r="K238" t="s">
        <v>492</v>
      </c>
      <c r="L238">
        <v>1191</v>
      </c>
      <c r="N238">
        <v>1013</v>
      </c>
      <c r="O238" t="s">
        <v>493</v>
      </c>
      <c r="P238" t="s">
        <v>493</v>
      </c>
      <c r="Q238">
        <v>1</v>
      </c>
      <c r="W238">
        <v>0</v>
      </c>
      <c r="X238">
        <v>-1417349443</v>
      </c>
      <c r="Y238">
        <f t="shared" si="52"/>
        <v>0.09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</v>
      </c>
      <c r="AJ238">
        <v>1</v>
      </c>
      <c r="AK238">
        <v>1</v>
      </c>
      <c r="AL238">
        <v>1</v>
      </c>
      <c r="AM238">
        <v>-2</v>
      </c>
      <c r="AN238">
        <v>0</v>
      </c>
      <c r="AO238">
        <v>0</v>
      </c>
      <c r="AP238">
        <v>1</v>
      </c>
      <c r="AQ238">
        <v>1</v>
      </c>
      <c r="AR238">
        <v>0</v>
      </c>
      <c r="AS238" t="s">
        <v>3</v>
      </c>
      <c r="AT238">
        <v>0.09</v>
      </c>
      <c r="AU238" t="s">
        <v>3</v>
      </c>
      <c r="AV238">
        <v>2</v>
      </c>
      <c r="AW238">
        <v>2</v>
      </c>
      <c r="AX238">
        <v>73939864</v>
      </c>
      <c r="AY238">
        <v>1</v>
      </c>
      <c r="AZ238">
        <v>0</v>
      </c>
      <c r="BA238">
        <v>261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CV238">
        <v>0</v>
      </c>
      <c r="CW238">
        <v>0</v>
      </c>
      <c r="CX238">
        <f>ROUND(Y238*Source!I207,7)</f>
        <v>1.08E-5</v>
      </c>
      <c r="CY238">
        <f>AD238</f>
        <v>0</v>
      </c>
      <c r="CZ238">
        <f>AH238</f>
        <v>0</v>
      </c>
      <c r="DA238">
        <f>AL238</f>
        <v>1</v>
      </c>
      <c r="DB238">
        <f t="shared" si="53"/>
        <v>0</v>
      </c>
      <c r="DC238">
        <f t="shared" si="54"/>
        <v>0</v>
      </c>
      <c r="DD238" t="s">
        <v>3</v>
      </c>
      <c r="DE238" t="s">
        <v>3</v>
      </c>
      <c r="DF238">
        <f>ROUND(ROUND(AE238,2)*CX238,2)</f>
        <v>0</v>
      </c>
      <c r="DG238">
        <f t="shared" si="66"/>
        <v>0</v>
      </c>
      <c r="DH238">
        <f t="shared" si="55"/>
        <v>0</v>
      </c>
      <c r="DI238">
        <f t="shared" si="56"/>
        <v>0</v>
      </c>
      <c r="DJ238">
        <f>DI238</f>
        <v>0</v>
      </c>
      <c r="DK238">
        <v>0</v>
      </c>
      <c r="DL238" t="s">
        <v>3</v>
      </c>
      <c r="DM238">
        <v>0</v>
      </c>
      <c r="DN238" t="s">
        <v>3</v>
      </c>
      <c r="DO238">
        <v>0</v>
      </c>
    </row>
    <row r="239" spans="1:119" x14ac:dyDescent="0.2">
      <c r="A239">
        <f>ROW(Source!A207)</f>
        <v>207</v>
      </c>
      <c r="B239">
        <v>73938991</v>
      </c>
      <c r="C239">
        <v>73939849</v>
      </c>
      <c r="D239">
        <v>72646162</v>
      </c>
      <c r="E239">
        <v>1</v>
      </c>
      <c r="F239">
        <v>1</v>
      </c>
      <c r="G239">
        <v>1</v>
      </c>
      <c r="H239">
        <v>2</v>
      </c>
      <c r="I239" t="s">
        <v>736</v>
      </c>
      <c r="J239" t="s">
        <v>737</v>
      </c>
      <c r="K239" t="s">
        <v>738</v>
      </c>
      <c r="L239">
        <v>1368</v>
      </c>
      <c r="N239">
        <v>1011</v>
      </c>
      <c r="O239" t="s">
        <v>497</v>
      </c>
      <c r="P239" t="s">
        <v>497</v>
      </c>
      <c r="Q239">
        <v>1</v>
      </c>
      <c r="W239">
        <v>0</v>
      </c>
      <c r="X239">
        <v>2118917869</v>
      </c>
      <c r="Y239">
        <f t="shared" si="52"/>
        <v>69.099999999999994</v>
      </c>
      <c r="AA239">
        <v>0</v>
      </c>
      <c r="AB239">
        <v>2.2799999999999998</v>
      </c>
      <c r="AC239">
        <v>0</v>
      </c>
      <c r="AD239">
        <v>0</v>
      </c>
      <c r="AE239">
        <v>0</v>
      </c>
      <c r="AF239">
        <v>1.4</v>
      </c>
      <c r="AG239">
        <v>0</v>
      </c>
      <c r="AH239">
        <v>0</v>
      </c>
      <c r="AI239">
        <v>1</v>
      </c>
      <c r="AJ239">
        <v>1.63</v>
      </c>
      <c r="AK239">
        <v>1</v>
      </c>
      <c r="AL239">
        <v>1</v>
      </c>
      <c r="AM239">
        <v>2</v>
      </c>
      <c r="AN239">
        <v>0</v>
      </c>
      <c r="AO239">
        <v>0</v>
      </c>
      <c r="AP239">
        <v>1</v>
      </c>
      <c r="AQ239">
        <v>1</v>
      </c>
      <c r="AR239">
        <v>0</v>
      </c>
      <c r="AS239" t="s">
        <v>3</v>
      </c>
      <c r="AT239">
        <v>69.099999999999994</v>
      </c>
      <c r="AU239" t="s">
        <v>3</v>
      </c>
      <c r="AV239">
        <v>1</v>
      </c>
      <c r="AW239">
        <v>2</v>
      </c>
      <c r="AX239">
        <v>73939865</v>
      </c>
      <c r="AY239">
        <v>1</v>
      </c>
      <c r="AZ239">
        <v>0</v>
      </c>
      <c r="BA239">
        <v>262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96.739999999999981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0</v>
      </c>
      <c r="BR239">
        <v>96.739999999999981</v>
      </c>
      <c r="BS239">
        <v>0</v>
      </c>
      <c r="BT239">
        <v>0</v>
      </c>
      <c r="BU239">
        <v>0</v>
      </c>
      <c r="BV239">
        <v>0</v>
      </c>
      <c r="BW239">
        <v>1</v>
      </c>
      <c r="CV239">
        <v>0</v>
      </c>
      <c r="CW239">
        <f>ROUND(Y239*Source!I207*DO239,7)</f>
        <v>0</v>
      </c>
      <c r="CX239">
        <f>ROUND(Y239*Source!I207,7)</f>
        <v>8.2920000000000008E-3</v>
      </c>
      <c r="CY239">
        <f>AB239</f>
        <v>2.2799999999999998</v>
      </c>
      <c r="CZ239">
        <f>AF239</f>
        <v>1.4</v>
      </c>
      <c r="DA239">
        <f>AJ239</f>
        <v>1.63</v>
      </c>
      <c r="DB239">
        <f t="shared" si="53"/>
        <v>96.74</v>
      </c>
      <c r="DC239">
        <f t="shared" si="54"/>
        <v>0</v>
      </c>
      <c r="DD239" t="s">
        <v>3</v>
      </c>
      <c r="DE239" t="s">
        <v>3</v>
      </c>
      <c r="DF239">
        <f>ROUND(ROUND(AE239,2)*CX239,2)</f>
        <v>0</v>
      </c>
      <c r="DG239">
        <f>ROUND(ROUND(AF239*AJ239,2)*CX239,2)</f>
        <v>0.02</v>
      </c>
      <c r="DH239">
        <f t="shared" si="55"/>
        <v>0</v>
      </c>
      <c r="DI239">
        <f t="shared" si="56"/>
        <v>0</v>
      </c>
      <c r="DJ239">
        <f>DG239+DH239</f>
        <v>0.02</v>
      </c>
      <c r="DK239">
        <v>0</v>
      </c>
      <c r="DL239" t="s">
        <v>3</v>
      </c>
      <c r="DM239">
        <v>0</v>
      </c>
      <c r="DN239" t="s">
        <v>3</v>
      </c>
      <c r="DO239">
        <v>0</v>
      </c>
    </row>
    <row r="240" spans="1:119" x14ac:dyDescent="0.2">
      <c r="A240">
        <f>ROW(Source!A207)</f>
        <v>207</v>
      </c>
      <c r="B240">
        <v>73938991</v>
      </c>
      <c r="C240">
        <v>73939849</v>
      </c>
      <c r="D240">
        <v>72646194</v>
      </c>
      <c r="E240">
        <v>1</v>
      </c>
      <c r="F240">
        <v>1</v>
      </c>
      <c r="G240">
        <v>1</v>
      </c>
      <c r="H240">
        <v>2</v>
      </c>
      <c r="I240" t="s">
        <v>503</v>
      </c>
      <c r="J240" t="s">
        <v>504</v>
      </c>
      <c r="K240" t="s">
        <v>505</v>
      </c>
      <c r="L240">
        <v>1368</v>
      </c>
      <c r="N240">
        <v>1011</v>
      </c>
      <c r="O240" t="s">
        <v>497</v>
      </c>
      <c r="P240" t="s">
        <v>497</v>
      </c>
      <c r="Q240">
        <v>1</v>
      </c>
      <c r="W240">
        <v>0</v>
      </c>
      <c r="X240">
        <v>-1368259184</v>
      </c>
      <c r="Y240">
        <f t="shared" si="52"/>
        <v>0.09</v>
      </c>
      <c r="AA240">
        <v>0</v>
      </c>
      <c r="AB240">
        <v>1681.82</v>
      </c>
      <c r="AC240">
        <v>459.98</v>
      </c>
      <c r="AD240">
        <v>0</v>
      </c>
      <c r="AE240">
        <v>0</v>
      </c>
      <c r="AF240">
        <v>1681.82</v>
      </c>
      <c r="AG240">
        <v>459.98</v>
      </c>
      <c r="AH240">
        <v>0</v>
      </c>
      <c r="AI240">
        <v>1</v>
      </c>
      <c r="AJ240">
        <v>1</v>
      </c>
      <c r="AK240">
        <v>1</v>
      </c>
      <c r="AL240">
        <v>1</v>
      </c>
      <c r="AM240">
        <v>-2</v>
      </c>
      <c r="AN240">
        <v>0</v>
      </c>
      <c r="AO240">
        <v>0</v>
      </c>
      <c r="AP240">
        <v>1</v>
      </c>
      <c r="AQ240">
        <v>1</v>
      </c>
      <c r="AR240">
        <v>0</v>
      </c>
      <c r="AS240" t="s">
        <v>3</v>
      </c>
      <c r="AT240">
        <v>0.09</v>
      </c>
      <c r="AU240" t="s">
        <v>3</v>
      </c>
      <c r="AV240">
        <v>1</v>
      </c>
      <c r="AW240">
        <v>2</v>
      </c>
      <c r="AX240">
        <v>73939866</v>
      </c>
      <c r="AY240">
        <v>1</v>
      </c>
      <c r="AZ240">
        <v>0</v>
      </c>
      <c r="BA240">
        <v>263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151.3638</v>
      </c>
      <c r="BL240">
        <v>41.398200000000003</v>
      </c>
      <c r="BM240">
        <v>0</v>
      </c>
      <c r="BN240">
        <v>0</v>
      </c>
      <c r="BO240">
        <v>0.09</v>
      </c>
      <c r="BP240">
        <v>1</v>
      </c>
      <c r="BQ240">
        <v>0</v>
      </c>
      <c r="BR240">
        <v>151.3638</v>
      </c>
      <c r="BS240">
        <v>41.398200000000003</v>
      </c>
      <c r="BT240">
        <v>0</v>
      </c>
      <c r="BU240">
        <v>0</v>
      </c>
      <c r="BV240">
        <v>0.09</v>
      </c>
      <c r="BW240">
        <v>1</v>
      </c>
      <c r="CV240">
        <v>0</v>
      </c>
      <c r="CW240">
        <f>ROUND(Y240*Source!I207*DO240,7)</f>
        <v>1.08E-5</v>
      </c>
      <c r="CX240">
        <f>ROUND(Y240*Source!I207,7)</f>
        <v>1.08E-5</v>
      </c>
      <c r="CY240">
        <f>AB240</f>
        <v>1681.82</v>
      </c>
      <c r="CZ240">
        <f>AF240</f>
        <v>1681.82</v>
      </c>
      <c r="DA240">
        <f>AJ240</f>
        <v>1</v>
      </c>
      <c r="DB240">
        <f t="shared" si="53"/>
        <v>151.36000000000001</v>
      </c>
      <c r="DC240">
        <f t="shared" si="54"/>
        <v>41.4</v>
      </c>
      <c r="DD240" t="s">
        <v>3</v>
      </c>
      <c r="DE240" t="s">
        <v>3</v>
      </c>
      <c r="DF240">
        <f>ROUND(ROUND(AE240,2)*CX240,2)</f>
        <v>0</v>
      </c>
      <c r="DG240">
        <f>ROUND(ROUND(AF240,2)*CX240,2)</f>
        <v>0.02</v>
      </c>
      <c r="DH240">
        <f t="shared" si="55"/>
        <v>0</v>
      </c>
      <c r="DI240">
        <f t="shared" si="56"/>
        <v>0</v>
      </c>
      <c r="DJ240">
        <f>DG240+DH240</f>
        <v>0.02</v>
      </c>
      <c r="DK240">
        <v>1</v>
      </c>
      <c r="DL240" t="s">
        <v>506</v>
      </c>
      <c r="DM240">
        <v>5</v>
      </c>
      <c r="DN240" t="s">
        <v>493</v>
      </c>
      <c r="DO240">
        <v>1</v>
      </c>
    </row>
    <row r="241" spans="1:119" x14ac:dyDescent="0.2">
      <c r="A241">
        <f>ROW(Source!A207)</f>
        <v>207</v>
      </c>
      <c r="B241">
        <v>73938991</v>
      </c>
      <c r="C241">
        <v>73939849</v>
      </c>
      <c r="D241">
        <v>72646408</v>
      </c>
      <c r="E241">
        <v>1</v>
      </c>
      <c r="F241">
        <v>1</v>
      </c>
      <c r="G241">
        <v>1</v>
      </c>
      <c r="H241">
        <v>2</v>
      </c>
      <c r="I241" t="s">
        <v>739</v>
      </c>
      <c r="J241" t="s">
        <v>740</v>
      </c>
      <c r="K241" t="s">
        <v>741</v>
      </c>
      <c r="L241">
        <v>1368</v>
      </c>
      <c r="N241">
        <v>1011</v>
      </c>
      <c r="O241" t="s">
        <v>497</v>
      </c>
      <c r="P241" t="s">
        <v>497</v>
      </c>
      <c r="Q241">
        <v>1</v>
      </c>
      <c r="W241">
        <v>0</v>
      </c>
      <c r="X241">
        <v>1824442164</v>
      </c>
      <c r="Y241">
        <f t="shared" si="52"/>
        <v>29.84</v>
      </c>
      <c r="AA241">
        <v>0</v>
      </c>
      <c r="AB241">
        <v>202.61</v>
      </c>
      <c r="AC241">
        <v>0</v>
      </c>
      <c r="AD241">
        <v>0</v>
      </c>
      <c r="AE241">
        <v>0</v>
      </c>
      <c r="AF241">
        <v>119.89</v>
      </c>
      <c r="AG241">
        <v>0</v>
      </c>
      <c r="AH241">
        <v>0</v>
      </c>
      <c r="AI241">
        <v>1</v>
      </c>
      <c r="AJ241">
        <v>1.69</v>
      </c>
      <c r="AK241">
        <v>1</v>
      </c>
      <c r="AL241">
        <v>1</v>
      </c>
      <c r="AM241">
        <v>2</v>
      </c>
      <c r="AN241">
        <v>0</v>
      </c>
      <c r="AO241">
        <v>0</v>
      </c>
      <c r="AP241">
        <v>1</v>
      </c>
      <c r="AQ241">
        <v>1</v>
      </c>
      <c r="AR241">
        <v>0</v>
      </c>
      <c r="AS241" t="s">
        <v>3</v>
      </c>
      <c r="AT241">
        <v>29.84</v>
      </c>
      <c r="AU241" t="s">
        <v>3</v>
      </c>
      <c r="AV241">
        <v>1</v>
      </c>
      <c r="AW241">
        <v>2</v>
      </c>
      <c r="AX241">
        <v>73939867</v>
      </c>
      <c r="AY241">
        <v>1</v>
      </c>
      <c r="AZ241">
        <v>0</v>
      </c>
      <c r="BA241">
        <v>264</v>
      </c>
      <c r="BB241">
        <v>1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3577.5176000000001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0</v>
      </c>
      <c r="BR241">
        <v>3577.5176000000001</v>
      </c>
      <c r="BS241">
        <v>0</v>
      </c>
      <c r="BT241">
        <v>0</v>
      </c>
      <c r="BU241">
        <v>0</v>
      </c>
      <c r="BV241">
        <v>0</v>
      </c>
      <c r="BW241">
        <v>1</v>
      </c>
      <c r="CV241">
        <v>0</v>
      </c>
      <c r="CW241">
        <f>ROUND(Y241*Source!I207*DO241,7)</f>
        <v>0</v>
      </c>
      <c r="CX241">
        <f>ROUND(Y241*Source!I207,7)</f>
        <v>3.5807999999999999E-3</v>
      </c>
      <c r="CY241">
        <f>AB241</f>
        <v>202.61</v>
      </c>
      <c r="CZ241">
        <f>AF241</f>
        <v>119.89</v>
      </c>
      <c r="DA241">
        <f>AJ241</f>
        <v>1.69</v>
      </c>
      <c r="DB241">
        <f t="shared" si="53"/>
        <v>3577.52</v>
      </c>
      <c r="DC241">
        <f t="shared" si="54"/>
        <v>0</v>
      </c>
      <c r="DD241" t="s">
        <v>3</v>
      </c>
      <c r="DE241" t="s">
        <v>3</v>
      </c>
      <c r="DF241">
        <f>ROUND(ROUND(AE241,2)*CX241,2)</f>
        <v>0</v>
      </c>
      <c r="DG241">
        <f>ROUND(ROUND(AF241*AJ241,2)*CX241,2)</f>
        <v>0.73</v>
      </c>
      <c r="DH241">
        <f t="shared" si="55"/>
        <v>0</v>
      </c>
      <c r="DI241">
        <f t="shared" si="56"/>
        <v>0</v>
      </c>
      <c r="DJ241">
        <f>DG241+DH241</f>
        <v>0.73</v>
      </c>
      <c r="DK241">
        <v>0</v>
      </c>
      <c r="DL241" t="s">
        <v>3</v>
      </c>
      <c r="DM241">
        <v>0</v>
      </c>
      <c r="DN241" t="s">
        <v>3</v>
      </c>
      <c r="DO241">
        <v>0</v>
      </c>
    </row>
    <row r="242" spans="1:119" x14ac:dyDescent="0.2">
      <c r="A242">
        <f>ROW(Source!A207)</f>
        <v>207</v>
      </c>
      <c r="B242">
        <v>73938991</v>
      </c>
      <c r="C242">
        <v>73939849</v>
      </c>
      <c r="D242">
        <v>72589177</v>
      </c>
      <c r="E242">
        <v>1</v>
      </c>
      <c r="F242">
        <v>1</v>
      </c>
      <c r="G242">
        <v>1</v>
      </c>
      <c r="H242">
        <v>3</v>
      </c>
      <c r="I242" t="s">
        <v>395</v>
      </c>
      <c r="J242" t="s">
        <v>397</v>
      </c>
      <c r="K242" t="s">
        <v>396</v>
      </c>
      <c r="L242">
        <v>1348</v>
      </c>
      <c r="N242">
        <v>1009</v>
      </c>
      <c r="O242" t="s">
        <v>285</v>
      </c>
      <c r="P242" t="s">
        <v>285</v>
      </c>
      <c r="Q242">
        <v>1000</v>
      </c>
      <c r="W242">
        <v>0</v>
      </c>
      <c r="X242">
        <v>-413789965</v>
      </c>
      <c r="Y242">
        <f t="shared" si="52"/>
        <v>8.3333332999999996</v>
      </c>
      <c r="AA242">
        <v>190542.13</v>
      </c>
      <c r="AB242">
        <v>0</v>
      </c>
      <c r="AC242">
        <v>0</v>
      </c>
      <c r="AD242">
        <v>0</v>
      </c>
      <c r="AE242">
        <v>112746.82</v>
      </c>
      <c r="AF242">
        <v>0</v>
      </c>
      <c r="AG242">
        <v>0</v>
      </c>
      <c r="AH242">
        <v>0</v>
      </c>
      <c r="AI242">
        <v>1.69</v>
      </c>
      <c r="AJ242">
        <v>1</v>
      </c>
      <c r="AK242">
        <v>1</v>
      </c>
      <c r="AL242">
        <v>1</v>
      </c>
      <c r="AM242">
        <v>0</v>
      </c>
      <c r="AN242">
        <v>1</v>
      </c>
      <c r="AO242">
        <v>0</v>
      </c>
      <c r="AP242">
        <v>1</v>
      </c>
      <c r="AQ242">
        <v>0</v>
      </c>
      <c r="AR242">
        <v>0</v>
      </c>
      <c r="AS242" t="s">
        <v>3</v>
      </c>
      <c r="AT242">
        <v>8.3333332999999996</v>
      </c>
      <c r="AU242" t="s">
        <v>3</v>
      </c>
      <c r="AV242">
        <v>0</v>
      </c>
      <c r="AW242">
        <v>1</v>
      </c>
      <c r="AX242">
        <v>-1</v>
      </c>
      <c r="AY242">
        <v>0</v>
      </c>
      <c r="AZ242">
        <v>0</v>
      </c>
      <c r="BA242" t="s">
        <v>3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CV242">
        <v>0</v>
      </c>
      <c r="CW242">
        <v>0</v>
      </c>
      <c r="CX242">
        <f>ROUND(Y242*Source!I207,7)</f>
        <v>1E-3</v>
      </c>
      <c r="CY242">
        <f t="shared" ref="CY242:CY249" si="72">AA242</f>
        <v>190542.13</v>
      </c>
      <c r="CZ242">
        <f t="shared" ref="CZ242:CZ249" si="73">AE242</f>
        <v>112746.82</v>
      </c>
      <c r="DA242">
        <f t="shared" ref="DA242:DA249" si="74">AI242</f>
        <v>1.69</v>
      </c>
      <c r="DB242">
        <f t="shared" si="53"/>
        <v>939556.83</v>
      </c>
      <c r="DC242">
        <f t="shared" si="54"/>
        <v>0</v>
      </c>
      <c r="DD242" t="s">
        <v>3</v>
      </c>
      <c r="DE242" t="s">
        <v>3</v>
      </c>
      <c r="DF242">
        <f>ROUND(ROUND(AE242*AI242,2)*CX242,2)</f>
        <v>190.54</v>
      </c>
      <c r="DG242">
        <f t="shared" ref="DG242:DG249" si="75">ROUND(ROUND(AF242,2)*CX242,2)</f>
        <v>0</v>
      </c>
      <c r="DH242">
        <f t="shared" si="55"/>
        <v>0</v>
      </c>
      <c r="DI242">
        <f t="shared" si="56"/>
        <v>0</v>
      </c>
      <c r="DJ242">
        <f t="shared" ref="DJ242:DJ249" si="76">DF242</f>
        <v>190.54</v>
      </c>
      <c r="DK242">
        <v>0</v>
      </c>
      <c r="DL242" t="s">
        <v>3</v>
      </c>
      <c r="DM242">
        <v>0</v>
      </c>
      <c r="DN242" t="s">
        <v>3</v>
      </c>
      <c r="DO242">
        <v>0</v>
      </c>
    </row>
    <row r="243" spans="1:119" x14ac:dyDescent="0.2">
      <c r="A243">
        <f>ROW(Source!A207)</f>
        <v>207</v>
      </c>
      <c r="B243">
        <v>73938991</v>
      </c>
      <c r="C243">
        <v>73939849</v>
      </c>
      <c r="D243">
        <v>72589182</v>
      </c>
      <c r="E243">
        <v>1</v>
      </c>
      <c r="F243">
        <v>1</v>
      </c>
      <c r="G243">
        <v>1</v>
      </c>
      <c r="H243">
        <v>3</v>
      </c>
      <c r="I243" t="s">
        <v>399</v>
      </c>
      <c r="J243" t="s">
        <v>401</v>
      </c>
      <c r="K243" t="s">
        <v>400</v>
      </c>
      <c r="L243">
        <v>1348</v>
      </c>
      <c r="N243">
        <v>1009</v>
      </c>
      <c r="O243" t="s">
        <v>285</v>
      </c>
      <c r="P243" t="s">
        <v>285</v>
      </c>
      <c r="Q243">
        <v>1000</v>
      </c>
      <c r="W243">
        <v>0</v>
      </c>
      <c r="X243">
        <v>1957526804</v>
      </c>
      <c r="Y243">
        <f t="shared" si="52"/>
        <v>1.73</v>
      </c>
      <c r="AA243">
        <v>32355.64</v>
      </c>
      <c r="AB243">
        <v>0</v>
      </c>
      <c r="AC243">
        <v>0</v>
      </c>
      <c r="AD243">
        <v>0</v>
      </c>
      <c r="AE243">
        <v>19145.349999999999</v>
      </c>
      <c r="AF243">
        <v>0</v>
      </c>
      <c r="AG243">
        <v>0</v>
      </c>
      <c r="AH243">
        <v>0</v>
      </c>
      <c r="AI243">
        <v>1.69</v>
      </c>
      <c r="AJ243">
        <v>1</v>
      </c>
      <c r="AK243">
        <v>1</v>
      </c>
      <c r="AL243">
        <v>1</v>
      </c>
      <c r="AM243">
        <v>0</v>
      </c>
      <c r="AN243">
        <v>0</v>
      </c>
      <c r="AO243">
        <v>0</v>
      </c>
      <c r="AP243">
        <v>1</v>
      </c>
      <c r="AQ243">
        <v>0</v>
      </c>
      <c r="AR243">
        <v>0</v>
      </c>
      <c r="AS243" t="s">
        <v>3</v>
      </c>
      <c r="AT243">
        <v>1.73</v>
      </c>
      <c r="AU243" t="s">
        <v>3</v>
      </c>
      <c r="AV243">
        <v>0</v>
      </c>
      <c r="AW243">
        <v>1</v>
      </c>
      <c r="AX243">
        <v>-1</v>
      </c>
      <c r="AY243">
        <v>0</v>
      </c>
      <c r="AZ243">
        <v>0</v>
      </c>
      <c r="BA243" t="s">
        <v>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CV243">
        <v>0</v>
      </c>
      <c r="CW243">
        <v>0</v>
      </c>
      <c r="CX243">
        <f>ROUND(Y243*Source!I207,7)</f>
        <v>2.076E-4</v>
      </c>
      <c r="CY243">
        <f t="shared" si="72"/>
        <v>32355.64</v>
      </c>
      <c r="CZ243">
        <f t="shared" si="73"/>
        <v>19145.349999999999</v>
      </c>
      <c r="DA243">
        <f t="shared" si="74"/>
        <v>1.69</v>
      </c>
      <c r="DB243">
        <f t="shared" si="53"/>
        <v>33121.46</v>
      </c>
      <c r="DC243">
        <f t="shared" si="54"/>
        <v>0</v>
      </c>
      <c r="DD243" t="s">
        <v>3</v>
      </c>
      <c r="DE243" t="s">
        <v>3</v>
      </c>
      <c r="DF243">
        <f>ROUND(ROUND(AE243*AI243,2)*CX243,2)</f>
        <v>6.72</v>
      </c>
      <c r="DG243">
        <f t="shared" si="75"/>
        <v>0</v>
      </c>
      <c r="DH243">
        <f t="shared" si="55"/>
        <v>0</v>
      </c>
      <c r="DI243">
        <f t="shared" si="56"/>
        <v>0</v>
      </c>
      <c r="DJ243">
        <f t="shared" si="76"/>
        <v>6.72</v>
      </c>
      <c r="DK243">
        <v>0</v>
      </c>
      <c r="DL243" t="s">
        <v>3</v>
      </c>
      <c r="DM243">
        <v>0</v>
      </c>
      <c r="DN243" t="s">
        <v>3</v>
      </c>
      <c r="DO243">
        <v>0</v>
      </c>
    </row>
    <row r="244" spans="1:119" x14ac:dyDescent="0.2">
      <c r="A244">
        <f>ROW(Source!A207)</f>
        <v>207</v>
      </c>
      <c r="B244">
        <v>73938991</v>
      </c>
      <c r="C244">
        <v>73939849</v>
      </c>
      <c r="D244">
        <v>72591306</v>
      </c>
      <c r="E244">
        <v>1</v>
      </c>
      <c r="F244">
        <v>1</v>
      </c>
      <c r="G244">
        <v>1</v>
      </c>
      <c r="H244">
        <v>3</v>
      </c>
      <c r="I244" t="s">
        <v>742</v>
      </c>
      <c r="J244" t="s">
        <v>743</v>
      </c>
      <c r="K244" t="s">
        <v>744</v>
      </c>
      <c r="L244">
        <v>1329</v>
      </c>
      <c r="N244">
        <v>1005</v>
      </c>
      <c r="O244" t="s">
        <v>745</v>
      </c>
      <c r="P244" t="s">
        <v>745</v>
      </c>
      <c r="Q244">
        <v>1000</v>
      </c>
      <c r="W244">
        <v>0</v>
      </c>
      <c r="X244">
        <v>-114203978</v>
      </c>
      <c r="Y244">
        <f t="shared" si="52"/>
        <v>0.37</v>
      </c>
      <c r="AA244">
        <v>6108.35</v>
      </c>
      <c r="AB244">
        <v>0</v>
      </c>
      <c r="AC244">
        <v>0</v>
      </c>
      <c r="AD244">
        <v>0</v>
      </c>
      <c r="AE244">
        <v>7186.29</v>
      </c>
      <c r="AF244">
        <v>0</v>
      </c>
      <c r="AG244">
        <v>0</v>
      </c>
      <c r="AH244">
        <v>0</v>
      </c>
      <c r="AI244">
        <v>0.85</v>
      </c>
      <c r="AJ244">
        <v>1</v>
      </c>
      <c r="AK244">
        <v>1</v>
      </c>
      <c r="AL244">
        <v>1</v>
      </c>
      <c r="AM244">
        <v>2</v>
      </c>
      <c r="AN244">
        <v>0</v>
      </c>
      <c r="AO244">
        <v>0</v>
      </c>
      <c r="AP244">
        <v>1</v>
      </c>
      <c r="AQ244">
        <v>1</v>
      </c>
      <c r="AR244">
        <v>0</v>
      </c>
      <c r="AS244" t="s">
        <v>3</v>
      </c>
      <c r="AT244">
        <v>0.37</v>
      </c>
      <c r="AU244" t="s">
        <v>3</v>
      </c>
      <c r="AV244">
        <v>0</v>
      </c>
      <c r="AW244">
        <v>2</v>
      </c>
      <c r="AX244">
        <v>73939870</v>
      </c>
      <c r="AY244">
        <v>1</v>
      </c>
      <c r="AZ244">
        <v>0</v>
      </c>
      <c r="BA244">
        <v>267</v>
      </c>
      <c r="BB244">
        <v>1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2658.9272999999998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1</v>
      </c>
      <c r="BQ244">
        <v>2658.9272999999998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CV244">
        <v>0</v>
      </c>
      <c r="CW244">
        <v>0</v>
      </c>
      <c r="CX244">
        <f>ROUND(Y244*Source!I207,7)</f>
        <v>4.4400000000000002E-5</v>
      </c>
      <c r="CY244">
        <f t="shared" si="72"/>
        <v>6108.35</v>
      </c>
      <c r="CZ244">
        <f t="shared" si="73"/>
        <v>7186.29</v>
      </c>
      <c r="DA244">
        <f t="shared" si="74"/>
        <v>0.85</v>
      </c>
      <c r="DB244">
        <f t="shared" si="53"/>
        <v>2658.93</v>
      </c>
      <c r="DC244">
        <f t="shared" si="54"/>
        <v>0</v>
      </c>
      <c r="DD244" t="s">
        <v>3</v>
      </c>
      <c r="DE244" t="s">
        <v>3</v>
      </c>
      <c r="DF244">
        <f>ROUND(ROUND(AE244*AI244,2)*CX244,2)</f>
        <v>0.27</v>
      </c>
      <c r="DG244">
        <f t="shared" si="75"/>
        <v>0</v>
      </c>
      <c r="DH244">
        <f t="shared" si="55"/>
        <v>0</v>
      </c>
      <c r="DI244">
        <f t="shared" si="56"/>
        <v>0</v>
      </c>
      <c r="DJ244">
        <f t="shared" si="76"/>
        <v>0.27</v>
      </c>
      <c r="DK244">
        <v>0</v>
      </c>
      <c r="DL244" t="s">
        <v>3</v>
      </c>
      <c r="DM244">
        <v>0</v>
      </c>
      <c r="DN244" t="s">
        <v>3</v>
      </c>
      <c r="DO244">
        <v>0</v>
      </c>
    </row>
    <row r="245" spans="1:119" x14ac:dyDescent="0.2">
      <c r="A245">
        <f>ROW(Source!A207)</f>
        <v>207</v>
      </c>
      <c r="B245">
        <v>73938991</v>
      </c>
      <c r="C245">
        <v>73939849</v>
      </c>
      <c r="D245">
        <v>72591353</v>
      </c>
      <c r="E245">
        <v>1</v>
      </c>
      <c r="F245">
        <v>1</v>
      </c>
      <c r="G245">
        <v>1</v>
      </c>
      <c r="H245">
        <v>3</v>
      </c>
      <c r="I245" t="s">
        <v>538</v>
      </c>
      <c r="J245" t="s">
        <v>539</v>
      </c>
      <c r="K245" t="s">
        <v>540</v>
      </c>
      <c r="L245">
        <v>1383</v>
      </c>
      <c r="N245">
        <v>1013</v>
      </c>
      <c r="O245" t="s">
        <v>541</v>
      </c>
      <c r="P245" t="s">
        <v>541</v>
      </c>
      <c r="Q245">
        <v>1</v>
      </c>
      <c r="W245">
        <v>0</v>
      </c>
      <c r="X245">
        <v>86017057</v>
      </c>
      <c r="Y245">
        <f t="shared" si="52"/>
        <v>49.761000000000003</v>
      </c>
      <c r="AA245">
        <v>9.5500000000000007</v>
      </c>
      <c r="AB245">
        <v>0</v>
      </c>
      <c r="AC245">
        <v>0</v>
      </c>
      <c r="AD245">
        <v>0</v>
      </c>
      <c r="AE245">
        <v>9.5500000000000007</v>
      </c>
      <c r="AF245">
        <v>0</v>
      </c>
      <c r="AG245">
        <v>0</v>
      </c>
      <c r="AH245">
        <v>0</v>
      </c>
      <c r="AI245">
        <v>1</v>
      </c>
      <c r="AJ245">
        <v>1</v>
      </c>
      <c r="AK245">
        <v>1</v>
      </c>
      <c r="AL245">
        <v>1</v>
      </c>
      <c r="AM245">
        <v>-2</v>
      </c>
      <c r="AN245">
        <v>0</v>
      </c>
      <c r="AO245">
        <v>0</v>
      </c>
      <c r="AP245">
        <v>1</v>
      </c>
      <c r="AQ245">
        <v>1</v>
      </c>
      <c r="AR245">
        <v>0</v>
      </c>
      <c r="AS245" t="s">
        <v>3</v>
      </c>
      <c r="AT245">
        <v>49.761000000000003</v>
      </c>
      <c r="AU245" t="s">
        <v>3</v>
      </c>
      <c r="AV245">
        <v>0</v>
      </c>
      <c r="AW245">
        <v>2</v>
      </c>
      <c r="AX245">
        <v>73939871</v>
      </c>
      <c r="AY245">
        <v>1</v>
      </c>
      <c r="AZ245">
        <v>0</v>
      </c>
      <c r="BA245">
        <v>268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475.21755000000007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1</v>
      </c>
      <c r="BQ245">
        <v>475.21755000000007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CV245">
        <v>0</v>
      </c>
      <c r="CW245">
        <v>0</v>
      </c>
      <c r="CX245">
        <f>ROUND(Y245*Source!I207,7)</f>
        <v>5.9712999999999997E-3</v>
      </c>
      <c r="CY245">
        <f t="shared" si="72"/>
        <v>9.5500000000000007</v>
      </c>
      <c r="CZ245">
        <f t="shared" si="73"/>
        <v>9.5500000000000007</v>
      </c>
      <c r="DA245">
        <f t="shared" si="74"/>
        <v>1</v>
      </c>
      <c r="DB245">
        <f t="shared" si="53"/>
        <v>475.22</v>
      </c>
      <c r="DC245">
        <f t="shared" si="54"/>
        <v>0</v>
      </c>
      <c r="DD245" t="s">
        <v>3</v>
      </c>
      <c r="DE245" t="s">
        <v>3</v>
      </c>
      <c r="DF245">
        <f>ROUND(ROUND(AE245,2)*CX245,2)</f>
        <v>0.06</v>
      </c>
      <c r="DG245">
        <f t="shared" si="75"/>
        <v>0</v>
      </c>
      <c r="DH245">
        <f t="shared" si="55"/>
        <v>0</v>
      </c>
      <c r="DI245">
        <f t="shared" si="56"/>
        <v>0</v>
      </c>
      <c r="DJ245">
        <f t="shared" si="76"/>
        <v>0.06</v>
      </c>
      <c r="DK245">
        <v>1</v>
      </c>
      <c r="DL245" t="s">
        <v>3</v>
      </c>
      <c r="DM245">
        <v>0</v>
      </c>
      <c r="DN245" t="s">
        <v>3</v>
      </c>
      <c r="DO245">
        <v>0</v>
      </c>
    </row>
    <row r="246" spans="1:119" x14ac:dyDescent="0.2">
      <c r="A246">
        <f>ROW(Source!A207)</f>
        <v>207</v>
      </c>
      <c r="B246">
        <v>73938991</v>
      </c>
      <c r="C246">
        <v>73939849</v>
      </c>
      <c r="D246">
        <v>72594022</v>
      </c>
      <c r="E246">
        <v>1</v>
      </c>
      <c r="F246">
        <v>1</v>
      </c>
      <c r="G246">
        <v>1</v>
      </c>
      <c r="H246">
        <v>3</v>
      </c>
      <c r="I246" t="s">
        <v>746</v>
      </c>
      <c r="J246" t="s">
        <v>747</v>
      </c>
      <c r="K246" t="s">
        <v>748</v>
      </c>
      <c r="L246">
        <v>1327</v>
      </c>
      <c r="N246">
        <v>1005</v>
      </c>
      <c r="O246" t="s">
        <v>650</v>
      </c>
      <c r="P246" t="s">
        <v>650</v>
      </c>
      <c r="Q246">
        <v>1</v>
      </c>
      <c r="W246">
        <v>0</v>
      </c>
      <c r="X246">
        <v>934346343</v>
      </c>
      <c r="Y246">
        <f t="shared" si="52"/>
        <v>1.2</v>
      </c>
      <c r="AA246">
        <v>177.15</v>
      </c>
      <c r="AB246">
        <v>0</v>
      </c>
      <c r="AC246">
        <v>0</v>
      </c>
      <c r="AD246">
        <v>0</v>
      </c>
      <c r="AE246">
        <v>108.68</v>
      </c>
      <c r="AF246">
        <v>0</v>
      </c>
      <c r="AG246">
        <v>0</v>
      </c>
      <c r="AH246">
        <v>0</v>
      </c>
      <c r="AI246">
        <v>1.63</v>
      </c>
      <c r="AJ246">
        <v>1</v>
      </c>
      <c r="AK246">
        <v>1</v>
      </c>
      <c r="AL246">
        <v>1</v>
      </c>
      <c r="AM246">
        <v>2</v>
      </c>
      <c r="AN246">
        <v>0</v>
      </c>
      <c r="AO246">
        <v>0</v>
      </c>
      <c r="AP246">
        <v>1</v>
      </c>
      <c r="AQ246">
        <v>1</v>
      </c>
      <c r="AR246">
        <v>0</v>
      </c>
      <c r="AS246" t="s">
        <v>3</v>
      </c>
      <c r="AT246">
        <v>1.2</v>
      </c>
      <c r="AU246" t="s">
        <v>3</v>
      </c>
      <c r="AV246">
        <v>0</v>
      </c>
      <c r="AW246">
        <v>2</v>
      </c>
      <c r="AX246">
        <v>73939872</v>
      </c>
      <c r="AY246">
        <v>1</v>
      </c>
      <c r="AZ246">
        <v>0</v>
      </c>
      <c r="BA246">
        <v>269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130.416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1</v>
      </c>
      <c r="BQ246">
        <v>130.416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</v>
      </c>
      <c r="CV246">
        <v>0</v>
      </c>
      <c r="CW246">
        <v>0</v>
      </c>
      <c r="CX246">
        <f>ROUND(Y246*Source!I207,7)</f>
        <v>1.44E-4</v>
      </c>
      <c r="CY246">
        <f t="shared" si="72"/>
        <v>177.15</v>
      </c>
      <c r="CZ246">
        <f t="shared" si="73"/>
        <v>108.68</v>
      </c>
      <c r="DA246">
        <f t="shared" si="74"/>
        <v>1.63</v>
      </c>
      <c r="DB246">
        <f t="shared" si="53"/>
        <v>130.41999999999999</v>
      </c>
      <c r="DC246">
        <f t="shared" si="54"/>
        <v>0</v>
      </c>
      <c r="DD246" t="s">
        <v>3</v>
      </c>
      <c r="DE246" t="s">
        <v>3</v>
      </c>
      <c r="DF246">
        <f>ROUND(ROUND(AE246*AI246,2)*CX246,2)</f>
        <v>0.03</v>
      </c>
      <c r="DG246">
        <f t="shared" si="75"/>
        <v>0</v>
      </c>
      <c r="DH246">
        <f t="shared" si="55"/>
        <v>0</v>
      </c>
      <c r="DI246">
        <f t="shared" si="56"/>
        <v>0</v>
      </c>
      <c r="DJ246">
        <f t="shared" si="76"/>
        <v>0.03</v>
      </c>
      <c r="DK246">
        <v>0</v>
      </c>
      <c r="DL246" t="s">
        <v>3</v>
      </c>
      <c r="DM246">
        <v>0</v>
      </c>
      <c r="DN246" t="s">
        <v>3</v>
      </c>
      <c r="DO246">
        <v>0</v>
      </c>
    </row>
    <row r="247" spans="1:119" x14ac:dyDescent="0.2">
      <c r="A247">
        <f>ROW(Source!A207)</f>
        <v>207</v>
      </c>
      <c r="B247">
        <v>73938991</v>
      </c>
      <c r="C247">
        <v>73939849</v>
      </c>
      <c r="D247">
        <v>72594035</v>
      </c>
      <c r="E247">
        <v>1</v>
      </c>
      <c r="F247">
        <v>1</v>
      </c>
      <c r="G247">
        <v>1</v>
      </c>
      <c r="H247">
        <v>3</v>
      </c>
      <c r="I247" t="s">
        <v>749</v>
      </c>
      <c r="J247" t="s">
        <v>750</v>
      </c>
      <c r="K247" t="s">
        <v>751</v>
      </c>
      <c r="L247">
        <v>1330</v>
      </c>
      <c r="N247">
        <v>1005</v>
      </c>
      <c r="O247" t="s">
        <v>752</v>
      </c>
      <c r="P247" t="s">
        <v>752</v>
      </c>
      <c r="Q247">
        <v>10</v>
      </c>
      <c r="W247">
        <v>0</v>
      </c>
      <c r="X247">
        <v>-623321735</v>
      </c>
      <c r="Y247">
        <f t="shared" si="52"/>
        <v>0.31</v>
      </c>
      <c r="AA247">
        <v>965.03</v>
      </c>
      <c r="AB247">
        <v>0</v>
      </c>
      <c r="AC247">
        <v>0</v>
      </c>
      <c r="AD247">
        <v>0</v>
      </c>
      <c r="AE247">
        <v>592.04</v>
      </c>
      <c r="AF247">
        <v>0</v>
      </c>
      <c r="AG247">
        <v>0</v>
      </c>
      <c r="AH247">
        <v>0</v>
      </c>
      <c r="AI247">
        <v>1.63</v>
      </c>
      <c r="AJ247">
        <v>1</v>
      </c>
      <c r="AK247">
        <v>1</v>
      </c>
      <c r="AL247">
        <v>1</v>
      </c>
      <c r="AM247">
        <v>2</v>
      </c>
      <c r="AN247">
        <v>0</v>
      </c>
      <c r="AO247">
        <v>0</v>
      </c>
      <c r="AP247">
        <v>1</v>
      </c>
      <c r="AQ247">
        <v>1</v>
      </c>
      <c r="AR247">
        <v>0</v>
      </c>
      <c r="AS247" t="s">
        <v>3</v>
      </c>
      <c r="AT247">
        <v>0.31</v>
      </c>
      <c r="AU247" t="s">
        <v>3</v>
      </c>
      <c r="AV247">
        <v>0</v>
      </c>
      <c r="AW247">
        <v>2</v>
      </c>
      <c r="AX247">
        <v>73939873</v>
      </c>
      <c r="AY247">
        <v>1</v>
      </c>
      <c r="AZ247">
        <v>0</v>
      </c>
      <c r="BA247">
        <v>270</v>
      </c>
      <c r="BB247">
        <v>1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183.5324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1</v>
      </c>
      <c r="BQ247">
        <v>183.5324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CV247">
        <v>0</v>
      </c>
      <c r="CW247">
        <v>0</v>
      </c>
      <c r="CX247">
        <f>ROUND(Y247*Source!I207,7)</f>
        <v>3.7200000000000003E-5</v>
      </c>
      <c r="CY247">
        <f t="shared" si="72"/>
        <v>965.03</v>
      </c>
      <c r="CZ247">
        <f t="shared" si="73"/>
        <v>592.04</v>
      </c>
      <c r="DA247">
        <f t="shared" si="74"/>
        <v>1.63</v>
      </c>
      <c r="DB247">
        <f t="shared" si="53"/>
        <v>183.53</v>
      </c>
      <c r="DC247">
        <f t="shared" si="54"/>
        <v>0</v>
      </c>
      <c r="DD247" t="s">
        <v>3</v>
      </c>
      <c r="DE247" t="s">
        <v>3</v>
      </c>
      <c r="DF247">
        <f>ROUND(ROUND(AE247*AI247,2)*CX247,2)</f>
        <v>0.04</v>
      </c>
      <c r="DG247">
        <f t="shared" si="75"/>
        <v>0</v>
      </c>
      <c r="DH247">
        <f t="shared" si="55"/>
        <v>0</v>
      </c>
      <c r="DI247">
        <f t="shared" si="56"/>
        <v>0</v>
      </c>
      <c r="DJ247">
        <f t="shared" si="76"/>
        <v>0.04</v>
      </c>
      <c r="DK247">
        <v>0</v>
      </c>
      <c r="DL247" t="s">
        <v>3</v>
      </c>
      <c r="DM247">
        <v>0</v>
      </c>
      <c r="DN247" t="s">
        <v>3</v>
      </c>
      <c r="DO247">
        <v>0</v>
      </c>
    </row>
    <row r="248" spans="1:119" x14ac:dyDescent="0.2">
      <c r="A248">
        <f>ROW(Source!A207)</f>
        <v>207</v>
      </c>
      <c r="B248">
        <v>73938991</v>
      </c>
      <c r="C248">
        <v>73939849</v>
      </c>
      <c r="D248">
        <v>72602544</v>
      </c>
      <c r="E248">
        <v>1</v>
      </c>
      <c r="F248">
        <v>1</v>
      </c>
      <c r="G248">
        <v>1</v>
      </c>
      <c r="H248">
        <v>3</v>
      </c>
      <c r="I248" t="s">
        <v>724</v>
      </c>
      <c r="J248" t="s">
        <v>725</v>
      </c>
      <c r="K248" t="s">
        <v>726</v>
      </c>
      <c r="L248">
        <v>1339</v>
      </c>
      <c r="N248">
        <v>1007</v>
      </c>
      <c r="O248" t="s">
        <v>48</v>
      </c>
      <c r="P248" t="s">
        <v>48</v>
      </c>
      <c r="Q248">
        <v>1</v>
      </c>
      <c r="W248">
        <v>0</v>
      </c>
      <c r="X248">
        <v>1778353042</v>
      </c>
      <c r="Y248">
        <f t="shared" si="52"/>
        <v>0.25</v>
      </c>
      <c r="AA248">
        <v>5797.85</v>
      </c>
      <c r="AB248">
        <v>0</v>
      </c>
      <c r="AC248">
        <v>0</v>
      </c>
      <c r="AD248">
        <v>0</v>
      </c>
      <c r="AE248">
        <v>6442.06</v>
      </c>
      <c r="AF248">
        <v>0</v>
      </c>
      <c r="AG248">
        <v>0</v>
      </c>
      <c r="AH248">
        <v>0</v>
      </c>
      <c r="AI248">
        <v>0.9</v>
      </c>
      <c r="AJ248">
        <v>1</v>
      </c>
      <c r="AK248">
        <v>1</v>
      </c>
      <c r="AL248">
        <v>1</v>
      </c>
      <c r="AM248">
        <v>2</v>
      </c>
      <c r="AN248">
        <v>0</v>
      </c>
      <c r="AO248">
        <v>0</v>
      </c>
      <c r="AP248">
        <v>1</v>
      </c>
      <c r="AQ248">
        <v>1</v>
      </c>
      <c r="AR248">
        <v>0</v>
      </c>
      <c r="AS248" t="s">
        <v>3</v>
      </c>
      <c r="AT248">
        <v>0.25</v>
      </c>
      <c r="AU248" t="s">
        <v>3</v>
      </c>
      <c r="AV248">
        <v>0</v>
      </c>
      <c r="AW248">
        <v>2</v>
      </c>
      <c r="AX248">
        <v>73939874</v>
      </c>
      <c r="AY248">
        <v>1</v>
      </c>
      <c r="AZ248">
        <v>0</v>
      </c>
      <c r="BA248">
        <v>271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1610.5150000000001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1610.5150000000001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</v>
      </c>
      <c r="CV248">
        <v>0</v>
      </c>
      <c r="CW248">
        <v>0</v>
      </c>
      <c r="CX248">
        <f>ROUND(Y248*Source!I207,7)</f>
        <v>3.0000000000000001E-5</v>
      </c>
      <c r="CY248">
        <f t="shared" si="72"/>
        <v>5797.85</v>
      </c>
      <c r="CZ248">
        <f t="shared" si="73"/>
        <v>6442.06</v>
      </c>
      <c r="DA248">
        <f t="shared" si="74"/>
        <v>0.9</v>
      </c>
      <c r="DB248">
        <f t="shared" si="53"/>
        <v>1610.52</v>
      </c>
      <c r="DC248">
        <f t="shared" si="54"/>
        <v>0</v>
      </c>
      <c r="DD248" t="s">
        <v>3</v>
      </c>
      <c r="DE248" t="s">
        <v>3</v>
      </c>
      <c r="DF248">
        <f>ROUND(ROUND(AE248*AI248,2)*CX248,2)</f>
        <v>0.17</v>
      </c>
      <c r="DG248">
        <f t="shared" si="75"/>
        <v>0</v>
      </c>
      <c r="DH248">
        <f t="shared" si="55"/>
        <v>0</v>
      </c>
      <c r="DI248">
        <f t="shared" si="56"/>
        <v>0</v>
      </c>
      <c r="DJ248">
        <f t="shared" si="76"/>
        <v>0.17</v>
      </c>
      <c r="DK248">
        <v>0</v>
      </c>
      <c r="DL248" t="s">
        <v>3</v>
      </c>
      <c r="DM248">
        <v>0</v>
      </c>
      <c r="DN248" t="s">
        <v>3</v>
      </c>
      <c r="DO248">
        <v>0</v>
      </c>
    </row>
    <row r="249" spans="1:119" x14ac:dyDescent="0.2">
      <c r="A249">
        <f>ROW(Source!A207)</f>
        <v>207</v>
      </c>
      <c r="B249">
        <v>73938991</v>
      </c>
      <c r="C249">
        <v>73939849</v>
      </c>
      <c r="D249">
        <v>72604413</v>
      </c>
      <c r="E249">
        <v>1</v>
      </c>
      <c r="F249">
        <v>1</v>
      </c>
      <c r="G249">
        <v>1</v>
      </c>
      <c r="H249">
        <v>3</v>
      </c>
      <c r="I249" t="s">
        <v>753</v>
      </c>
      <c r="J249" t="s">
        <v>754</v>
      </c>
      <c r="K249" t="s">
        <v>755</v>
      </c>
      <c r="L249">
        <v>1330</v>
      </c>
      <c r="N249">
        <v>1005</v>
      </c>
      <c r="O249" t="s">
        <v>752</v>
      </c>
      <c r="P249" t="s">
        <v>752</v>
      </c>
      <c r="Q249">
        <v>10</v>
      </c>
      <c r="W249">
        <v>0</v>
      </c>
      <c r="X249">
        <v>711055542</v>
      </c>
      <c r="Y249">
        <f t="shared" si="52"/>
        <v>43</v>
      </c>
      <c r="AA249">
        <v>505.29</v>
      </c>
      <c r="AB249">
        <v>0</v>
      </c>
      <c r="AC249">
        <v>0</v>
      </c>
      <c r="AD249">
        <v>0</v>
      </c>
      <c r="AE249">
        <v>574.19000000000005</v>
      </c>
      <c r="AF249">
        <v>0</v>
      </c>
      <c r="AG249">
        <v>0</v>
      </c>
      <c r="AH249">
        <v>0</v>
      </c>
      <c r="AI249">
        <v>0.88</v>
      </c>
      <c r="AJ249">
        <v>1</v>
      </c>
      <c r="AK249">
        <v>1</v>
      </c>
      <c r="AL249">
        <v>1</v>
      </c>
      <c r="AM249">
        <v>2</v>
      </c>
      <c r="AN249">
        <v>0</v>
      </c>
      <c r="AO249">
        <v>0</v>
      </c>
      <c r="AP249">
        <v>1</v>
      </c>
      <c r="AQ249">
        <v>1</v>
      </c>
      <c r="AR249">
        <v>0</v>
      </c>
      <c r="AS249" t="s">
        <v>3</v>
      </c>
      <c r="AT249">
        <v>43</v>
      </c>
      <c r="AU249" t="s">
        <v>3</v>
      </c>
      <c r="AV249">
        <v>0</v>
      </c>
      <c r="AW249">
        <v>2</v>
      </c>
      <c r="AX249">
        <v>73939875</v>
      </c>
      <c r="AY249">
        <v>1</v>
      </c>
      <c r="AZ249">
        <v>0</v>
      </c>
      <c r="BA249">
        <v>272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24690.170000000002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24690.170000000002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</v>
      </c>
      <c r="CV249">
        <v>0</v>
      </c>
      <c r="CW249">
        <v>0</v>
      </c>
      <c r="CX249">
        <f>ROUND(Y249*Source!I207,7)</f>
        <v>5.1599999999999997E-3</v>
      </c>
      <c r="CY249">
        <f t="shared" si="72"/>
        <v>505.29</v>
      </c>
      <c r="CZ249">
        <f t="shared" si="73"/>
        <v>574.19000000000005</v>
      </c>
      <c r="DA249">
        <f t="shared" si="74"/>
        <v>0.88</v>
      </c>
      <c r="DB249">
        <f t="shared" si="53"/>
        <v>24690.17</v>
      </c>
      <c r="DC249">
        <f t="shared" si="54"/>
        <v>0</v>
      </c>
      <c r="DD249" t="s">
        <v>3</v>
      </c>
      <c r="DE249" t="s">
        <v>3</v>
      </c>
      <c r="DF249">
        <f>ROUND(ROUND(AE249*AI249,2)*CX249,2)</f>
        <v>2.61</v>
      </c>
      <c r="DG249">
        <f t="shared" si="75"/>
        <v>0</v>
      </c>
      <c r="DH249">
        <f t="shared" si="55"/>
        <v>0</v>
      </c>
      <c r="DI249">
        <f t="shared" si="56"/>
        <v>0</v>
      </c>
      <c r="DJ249">
        <f t="shared" si="76"/>
        <v>2.61</v>
      </c>
      <c r="DK249">
        <v>0</v>
      </c>
      <c r="DL249" t="s">
        <v>3</v>
      </c>
      <c r="DM249">
        <v>0</v>
      </c>
      <c r="DN249" t="s">
        <v>3</v>
      </c>
      <c r="DO249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2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ROW(Source!A28)</f>
        <v>28</v>
      </c>
      <c r="B1">
        <v>73939291</v>
      </c>
      <c r="C1">
        <v>73939288</v>
      </c>
      <c r="D1">
        <v>72518826</v>
      </c>
      <c r="E1">
        <v>119</v>
      </c>
      <c r="F1">
        <v>1</v>
      </c>
      <c r="G1">
        <v>1</v>
      </c>
      <c r="H1">
        <v>1</v>
      </c>
      <c r="I1" t="s">
        <v>491</v>
      </c>
      <c r="J1" t="s">
        <v>3</v>
      </c>
      <c r="K1" t="s">
        <v>492</v>
      </c>
      <c r="L1">
        <v>1191</v>
      </c>
      <c r="N1">
        <v>1013</v>
      </c>
      <c r="O1" t="s">
        <v>493</v>
      </c>
      <c r="P1" t="s">
        <v>493</v>
      </c>
      <c r="Q1">
        <v>1</v>
      </c>
      <c r="X1">
        <v>25.5</v>
      </c>
      <c r="Y1">
        <v>0</v>
      </c>
      <c r="Z1">
        <v>0</v>
      </c>
      <c r="AA1">
        <v>0</v>
      </c>
      <c r="AB1">
        <v>0</v>
      </c>
      <c r="AC1">
        <v>0</v>
      </c>
      <c r="AD1">
        <v>1</v>
      </c>
      <c r="AE1">
        <v>2</v>
      </c>
      <c r="AF1" t="s">
        <v>3</v>
      </c>
      <c r="AG1">
        <v>25.5</v>
      </c>
      <c r="AH1">
        <v>2</v>
      </c>
      <c r="AI1">
        <v>73939289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ROW(Source!A28)</f>
        <v>28</v>
      </c>
      <c r="B2">
        <v>73939292</v>
      </c>
      <c r="C2">
        <v>73939288</v>
      </c>
      <c r="D2">
        <v>72645652</v>
      </c>
      <c r="E2">
        <v>1</v>
      </c>
      <c r="F2">
        <v>1</v>
      </c>
      <c r="G2">
        <v>1</v>
      </c>
      <c r="H2">
        <v>2</v>
      </c>
      <c r="I2" t="s">
        <v>494</v>
      </c>
      <c r="J2" t="s">
        <v>495</v>
      </c>
      <c r="K2" t="s">
        <v>496</v>
      </c>
      <c r="L2">
        <v>1368</v>
      </c>
      <c r="N2">
        <v>1011</v>
      </c>
      <c r="O2" t="s">
        <v>497</v>
      </c>
      <c r="P2" t="s">
        <v>497</v>
      </c>
      <c r="Q2">
        <v>1</v>
      </c>
      <c r="X2">
        <v>25.5</v>
      </c>
      <c r="Y2">
        <v>0</v>
      </c>
      <c r="Z2">
        <v>1054.03</v>
      </c>
      <c r="AA2">
        <v>537.64</v>
      </c>
      <c r="AB2">
        <v>0</v>
      </c>
      <c r="AC2">
        <v>0</v>
      </c>
      <c r="AD2">
        <v>1</v>
      </c>
      <c r="AE2">
        <v>0</v>
      </c>
      <c r="AF2" t="s">
        <v>3</v>
      </c>
      <c r="AG2">
        <v>25.5</v>
      </c>
      <c r="AH2">
        <v>2</v>
      </c>
      <c r="AI2">
        <v>73939290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ROW(Source!A29)</f>
        <v>29</v>
      </c>
      <c r="B3">
        <v>73939295</v>
      </c>
      <c r="C3">
        <v>73939293</v>
      </c>
      <c r="D3">
        <v>72518592</v>
      </c>
      <c r="E3">
        <v>119</v>
      </c>
      <c r="F3">
        <v>1</v>
      </c>
      <c r="G3">
        <v>1</v>
      </c>
      <c r="H3">
        <v>1</v>
      </c>
      <c r="I3" t="s">
        <v>499</v>
      </c>
      <c r="J3" t="s">
        <v>3</v>
      </c>
      <c r="K3" t="s">
        <v>500</v>
      </c>
      <c r="L3">
        <v>1191</v>
      </c>
      <c r="N3">
        <v>1013</v>
      </c>
      <c r="O3" t="s">
        <v>493</v>
      </c>
      <c r="P3" t="s">
        <v>493</v>
      </c>
      <c r="Q3">
        <v>1</v>
      </c>
      <c r="X3">
        <v>154</v>
      </c>
      <c r="Y3">
        <v>0</v>
      </c>
      <c r="Z3">
        <v>0</v>
      </c>
      <c r="AA3">
        <v>0</v>
      </c>
      <c r="AB3">
        <v>325.57</v>
      </c>
      <c r="AC3">
        <v>0</v>
      </c>
      <c r="AD3">
        <v>1</v>
      </c>
      <c r="AE3">
        <v>1</v>
      </c>
      <c r="AF3" t="s">
        <v>3</v>
      </c>
      <c r="AG3">
        <v>154</v>
      </c>
      <c r="AH3">
        <v>2</v>
      </c>
      <c r="AI3">
        <v>73939294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ROW(Source!A30)</f>
        <v>30</v>
      </c>
      <c r="B4">
        <v>73939301</v>
      </c>
      <c r="C4">
        <v>73939296</v>
      </c>
      <c r="D4">
        <v>72518612</v>
      </c>
      <c r="E4">
        <v>119</v>
      </c>
      <c r="F4">
        <v>1</v>
      </c>
      <c r="G4">
        <v>1</v>
      </c>
      <c r="H4">
        <v>1</v>
      </c>
      <c r="I4" t="s">
        <v>501</v>
      </c>
      <c r="J4" t="s">
        <v>3</v>
      </c>
      <c r="K4" t="s">
        <v>502</v>
      </c>
      <c r="L4">
        <v>1191</v>
      </c>
      <c r="N4">
        <v>1013</v>
      </c>
      <c r="O4" t="s">
        <v>493</v>
      </c>
      <c r="P4" t="s">
        <v>493</v>
      </c>
      <c r="Q4">
        <v>1</v>
      </c>
      <c r="X4">
        <v>10.199999999999999</v>
      </c>
      <c r="Y4">
        <v>0</v>
      </c>
      <c r="Z4">
        <v>0</v>
      </c>
      <c r="AA4">
        <v>0</v>
      </c>
      <c r="AB4">
        <v>340.51</v>
      </c>
      <c r="AC4">
        <v>0</v>
      </c>
      <c r="AD4">
        <v>1</v>
      </c>
      <c r="AE4">
        <v>1</v>
      </c>
      <c r="AF4" t="s">
        <v>3</v>
      </c>
      <c r="AG4">
        <v>10.199999999999999</v>
      </c>
      <c r="AH4">
        <v>2</v>
      </c>
      <c r="AI4">
        <v>73939297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ROW(Source!A30)</f>
        <v>30</v>
      </c>
      <c r="B5">
        <v>73939302</v>
      </c>
      <c r="C5">
        <v>73939296</v>
      </c>
      <c r="D5">
        <v>72518826</v>
      </c>
      <c r="E5">
        <v>119</v>
      </c>
      <c r="F5">
        <v>1</v>
      </c>
      <c r="G5">
        <v>1</v>
      </c>
      <c r="H5">
        <v>1</v>
      </c>
      <c r="I5" t="s">
        <v>491</v>
      </c>
      <c r="J5" t="s">
        <v>3</v>
      </c>
      <c r="K5" t="s">
        <v>492</v>
      </c>
      <c r="L5">
        <v>1191</v>
      </c>
      <c r="N5">
        <v>1013</v>
      </c>
      <c r="O5" t="s">
        <v>493</v>
      </c>
      <c r="P5" t="s">
        <v>493</v>
      </c>
      <c r="Q5">
        <v>1</v>
      </c>
      <c r="X5">
        <v>0.32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2</v>
      </c>
      <c r="AF5" t="s">
        <v>3</v>
      </c>
      <c r="AG5">
        <v>0.32</v>
      </c>
      <c r="AH5">
        <v>2</v>
      </c>
      <c r="AI5">
        <v>73939298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ROW(Source!A30)</f>
        <v>30</v>
      </c>
      <c r="B6">
        <v>73939303</v>
      </c>
      <c r="C6">
        <v>73939296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503</v>
      </c>
      <c r="J6" t="s">
        <v>504</v>
      </c>
      <c r="K6" t="s">
        <v>505</v>
      </c>
      <c r="L6">
        <v>1368</v>
      </c>
      <c r="N6">
        <v>1011</v>
      </c>
      <c r="O6" t="s">
        <v>497</v>
      </c>
      <c r="P6" t="s">
        <v>497</v>
      </c>
      <c r="Q6">
        <v>1</v>
      </c>
      <c r="X6">
        <v>0.32</v>
      </c>
      <c r="Y6">
        <v>0</v>
      </c>
      <c r="Z6">
        <v>1681.82</v>
      </c>
      <c r="AA6">
        <v>459.98</v>
      </c>
      <c r="AB6">
        <v>0</v>
      </c>
      <c r="AC6">
        <v>0</v>
      </c>
      <c r="AD6">
        <v>1</v>
      </c>
      <c r="AE6">
        <v>0</v>
      </c>
      <c r="AF6" t="s">
        <v>3</v>
      </c>
      <c r="AG6">
        <v>0.32</v>
      </c>
      <c r="AH6">
        <v>2</v>
      </c>
      <c r="AI6">
        <v>73939299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ROW(Source!A30)</f>
        <v>30</v>
      </c>
      <c r="B7">
        <v>73939304</v>
      </c>
      <c r="C7">
        <v>73939296</v>
      </c>
      <c r="D7">
        <v>72519891</v>
      </c>
      <c r="E7">
        <v>119</v>
      </c>
      <c r="F7">
        <v>1</v>
      </c>
      <c r="G7">
        <v>1</v>
      </c>
      <c r="H7">
        <v>3</v>
      </c>
      <c r="I7" t="s">
        <v>46</v>
      </c>
      <c r="J7" t="s">
        <v>3</v>
      </c>
      <c r="K7" t="s">
        <v>47</v>
      </c>
      <c r="L7">
        <v>1339</v>
      </c>
      <c r="N7">
        <v>1007</v>
      </c>
      <c r="O7" t="s">
        <v>48</v>
      </c>
      <c r="P7" t="s">
        <v>48</v>
      </c>
      <c r="Q7">
        <v>1</v>
      </c>
      <c r="X7">
        <v>11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 t="s">
        <v>3</v>
      </c>
      <c r="AG7">
        <v>11</v>
      </c>
      <c r="AH7">
        <v>2</v>
      </c>
      <c r="AI7">
        <v>73939300</v>
      </c>
      <c r="AJ7">
        <v>7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ROW(Source!A33)</f>
        <v>33</v>
      </c>
      <c r="B8">
        <v>73939311</v>
      </c>
      <c r="C8">
        <v>73939308</v>
      </c>
      <c r="D8">
        <v>72518826</v>
      </c>
      <c r="E8">
        <v>119</v>
      </c>
      <c r="F8">
        <v>1</v>
      </c>
      <c r="G8">
        <v>1</v>
      </c>
      <c r="H8">
        <v>1</v>
      </c>
      <c r="I8" t="s">
        <v>491</v>
      </c>
      <c r="J8" t="s">
        <v>3</v>
      </c>
      <c r="K8" t="s">
        <v>492</v>
      </c>
      <c r="L8">
        <v>1191</v>
      </c>
      <c r="N8">
        <v>1013</v>
      </c>
      <c r="O8" t="s">
        <v>493</v>
      </c>
      <c r="P8" t="s">
        <v>493</v>
      </c>
      <c r="Q8">
        <v>1</v>
      </c>
      <c r="X8">
        <v>8.06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 t="s">
        <v>3</v>
      </c>
      <c r="AG8">
        <v>8.06</v>
      </c>
      <c r="AH8">
        <v>2</v>
      </c>
      <c r="AI8">
        <v>73939309</v>
      </c>
      <c r="AJ8">
        <v>8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ROW(Source!A33)</f>
        <v>33</v>
      </c>
      <c r="B9">
        <v>73939312</v>
      </c>
      <c r="C9">
        <v>73939308</v>
      </c>
      <c r="D9">
        <v>72645603</v>
      </c>
      <c r="E9">
        <v>1</v>
      </c>
      <c r="F9">
        <v>1</v>
      </c>
      <c r="G9">
        <v>1</v>
      </c>
      <c r="H9">
        <v>2</v>
      </c>
      <c r="I9" t="s">
        <v>507</v>
      </c>
      <c r="J9" t="s">
        <v>508</v>
      </c>
      <c r="K9" t="s">
        <v>509</v>
      </c>
      <c r="L9">
        <v>1368</v>
      </c>
      <c r="N9">
        <v>1011</v>
      </c>
      <c r="O9" t="s">
        <v>497</v>
      </c>
      <c r="P9" t="s">
        <v>497</v>
      </c>
      <c r="Q9">
        <v>1</v>
      </c>
      <c r="X9">
        <v>8.06</v>
      </c>
      <c r="Y9">
        <v>0</v>
      </c>
      <c r="Z9">
        <v>828.16</v>
      </c>
      <c r="AA9">
        <v>459.98</v>
      </c>
      <c r="AB9">
        <v>0</v>
      </c>
      <c r="AC9">
        <v>0</v>
      </c>
      <c r="AD9">
        <v>1</v>
      </c>
      <c r="AE9">
        <v>0</v>
      </c>
      <c r="AF9" t="s">
        <v>3</v>
      </c>
      <c r="AG9">
        <v>8.06</v>
      </c>
      <c r="AH9">
        <v>2</v>
      </c>
      <c r="AI9">
        <v>73939310</v>
      </c>
      <c r="AJ9">
        <v>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ROW(Source!A34)</f>
        <v>34</v>
      </c>
      <c r="B10">
        <v>73939315</v>
      </c>
      <c r="C10">
        <v>73939313</v>
      </c>
      <c r="D10">
        <v>72518582</v>
      </c>
      <c r="E10">
        <v>119</v>
      </c>
      <c r="F10">
        <v>1</v>
      </c>
      <c r="G10">
        <v>1</v>
      </c>
      <c r="H10">
        <v>1</v>
      </c>
      <c r="I10" t="s">
        <v>510</v>
      </c>
      <c r="J10" t="s">
        <v>3</v>
      </c>
      <c r="K10" t="s">
        <v>511</v>
      </c>
      <c r="L10">
        <v>1191</v>
      </c>
      <c r="N10">
        <v>1013</v>
      </c>
      <c r="O10" t="s">
        <v>493</v>
      </c>
      <c r="P10" t="s">
        <v>493</v>
      </c>
      <c r="Q10">
        <v>1</v>
      </c>
      <c r="X10">
        <v>97.2</v>
      </c>
      <c r="Y10">
        <v>0</v>
      </c>
      <c r="Z10">
        <v>0</v>
      </c>
      <c r="AA10">
        <v>0</v>
      </c>
      <c r="AB10">
        <v>312.13</v>
      </c>
      <c r="AC10">
        <v>0</v>
      </c>
      <c r="AD10">
        <v>1</v>
      </c>
      <c r="AE10">
        <v>1</v>
      </c>
      <c r="AF10" t="s">
        <v>3</v>
      </c>
      <c r="AG10">
        <v>97.2</v>
      </c>
      <c r="AH10">
        <v>2</v>
      </c>
      <c r="AI10">
        <v>73939314</v>
      </c>
      <c r="AJ10">
        <v>10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ROW(Source!A70)</f>
        <v>70</v>
      </c>
      <c r="B11">
        <v>73939321</v>
      </c>
      <c r="C11">
        <v>73939316</v>
      </c>
      <c r="D11">
        <v>72518673</v>
      </c>
      <c r="E11">
        <v>119</v>
      </c>
      <c r="F11">
        <v>1</v>
      </c>
      <c r="G11">
        <v>1</v>
      </c>
      <c r="H11">
        <v>1</v>
      </c>
      <c r="I11" t="s">
        <v>512</v>
      </c>
      <c r="J11" t="s">
        <v>3</v>
      </c>
      <c r="K11" t="s">
        <v>513</v>
      </c>
      <c r="L11">
        <v>1191</v>
      </c>
      <c r="N11">
        <v>1013</v>
      </c>
      <c r="O11" t="s">
        <v>493</v>
      </c>
      <c r="P11" t="s">
        <v>493</v>
      </c>
      <c r="Q11">
        <v>1</v>
      </c>
      <c r="X11">
        <v>5.7</v>
      </c>
      <c r="Y11">
        <v>0</v>
      </c>
      <c r="Z11">
        <v>0</v>
      </c>
      <c r="AA11">
        <v>0</v>
      </c>
      <c r="AB11">
        <v>442.06</v>
      </c>
      <c r="AC11">
        <v>0</v>
      </c>
      <c r="AD11">
        <v>1</v>
      </c>
      <c r="AE11">
        <v>1</v>
      </c>
      <c r="AF11" t="s">
        <v>3</v>
      </c>
      <c r="AG11">
        <v>5.7</v>
      </c>
      <c r="AH11">
        <v>2</v>
      </c>
      <c r="AI11">
        <v>73939317</v>
      </c>
      <c r="AJ11">
        <v>11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ROW(Source!A70)</f>
        <v>70</v>
      </c>
      <c r="B12">
        <v>73939322</v>
      </c>
      <c r="C12">
        <v>73939316</v>
      </c>
      <c r="D12">
        <v>72646149</v>
      </c>
      <c r="E12">
        <v>1</v>
      </c>
      <c r="F12">
        <v>1</v>
      </c>
      <c r="G12">
        <v>1</v>
      </c>
      <c r="H12">
        <v>2</v>
      </c>
      <c r="I12" t="s">
        <v>514</v>
      </c>
      <c r="J12" t="s">
        <v>515</v>
      </c>
      <c r="K12" t="s">
        <v>516</v>
      </c>
      <c r="L12">
        <v>1368</v>
      </c>
      <c r="N12">
        <v>1011</v>
      </c>
      <c r="O12" t="s">
        <v>497</v>
      </c>
      <c r="P12" t="s">
        <v>497</v>
      </c>
      <c r="Q12">
        <v>1</v>
      </c>
      <c r="X12">
        <v>0.9</v>
      </c>
      <c r="Y12">
        <v>0</v>
      </c>
      <c r="Z12">
        <v>345.9</v>
      </c>
      <c r="AA12">
        <v>0</v>
      </c>
      <c r="AB12">
        <v>0</v>
      </c>
      <c r="AC12">
        <v>0</v>
      </c>
      <c r="AD12">
        <v>1</v>
      </c>
      <c r="AE12">
        <v>0</v>
      </c>
      <c r="AF12" t="s">
        <v>3</v>
      </c>
      <c r="AG12">
        <v>0.9</v>
      </c>
      <c r="AH12">
        <v>2</v>
      </c>
      <c r="AI12">
        <v>73939318</v>
      </c>
      <c r="AJ12">
        <v>12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ROW(Source!A70)</f>
        <v>70</v>
      </c>
      <c r="B13">
        <v>73939323</v>
      </c>
      <c r="C13">
        <v>73939316</v>
      </c>
      <c r="D13">
        <v>72646970</v>
      </c>
      <c r="E13">
        <v>1</v>
      </c>
      <c r="F13">
        <v>1</v>
      </c>
      <c r="G13">
        <v>1</v>
      </c>
      <c r="H13">
        <v>2</v>
      </c>
      <c r="I13" t="s">
        <v>517</v>
      </c>
      <c r="J13" t="s">
        <v>518</v>
      </c>
      <c r="K13" t="s">
        <v>519</v>
      </c>
      <c r="L13">
        <v>1368</v>
      </c>
      <c r="N13">
        <v>1011</v>
      </c>
      <c r="O13" t="s">
        <v>497</v>
      </c>
      <c r="P13" t="s">
        <v>497</v>
      </c>
      <c r="Q13">
        <v>1</v>
      </c>
      <c r="X13">
        <v>0.48</v>
      </c>
      <c r="Y13">
        <v>0</v>
      </c>
      <c r="Z13">
        <v>27.13</v>
      </c>
      <c r="AA13">
        <v>0</v>
      </c>
      <c r="AB13">
        <v>0</v>
      </c>
      <c r="AC13">
        <v>0</v>
      </c>
      <c r="AD13">
        <v>1</v>
      </c>
      <c r="AE13">
        <v>0</v>
      </c>
      <c r="AF13" t="s">
        <v>3</v>
      </c>
      <c r="AG13">
        <v>0.48</v>
      </c>
      <c r="AH13">
        <v>2</v>
      </c>
      <c r="AI13">
        <v>73939319</v>
      </c>
      <c r="AJ13">
        <v>13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ROW(Source!A70)</f>
        <v>70</v>
      </c>
      <c r="B14">
        <v>73939324</v>
      </c>
      <c r="C14">
        <v>73939316</v>
      </c>
      <c r="D14">
        <v>72524472</v>
      </c>
      <c r="E14">
        <v>119</v>
      </c>
      <c r="F14">
        <v>1</v>
      </c>
      <c r="G14">
        <v>1</v>
      </c>
      <c r="H14">
        <v>3</v>
      </c>
      <c r="I14" t="s">
        <v>756</v>
      </c>
      <c r="J14" t="s">
        <v>3</v>
      </c>
      <c r="K14" t="s">
        <v>757</v>
      </c>
      <c r="L14">
        <v>1301</v>
      </c>
      <c r="N14">
        <v>1003</v>
      </c>
      <c r="O14" t="s">
        <v>128</v>
      </c>
      <c r="P14" t="s">
        <v>128</v>
      </c>
      <c r="Q14">
        <v>1</v>
      </c>
      <c r="X14">
        <v>100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 t="s">
        <v>3</v>
      </c>
      <c r="AG14">
        <v>100</v>
      </c>
      <c r="AH14">
        <v>3</v>
      </c>
      <c r="AI14">
        <v>-1</v>
      </c>
      <c r="AJ14" t="s">
        <v>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ROW(Source!A70)</f>
        <v>70</v>
      </c>
      <c r="B15">
        <v>73939325</v>
      </c>
      <c r="C15">
        <v>73939316</v>
      </c>
      <c r="D15">
        <v>72635017</v>
      </c>
      <c r="E15">
        <v>1</v>
      </c>
      <c r="F15">
        <v>1</v>
      </c>
      <c r="G15">
        <v>1</v>
      </c>
      <c r="H15">
        <v>3</v>
      </c>
      <c r="I15" t="s">
        <v>520</v>
      </c>
      <c r="J15" t="s">
        <v>521</v>
      </c>
      <c r="K15" t="s">
        <v>522</v>
      </c>
      <c r="L15">
        <v>1371</v>
      </c>
      <c r="N15">
        <v>1013</v>
      </c>
      <c r="O15" t="s">
        <v>137</v>
      </c>
      <c r="P15" t="s">
        <v>137</v>
      </c>
      <c r="Q15">
        <v>1</v>
      </c>
      <c r="X15">
        <v>0.2</v>
      </c>
      <c r="Y15">
        <v>68.48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 t="s">
        <v>3</v>
      </c>
      <c r="AG15">
        <v>0.2</v>
      </c>
      <c r="AH15">
        <v>2</v>
      </c>
      <c r="AI15">
        <v>73939320</v>
      </c>
      <c r="AJ15">
        <v>14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ROW(Source!A75)</f>
        <v>75</v>
      </c>
      <c r="B16">
        <v>73939346</v>
      </c>
      <c r="C16">
        <v>73939330</v>
      </c>
      <c r="D16">
        <v>72518640</v>
      </c>
      <c r="E16">
        <v>119</v>
      </c>
      <c r="F16">
        <v>1</v>
      </c>
      <c r="G16">
        <v>1</v>
      </c>
      <c r="H16">
        <v>1</v>
      </c>
      <c r="I16" t="s">
        <v>523</v>
      </c>
      <c r="J16" t="s">
        <v>3</v>
      </c>
      <c r="K16" t="s">
        <v>524</v>
      </c>
      <c r="L16">
        <v>1191</v>
      </c>
      <c r="N16">
        <v>1013</v>
      </c>
      <c r="O16" t="s">
        <v>493</v>
      </c>
      <c r="P16" t="s">
        <v>493</v>
      </c>
      <c r="Q16">
        <v>1</v>
      </c>
      <c r="X16">
        <v>20.51</v>
      </c>
      <c r="Y16">
        <v>0</v>
      </c>
      <c r="Z16">
        <v>0</v>
      </c>
      <c r="AA16">
        <v>0</v>
      </c>
      <c r="AB16">
        <v>373.36</v>
      </c>
      <c r="AC16">
        <v>0</v>
      </c>
      <c r="AD16">
        <v>1</v>
      </c>
      <c r="AE16">
        <v>1</v>
      </c>
      <c r="AF16" t="s">
        <v>3</v>
      </c>
      <c r="AG16">
        <v>20.51</v>
      </c>
      <c r="AH16">
        <v>2</v>
      </c>
      <c r="AI16">
        <v>73939331</v>
      </c>
      <c r="AJ16">
        <v>15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ROW(Source!A75)</f>
        <v>75</v>
      </c>
      <c r="B17">
        <v>73939347</v>
      </c>
      <c r="C17">
        <v>73939330</v>
      </c>
      <c r="D17">
        <v>72518826</v>
      </c>
      <c r="E17">
        <v>119</v>
      </c>
      <c r="F17">
        <v>1</v>
      </c>
      <c r="G17">
        <v>1</v>
      </c>
      <c r="H17">
        <v>1</v>
      </c>
      <c r="I17" t="s">
        <v>491</v>
      </c>
      <c r="J17" t="s">
        <v>3</v>
      </c>
      <c r="K17" t="s">
        <v>492</v>
      </c>
      <c r="L17">
        <v>1191</v>
      </c>
      <c r="N17">
        <v>1013</v>
      </c>
      <c r="O17" t="s">
        <v>493</v>
      </c>
      <c r="P17" t="s">
        <v>493</v>
      </c>
      <c r="Q17">
        <v>1</v>
      </c>
      <c r="X17">
        <v>11.96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2</v>
      </c>
      <c r="AF17" t="s">
        <v>3</v>
      </c>
      <c r="AG17">
        <v>11.96</v>
      </c>
      <c r="AH17">
        <v>2</v>
      </c>
      <c r="AI17">
        <v>73939332</v>
      </c>
      <c r="AJ17">
        <v>16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ROW(Source!A75)</f>
        <v>75</v>
      </c>
      <c r="B18">
        <v>73939348</v>
      </c>
      <c r="C18">
        <v>73939330</v>
      </c>
      <c r="D18">
        <v>72646682</v>
      </c>
      <c r="E18">
        <v>1</v>
      </c>
      <c r="F18">
        <v>1</v>
      </c>
      <c r="G18">
        <v>1</v>
      </c>
      <c r="H18">
        <v>2</v>
      </c>
      <c r="I18" t="s">
        <v>525</v>
      </c>
      <c r="J18" t="s">
        <v>526</v>
      </c>
      <c r="K18" t="s">
        <v>527</v>
      </c>
      <c r="L18">
        <v>1368</v>
      </c>
      <c r="N18">
        <v>1011</v>
      </c>
      <c r="O18" t="s">
        <v>497</v>
      </c>
      <c r="P18" t="s">
        <v>497</v>
      </c>
      <c r="Q18">
        <v>1</v>
      </c>
      <c r="X18">
        <v>11.44</v>
      </c>
      <c r="Y18">
        <v>0</v>
      </c>
      <c r="Z18">
        <v>994.01</v>
      </c>
      <c r="AA18">
        <v>459.98</v>
      </c>
      <c r="AB18">
        <v>0</v>
      </c>
      <c r="AC18">
        <v>0</v>
      </c>
      <c r="AD18">
        <v>1</v>
      </c>
      <c r="AE18">
        <v>0</v>
      </c>
      <c r="AF18" t="s">
        <v>3</v>
      </c>
      <c r="AG18">
        <v>11.44</v>
      </c>
      <c r="AH18">
        <v>2</v>
      </c>
      <c r="AI18">
        <v>73939333</v>
      </c>
      <c r="AJ18">
        <v>17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ROW(Source!A75)</f>
        <v>75</v>
      </c>
      <c r="B19">
        <v>73939349</v>
      </c>
      <c r="C19">
        <v>73939330</v>
      </c>
      <c r="D19">
        <v>72647129</v>
      </c>
      <c r="E19">
        <v>1</v>
      </c>
      <c r="F19">
        <v>1</v>
      </c>
      <c r="G19">
        <v>1</v>
      </c>
      <c r="H19">
        <v>2</v>
      </c>
      <c r="I19" t="s">
        <v>528</v>
      </c>
      <c r="J19" t="s">
        <v>529</v>
      </c>
      <c r="K19" t="s">
        <v>530</v>
      </c>
      <c r="L19">
        <v>1368</v>
      </c>
      <c r="N19">
        <v>1011</v>
      </c>
      <c r="O19" t="s">
        <v>497</v>
      </c>
      <c r="P19" t="s">
        <v>497</v>
      </c>
      <c r="Q19">
        <v>1</v>
      </c>
      <c r="X19">
        <v>2.0699999999999998</v>
      </c>
      <c r="Y19">
        <v>0</v>
      </c>
      <c r="Z19">
        <v>43.87</v>
      </c>
      <c r="AA19">
        <v>0</v>
      </c>
      <c r="AB19">
        <v>0</v>
      </c>
      <c r="AC19">
        <v>0</v>
      </c>
      <c r="AD19">
        <v>1</v>
      </c>
      <c r="AE19">
        <v>0</v>
      </c>
      <c r="AF19" t="s">
        <v>3</v>
      </c>
      <c r="AG19">
        <v>2.0699999999999998</v>
      </c>
      <c r="AH19">
        <v>2</v>
      </c>
      <c r="AI19">
        <v>73939334</v>
      </c>
      <c r="AJ19">
        <v>18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ROW(Source!A75)</f>
        <v>75</v>
      </c>
      <c r="B20">
        <v>73939350</v>
      </c>
      <c r="C20">
        <v>73939330</v>
      </c>
      <c r="D20">
        <v>72647141</v>
      </c>
      <c r="E20">
        <v>1</v>
      </c>
      <c r="F20">
        <v>1</v>
      </c>
      <c r="G20">
        <v>1</v>
      </c>
      <c r="H20">
        <v>2</v>
      </c>
      <c r="I20" t="s">
        <v>531</v>
      </c>
      <c r="J20" t="s">
        <v>532</v>
      </c>
      <c r="K20" t="s">
        <v>533</v>
      </c>
      <c r="L20">
        <v>1368</v>
      </c>
      <c r="N20">
        <v>1011</v>
      </c>
      <c r="O20" t="s">
        <v>497</v>
      </c>
      <c r="P20" t="s">
        <v>497</v>
      </c>
      <c r="Q20">
        <v>1</v>
      </c>
      <c r="X20">
        <v>0.52</v>
      </c>
      <c r="Y20">
        <v>0</v>
      </c>
      <c r="Z20">
        <v>417.12</v>
      </c>
      <c r="AA20">
        <v>400.24</v>
      </c>
      <c r="AB20">
        <v>0</v>
      </c>
      <c r="AC20">
        <v>0</v>
      </c>
      <c r="AD20">
        <v>1</v>
      </c>
      <c r="AE20">
        <v>0</v>
      </c>
      <c r="AF20" t="s">
        <v>3</v>
      </c>
      <c r="AG20">
        <v>0.52</v>
      </c>
      <c r="AH20">
        <v>2</v>
      </c>
      <c r="AI20">
        <v>73939335</v>
      </c>
      <c r="AJ20">
        <v>19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ROW(Source!A75)</f>
        <v>75</v>
      </c>
      <c r="B21">
        <v>73939351</v>
      </c>
      <c r="C21">
        <v>73939330</v>
      </c>
      <c r="D21">
        <v>72647493</v>
      </c>
      <c r="E21">
        <v>1</v>
      </c>
      <c r="F21">
        <v>1</v>
      </c>
      <c r="G21">
        <v>1</v>
      </c>
      <c r="H21">
        <v>2</v>
      </c>
      <c r="I21" t="s">
        <v>535</v>
      </c>
      <c r="J21" t="s">
        <v>536</v>
      </c>
      <c r="K21" t="s">
        <v>537</v>
      </c>
      <c r="L21">
        <v>1368</v>
      </c>
      <c r="N21">
        <v>1011</v>
      </c>
      <c r="O21" t="s">
        <v>497</v>
      </c>
      <c r="P21" t="s">
        <v>497</v>
      </c>
      <c r="Q21">
        <v>1</v>
      </c>
      <c r="X21">
        <v>0.52</v>
      </c>
      <c r="Y21">
        <v>0</v>
      </c>
      <c r="Z21">
        <v>4.5199999999999996</v>
      </c>
      <c r="AA21">
        <v>0</v>
      </c>
      <c r="AB21">
        <v>0</v>
      </c>
      <c r="AC21">
        <v>0</v>
      </c>
      <c r="AD21">
        <v>1</v>
      </c>
      <c r="AE21">
        <v>0</v>
      </c>
      <c r="AF21" t="s">
        <v>3</v>
      </c>
      <c r="AG21">
        <v>0.52</v>
      </c>
      <c r="AH21">
        <v>2</v>
      </c>
      <c r="AI21">
        <v>73939336</v>
      </c>
      <c r="AJ21">
        <v>20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ROW(Source!A75)</f>
        <v>75</v>
      </c>
      <c r="B22">
        <v>73939352</v>
      </c>
      <c r="C22">
        <v>73939330</v>
      </c>
      <c r="D22">
        <v>72591353</v>
      </c>
      <c r="E22">
        <v>1</v>
      </c>
      <c r="F22">
        <v>1</v>
      </c>
      <c r="G22">
        <v>1</v>
      </c>
      <c r="H22">
        <v>3</v>
      </c>
      <c r="I22" t="s">
        <v>538</v>
      </c>
      <c r="J22" t="s">
        <v>539</v>
      </c>
      <c r="K22" t="s">
        <v>540</v>
      </c>
      <c r="L22">
        <v>1383</v>
      </c>
      <c r="N22">
        <v>1013</v>
      </c>
      <c r="O22" t="s">
        <v>541</v>
      </c>
      <c r="P22" t="s">
        <v>541</v>
      </c>
      <c r="Q22">
        <v>1</v>
      </c>
      <c r="X22">
        <v>1.3859999999999999</v>
      </c>
      <c r="Y22">
        <v>9.5500000000000007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 t="s">
        <v>3</v>
      </c>
      <c r="AG22">
        <v>1.3859999999999999</v>
      </c>
      <c r="AH22">
        <v>2</v>
      </c>
      <c r="AI22">
        <v>73939337</v>
      </c>
      <c r="AJ22">
        <v>21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ROW(Source!A75)</f>
        <v>75</v>
      </c>
      <c r="B23">
        <v>73939353</v>
      </c>
      <c r="C23">
        <v>73939330</v>
      </c>
      <c r="D23">
        <v>72592092</v>
      </c>
      <c r="E23">
        <v>1</v>
      </c>
      <c r="F23">
        <v>1</v>
      </c>
      <c r="G23">
        <v>1</v>
      </c>
      <c r="H23">
        <v>3</v>
      </c>
      <c r="I23" t="s">
        <v>542</v>
      </c>
      <c r="J23" t="s">
        <v>543</v>
      </c>
      <c r="K23" t="s">
        <v>544</v>
      </c>
      <c r="L23">
        <v>1346</v>
      </c>
      <c r="N23">
        <v>1009</v>
      </c>
      <c r="O23" t="s">
        <v>545</v>
      </c>
      <c r="P23" t="s">
        <v>545</v>
      </c>
      <c r="Q23">
        <v>1</v>
      </c>
      <c r="X23">
        <v>0.7</v>
      </c>
      <c r="Y23">
        <v>131.85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 t="s">
        <v>3</v>
      </c>
      <c r="AG23">
        <v>0.7</v>
      </c>
      <c r="AH23">
        <v>2</v>
      </c>
      <c r="AI23">
        <v>73939338</v>
      </c>
      <c r="AJ23">
        <v>22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ROW(Source!A75)</f>
        <v>75</v>
      </c>
      <c r="B24">
        <v>73939354</v>
      </c>
      <c r="C24">
        <v>73939330</v>
      </c>
      <c r="D24">
        <v>72592880</v>
      </c>
      <c r="E24">
        <v>1</v>
      </c>
      <c r="F24">
        <v>1</v>
      </c>
      <c r="G24">
        <v>1</v>
      </c>
      <c r="H24">
        <v>3</v>
      </c>
      <c r="I24" t="s">
        <v>546</v>
      </c>
      <c r="J24" t="s">
        <v>547</v>
      </c>
      <c r="K24" t="s">
        <v>548</v>
      </c>
      <c r="L24">
        <v>1348</v>
      </c>
      <c r="N24">
        <v>1009</v>
      </c>
      <c r="O24" t="s">
        <v>285</v>
      </c>
      <c r="P24" t="s">
        <v>285</v>
      </c>
      <c r="Q24">
        <v>1000</v>
      </c>
      <c r="X24">
        <v>4.0000000000000002E-4</v>
      </c>
      <c r="Y24">
        <v>108495.2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 t="s">
        <v>3</v>
      </c>
      <c r="AG24">
        <v>4.0000000000000002E-4</v>
      </c>
      <c r="AH24">
        <v>2</v>
      </c>
      <c r="AI24">
        <v>73939339</v>
      </c>
      <c r="AJ24">
        <v>23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ROW(Source!A75)</f>
        <v>75</v>
      </c>
      <c r="B25">
        <v>73939355</v>
      </c>
      <c r="C25">
        <v>73939330</v>
      </c>
      <c r="D25">
        <v>72598246</v>
      </c>
      <c r="E25">
        <v>1</v>
      </c>
      <c r="F25">
        <v>1</v>
      </c>
      <c r="G25">
        <v>1</v>
      </c>
      <c r="H25">
        <v>3</v>
      </c>
      <c r="I25" t="s">
        <v>549</v>
      </c>
      <c r="J25" t="s">
        <v>550</v>
      </c>
      <c r="K25" t="s">
        <v>551</v>
      </c>
      <c r="L25">
        <v>1346</v>
      </c>
      <c r="N25">
        <v>1009</v>
      </c>
      <c r="O25" t="s">
        <v>545</v>
      </c>
      <c r="P25" t="s">
        <v>545</v>
      </c>
      <c r="Q25">
        <v>1</v>
      </c>
      <c r="X25">
        <v>1</v>
      </c>
      <c r="Y25">
        <v>44.55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0</v>
      </c>
      <c r="AF25" t="s">
        <v>3</v>
      </c>
      <c r="AG25">
        <v>1</v>
      </c>
      <c r="AH25">
        <v>2</v>
      </c>
      <c r="AI25">
        <v>73939340</v>
      </c>
      <c r="AJ25">
        <v>24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ROW(Source!A75)</f>
        <v>75</v>
      </c>
      <c r="B26">
        <v>73939356</v>
      </c>
      <c r="C26">
        <v>73939330</v>
      </c>
      <c r="D26">
        <v>72610535</v>
      </c>
      <c r="E26">
        <v>1</v>
      </c>
      <c r="F26">
        <v>1</v>
      </c>
      <c r="G26">
        <v>1</v>
      </c>
      <c r="H26">
        <v>3</v>
      </c>
      <c r="I26" t="s">
        <v>552</v>
      </c>
      <c r="J26" t="s">
        <v>553</v>
      </c>
      <c r="K26" t="s">
        <v>554</v>
      </c>
      <c r="L26">
        <v>1348</v>
      </c>
      <c r="N26">
        <v>1009</v>
      </c>
      <c r="O26" t="s">
        <v>285</v>
      </c>
      <c r="P26" t="s">
        <v>285</v>
      </c>
      <c r="Q26">
        <v>1000</v>
      </c>
      <c r="X26">
        <v>1.4E-3</v>
      </c>
      <c r="Y26">
        <v>74437.320000000007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0</v>
      </c>
      <c r="AF26" t="s">
        <v>3</v>
      </c>
      <c r="AG26">
        <v>1.4E-3</v>
      </c>
      <c r="AH26">
        <v>2</v>
      </c>
      <c r="AI26">
        <v>73939341</v>
      </c>
      <c r="AJ26">
        <v>25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ROW(Source!A75)</f>
        <v>75</v>
      </c>
      <c r="B27">
        <v>73939357</v>
      </c>
      <c r="C27">
        <v>73939330</v>
      </c>
      <c r="D27">
        <v>72610660</v>
      </c>
      <c r="E27">
        <v>1</v>
      </c>
      <c r="F27">
        <v>1</v>
      </c>
      <c r="G27">
        <v>1</v>
      </c>
      <c r="H27">
        <v>3</v>
      </c>
      <c r="I27" t="s">
        <v>555</v>
      </c>
      <c r="J27" t="s">
        <v>556</v>
      </c>
      <c r="K27" t="s">
        <v>557</v>
      </c>
      <c r="L27">
        <v>1348</v>
      </c>
      <c r="N27">
        <v>1009</v>
      </c>
      <c r="O27" t="s">
        <v>285</v>
      </c>
      <c r="P27" t="s">
        <v>285</v>
      </c>
      <c r="Q27">
        <v>1000</v>
      </c>
      <c r="X27">
        <v>3.5999999999999999E-3</v>
      </c>
      <c r="Y27">
        <v>260763.78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 t="s">
        <v>3</v>
      </c>
      <c r="AG27">
        <v>3.5999999999999999E-3</v>
      </c>
      <c r="AH27">
        <v>2</v>
      </c>
      <c r="AI27">
        <v>73939342</v>
      </c>
      <c r="AJ27">
        <v>26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ROW(Source!A75)</f>
        <v>75</v>
      </c>
      <c r="B28">
        <v>73939358</v>
      </c>
      <c r="C28">
        <v>73939330</v>
      </c>
      <c r="D28">
        <v>72610910</v>
      </c>
      <c r="E28">
        <v>1</v>
      </c>
      <c r="F28">
        <v>1</v>
      </c>
      <c r="G28">
        <v>1</v>
      </c>
      <c r="H28">
        <v>3</v>
      </c>
      <c r="I28" t="s">
        <v>558</v>
      </c>
      <c r="J28" t="s">
        <v>559</v>
      </c>
      <c r="K28" t="s">
        <v>560</v>
      </c>
      <c r="L28">
        <v>1348</v>
      </c>
      <c r="N28">
        <v>1009</v>
      </c>
      <c r="O28" t="s">
        <v>285</v>
      </c>
      <c r="P28" t="s">
        <v>285</v>
      </c>
      <c r="Q28">
        <v>1000</v>
      </c>
      <c r="X28">
        <v>2.2000000000000001E-4</v>
      </c>
      <c r="Y28">
        <v>75885.63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2.2000000000000001E-4</v>
      </c>
      <c r="AH28">
        <v>2</v>
      </c>
      <c r="AI28">
        <v>73939343</v>
      </c>
      <c r="AJ28">
        <v>27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ROW(Source!A75)</f>
        <v>75</v>
      </c>
      <c r="B29">
        <v>73939359</v>
      </c>
      <c r="C29">
        <v>73939330</v>
      </c>
      <c r="D29">
        <v>72610937</v>
      </c>
      <c r="E29">
        <v>1</v>
      </c>
      <c r="F29">
        <v>1</v>
      </c>
      <c r="G29">
        <v>1</v>
      </c>
      <c r="H29">
        <v>3</v>
      </c>
      <c r="I29" t="s">
        <v>561</v>
      </c>
      <c r="J29" t="s">
        <v>562</v>
      </c>
      <c r="K29" t="s">
        <v>563</v>
      </c>
      <c r="L29">
        <v>1348</v>
      </c>
      <c r="N29">
        <v>1009</v>
      </c>
      <c r="O29" t="s">
        <v>285</v>
      </c>
      <c r="P29" t="s">
        <v>285</v>
      </c>
      <c r="Q29">
        <v>1000</v>
      </c>
      <c r="X29">
        <v>1.6999999999999999E-3</v>
      </c>
      <c r="Y29">
        <v>98526.45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1.6999999999999999E-3</v>
      </c>
      <c r="AH29">
        <v>2</v>
      </c>
      <c r="AI29">
        <v>73939344</v>
      </c>
      <c r="AJ29">
        <v>28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ROW(Source!A75)</f>
        <v>75</v>
      </c>
      <c r="B30">
        <v>73939360</v>
      </c>
      <c r="C30">
        <v>73939330</v>
      </c>
      <c r="D30">
        <v>72524162</v>
      </c>
      <c r="E30">
        <v>119</v>
      </c>
      <c r="F30">
        <v>1</v>
      </c>
      <c r="G30">
        <v>1</v>
      </c>
      <c r="H30">
        <v>3</v>
      </c>
      <c r="I30" t="s">
        <v>758</v>
      </c>
      <c r="J30" t="s">
        <v>3</v>
      </c>
      <c r="K30" t="s">
        <v>759</v>
      </c>
      <c r="L30">
        <v>1301</v>
      </c>
      <c r="N30">
        <v>1003</v>
      </c>
      <c r="O30" t="s">
        <v>128</v>
      </c>
      <c r="P30" t="s">
        <v>128</v>
      </c>
      <c r="Q30">
        <v>1</v>
      </c>
      <c r="X30">
        <v>101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 t="s">
        <v>3</v>
      </c>
      <c r="AG30">
        <v>101</v>
      </c>
      <c r="AH30">
        <v>3</v>
      </c>
      <c r="AI30">
        <v>-1</v>
      </c>
      <c r="AJ30" t="s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ROW(Source!A77)</f>
        <v>77</v>
      </c>
      <c r="B31">
        <v>73939369</v>
      </c>
      <c r="C31">
        <v>73939362</v>
      </c>
      <c r="D31">
        <v>72518646</v>
      </c>
      <c r="E31">
        <v>119</v>
      </c>
      <c r="F31">
        <v>1</v>
      </c>
      <c r="G31">
        <v>1</v>
      </c>
      <c r="H31">
        <v>1</v>
      </c>
      <c r="I31" t="s">
        <v>564</v>
      </c>
      <c r="J31" t="s">
        <v>3</v>
      </c>
      <c r="K31" t="s">
        <v>565</v>
      </c>
      <c r="L31">
        <v>1191</v>
      </c>
      <c r="N31">
        <v>1013</v>
      </c>
      <c r="O31" t="s">
        <v>493</v>
      </c>
      <c r="P31" t="s">
        <v>493</v>
      </c>
      <c r="Q31">
        <v>1</v>
      </c>
      <c r="X31">
        <v>0.28000000000000003</v>
      </c>
      <c r="Y31">
        <v>0</v>
      </c>
      <c r="Z31">
        <v>0</v>
      </c>
      <c r="AA31">
        <v>0</v>
      </c>
      <c r="AB31">
        <v>386.8</v>
      </c>
      <c r="AC31">
        <v>0</v>
      </c>
      <c r="AD31">
        <v>1</v>
      </c>
      <c r="AE31">
        <v>1</v>
      </c>
      <c r="AF31" t="s">
        <v>3</v>
      </c>
      <c r="AG31">
        <v>0.28000000000000003</v>
      </c>
      <c r="AH31">
        <v>2</v>
      </c>
      <c r="AI31">
        <v>73939363</v>
      </c>
      <c r="AJ31">
        <v>30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ROW(Source!A77)</f>
        <v>77</v>
      </c>
      <c r="B32">
        <v>73939370</v>
      </c>
      <c r="C32">
        <v>73939362</v>
      </c>
      <c r="D32">
        <v>72647089</v>
      </c>
      <c r="E32">
        <v>1</v>
      </c>
      <c r="F32">
        <v>1</v>
      </c>
      <c r="G32">
        <v>1</v>
      </c>
      <c r="H32">
        <v>2</v>
      </c>
      <c r="I32" t="s">
        <v>566</v>
      </c>
      <c r="J32" t="s">
        <v>567</v>
      </c>
      <c r="K32" t="s">
        <v>568</v>
      </c>
      <c r="L32">
        <v>1368</v>
      </c>
      <c r="N32">
        <v>1011</v>
      </c>
      <c r="O32" t="s">
        <v>497</v>
      </c>
      <c r="P32" t="s">
        <v>497</v>
      </c>
      <c r="Q32">
        <v>1</v>
      </c>
      <c r="X32">
        <v>0.15</v>
      </c>
      <c r="Y32">
        <v>0</v>
      </c>
      <c r="Z32">
        <v>8.6300000000000008</v>
      </c>
      <c r="AA32">
        <v>0</v>
      </c>
      <c r="AB32">
        <v>0</v>
      </c>
      <c r="AC32">
        <v>0</v>
      </c>
      <c r="AD32">
        <v>1</v>
      </c>
      <c r="AE32">
        <v>0</v>
      </c>
      <c r="AF32" t="s">
        <v>3</v>
      </c>
      <c r="AG32">
        <v>0.15</v>
      </c>
      <c r="AH32">
        <v>2</v>
      </c>
      <c r="AI32">
        <v>73939364</v>
      </c>
      <c r="AJ32">
        <v>31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ROW(Source!A77)</f>
        <v>77</v>
      </c>
      <c r="B33">
        <v>73939371</v>
      </c>
      <c r="C33">
        <v>73939362</v>
      </c>
      <c r="D33">
        <v>72647111</v>
      </c>
      <c r="E33">
        <v>1</v>
      </c>
      <c r="F33">
        <v>1</v>
      </c>
      <c r="G33">
        <v>1</v>
      </c>
      <c r="H33">
        <v>2</v>
      </c>
      <c r="I33" t="s">
        <v>569</v>
      </c>
      <c r="J33" t="s">
        <v>570</v>
      </c>
      <c r="K33" t="s">
        <v>571</v>
      </c>
      <c r="L33">
        <v>1368</v>
      </c>
      <c r="N33">
        <v>1011</v>
      </c>
      <c r="O33" t="s">
        <v>497</v>
      </c>
      <c r="P33" t="s">
        <v>497</v>
      </c>
      <c r="Q33">
        <v>1</v>
      </c>
      <c r="X33">
        <v>0.28999999999999998</v>
      </c>
      <c r="Y33">
        <v>0</v>
      </c>
      <c r="Z33">
        <v>3.34</v>
      </c>
      <c r="AA33">
        <v>0</v>
      </c>
      <c r="AB33">
        <v>0</v>
      </c>
      <c r="AC33">
        <v>0</v>
      </c>
      <c r="AD33">
        <v>1</v>
      </c>
      <c r="AE33">
        <v>0</v>
      </c>
      <c r="AF33" t="s">
        <v>3</v>
      </c>
      <c r="AG33">
        <v>0.28999999999999998</v>
      </c>
      <c r="AH33">
        <v>2</v>
      </c>
      <c r="AI33">
        <v>73939365</v>
      </c>
      <c r="AJ33">
        <v>32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ROW(Source!A77)</f>
        <v>77</v>
      </c>
      <c r="B34">
        <v>73939372</v>
      </c>
      <c r="C34">
        <v>73939362</v>
      </c>
      <c r="D34">
        <v>72589277</v>
      </c>
      <c r="E34">
        <v>1</v>
      </c>
      <c r="F34">
        <v>1</v>
      </c>
      <c r="G34">
        <v>1</v>
      </c>
      <c r="H34">
        <v>3</v>
      </c>
      <c r="I34" t="s">
        <v>572</v>
      </c>
      <c r="J34" t="s">
        <v>573</v>
      </c>
      <c r="K34" t="s">
        <v>574</v>
      </c>
      <c r="L34">
        <v>1346</v>
      </c>
      <c r="N34">
        <v>1009</v>
      </c>
      <c r="O34" t="s">
        <v>545</v>
      </c>
      <c r="P34" t="s">
        <v>545</v>
      </c>
      <c r="Q34">
        <v>1</v>
      </c>
      <c r="X34">
        <v>0.01</v>
      </c>
      <c r="Y34">
        <v>596.80999999999995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0</v>
      </c>
      <c r="AF34" t="s">
        <v>3</v>
      </c>
      <c r="AG34">
        <v>0.01</v>
      </c>
      <c r="AH34">
        <v>2</v>
      </c>
      <c r="AI34">
        <v>73939366</v>
      </c>
      <c r="AJ34">
        <v>33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ROW(Source!A77)</f>
        <v>77</v>
      </c>
      <c r="B35">
        <v>73939373</v>
      </c>
      <c r="C35">
        <v>73939362</v>
      </c>
      <c r="D35">
        <v>72594025</v>
      </c>
      <c r="E35">
        <v>1</v>
      </c>
      <c r="F35">
        <v>1</v>
      </c>
      <c r="G35">
        <v>1</v>
      </c>
      <c r="H35">
        <v>3</v>
      </c>
      <c r="I35" t="s">
        <v>575</v>
      </c>
      <c r="J35" t="s">
        <v>576</v>
      </c>
      <c r="K35" t="s">
        <v>577</v>
      </c>
      <c r="L35">
        <v>1346</v>
      </c>
      <c r="N35">
        <v>1009</v>
      </c>
      <c r="O35" t="s">
        <v>545</v>
      </c>
      <c r="P35" t="s">
        <v>545</v>
      </c>
      <c r="Q35">
        <v>1</v>
      </c>
      <c r="X35">
        <v>1E-3</v>
      </c>
      <c r="Y35">
        <v>56.11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 t="s">
        <v>3</v>
      </c>
      <c r="AG35">
        <v>1E-3</v>
      </c>
      <c r="AH35">
        <v>2</v>
      </c>
      <c r="AI35">
        <v>73939367</v>
      </c>
      <c r="AJ35">
        <v>34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ROW(Source!A77)</f>
        <v>77</v>
      </c>
      <c r="B36">
        <v>73939374</v>
      </c>
      <c r="C36">
        <v>73939362</v>
      </c>
      <c r="D36">
        <v>72524528</v>
      </c>
      <c r="E36">
        <v>119</v>
      </c>
      <c r="F36">
        <v>1</v>
      </c>
      <c r="G36">
        <v>1</v>
      </c>
      <c r="H36">
        <v>3</v>
      </c>
      <c r="I36" t="s">
        <v>760</v>
      </c>
      <c r="J36" t="s">
        <v>3</v>
      </c>
      <c r="K36" t="s">
        <v>761</v>
      </c>
      <c r="L36">
        <v>1371</v>
      </c>
      <c r="N36">
        <v>1013</v>
      </c>
      <c r="O36" t="s">
        <v>137</v>
      </c>
      <c r="P36" t="s">
        <v>137</v>
      </c>
      <c r="Q36">
        <v>1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 t="s">
        <v>3</v>
      </c>
      <c r="AG36">
        <v>1</v>
      </c>
      <c r="AH36">
        <v>3</v>
      </c>
      <c r="AI36">
        <v>-1</v>
      </c>
      <c r="AJ36" t="s">
        <v>3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ROW(Source!A79)</f>
        <v>79</v>
      </c>
      <c r="B37">
        <v>73939383</v>
      </c>
      <c r="C37">
        <v>73939376</v>
      </c>
      <c r="D37">
        <v>72518646</v>
      </c>
      <c r="E37">
        <v>119</v>
      </c>
      <c r="F37">
        <v>1</v>
      </c>
      <c r="G37">
        <v>1</v>
      </c>
      <c r="H37">
        <v>1</v>
      </c>
      <c r="I37" t="s">
        <v>564</v>
      </c>
      <c r="J37" t="s">
        <v>3</v>
      </c>
      <c r="K37" t="s">
        <v>565</v>
      </c>
      <c r="L37">
        <v>1191</v>
      </c>
      <c r="N37">
        <v>1013</v>
      </c>
      <c r="O37" t="s">
        <v>493</v>
      </c>
      <c r="P37" t="s">
        <v>493</v>
      </c>
      <c r="Q37">
        <v>1</v>
      </c>
      <c r="X37">
        <v>0.32</v>
      </c>
      <c r="Y37">
        <v>0</v>
      </c>
      <c r="Z37">
        <v>0</v>
      </c>
      <c r="AA37">
        <v>0</v>
      </c>
      <c r="AB37">
        <v>386.8</v>
      </c>
      <c r="AC37">
        <v>0</v>
      </c>
      <c r="AD37">
        <v>1</v>
      </c>
      <c r="AE37">
        <v>1</v>
      </c>
      <c r="AF37" t="s">
        <v>3</v>
      </c>
      <c r="AG37">
        <v>0.32</v>
      </c>
      <c r="AH37">
        <v>2</v>
      </c>
      <c r="AI37">
        <v>73939377</v>
      </c>
      <c r="AJ37">
        <v>36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ROW(Source!A79)</f>
        <v>79</v>
      </c>
      <c r="B38">
        <v>73939384</v>
      </c>
      <c r="C38">
        <v>73939376</v>
      </c>
      <c r="D38">
        <v>72647089</v>
      </c>
      <c r="E38">
        <v>1</v>
      </c>
      <c r="F38">
        <v>1</v>
      </c>
      <c r="G38">
        <v>1</v>
      </c>
      <c r="H38">
        <v>2</v>
      </c>
      <c r="I38" t="s">
        <v>566</v>
      </c>
      <c r="J38" t="s">
        <v>567</v>
      </c>
      <c r="K38" t="s">
        <v>568</v>
      </c>
      <c r="L38">
        <v>1368</v>
      </c>
      <c r="N38">
        <v>1011</v>
      </c>
      <c r="O38" t="s">
        <v>497</v>
      </c>
      <c r="P38" t="s">
        <v>497</v>
      </c>
      <c r="Q38">
        <v>1</v>
      </c>
      <c r="X38">
        <v>0.19</v>
      </c>
      <c r="Y38">
        <v>0</v>
      </c>
      <c r="Z38">
        <v>8.6300000000000008</v>
      </c>
      <c r="AA38">
        <v>0</v>
      </c>
      <c r="AB38">
        <v>0</v>
      </c>
      <c r="AC38">
        <v>0</v>
      </c>
      <c r="AD38">
        <v>1</v>
      </c>
      <c r="AE38">
        <v>0</v>
      </c>
      <c r="AF38" t="s">
        <v>3</v>
      </c>
      <c r="AG38">
        <v>0.19</v>
      </c>
      <c r="AH38">
        <v>2</v>
      </c>
      <c r="AI38">
        <v>73939378</v>
      </c>
      <c r="AJ38">
        <v>37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ROW(Source!A79)</f>
        <v>79</v>
      </c>
      <c r="B39">
        <v>73939385</v>
      </c>
      <c r="C39">
        <v>73939376</v>
      </c>
      <c r="D39">
        <v>72647111</v>
      </c>
      <c r="E39">
        <v>1</v>
      </c>
      <c r="F39">
        <v>1</v>
      </c>
      <c r="G39">
        <v>1</v>
      </c>
      <c r="H39">
        <v>2</v>
      </c>
      <c r="I39" t="s">
        <v>569</v>
      </c>
      <c r="J39" t="s">
        <v>570</v>
      </c>
      <c r="K39" t="s">
        <v>571</v>
      </c>
      <c r="L39">
        <v>1368</v>
      </c>
      <c r="N39">
        <v>1011</v>
      </c>
      <c r="O39" t="s">
        <v>497</v>
      </c>
      <c r="P39" t="s">
        <v>497</v>
      </c>
      <c r="Q39">
        <v>1</v>
      </c>
      <c r="X39">
        <v>0.33</v>
      </c>
      <c r="Y39">
        <v>0</v>
      </c>
      <c r="Z39">
        <v>3.34</v>
      </c>
      <c r="AA39">
        <v>0</v>
      </c>
      <c r="AB39">
        <v>0</v>
      </c>
      <c r="AC39">
        <v>0</v>
      </c>
      <c r="AD39">
        <v>1</v>
      </c>
      <c r="AE39">
        <v>0</v>
      </c>
      <c r="AF39" t="s">
        <v>3</v>
      </c>
      <c r="AG39">
        <v>0.33</v>
      </c>
      <c r="AH39">
        <v>2</v>
      </c>
      <c r="AI39">
        <v>73939379</v>
      </c>
      <c r="AJ39">
        <v>38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ROW(Source!A79)</f>
        <v>79</v>
      </c>
      <c r="B40">
        <v>73939386</v>
      </c>
      <c r="C40">
        <v>73939376</v>
      </c>
      <c r="D40">
        <v>72589277</v>
      </c>
      <c r="E40">
        <v>1</v>
      </c>
      <c r="F40">
        <v>1</v>
      </c>
      <c r="G40">
        <v>1</v>
      </c>
      <c r="H40">
        <v>3</v>
      </c>
      <c r="I40" t="s">
        <v>572</v>
      </c>
      <c r="J40" t="s">
        <v>573</v>
      </c>
      <c r="K40" t="s">
        <v>574</v>
      </c>
      <c r="L40">
        <v>1346</v>
      </c>
      <c r="N40">
        <v>1009</v>
      </c>
      <c r="O40" t="s">
        <v>545</v>
      </c>
      <c r="P40" t="s">
        <v>545</v>
      </c>
      <c r="Q40">
        <v>1</v>
      </c>
      <c r="X40">
        <v>0.02</v>
      </c>
      <c r="Y40">
        <v>596.80999999999995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0</v>
      </c>
      <c r="AF40" t="s">
        <v>3</v>
      </c>
      <c r="AG40">
        <v>0.02</v>
      </c>
      <c r="AH40">
        <v>2</v>
      </c>
      <c r="AI40">
        <v>73939380</v>
      </c>
      <c r="AJ40">
        <v>39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ROW(Source!A79)</f>
        <v>79</v>
      </c>
      <c r="B41">
        <v>73939387</v>
      </c>
      <c r="C41">
        <v>73939376</v>
      </c>
      <c r="D41">
        <v>72594025</v>
      </c>
      <c r="E41">
        <v>1</v>
      </c>
      <c r="F41">
        <v>1</v>
      </c>
      <c r="G41">
        <v>1</v>
      </c>
      <c r="H41">
        <v>3</v>
      </c>
      <c r="I41" t="s">
        <v>575</v>
      </c>
      <c r="J41" t="s">
        <v>576</v>
      </c>
      <c r="K41" t="s">
        <v>577</v>
      </c>
      <c r="L41">
        <v>1346</v>
      </c>
      <c r="N41">
        <v>1009</v>
      </c>
      <c r="O41" t="s">
        <v>545</v>
      </c>
      <c r="P41" t="s">
        <v>545</v>
      </c>
      <c r="Q41">
        <v>1</v>
      </c>
      <c r="X41">
        <v>2E-3</v>
      </c>
      <c r="Y41">
        <v>56.11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0</v>
      </c>
      <c r="AF41" t="s">
        <v>3</v>
      </c>
      <c r="AG41">
        <v>2E-3</v>
      </c>
      <c r="AH41">
        <v>2</v>
      </c>
      <c r="AI41">
        <v>73939381</v>
      </c>
      <c r="AJ41">
        <v>40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ROW(Source!A79)</f>
        <v>79</v>
      </c>
      <c r="B42">
        <v>73939388</v>
      </c>
      <c r="C42">
        <v>73939376</v>
      </c>
      <c r="D42">
        <v>72524528</v>
      </c>
      <c r="E42">
        <v>119</v>
      </c>
      <c r="F42">
        <v>1</v>
      </c>
      <c r="G42">
        <v>1</v>
      </c>
      <c r="H42">
        <v>3</v>
      </c>
      <c r="I42" t="s">
        <v>760</v>
      </c>
      <c r="J42" t="s">
        <v>3</v>
      </c>
      <c r="K42" t="s">
        <v>761</v>
      </c>
      <c r="L42">
        <v>1371</v>
      </c>
      <c r="N42">
        <v>1013</v>
      </c>
      <c r="O42" t="s">
        <v>137</v>
      </c>
      <c r="P42" t="s">
        <v>137</v>
      </c>
      <c r="Q42">
        <v>1</v>
      </c>
      <c r="X42">
        <v>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 t="s">
        <v>3</v>
      </c>
      <c r="AG42">
        <v>1</v>
      </c>
      <c r="AH42">
        <v>3</v>
      </c>
      <c r="AI42">
        <v>-1</v>
      </c>
      <c r="AJ42" t="s">
        <v>3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ROW(Source!A81)</f>
        <v>81</v>
      </c>
      <c r="B43">
        <v>73939397</v>
      </c>
      <c r="C43">
        <v>73939390</v>
      </c>
      <c r="D43">
        <v>72518644</v>
      </c>
      <c r="E43">
        <v>119</v>
      </c>
      <c r="F43">
        <v>1</v>
      </c>
      <c r="G43">
        <v>1</v>
      </c>
      <c r="H43">
        <v>1</v>
      </c>
      <c r="I43" t="s">
        <v>578</v>
      </c>
      <c r="J43" t="s">
        <v>3</v>
      </c>
      <c r="K43" t="s">
        <v>579</v>
      </c>
      <c r="L43">
        <v>1191</v>
      </c>
      <c r="N43">
        <v>1013</v>
      </c>
      <c r="O43" t="s">
        <v>493</v>
      </c>
      <c r="P43" t="s">
        <v>493</v>
      </c>
      <c r="Q43">
        <v>1</v>
      </c>
      <c r="X43">
        <v>0.33</v>
      </c>
      <c r="Y43">
        <v>0</v>
      </c>
      <c r="Z43">
        <v>0</v>
      </c>
      <c r="AA43">
        <v>0</v>
      </c>
      <c r="AB43">
        <v>382.32</v>
      </c>
      <c r="AC43">
        <v>0</v>
      </c>
      <c r="AD43">
        <v>1</v>
      </c>
      <c r="AE43">
        <v>1</v>
      </c>
      <c r="AF43" t="s">
        <v>3</v>
      </c>
      <c r="AG43">
        <v>0.33</v>
      </c>
      <c r="AH43">
        <v>2</v>
      </c>
      <c r="AI43">
        <v>73939391</v>
      </c>
      <c r="AJ43">
        <v>42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ROW(Source!A81)</f>
        <v>81</v>
      </c>
      <c r="B44">
        <v>73939398</v>
      </c>
      <c r="C44">
        <v>73939390</v>
      </c>
      <c r="D44">
        <v>72647089</v>
      </c>
      <c r="E44">
        <v>1</v>
      </c>
      <c r="F44">
        <v>1</v>
      </c>
      <c r="G44">
        <v>1</v>
      </c>
      <c r="H44">
        <v>2</v>
      </c>
      <c r="I44" t="s">
        <v>566</v>
      </c>
      <c r="J44" t="s">
        <v>567</v>
      </c>
      <c r="K44" t="s">
        <v>568</v>
      </c>
      <c r="L44">
        <v>1368</v>
      </c>
      <c r="N44">
        <v>1011</v>
      </c>
      <c r="O44" t="s">
        <v>497</v>
      </c>
      <c r="P44" t="s">
        <v>497</v>
      </c>
      <c r="Q44">
        <v>1</v>
      </c>
      <c r="X44">
        <v>0.17</v>
      </c>
      <c r="Y44">
        <v>0</v>
      </c>
      <c r="Z44">
        <v>8.6300000000000008</v>
      </c>
      <c r="AA44">
        <v>0</v>
      </c>
      <c r="AB44">
        <v>0</v>
      </c>
      <c r="AC44">
        <v>0</v>
      </c>
      <c r="AD44">
        <v>1</v>
      </c>
      <c r="AE44">
        <v>0</v>
      </c>
      <c r="AF44" t="s">
        <v>3</v>
      </c>
      <c r="AG44">
        <v>0.17</v>
      </c>
      <c r="AH44">
        <v>2</v>
      </c>
      <c r="AI44">
        <v>73939392</v>
      </c>
      <c r="AJ44">
        <v>43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ROW(Source!A81)</f>
        <v>81</v>
      </c>
      <c r="B45">
        <v>73939399</v>
      </c>
      <c r="C45">
        <v>73939390</v>
      </c>
      <c r="D45">
        <v>72647111</v>
      </c>
      <c r="E45">
        <v>1</v>
      </c>
      <c r="F45">
        <v>1</v>
      </c>
      <c r="G45">
        <v>1</v>
      </c>
      <c r="H45">
        <v>2</v>
      </c>
      <c r="I45" t="s">
        <v>569</v>
      </c>
      <c r="J45" t="s">
        <v>570</v>
      </c>
      <c r="K45" t="s">
        <v>571</v>
      </c>
      <c r="L45">
        <v>1368</v>
      </c>
      <c r="N45">
        <v>1011</v>
      </c>
      <c r="O45" t="s">
        <v>497</v>
      </c>
      <c r="P45" t="s">
        <v>497</v>
      </c>
      <c r="Q45">
        <v>1</v>
      </c>
      <c r="X45">
        <v>0.35</v>
      </c>
      <c r="Y45">
        <v>0</v>
      </c>
      <c r="Z45">
        <v>3.34</v>
      </c>
      <c r="AA45">
        <v>0</v>
      </c>
      <c r="AB45">
        <v>0</v>
      </c>
      <c r="AC45">
        <v>0</v>
      </c>
      <c r="AD45">
        <v>1</v>
      </c>
      <c r="AE45">
        <v>0</v>
      </c>
      <c r="AF45" t="s">
        <v>3</v>
      </c>
      <c r="AG45">
        <v>0.35</v>
      </c>
      <c r="AH45">
        <v>2</v>
      </c>
      <c r="AI45">
        <v>73939393</v>
      </c>
      <c r="AJ45">
        <v>44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ROW(Source!A81)</f>
        <v>81</v>
      </c>
      <c r="B46">
        <v>73939400</v>
      </c>
      <c r="C46">
        <v>73939390</v>
      </c>
      <c r="D46">
        <v>72589277</v>
      </c>
      <c r="E46">
        <v>1</v>
      </c>
      <c r="F46">
        <v>1</v>
      </c>
      <c r="G46">
        <v>1</v>
      </c>
      <c r="H46">
        <v>3</v>
      </c>
      <c r="I46" t="s">
        <v>572</v>
      </c>
      <c r="J46" t="s">
        <v>573</v>
      </c>
      <c r="K46" t="s">
        <v>574</v>
      </c>
      <c r="L46">
        <v>1346</v>
      </c>
      <c r="N46">
        <v>1009</v>
      </c>
      <c r="O46" t="s">
        <v>545</v>
      </c>
      <c r="P46" t="s">
        <v>545</v>
      </c>
      <c r="Q46">
        <v>1</v>
      </c>
      <c r="X46">
        <v>0.02</v>
      </c>
      <c r="Y46">
        <v>596.80999999999995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 t="s">
        <v>3</v>
      </c>
      <c r="AG46">
        <v>0.02</v>
      </c>
      <c r="AH46">
        <v>2</v>
      </c>
      <c r="AI46">
        <v>73939394</v>
      </c>
      <c r="AJ46">
        <v>45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ROW(Source!A81)</f>
        <v>81</v>
      </c>
      <c r="B47">
        <v>73939401</v>
      </c>
      <c r="C47">
        <v>73939390</v>
      </c>
      <c r="D47">
        <v>72594025</v>
      </c>
      <c r="E47">
        <v>1</v>
      </c>
      <c r="F47">
        <v>1</v>
      </c>
      <c r="G47">
        <v>1</v>
      </c>
      <c r="H47">
        <v>3</v>
      </c>
      <c r="I47" t="s">
        <v>575</v>
      </c>
      <c r="J47" t="s">
        <v>576</v>
      </c>
      <c r="K47" t="s">
        <v>577</v>
      </c>
      <c r="L47">
        <v>1346</v>
      </c>
      <c r="N47">
        <v>1009</v>
      </c>
      <c r="O47" t="s">
        <v>545</v>
      </c>
      <c r="P47" t="s">
        <v>545</v>
      </c>
      <c r="Q47">
        <v>1</v>
      </c>
      <c r="X47">
        <v>2E-3</v>
      </c>
      <c r="Y47">
        <v>56.11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 t="s">
        <v>3</v>
      </c>
      <c r="AG47">
        <v>2E-3</v>
      </c>
      <c r="AH47">
        <v>2</v>
      </c>
      <c r="AI47">
        <v>73939395</v>
      </c>
      <c r="AJ47">
        <v>46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ROW(Source!A81)</f>
        <v>81</v>
      </c>
      <c r="B48">
        <v>73939402</v>
      </c>
      <c r="C48">
        <v>73939390</v>
      </c>
      <c r="D48">
        <v>72524535</v>
      </c>
      <c r="E48">
        <v>119</v>
      </c>
      <c r="F48">
        <v>1</v>
      </c>
      <c r="G48">
        <v>1</v>
      </c>
      <c r="H48">
        <v>3</v>
      </c>
      <c r="I48" t="s">
        <v>173</v>
      </c>
      <c r="J48" t="s">
        <v>3</v>
      </c>
      <c r="K48" t="s">
        <v>174</v>
      </c>
      <c r="L48">
        <v>1371</v>
      </c>
      <c r="N48">
        <v>1013</v>
      </c>
      <c r="O48" t="s">
        <v>137</v>
      </c>
      <c r="P48" t="s">
        <v>137</v>
      </c>
      <c r="Q48">
        <v>1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 t="s">
        <v>3</v>
      </c>
      <c r="AG48">
        <v>1</v>
      </c>
      <c r="AH48">
        <v>2</v>
      </c>
      <c r="AI48">
        <v>73939396</v>
      </c>
      <c r="AJ48">
        <v>47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ROW(Source!A84)</f>
        <v>84</v>
      </c>
      <c r="B49">
        <v>73939410</v>
      </c>
      <c r="C49">
        <v>73939405</v>
      </c>
      <c r="D49">
        <v>72518669</v>
      </c>
      <c r="E49">
        <v>119</v>
      </c>
      <c r="F49">
        <v>1</v>
      </c>
      <c r="G49">
        <v>1</v>
      </c>
      <c r="H49">
        <v>1</v>
      </c>
      <c r="I49" t="s">
        <v>580</v>
      </c>
      <c r="J49" t="s">
        <v>3</v>
      </c>
      <c r="K49" t="s">
        <v>581</v>
      </c>
      <c r="L49">
        <v>1191</v>
      </c>
      <c r="N49">
        <v>1013</v>
      </c>
      <c r="O49" t="s">
        <v>493</v>
      </c>
      <c r="P49" t="s">
        <v>493</v>
      </c>
      <c r="Q49">
        <v>1</v>
      </c>
      <c r="X49">
        <v>0.96</v>
      </c>
      <c r="Y49">
        <v>0</v>
      </c>
      <c r="Z49">
        <v>0</v>
      </c>
      <c r="AA49">
        <v>0</v>
      </c>
      <c r="AB49">
        <v>430.11</v>
      </c>
      <c r="AC49">
        <v>0</v>
      </c>
      <c r="AD49">
        <v>1</v>
      </c>
      <c r="AE49">
        <v>1</v>
      </c>
      <c r="AF49" t="s">
        <v>3</v>
      </c>
      <c r="AG49">
        <v>0.96</v>
      </c>
      <c r="AH49">
        <v>2</v>
      </c>
      <c r="AI49">
        <v>73939406</v>
      </c>
      <c r="AJ49">
        <v>48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ROW(Source!A84)</f>
        <v>84</v>
      </c>
      <c r="B50">
        <v>73939411</v>
      </c>
      <c r="C50">
        <v>73939405</v>
      </c>
      <c r="D50">
        <v>72647089</v>
      </c>
      <c r="E50">
        <v>1</v>
      </c>
      <c r="F50">
        <v>1</v>
      </c>
      <c r="G50">
        <v>1</v>
      </c>
      <c r="H50">
        <v>2</v>
      </c>
      <c r="I50" t="s">
        <v>566</v>
      </c>
      <c r="J50" t="s">
        <v>567</v>
      </c>
      <c r="K50" t="s">
        <v>568</v>
      </c>
      <c r="L50">
        <v>1368</v>
      </c>
      <c r="N50">
        <v>1011</v>
      </c>
      <c r="O50" t="s">
        <v>497</v>
      </c>
      <c r="P50" t="s">
        <v>497</v>
      </c>
      <c r="Q50">
        <v>1</v>
      </c>
      <c r="X50">
        <v>0.28000000000000003</v>
      </c>
      <c r="Y50">
        <v>0</v>
      </c>
      <c r="Z50">
        <v>8.6300000000000008</v>
      </c>
      <c r="AA50">
        <v>0</v>
      </c>
      <c r="AB50">
        <v>0</v>
      </c>
      <c r="AC50">
        <v>0</v>
      </c>
      <c r="AD50">
        <v>1</v>
      </c>
      <c r="AE50">
        <v>0</v>
      </c>
      <c r="AF50" t="s">
        <v>3</v>
      </c>
      <c r="AG50">
        <v>0.28000000000000003</v>
      </c>
      <c r="AH50">
        <v>2</v>
      </c>
      <c r="AI50">
        <v>73939407</v>
      </c>
      <c r="AJ50">
        <v>49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ROW(Source!A84)</f>
        <v>84</v>
      </c>
      <c r="B51">
        <v>73939412</v>
      </c>
      <c r="C51">
        <v>73939405</v>
      </c>
      <c r="D51">
        <v>72589277</v>
      </c>
      <c r="E51">
        <v>1</v>
      </c>
      <c r="F51">
        <v>1</v>
      </c>
      <c r="G51">
        <v>1</v>
      </c>
      <c r="H51">
        <v>3</v>
      </c>
      <c r="I51" t="s">
        <v>572</v>
      </c>
      <c r="J51" t="s">
        <v>573</v>
      </c>
      <c r="K51" t="s">
        <v>574</v>
      </c>
      <c r="L51">
        <v>1346</v>
      </c>
      <c r="N51">
        <v>1009</v>
      </c>
      <c r="O51" t="s">
        <v>545</v>
      </c>
      <c r="P51" t="s">
        <v>545</v>
      </c>
      <c r="Q51">
        <v>1</v>
      </c>
      <c r="X51">
        <v>0.04</v>
      </c>
      <c r="Y51">
        <v>596.80999999999995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 t="s">
        <v>3</v>
      </c>
      <c r="AG51">
        <v>0.04</v>
      </c>
      <c r="AH51">
        <v>2</v>
      </c>
      <c r="AI51">
        <v>73939408</v>
      </c>
      <c r="AJ51">
        <v>50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ROW(Source!A84)</f>
        <v>84</v>
      </c>
      <c r="B52">
        <v>73939413</v>
      </c>
      <c r="C52">
        <v>73939405</v>
      </c>
      <c r="D52">
        <v>72524543</v>
      </c>
      <c r="E52">
        <v>119</v>
      </c>
      <c r="F52">
        <v>1</v>
      </c>
      <c r="G52">
        <v>1</v>
      </c>
      <c r="H52">
        <v>3</v>
      </c>
      <c r="I52" t="s">
        <v>762</v>
      </c>
      <c r="J52" t="s">
        <v>3</v>
      </c>
      <c r="K52" t="s">
        <v>763</v>
      </c>
      <c r="L52">
        <v>1371</v>
      </c>
      <c r="N52">
        <v>1013</v>
      </c>
      <c r="O52" t="s">
        <v>137</v>
      </c>
      <c r="P52" t="s">
        <v>137</v>
      </c>
      <c r="Q52">
        <v>1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 t="s">
        <v>3</v>
      </c>
      <c r="AG52">
        <v>1</v>
      </c>
      <c r="AH52">
        <v>3</v>
      </c>
      <c r="AI52">
        <v>-1</v>
      </c>
      <c r="AJ52" t="s">
        <v>3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ROW(Source!A86)</f>
        <v>86</v>
      </c>
      <c r="B53">
        <v>73939432</v>
      </c>
      <c r="C53">
        <v>73939415</v>
      </c>
      <c r="D53">
        <v>72518787</v>
      </c>
      <c r="E53">
        <v>119</v>
      </c>
      <c r="F53">
        <v>1</v>
      </c>
      <c r="G53">
        <v>1</v>
      </c>
      <c r="H53">
        <v>1</v>
      </c>
      <c r="I53" t="s">
        <v>582</v>
      </c>
      <c r="J53" t="s">
        <v>3</v>
      </c>
      <c r="K53" t="s">
        <v>583</v>
      </c>
      <c r="L53">
        <v>1369</v>
      </c>
      <c r="N53">
        <v>1013</v>
      </c>
      <c r="O53" t="s">
        <v>584</v>
      </c>
      <c r="P53" t="s">
        <v>584</v>
      </c>
      <c r="Q53">
        <v>1</v>
      </c>
      <c r="X53">
        <v>0.1</v>
      </c>
      <c r="Y53">
        <v>0</v>
      </c>
      <c r="Z53">
        <v>0</v>
      </c>
      <c r="AA53">
        <v>0</v>
      </c>
      <c r="AB53">
        <v>325.57</v>
      </c>
      <c r="AC53">
        <v>0</v>
      </c>
      <c r="AD53">
        <v>1</v>
      </c>
      <c r="AE53">
        <v>1</v>
      </c>
      <c r="AF53" t="s">
        <v>3</v>
      </c>
      <c r="AG53">
        <v>0.1</v>
      </c>
      <c r="AH53">
        <v>2</v>
      </c>
      <c r="AI53">
        <v>73939416</v>
      </c>
      <c r="AJ53">
        <v>52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ROW(Source!A86)</f>
        <v>86</v>
      </c>
      <c r="B54">
        <v>73939433</v>
      </c>
      <c r="C54">
        <v>73939415</v>
      </c>
      <c r="D54">
        <v>72518791</v>
      </c>
      <c r="E54">
        <v>119</v>
      </c>
      <c r="F54">
        <v>1</v>
      </c>
      <c r="G54">
        <v>1</v>
      </c>
      <c r="H54">
        <v>1</v>
      </c>
      <c r="I54" t="s">
        <v>585</v>
      </c>
      <c r="J54" t="s">
        <v>3</v>
      </c>
      <c r="K54" t="s">
        <v>586</v>
      </c>
      <c r="L54">
        <v>1369</v>
      </c>
      <c r="N54">
        <v>1013</v>
      </c>
      <c r="O54" t="s">
        <v>584</v>
      </c>
      <c r="P54" t="s">
        <v>584</v>
      </c>
      <c r="Q54">
        <v>1</v>
      </c>
      <c r="X54">
        <v>69.83</v>
      </c>
      <c r="Y54">
        <v>0</v>
      </c>
      <c r="Z54">
        <v>0</v>
      </c>
      <c r="AA54">
        <v>0</v>
      </c>
      <c r="AB54">
        <v>400.24</v>
      </c>
      <c r="AC54">
        <v>0</v>
      </c>
      <c r="AD54">
        <v>1</v>
      </c>
      <c r="AE54">
        <v>1</v>
      </c>
      <c r="AF54" t="s">
        <v>3</v>
      </c>
      <c r="AG54">
        <v>69.83</v>
      </c>
      <c r="AH54">
        <v>2</v>
      </c>
      <c r="AI54">
        <v>73939417</v>
      </c>
      <c r="AJ54">
        <v>53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ROW(Source!A86)</f>
        <v>86</v>
      </c>
      <c r="B55">
        <v>73939434</v>
      </c>
      <c r="C55">
        <v>73939415</v>
      </c>
      <c r="D55">
        <v>72518826</v>
      </c>
      <c r="E55">
        <v>119</v>
      </c>
      <c r="F55">
        <v>1</v>
      </c>
      <c r="G55">
        <v>1</v>
      </c>
      <c r="H55">
        <v>1</v>
      </c>
      <c r="I55" t="s">
        <v>491</v>
      </c>
      <c r="J55" t="s">
        <v>3</v>
      </c>
      <c r="K55" t="s">
        <v>492</v>
      </c>
      <c r="L55">
        <v>1191</v>
      </c>
      <c r="N55">
        <v>1013</v>
      </c>
      <c r="O55" t="s">
        <v>493</v>
      </c>
      <c r="P55" t="s">
        <v>493</v>
      </c>
      <c r="Q55">
        <v>1</v>
      </c>
      <c r="X55">
        <v>0.09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2</v>
      </c>
      <c r="AF55" t="s">
        <v>3</v>
      </c>
      <c r="AG55">
        <v>0.09</v>
      </c>
      <c r="AH55">
        <v>2</v>
      </c>
      <c r="AI55">
        <v>73939418</v>
      </c>
      <c r="AJ55">
        <v>54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ROW(Source!A86)</f>
        <v>86</v>
      </c>
      <c r="B56">
        <v>73939435</v>
      </c>
      <c r="C56">
        <v>73939415</v>
      </c>
      <c r="D56">
        <v>72646931</v>
      </c>
      <c r="E56">
        <v>1</v>
      </c>
      <c r="F56">
        <v>1</v>
      </c>
      <c r="G56">
        <v>1</v>
      </c>
      <c r="H56">
        <v>2</v>
      </c>
      <c r="I56" t="s">
        <v>587</v>
      </c>
      <c r="J56" t="s">
        <v>588</v>
      </c>
      <c r="K56" t="s">
        <v>589</v>
      </c>
      <c r="L56">
        <v>1368</v>
      </c>
      <c r="N56">
        <v>1011</v>
      </c>
      <c r="O56" t="s">
        <v>497</v>
      </c>
      <c r="P56" t="s">
        <v>497</v>
      </c>
      <c r="Q56">
        <v>1</v>
      </c>
      <c r="X56">
        <v>0.09</v>
      </c>
      <c r="Y56">
        <v>0</v>
      </c>
      <c r="Z56">
        <v>655.95</v>
      </c>
      <c r="AA56">
        <v>400.24</v>
      </c>
      <c r="AB56">
        <v>0</v>
      </c>
      <c r="AC56">
        <v>0</v>
      </c>
      <c r="AD56">
        <v>1</v>
      </c>
      <c r="AE56">
        <v>0</v>
      </c>
      <c r="AF56" t="s">
        <v>3</v>
      </c>
      <c r="AG56">
        <v>0.09</v>
      </c>
      <c r="AH56">
        <v>2</v>
      </c>
      <c r="AI56">
        <v>73939419</v>
      </c>
      <c r="AJ56">
        <v>55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ROW(Source!A86)</f>
        <v>86</v>
      </c>
      <c r="B57">
        <v>73939436</v>
      </c>
      <c r="C57">
        <v>73939415</v>
      </c>
      <c r="D57">
        <v>72647089</v>
      </c>
      <c r="E57">
        <v>1</v>
      </c>
      <c r="F57">
        <v>1</v>
      </c>
      <c r="G57">
        <v>1</v>
      </c>
      <c r="H57">
        <v>2</v>
      </c>
      <c r="I57" t="s">
        <v>566</v>
      </c>
      <c r="J57" t="s">
        <v>567</v>
      </c>
      <c r="K57" t="s">
        <v>568</v>
      </c>
      <c r="L57">
        <v>1368</v>
      </c>
      <c r="N57">
        <v>1011</v>
      </c>
      <c r="O57" t="s">
        <v>497</v>
      </c>
      <c r="P57" t="s">
        <v>497</v>
      </c>
      <c r="Q57">
        <v>1</v>
      </c>
      <c r="X57">
        <v>0.6</v>
      </c>
      <c r="Y57">
        <v>0</v>
      </c>
      <c r="Z57">
        <v>8.6300000000000008</v>
      </c>
      <c r="AA57">
        <v>0</v>
      </c>
      <c r="AB57">
        <v>0</v>
      </c>
      <c r="AC57">
        <v>0</v>
      </c>
      <c r="AD57">
        <v>1</v>
      </c>
      <c r="AE57">
        <v>0</v>
      </c>
      <c r="AF57" t="s">
        <v>3</v>
      </c>
      <c r="AG57">
        <v>0.6</v>
      </c>
      <c r="AH57">
        <v>2</v>
      </c>
      <c r="AI57">
        <v>73939420</v>
      </c>
      <c r="AJ57">
        <v>56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ROW(Source!A86)</f>
        <v>86</v>
      </c>
      <c r="B58">
        <v>73939437</v>
      </c>
      <c r="C58">
        <v>73939415</v>
      </c>
      <c r="D58">
        <v>72647111</v>
      </c>
      <c r="E58">
        <v>1</v>
      </c>
      <c r="F58">
        <v>1</v>
      </c>
      <c r="G58">
        <v>1</v>
      </c>
      <c r="H58">
        <v>2</v>
      </c>
      <c r="I58" t="s">
        <v>569</v>
      </c>
      <c r="J58" t="s">
        <v>570</v>
      </c>
      <c r="K58" t="s">
        <v>571</v>
      </c>
      <c r="L58">
        <v>1368</v>
      </c>
      <c r="N58">
        <v>1011</v>
      </c>
      <c r="O58" t="s">
        <v>497</v>
      </c>
      <c r="P58" t="s">
        <v>497</v>
      </c>
      <c r="Q58">
        <v>1</v>
      </c>
      <c r="X58">
        <v>33.9</v>
      </c>
      <c r="Y58">
        <v>0</v>
      </c>
      <c r="Z58">
        <v>3.34</v>
      </c>
      <c r="AA58">
        <v>0</v>
      </c>
      <c r="AB58">
        <v>0</v>
      </c>
      <c r="AC58">
        <v>0</v>
      </c>
      <c r="AD58">
        <v>1</v>
      </c>
      <c r="AE58">
        <v>0</v>
      </c>
      <c r="AF58" t="s">
        <v>3</v>
      </c>
      <c r="AG58">
        <v>33.9</v>
      </c>
      <c r="AH58">
        <v>2</v>
      </c>
      <c r="AI58">
        <v>73939421</v>
      </c>
      <c r="AJ58">
        <v>57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ROW(Source!A86)</f>
        <v>86</v>
      </c>
      <c r="B59">
        <v>73939438</v>
      </c>
      <c r="C59">
        <v>73939415</v>
      </c>
      <c r="D59">
        <v>72647129</v>
      </c>
      <c r="E59">
        <v>1</v>
      </c>
      <c r="F59">
        <v>1</v>
      </c>
      <c r="G59">
        <v>1</v>
      </c>
      <c r="H59">
        <v>2</v>
      </c>
      <c r="I59" t="s">
        <v>528</v>
      </c>
      <c r="J59" t="s">
        <v>529</v>
      </c>
      <c r="K59" t="s">
        <v>530</v>
      </c>
      <c r="L59">
        <v>1368</v>
      </c>
      <c r="N59">
        <v>1011</v>
      </c>
      <c r="O59" t="s">
        <v>497</v>
      </c>
      <c r="P59" t="s">
        <v>497</v>
      </c>
      <c r="Q59">
        <v>1</v>
      </c>
      <c r="X59">
        <v>2.1</v>
      </c>
      <c r="Y59">
        <v>0</v>
      </c>
      <c r="Z59">
        <v>43.87</v>
      </c>
      <c r="AA59">
        <v>0</v>
      </c>
      <c r="AB59">
        <v>0</v>
      </c>
      <c r="AC59">
        <v>0</v>
      </c>
      <c r="AD59">
        <v>1</v>
      </c>
      <c r="AE59">
        <v>0</v>
      </c>
      <c r="AF59" t="s">
        <v>3</v>
      </c>
      <c r="AG59">
        <v>2.1</v>
      </c>
      <c r="AH59">
        <v>2</v>
      </c>
      <c r="AI59">
        <v>73939422</v>
      </c>
      <c r="AJ59">
        <v>58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ROW(Source!A86)</f>
        <v>86</v>
      </c>
      <c r="B60">
        <v>73939439</v>
      </c>
      <c r="C60">
        <v>73939415</v>
      </c>
      <c r="D60">
        <v>72592092</v>
      </c>
      <c r="E60">
        <v>1</v>
      </c>
      <c r="F60">
        <v>1</v>
      </c>
      <c r="G60">
        <v>1</v>
      </c>
      <c r="H60">
        <v>3</v>
      </c>
      <c r="I60" t="s">
        <v>542</v>
      </c>
      <c r="J60" t="s">
        <v>543</v>
      </c>
      <c r="K60" t="s">
        <v>544</v>
      </c>
      <c r="L60">
        <v>1346</v>
      </c>
      <c r="N60">
        <v>1009</v>
      </c>
      <c r="O60" t="s">
        <v>545</v>
      </c>
      <c r="P60" t="s">
        <v>545</v>
      </c>
      <c r="Q60">
        <v>1</v>
      </c>
      <c r="X60">
        <v>0.33</v>
      </c>
      <c r="Y60">
        <v>131.85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 t="s">
        <v>3</v>
      </c>
      <c r="AG60">
        <v>0.33</v>
      </c>
      <c r="AH60">
        <v>2</v>
      </c>
      <c r="AI60">
        <v>73939423</v>
      </c>
      <c r="AJ60">
        <v>59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ROW(Source!A86)</f>
        <v>86</v>
      </c>
      <c r="B61">
        <v>73939440</v>
      </c>
      <c r="C61">
        <v>73939415</v>
      </c>
      <c r="D61">
        <v>72594025</v>
      </c>
      <c r="E61">
        <v>1</v>
      </c>
      <c r="F61">
        <v>1</v>
      </c>
      <c r="G61">
        <v>1</v>
      </c>
      <c r="H61">
        <v>3</v>
      </c>
      <c r="I61" t="s">
        <v>575</v>
      </c>
      <c r="J61" t="s">
        <v>576</v>
      </c>
      <c r="K61" t="s">
        <v>577</v>
      </c>
      <c r="L61">
        <v>1346</v>
      </c>
      <c r="N61">
        <v>1009</v>
      </c>
      <c r="O61" t="s">
        <v>545</v>
      </c>
      <c r="P61" t="s">
        <v>545</v>
      </c>
      <c r="Q61">
        <v>1</v>
      </c>
      <c r="X61">
        <v>0.02</v>
      </c>
      <c r="Y61">
        <v>56.11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 t="s">
        <v>3</v>
      </c>
      <c r="AG61">
        <v>0.02</v>
      </c>
      <c r="AH61">
        <v>2</v>
      </c>
      <c r="AI61">
        <v>73939424</v>
      </c>
      <c r="AJ61">
        <v>60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ROW(Source!A86)</f>
        <v>86</v>
      </c>
      <c r="B62">
        <v>73939441</v>
      </c>
      <c r="C62">
        <v>73939415</v>
      </c>
      <c r="D62">
        <v>72610957</v>
      </c>
      <c r="E62">
        <v>1</v>
      </c>
      <c r="F62">
        <v>1</v>
      </c>
      <c r="G62">
        <v>1</v>
      </c>
      <c r="H62">
        <v>3</v>
      </c>
      <c r="I62" t="s">
        <v>590</v>
      </c>
      <c r="J62" t="s">
        <v>591</v>
      </c>
      <c r="K62" t="s">
        <v>592</v>
      </c>
      <c r="L62">
        <v>1346</v>
      </c>
      <c r="N62">
        <v>1009</v>
      </c>
      <c r="O62" t="s">
        <v>545</v>
      </c>
      <c r="P62" t="s">
        <v>545</v>
      </c>
      <c r="Q62">
        <v>1</v>
      </c>
      <c r="X62">
        <v>0.1</v>
      </c>
      <c r="Y62">
        <v>60.6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 t="s">
        <v>3</v>
      </c>
      <c r="AG62">
        <v>0.1</v>
      </c>
      <c r="AH62">
        <v>2</v>
      </c>
      <c r="AI62">
        <v>73939425</v>
      </c>
      <c r="AJ62">
        <v>61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ROW(Source!A86)</f>
        <v>86</v>
      </c>
      <c r="B63">
        <v>73939442</v>
      </c>
      <c r="C63">
        <v>73939415</v>
      </c>
      <c r="D63">
        <v>72524093</v>
      </c>
      <c r="E63">
        <v>119</v>
      </c>
      <c r="F63">
        <v>1</v>
      </c>
      <c r="G63">
        <v>1</v>
      </c>
      <c r="H63">
        <v>3</v>
      </c>
      <c r="I63" t="s">
        <v>764</v>
      </c>
      <c r="J63" t="s">
        <v>3</v>
      </c>
      <c r="K63" t="s">
        <v>765</v>
      </c>
      <c r="L63">
        <v>1301</v>
      </c>
      <c r="N63">
        <v>1003</v>
      </c>
      <c r="O63" t="s">
        <v>128</v>
      </c>
      <c r="P63" t="s">
        <v>128</v>
      </c>
      <c r="Q63">
        <v>1</v>
      </c>
      <c r="X63">
        <v>5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 t="s">
        <v>3</v>
      </c>
      <c r="AG63">
        <v>5</v>
      </c>
      <c r="AH63">
        <v>3</v>
      </c>
      <c r="AI63">
        <v>-1</v>
      </c>
      <c r="AJ63" t="s">
        <v>3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ROW(Source!A86)</f>
        <v>86</v>
      </c>
      <c r="B64">
        <v>73939443</v>
      </c>
      <c r="C64">
        <v>73939415</v>
      </c>
      <c r="D64">
        <v>72524306</v>
      </c>
      <c r="E64">
        <v>119</v>
      </c>
      <c r="F64">
        <v>1</v>
      </c>
      <c r="G64">
        <v>1</v>
      </c>
      <c r="H64">
        <v>3</v>
      </c>
      <c r="I64" t="s">
        <v>766</v>
      </c>
      <c r="J64" t="s">
        <v>3</v>
      </c>
      <c r="K64" t="s">
        <v>767</v>
      </c>
      <c r="L64">
        <v>1371</v>
      </c>
      <c r="N64">
        <v>1013</v>
      </c>
      <c r="O64" t="s">
        <v>137</v>
      </c>
      <c r="P64" t="s">
        <v>137</v>
      </c>
      <c r="Q64">
        <v>1</v>
      </c>
      <c r="X64">
        <v>10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 t="s">
        <v>3</v>
      </c>
      <c r="AG64">
        <v>10</v>
      </c>
      <c r="AH64">
        <v>3</v>
      </c>
      <c r="AI64">
        <v>-1</v>
      </c>
      <c r="AJ64" t="s">
        <v>3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ROW(Source!A86)</f>
        <v>86</v>
      </c>
      <c r="B65">
        <v>73939444</v>
      </c>
      <c r="C65">
        <v>73939415</v>
      </c>
      <c r="D65">
        <v>72524457</v>
      </c>
      <c r="E65">
        <v>119</v>
      </c>
      <c r="F65">
        <v>1</v>
      </c>
      <c r="G65">
        <v>1</v>
      </c>
      <c r="H65">
        <v>3</v>
      </c>
      <c r="I65" t="s">
        <v>768</v>
      </c>
      <c r="J65" t="s">
        <v>3</v>
      </c>
      <c r="K65" t="s">
        <v>769</v>
      </c>
      <c r="L65">
        <v>1301</v>
      </c>
      <c r="N65">
        <v>1003</v>
      </c>
      <c r="O65" t="s">
        <v>128</v>
      </c>
      <c r="P65" t="s">
        <v>128</v>
      </c>
      <c r="Q65">
        <v>1</v>
      </c>
      <c r="X65">
        <v>5.91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 t="s">
        <v>3</v>
      </c>
      <c r="AG65">
        <v>5.91</v>
      </c>
      <c r="AH65">
        <v>3</v>
      </c>
      <c r="AI65">
        <v>-1</v>
      </c>
      <c r="AJ65" t="s">
        <v>3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ROW(Source!A86)</f>
        <v>86</v>
      </c>
      <c r="B66">
        <v>73939445</v>
      </c>
      <c r="C66">
        <v>73939415</v>
      </c>
      <c r="D66">
        <v>72524472</v>
      </c>
      <c r="E66">
        <v>119</v>
      </c>
      <c r="F66">
        <v>1</v>
      </c>
      <c r="G66">
        <v>1</v>
      </c>
      <c r="H66">
        <v>3</v>
      </c>
      <c r="I66" t="s">
        <v>756</v>
      </c>
      <c r="J66" t="s">
        <v>3</v>
      </c>
      <c r="K66" t="s">
        <v>770</v>
      </c>
      <c r="L66">
        <v>1301</v>
      </c>
      <c r="N66">
        <v>1003</v>
      </c>
      <c r="O66" t="s">
        <v>128</v>
      </c>
      <c r="P66" t="s">
        <v>128</v>
      </c>
      <c r="Q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 t="s">
        <v>3</v>
      </c>
      <c r="AG66">
        <v>0</v>
      </c>
      <c r="AH66">
        <v>3</v>
      </c>
      <c r="AI66">
        <v>-1</v>
      </c>
      <c r="AJ66" t="s">
        <v>3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ROW(Source!A86)</f>
        <v>86</v>
      </c>
      <c r="B67">
        <v>73939446</v>
      </c>
      <c r="C67">
        <v>73939415</v>
      </c>
      <c r="D67">
        <v>72524528</v>
      </c>
      <c r="E67">
        <v>119</v>
      </c>
      <c r="F67">
        <v>1</v>
      </c>
      <c r="G67">
        <v>1</v>
      </c>
      <c r="H67">
        <v>3</v>
      </c>
      <c r="I67" t="s">
        <v>760</v>
      </c>
      <c r="J67" t="s">
        <v>3</v>
      </c>
      <c r="K67" t="s">
        <v>771</v>
      </c>
      <c r="L67">
        <v>1371</v>
      </c>
      <c r="N67">
        <v>1013</v>
      </c>
      <c r="O67" t="s">
        <v>137</v>
      </c>
      <c r="P67" t="s">
        <v>137</v>
      </c>
      <c r="Q67">
        <v>1</v>
      </c>
      <c r="X67">
        <v>30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 t="s">
        <v>3</v>
      </c>
      <c r="AG67">
        <v>30</v>
      </c>
      <c r="AH67">
        <v>3</v>
      </c>
      <c r="AI67">
        <v>-1</v>
      </c>
      <c r="AJ67" t="s">
        <v>3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ROW(Source!A86)</f>
        <v>86</v>
      </c>
      <c r="B68">
        <v>73939447</v>
      </c>
      <c r="C68">
        <v>73939415</v>
      </c>
      <c r="D68">
        <v>72524535</v>
      </c>
      <c r="E68">
        <v>119</v>
      </c>
      <c r="F68">
        <v>1</v>
      </c>
      <c r="G68">
        <v>1</v>
      </c>
      <c r="H68">
        <v>3</v>
      </c>
      <c r="I68" t="s">
        <v>173</v>
      </c>
      <c r="J68" t="s">
        <v>3</v>
      </c>
      <c r="K68" t="s">
        <v>772</v>
      </c>
      <c r="L68">
        <v>1371</v>
      </c>
      <c r="N68">
        <v>1013</v>
      </c>
      <c r="O68" t="s">
        <v>137</v>
      </c>
      <c r="P68" t="s">
        <v>137</v>
      </c>
      <c r="Q68">
        <v>1</v>
      </c>
      <c r="X68">
        <v>10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 t="s">
        <v>3</v>
      </c>
      <c r="AG68">
        <v>10</v>
      </c>
      <c r="AH68">
        <v>3</v>
      </c>
      <c r="AI68">
        <v>-1</v>
      </c>
      <c r="AJ68" t="s">
        <v>3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ROW(Source!A88)</f>
        <v>88</v>
      </c>
      <c r="B69">
        <v>73939472</v>
      </c>
      <c r="C69">
        <v>73939455</v>
      </c>
      <c r="D69">
        <v>72518669</v>
      </c>
      <c r="E69">
        <v>119</v>
      </c>
      <c r="F69">
        <v>1</v>
      </c>
      <c r="G69">
        <v>1</v>
      </c>
      <c r="H69">
        <v>1</v>
      </c>
      <c r="I69" t="s">
        <v>580</v>
      </c>
      <c r="J69" t="s">
        <v>3</v>
      </c>
      <c r="K69" t="s">
        <v>581</v>
      </c>
      <c r="L69">
        <v>1191</v>
      </c>
      <c r="N69">
        <v>1013</v>
      </c>
      <c r="O69" t="s">
        <v>493</v>
      </c>
      <c r="P69" t="s">
        <v>493</v>
      </c>
      <c r="Q69">
        <v>1</v>
      </c>
      <c r="X69">
        <v>5.91</v>
      </c>
      <c r="Y69">
        <v>0</v>
      </c>
      <c r="Z69">
        <v>0</v>
      </c>
      <c r="AA69">
        <v>0</v>
      </c>
      <c r="AB69">
        <v>430.11</v>
      </c>
      <c r="AC69">
        <v>0</v>
      </c>
      <c r="AD69">
        <v>1</v>
      </c>
      <c r="AE69">
        <v>1</v>
      </c>
      <c r="AF69" t="s">
        <v>3</v>
      </c>
      <c r="AG69">
        <v>5.91</v>
      </c>
      <c r="AH69">
        <v>2</v>
      </c>
      <c r="AI69">
        <v>73939456</v>
      </c>
      <c r="AJ69">
        <v>62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ROW(Source!A88)</f>
        <v>88</v>
      </c>
      <c r="B70">
        <v>73939473</v>
      </c>
      <c r="C70">
        <v>73939455</v>
      </c>
      <c r="D70">
        <v>72518826</v>
      </c>
      <c r="E70">
        <v>119</v>
      </c>
      <c r="F70">
        <v>1</v>
      </c>
      <c r="G70">
        <v>1</v>
      </c>
      <c r="H70">
        <v>1</v>
      </c>
      <c r="I70" t="s">
        <v>491</v>
      </c>
      <c r="J70" t="s">
        <v>3</v>
      </c>
      <c r="K70" t="s">
        <v>492</v>
      </c>
      <c r="L70">
        <v>1191</v>
      </c>
      <c r="N70">
        <v>1013</v>
      </c>
      <c r="O70" t="s">
        <v>493</v>
      </c>
      <c r="P70" t="s">
        <v>493</v>
      </c>
      <c r="Q70">
        <v>1</v>
      </c>
      <c r="X70">
        <v>0.14000000000000001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2</v>
      </c>
      <c r="AF70" t="s">
        <v>3</v>
      </c>
      <c r="AG70">
        <v>0.14000000000000001</v>
      </c>
      <c r="AH70">
        <v>2</v>
      </c>
      <c r="AI70">
        <v>73939457</v>
      </c>
      <c r="AJ70">
        <v>63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ROW(Source!A88)</f>
        <v>88</v>
      </c>
      <c r="B71">
        <v>73939474</v>
      </c>
      <c r="C71">
        <v>73939455</v>
      </c>
      <c r="D71">
        <v>72646931</v>
      </c>
      <c r="E71">
        <v>1</v>
      </c>
      <c r="F71">
        <v>1</v>
      </c>
      <c r="G71">
        <v>1</v>
      </c>
      <c r="H71">
        <v>2</v>
      </c>
      <c r="I71" t="s">
        <v>587</v>
      </c>
      <c r="J71" t="s">
        <v>588</v>
      </c>
      <c r="K71" t="s">
        <v>589</v>
      </c>
      <c r="L71">
        <v>1368</v>
      </c>
      <c r="N71">
        <v>1011</v>
      </c>
      <c r="O71" t="s">
        <v>497</v>
      </c>
      <c r="P71" t="s">
        <v>497</v>
      </c>
      <c r="Q71">
        <v>1</v>
      </c>
      <c r="X71">
        <v>0.14000000000000001</v>
      </c>
      <c r="Y71">
        <v>0</v>
      </c>
      <c r="Z71">
        <v>655.95</v>
      </c>
      <c r="AA71">
        <v>400.24</v>
      </c>
      <c r="AB71">
        <v>0</v>
      </c>
      <c r="AC71">
        <v>0</v>
      </c>
      <c r="AD71">
        <v>1</v>
      </c>
      <c r="AE71">
        <v>0</v>
      </c>
      <c r="AF71" t="s">
        <v>3</v>
      </c>
      <c r="AG71">
        <v>0.14000000000000001</v>
      </c>
      <c r="AH71">
        <v>2</v>
      </c>
      <c r="AI71">
        <v>73939458</v>
      </c>
      <c r="AJ71">
        <v>64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ROW(Source!A88)</f>
        <v>88</v>
      </c>
      <c r="B72">
        <v>73939475</v>
      </c>
      <c r="C72">
        <v>73939455</v>
      </c>
      <c r="D72">
        <v>72647091</v>
      </c>
      <c r="E72">
        <v>1</v>
      </c>
      <c r="F72">
        <v>1</v>
      </c>
      <c r="G72">
        <v>1</v>
      </c>
      <c r="H72">
        <v>2</v>
      </c>
      <c r="I72" t="s">
        <v>593</v>
      </c>
      <c r="J72" t="s">
        <v>594</v>
      </c>
      <c r="K72" t="s">
        <v>595</v>
      </c>
      <c r="L72">
        <v>1368</v>
      </c>
      <c r="N72">
        <v>1011</v>
      </c>
      <c r="O72" t="s">
        <v>497</v>
      </c>
      <c r="P72" t="s">
        <v>497</v>
      </c>
      <c r="Q72">
        <v>1</v>
      </c>
      <c r="X72">
        <v>0.8</v>
      </c>
      <c r="Y72">
        <v>0</v>
      </c>
      <c r="Z72">
        <v>4.3499999999999996</v>
      </c>
      <c r="AA72">
        <v>0</v>
      </c>
      <c r="AB72">
        <v>0</v>
      </c>
      <c r="AC72">
        <v>0</v>
      </c>
      <c r="AD72">
        <v>1</v>
      </c>
      <c r="AE72">
        <v>0</v>
      </c>
      <c r="AF72" t="s">
        <v>3</v>
      </c>
      <c r="AG72">
        <v>0.8</v>
      </c>
      <c r="AH72">
        <v>2</v>
      </c>
      <c r="AI72">
        <v>73939459</v>
      </c>
      <c r="AJ72">
        <v>65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ROW(Source!A88)</f>
        <v>88</v>
      </c>
      <c r="B73">
        <v>73939476</v>
      </c>
      <c r="C73">
        <v>73939455</v>
      </c>
      <c r="D73">
        <v>72647129</v>
      </c>
      <c r="E73">
        <v>1</v>
      </c>
      <c r="F73">
        <v>1</v>
      </c>
      <c r="G73">
        <v>1</v>
      </c>
      <c r="H73">
        <v>2</v>
      </c>
      <c r="I73" t="s">
        <v>528</v>
      </c>
      <c r="J73" t="s">
        <v>529</v>
      </c>
      <c r="K73" t="s">
        <v>530</v>
      </c>
      <c r="L73">
        <v>1368</v>
      </c>
      <c r="N73">
        <v>1011</v>
      </c>
      <c r="O73" t="s">
        <v>497</v>
      </c>
      <c r="P73" t="s">
        <v>497</v>
      </c>
      <c r="Q73">
        <v>1</v>
      </c>
      <c r="X73">
        <v>2.4500000000000002</v>
      </c>
      <c r="Y73">
        <v>0</v>
      </c>
      <c r="Z73">
        <v>43.87</v>
      </c>
      <c r="AA73">
        <v>0</v>
      </c>
      <c r="AB73">
        <v>0</v>
      </c>
      <c r="AC73">
        <v>0</v>
      </c>
      <c r="AD73">
        <v>1</v>
      </c>
      <c r="AE73">
        <v>0</v>
      </c>
      <c r="AF73" t="s">
        <v>3</v>
      </c>
      <c r="AG73">
        <v>2.4500000000000002</v>
      </c>
      <c r="AH73">
        <v>2</v>
      </c>
      <c r="AI73">
        <v>73939460</v>
      </c>
      <c r="AJ73">
        <v>66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ROW(Source!A88)</f>
        <v>88</v>
      </c>
      <c r="B74">
        <v>73939477</v>
      </c>
      <c r="C74">
        <v>73939455</v>
      </c>
      <c r="D74">
        <v>72589309</v>
      </c>
      <c r="E74">
        <v>1</v>
      </c>
      <c r="F74">
        <v>1</v>
      </c>
      <c r="G74">
        <v>1</v>
      </c>
      <c r="H74">
        <v>3</v>
      </c>
      <c r="I74" t="s">
        <v>596</v>
      </c>
      <c r="J74" t="s">
        <v>597</v>
      </c>
      <c r="K74" t="s">
        <v>598</v>
      </c>
      <c r="L74">
        <v>1339</v>
      </c>
      <c r="N74">
        <v>1007</v>
      </c>
      <c r="O74" t="s">
        <v>48</v>
      </c>
      <c r="P74" t="s">
        <v>48</v>
      </c>
      <c r="Q74">
        <v>1</v>
      </c>
      <c r="X74">
        <v>0.3</v>
      </c>
      <c r="Y74">
        <v>115.4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 t="s">
        <v>3</v>
      </c>
      <c r="AG74">
        <v>0.3</v>
      </c>
      <c r="AH74">
        <v>2</v>
      </c>
      <c r="AI74">
        <v>73939461</v>
      </c>
      <c r="AJ74">
        <v>67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ROW(Source!A88)</f>
        <v>88</v>
      </c>
      <c r="B75">
        <v>73939478</v>
      </c>
      <c r="C75">
        <v>73939455</v>
      </c>
      <c r="D75">
        <v>72589313</v>
      </c>
      <c r="E75">
        <v>1</v>
      </c>
      <c r="F75">
        <v>1</v>
      </c>
      <c r="G75">
        <v>1</v>
      </c>
      <c r="H75">
        <v>3</v>
      </c>
      <c r="I75" t="s">
        <v>599</v>
      </c>
      <c r="J75" t="s">
        <v>600</v>
      </c>
      <c r="K75" t="s">
        <v>601</v>
      </c>
      <c r="L75">
        <v>1346</v>
      </c>
      <c r="N75">
        <v>1009</v>
      </c>
      <c r="O75" t="s">
        <v>545</v>
      </c>
      <c r="P75" t="s">
        <v>545</v>
      </c>
      <c r="Q75">
        <v>1</v>
      </c>
      <c r="X75">
        <v>0.06</v>
      </c>
      <c r="Y75">
        <v>41.38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0</v>
      </c>
      <c r="AF75" t="s">
        <v>3</v>
      </c>
      <c r="AG75">
        <v>0.06</v>
      </c>
      <c r="AH75">
        <v>2</v>
      </c>
      <c r="AI75">
        <v>73939462</v>
      </c>
      <c r="AJ75">
        <v>68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ROW(Source!A88)</f>
        <v>88</v>
      </c>
      <c r="B76">
        <v>73939479</v>
      </c>
      <c r="C76">
        <v>73939455</v>
      </c>
      <c r="D76">
        <v>72591353</v>
      </c>
      <c r="E76">
        <v>1</v>
      </c>
      <c r="F76">
        <v>1</v>
      </c>
      <c r="G76">
        <v>1</v>
      </c>
      <c r="H76">
        <v>3</v>
      </c>
      <c r="I76" t="s">
        <v>538</v>
      </c>
      <c r="J76" t="s">
        <v>539</v>
      </c>
      <c r="K76" t="s">
        <v>540</v>
      </c>
      <c r="L76">
        <v>1383</v>
      </c>
      <c r="N76">
        <v>1013</v>
      </c>
      <c r="O76" t="s">
        <v>541</v>
      </c>
      <c r="P76" t="s">
        <v>541</v>
      </c>
      <c r="Q76">
        <v>1</v>
      </c>
      <c r="X76">
        <v>0.45</v>
      </c>
      <c r="Y76">
        <v>9.5500000000000007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 t="s">
        <v>3</v>
      </c>
      <c r="AG76">
        <v>0.45</v>
      </c>
      <c r="AH76">
        <v>2</v>
      </c>
      <c r="AI76">
        <v>73939463</v>
      </c>
      <c r="AJ76">
        <v>69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ROW(Source!A88)</f>
        <v>88</v>
      </c>
      <c r="B77">
        <v>73939480</v>
      </c>
      <c r="C77">
        <v>73939455</v>
      </c>
      <c r="D77">
        <v>72592092</v>
      </c>
      <c r="E77">
        <v>1</v>
      </c>
      <c r="F77">
        <v>1</v>
      </c>
      <c r="G77">
        <v>1</v>
      </c>
      <c r="H77">
        <v>3</v>
      </c>
      <c r="I77" t="s">
        <v>542</v>
      </c>
      <c r="J77" t="s">
        <v>543</v>
      </c>
      <c r="K77" t="s">
        <v>544</v>
      </c>
      <c r="L77">
        <v>1346</v>
      </c>
      <c r="N77">
        <v>1009</v>
      </c>
      <c r="O77" t="s">
        <v>545</v>
      </c>
      <c r="P77" t="s">
        <v>545</v>
      </c>
      <c r="Q77">
        <v>1</v>
      </c>
      <c r="X77">
        <v>0.72</v>
      </c>
      <c r="Y77">
        <v>131.85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 t="s">
        <v>3</v>
      </c>
      <c r="AG77">
        <v>0.72</v>
      </c>
      <c r="AH77">
        <v>2</v>
      </c>
      <c r="AI77">
        <v>73939464</v>
      </c>
      <c r="AJ77">
        <v>70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ROW(Source!A88)</f>
        <v>88</v>
      </c>
      <c r="B78">
        <v>73939481</v>
      </c>
      <c r="C78">
        <v>73939455</v>
      </c>
      <c r="D78">
        <v>72592868</v>
      </c>
      <c r="E78">
        <v>1</v>
      </c>
      <c r="F78">
        <v>1</v>
      </c>
      <c r="G78">
        <v>1</v>
      </c>
      <c r="H78">
        <v>3</v>
      </c>
      <c r="I78" t="s">
        <v>602</v>
      </c>
      <c r="J78" t="s">
        <v>603</v>
      </c>
      <c r="K78" t="s">
        <v>604</v>
      </c>
      <c r="L78">
        <v>1346</v>
      </c>
      <c r="N78">
        <v>1009</v>
      </c>
      <c r="O78" t="s">
        <v>545</v>
      </c>
      <c r="P78" t="s">
        <v>545</v>
      </c>
      <c r="Q78">
        <v>1</v>
      </c>
      <c r="X78">
        <v>0.75</v>
      </c>
      <c r="Y78">
        <v>174.93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 t="s">
        <v>3</v>
      </c>
      <c r="AG78">
        <v>0.75</v>
      </c>
      <c r="AH78">
        <v>2</v>
      </c>
      <c r="AI78">
        <v>73939465</v>
      </c>
      <c r="AJ78">
        <v>71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ROW(Source!A88)</f>
        <v>88</v>
      </c>
      <c r="B79">
        <v>73939482</v>
      </c>
      <c r="C79">
        <v>73939455</v>
      </c>
      <c r="D79">
        <v>72610535</v>
      </c>
      <c r="E79">
        <v>1</v>
      </c>
      <c r="F79">
        <v>1</v>
      </c>
      <c r="G79">
        <v>1</v>
      </c>
      <c r="H79">
        <v>3</v>
      </c>
      <c r="I79" t="s">
        <v>552</v>
      </c>
      <c r="J79" t="s">
        <v>553</v>
      </c>
      <c r="K79" t="s">
        <v>554</v>
      </c>
      <c r="L79">
        <v>1348</v>
      </c>
      <c r="N79">
        <v>1009</v>
      </c>
      <c r="O79" t="s">
        <v>285</v>
      </c>
      <c r="P79" t="s">
        <v>285</v>
      </c>
      <c r="Q79">
        <v>1000</v>
      </c>
      <c r="X79">
        <v>1.8000000000000001E-4</v>
      </c>
      <c r="Y79">
        <v>74437.320000000007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 t="s">
        <v>3</v>
      </c>
      <c r="AG79">
        <v>1.8000000000000001E-4</v>
      </c>
      <c r="AH79">
        <v>2</v>
      </c>
      <c r="AI79">
        <v>73939466</v>
      </c>
      <c r="AJ79">
        <v>72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ROW(Source!A88)</f>
        <v>88</v>
      </c>
      <c r="B80">
        <v>73939483</v>
      </c>
      <c r="C80">
        <v>73939455</v>
      </c>
      <c r="D80">
        <v>72610602</v>
      </c>
      <c r="E80">
        <v>1</v>
      </c>
      <c r="F80">
        <v>1</v>
      </c>
      <c r="G80">
        <v>1</v>
      </c>
      <c r="H80">
        <v>3</v>
      </c>
      <c r="I80" t="s">
        <v>605</v>
      </c>
      <c r="J80" t="s">
        <v>606</v>
      </c>
      <c r="K80" t="s">
        <v>607</v>
      </c>
      <c r="L80">
        <v>1348</v>
      </c>
      <c r="N80">
        <v>1009</v>
      </c>
      <c r="O80" t="s">
        <v>285</v>
      </c>
      <c r="P80" t="s">
        <v>285</v>
      </c>
      <c r="Q80">
        <v>1000</v>
      </c>
      <c r="X80">
        <v>1.8000000000000001E-4</v>
      </c>
      <c r="Y80">
        <v>118848.25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0</v>
      </c>
      <c r="AF80" t="s">
        <v>3</v>
      </c>
      <c r="AG80">
        <v>1.8000000000000001E-4</v>
      </c>
      <c r="AH80">
        <v>2</v>
      </c>
      <c r="AI80">
        <v>73939467</v>
      </c>
      <c r="AJ80">
        <v>73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ROW(Source!A88)</f>
        <v>88</v>
      </c>
      <c r="B81">
        <v>73939484</v>
      </c>
      <c r="C81">
        <v>73939455</v>
      </c>
      <c r="D81">
        <v>72610848</v>
      </c>
      <c r="E81">
        <v>1</v>
      </c>
      <c r="F81">
        <v>1</v>
      </c>
      <c r="G81">
        <v>1</v>
      </c>
      <c r="H81">
        <v>3</v>
      </c>
      <c r="I81" t="s">
        <v>608</v>
      </c>
      <c r="J81" t="s">
        <v>609</v>
      </c>
      <c r="K81" t="s">
        <v>610</v>
      </c>
      <c r="L81">
        <v>1348</v>
      </c>
      <c r="N81">
        <v>1009</v>
      </c>
      <c r="O81" t="s">
        <v>285</v>
      </c>
      <c r="P81" t="s">
        <v>285</v>
      </c>
      <c r="Q81">
        <v>1000</v>
      </c>
      <c r="X81">
        <v>2.0000000000000002E-5</v>
      </c>
      <c r="Y81">
        <v>344491.84</v>
      </c>
      <c r="Z81">
        <v>0</v>
      </c>
      <c r="AA81">
        <v>0</v>
      </c>
      <c r="AB81">
        <v>0</v>
      </c>
      <c r="AC81">
        <v>0</v>
      </c>
      <c r="AD81">
        <v>1</v>
      </c>
      <c r="AE81">
        <v>0</v>
      </c>
      <c r="AF81" t="s">
        <v>3</v>
      </c>
      <c r="AG81">
        <v>2.0000000000000002E-5</v>
      </c>
      <c r="AH81">
        <v>2</v>
      </c>
      <c r="AI81">
        <v>73939468</v>
      </c>
      <c r="AJ81">
        <v>74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ROW(Source!A88)</f>
        <v>88</v>
      </c>
      <c r="B82">
        <v>73939485</v>
      </c>
      <c r="C82">
        <v>73939455</v>
      </c>
      <c r="D82">
        <v>72523108</v>
      </c>
      <c r="E82">
        <v>119</v>
      </c>
      <c r="F82">
        <v>1</v>
      </c>
      <c r="G82">
        <v>1</v>
      </c>
      <c r="H82">
        <v>3</v>
      </c>
      <c r="I82" t="s">
        <v>773</v>
      </c>
      <c r="J82" t="s">
        <v>3</v>
      </c>
      <c r="K82" t="s">
        <v>774</v>
      </c>
      <c r="L82">
        <v>1371</v>
      </c>
      <c r="N82">
        <v>1013</v>
      </c>
      <c r="O82" t="s">
        <v>137</v>
      </c>
      <c r="P82" t="s">
        <v>137</v>
      </c>
      <c r="Q82">
        <v>1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 t="s">
        <v>3</v>
      </c>
      <c r="AG82">
        <v>1</v>
      </c>
      <c r="AH82">
        <v>3</v>
      </c>
      <c r="AI82">
        <v>-1</v>
      </c>
      <c r="AJ82" t="s">
        <v>3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ROW(Source!A88)</f>
        <v>88</v>
      </c>
      <c r="B83">
        <v>73939486</v>
      </c>
      <c r="C83">
        <v>73939455</v>
      </c>
      <c r="D83">
        <v>72629460</v>
      </c>
      <c r="E83">
        <v>1</v>
      </c>
      <c r="F83">
        <v>1</v>
      </c>
      <c r="G83">
        <v>1</v>
      </c>
      <c r="H83">
        <v>3</v>
      </c>
      <c r="I83" t="s">
        <v>148</v>
      </c>
      <c r="J83" t="s">
        <v>150</v>
      </c>
      <c r="K83" t="s">
        <v>149</v>
      </c>
      <c r="L83">
        <v>1301</v>
      </c>
      <c r="N83">
        <v>1003</v>
      </c>
      <c r="O83" t="s">
        <v>128</v>
      </c>
      <c r="P83" t="s">
        <v>128</v>
      </c>
      <c r="Q83">
        <v>1</v>
      </c>
      <c r="X83">
        <v>5.8</v>
      </c>
      <c r="Y83">
        <v>201.05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0</v>
      </c>
      <c r="AF83" t="s">
        <v>3</v>
      </c>
      <c r="AG83">
        <v>5.8</v>
      </c>
      <c r="AH83">
        <v>2</v>
      </c>
      <c r="AI83">
        <v>73939469</v>
      </c>
      <c r="AJ83">
        <v>75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ROW(Source!A88)</f>
        <v>88</v>
      </c>
      <c r="B84">
        <v>73939487</v>
      </c>
      <c r="C84">
        <v>73939455</v>
      </c>
      <c r="D84">
        <v>72630654</v>
      </c>
      <c r="E84">
        <v>1</v>
      </c>
      <c r="F84">
        <v>1</v>
      </c>
      <c r="G84">
        <v>1</v>
      </c>
      <c r="H84">
        <v>3</v>
      </c>
      <c r="I84" t="s">
        <v>611</v>
      </c>
      <c r="J84" t="s">
        <v>612</v>
      </c>
      <c r="K84" t="s">
        <v>613</v>
      </c>
      <c r="L84">
        <v>1371</v>
      </c>
      <c r="N84">
        <v>1013</v>
      </c>
      <c r="O84" t="s">
        <v>137</v>
      </c>
      <c r="P84" t="s">
        <v>137</v>
      </c>
      <c r="Q84">
        <v>1</v>
      </c>
      <c r="X84">
        <v>2</v>
      </c>
      <c r="Y84">
        <v>434.55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0</v>
      </c>
      <c r="AF84" t="s">
        <v>3</v>
      </c>
      <c r="AG84">
        <v>2</v>
      </c>
      <c r="AH84">
        <v>2</v>
      </c>
      <c r="AI84">
        <v>73939470</v>
      </c>
      <c r="AJ84">
        <v>76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ROW(Source!A88)</f>
        <v>88</v>
      </c>
      <c r="B85">
        <v>73939488</v>
      </c>
      <c r="C85">
        <v>73939455</v>
      </c>
      <c r="D85">
        <v>72631043</v>
      </c>
      <c r="E85">
        <v>1</v>
      </c>
      <c r="F85">
        <v>1</v>
      </c>
      <c r="G85">
        <v>1</v>
      </c>
      <c r="H85">
        <v>3</v>
      </c>
      <c r="I85" t="s">
        <v>614</v>
      </c>
      <c r="J85" t="s">
        <v>615</v>
      </c>
      <c r="K85" t="s">
        <v>616</v>
      </c>
      <c r="L85">
        <v>1371</v>
      </c>
      <c r="N85">
        <v>1013</v>
      </c>
      <c r="O85" t="s">
        <v>137</v>
      </c>
      <c r="P85" t="s">
        <v>137</v>
      </c>
      <c r="Q85">
        <v>1</v>
      </c>
      <c r="X85">
        <v>4</v>
      </c>
      <c r="Y85">
        <v>75.239999999999995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0</v>
      </c>
      <c r="AF85" t="s">
        <v>3</v>
      </c>
      <c r="AG85">
        <v>4</v>
      </c>
      <c r="AH85">
        <v>2</v>
      </c>
      <c r="AI85">
        <v>73939471</v>
      </c>
      <c r="AJ85">
        <v>77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ROW(Source!A90)</f>
        <v>90</v>
      </c>
      <c r="B86">
        <v>73939495</v>
      </c>
      <c r="C86">
        <v>73939490</v>
      </c>
      <c r="D86">
        <v>72518685</v>
      </c>
      <c r="E86">
        <v>119</v>
      </c>
      <c r="F86">
        <v>1</v>
      </c>
      <c r="G86">
        <v>1</v>
      </c>
      <c r="H86">
        <v>1</v>
      </c>
      <c r="I86" t="s">
        <v>617</v>
      </c>
      <c r="J86" t="s">
        <v>3</v>
      </c>
      <c r="K86" t="s">
        <v>618</v>
      </c>
      <c r="L86">
        <v>1191</v>
      </c>
      <c r="N86">
        <v>1013</v>
      </c>
      <c r="O86" t="s">
        <v>493</v>
      </c>
      <c r="P86" t="s">
        <v>493</v>
      </c>
      <c r="Q86">
        <v>1</v>
      </c>
      <c r="X86">
        <v>0.32</v>
      </c>
      <c r="Y86">
        <v>0</v>
      </c>
      <c r="Z86">
        <v>0</v>
      </c>
      <c r="AA86">
        <v>0</v>
      </c>
      <c r="AB86">
        <v>459.98</v>
      </c>
      <c r="AC86">
        <v>0</v>
      </c>
      <c r="AD86">
        <v>1</v>
      </c>
      <c r="AE86">
        <v>1</v>
      </c>
      <c r="AF86" t="s">
        <v>3</v>
      </c>
      <c r="AG86">
        <v>0.32</v>
      </c>
      <c r="AH86">
        <v>2</v>
      </c>
      <c r="AI86">
        <v>73939491</v>
      </c>
      <c r="AJ86">
        <v>78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ROW(Source!A90)</f>
        <v>90</v>
      </c>
      <c r="B87">
        <v>73939496</v>
      </c>
      <c r="C87">
        <v>73939490</v>
      </c>
      <c r="D87">
        <v>72518826</v>
      </c>
      <c r="E87">
        <v>119</v>
      </c>
      <c r="F87">
        <v>1</v>
      </c>
      <c r="G87">
        <v>1</v>
      </c>
      <c r="H87">
        <v>1</v>
      </c>
      <c r="I87" t="s">
        <v>491</v>
      </c>
      <c r="J87" t="s">
        <v>3</v>
      </c>
      <c r="K87" t="s">
        <v>492</v>
      </c>
      <c r="L87">
        <v>1191</v>
      </c>
      <c r="N87">
        <v>1013</v>
      </c>
      <c r="O87" t="s">
        <v>493</v>
      </c>
      <c r="P87" t="s">
        <v>493</v>
      </c>
      <c r="Q87">
        <v>1</v>
      </c>
      <c r="X87">
        <v>0.18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2</v>
      </c>
      <c r="AF87" t="s">
        <v>3</v>
      </c>
      <c r="AG87">
        <v>0.18</v>
      </c>
      <c r="AH87">
        <v>2</v>
      </c>
      <c r="AI87">
        <v>73939492</v>
      </c>
      <c r="AJ87">
        <v>79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">
      <c r="A88">
        <f>ROW(Source!A90)</f>
        <v>90</v>
      </c>
      <c r="B88">
        <v>73939497</v>
      </c>
      <c r="C88">
        <v>73939490</v>
      </c>
      <c r="D88">
        <v>72647086</v>
      </c>
      <c r="E88">
        <v>1</v>
      </c>
      <c r="F88">
        <v>1</v>
      </c>
      <c r="G88">
        <v>1</v>
      </c>
      <c r="H88">
        <v>2</v>
      </c>
      <c r="I88" t="s">
        <v>619</v>
      </c>
      <c r="J88" t="s">
        <v>620</v>
      </c>
      <c r="K88" t="s">
        <v>621</v>
      </c>
      <c r="L88">
        <v>1368</v>
      </c>
      <c r="N88">
        <v>1011</v>
      </c>
      <c r="O88" t="s">
        <v>497</v>
      </c>
      <c r="P88" t="s">
        <v>497</v>
      </c>
      <c r="Q88">
        <v>1</v>
      </c>
      <c r="X88">
        <v>0.18</v>
      </c>
      <c r="Y88">
        <v>0</v>
      </c>
      <c r="Z88">
        <v>1069.08</v>
      </c>
      <c r="AA88">
        <v>459.98</v>
      </c>
      <c r="AB88">
        <v>0</v>
      </c>
      <c r="AC88">
        <v>0</v>
      </c>
      <c r="AD88">
        <v>1</v>
      </c>
      <c r="AE88">
        <v>0</v>
      </c>
      <c r="AF88" t="s">
        <v>3</v>
      </c>
      <c r="AG88">
        <v>0.18</v>
      </c>
      <c r="AH88">
        <v>2</v>
      </c>
      <c r="AI88">
        <v>73939493</v>
      </c>
      <c r="AJ88">
        <v>80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2">
      <c r="A89">
        <f>ROW(Source!A90)</f>
        <v>90</v>
      </c>
      <c r="B89">
        <v>73939498</v>
      </c>
      <c r="C89">
        <v>73939490</v>
      </c>
      <c r="D89">
        <v>72592092</v>
      </c>
      <c r="E89">
        <v>1</v>
      </c>
      <c r="F89">
        <v>1</v>
      </c>
      <c r="G89">
        <v>1</v>
      </c>
      <c r="H89">
        <v>3</v>
      </c>
      <c r="I89" t="s">
        <v>542</v>
      </c>
      <c r="J89" t="s">
        <v>543</v>
      </c>
      <c r="K89" t="s">
        <v>544</v>
      </c>
      <c r="L89">
        <v>1346</v>
      </c>
      <c r="N89">
        <v>1009</v>
      </c>
      <c r="O89" t="s">
        <v>545</v>
      </c>
      <c r="P89" t="s">
        <v>545</v>
      </c>
      <c r="Q89">
        <v>1</v>
      </c>
      <c r="X89">
        <v>0.1</v>
      </c>
      <c r="Y89">
        <v>131.85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0</v>
      </c>
      <c r="AF89" t="s">
        <v>3</v>
      </c>
      <c r="AG89">
        <v>0.1</v>
      </c>
      <c r="AH89">
        <v>2</v>
      </c>
      <c r="AI89">
        <v>73939494</v>
      </c>
      <c r="AJ89">
        <v>81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2">
      <c r="A90">
        <f>ROW(Source!A90)</f>
        <v>90</v>
      </c>
      <c r="B90">
        <v>73939499</v>
      </c>
      <c r="C90">
        <v>73939490</v>
      </c>
      <c r="D90">
        <v>72524270</v>
      </c>
      <c r="E90">
        <v>119</v>
      </c>
      <c r="F90">
        <v>1</v>
      </c>
      <c r="G90">
        <v>1</v>
      </c>
      <c r="H90">
        <v>3</v>
      </c>
      <c r="I90" t="s">
        <v>775</v>
      </c>
      <c r="J90" t="s">
        <v>3</v>
      </c>
      <c r="K90" t="s">
        <v>776</v>
      </c>
      <c r="L90">
        <v>1371</v>
      </c>
      <c r="N90">
        <v>1013</v>
      </c>
      <c r="O90" t="s">
        <v>137</v>
      </c>
      <c r="P90" t="s">
        <v>137</v>
      </c>
      <c r="Q90">
        <v>1</v>
      </c>
      <c r="X90">
        <v>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 t="s">
        <v>3</v>
      </c>
      <c r="AG90">
        <v>1</v>
      </c>
      <c r="AH90">
        <v>3</v>
      </c>
      <c r="AI90">
        <v>-1</v>
      </c>
      <c r="AJ90" t="s">
        <v>3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2">
      <c r="A91">
        <f>ROW(Source!A92)</f>
        <v>92</v>
      </c>
      <c r="B91">
        <v>73940228</v>
      </c>
      <c r="C91">
        <v>73940227</v>
      </c>
      <c r="D91">
        <v>72518787</v>
      </c>
      <c r="E91">
        <v>119</v>
      </c>
      <c r="F91">
        <v>1</v>
      </c>
      <c r="G91">
        <v>1</v>
      </c>
      <c r="H91">
        <v>1</v>
      </c>
      <c r="I91" t="s">
        <v>582</v>
      </c>
      <c r="J91" t="s">
        <v>3</v>
      </c>
      <c r="K91" t="s">
        <v>583</v>
      </c>
      <c r="L91">
        <v>1369</v>
      </c>
      <c r="N91">
        <v>1013</v>
      </c>
      <c r="O91" t="s">
        <v>584</v>
      </c>
      <c r="P91" t="s">
        <v>584</v>
      </c>
      <c r="Q91">
        <v>1</v>
      </c>
      <c r="X91">
        <v>0.93</v>
      </c>
      <c r="Y91">
        <v>0</v>
      </c>
      <c r="Z91">
        <v>0</v>
      </c>
      <c r="AA91">
        <v>0</v>
      </c>
      <c r="AB91">
        <v>325.57</v>
      </c>
      <c r="AC91">
        <v>0</v>
      </c>
      <c r="AD91">
        <v>1</v>
      </c>
      <c r="AE91">
        <v>1</v>
      </c>
      <c r="AF91" t="s">
        <v>3</v>
      </c>
      <c r="AG91">
        <v>0.93</v>
      </c>
      <c r="AH91">
        <v>2</v>
      </c>
      <c r="AI91">
        <v>73940228</v>
      </c>
      <c r="AJ91">
        <v>82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2">
      <c r="A92">
        <f>ROW(Source!A92)</f>
        <v>92</v>
      </c>
      <c r="B92">
        <v>73940229</v>
      </c>
      <c r="C92">
        <v>73940227</v>
      </c>
      <c r="D92">
        <v>72518791</v>
      </c>
      <c r="E92">
        <v>119</v>
      </c>
      <c r="F92">
        <v>1</v>
      </c>
      <c r="G92">
        <v>1</v>
      </c>
      <c r="H92">
        <v>1</v>
      </c>
      <c r="I92" t="s">
        <v>585</v>
      </c>
      <c r="J92" t="s">
        <v>3</v>
      </c>
      <c r="K92" t="s">
        <v>586</v>
      </c>
      <c r="L92">
        <v>1369</v>
      </c>
      <c r="N92">
        <v>1013</v>
      </c>
      <c r="O92" t="s">
        <v>584</v>
      </c>
      <c r="P92" t="s">
        <v>584</v>
      </c>
      <c r="Q92">
        <v>1</v>
      </c>
      <c r="X92">
        <v>153.47</v>
      </c>
      <c r="Y92">
        <v>0</v>
      </c>
      <c r="Z92">
        <v>0</v>
      </c>
      <c r="AA92">
        <v>0</v>
      </c>
      <c r="AB92">
        <v>400.24</v>
      </c>
      <c r="AC92">
        <v>0</v>
      </c>
      <c r="AD92">
        <v>1</v>
      </c>
      <c r="AE92">
        <v>1</v>
      </c>
      <c r="AF92" t="s">
        <v>3</v>
      </c>
      <c r="AG92">
        <v>153.47</v>
      </c>
      <c r="AH92">
        <v>2</v>
      </c>
      <c r="AI92">
        <v>73940229</v>
      </c>
      <c r="AJ92">
        <v>83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2">
      <c r="A93">
        <f>ROW(Source!A92)</f>
        <v>92</v>
      </c>
      <c r="B93">
        <v>73940230</v>
      </c>
      <c r="C93">
        <v>73940227</v>
      </c>
      <c r="D93">
        <v>72518826</v>
      </c>
      <c r="E93">
        <v>119</v>
      </c>
      <c r="F93">
        <v>1</v>
      </c>
      <c r="G93">
        <v>1</v>
      </c>
      <c r="H93">
        <v>1</v>
      </c>
      <c r="I93" t="s">
        <v>491</v>
      </c>
      <c r="J93" t="s">
        <v>3</v>
      </c>
      <c r="K93" t="s">
        <v>492</v>
      </c>
      <c r="L93">
        <v>1191</v>
      </c>
      <c r="N93">
        <v>1013</v>
      </c>
      <c r="O93" t="s">
        <v>493</v>
      </c>
      <c r="P93" t="s">
        <v>493</v>
      </c>
      <c r="Q93">
        <v>1</v>
      </c>
      <c r="X93">
        <v>0.61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2</v>
      </c>
      <c r="AF93" t="s">
        <v>3</v>
      </c>
      <c r="AG93">
        <v>0.61</v>
      </c>
      <c r="AH93">
        <v>2</v>
      </c>
      <c r="AI93">
        <v>73940230</v>
      </c>
      <c r="AJ93">
        <v>84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2">
      <c r="A94">
        <f>ROW(Source!A92)</f>
        <v>92</v>
      </c>
      <c r="B94">
        <v>73940231</v>
      </c>
      <c r="C94">
        <v>73940227</v>
      </c>
      <c r="D94">
        <v>72646931</v>
      </c>
      <c r="E94">
        <v>1</v>
      </c>
      <c r="F94">
        <v>1</v>
      </c>
      <c r="G94">
        <v>1</v>
      </c>
      <c r="H94">
        <v>2</v>
      </c>
      <c r="I94" t="s">
        <v>587</v>
      </c>
      <c r="J94" t="s">
        <v>588</v>
      </c>
      <c r="K94" t="s">
        <v>589</v>
      </c>
      <c r="L94">
        <v>1368</v>
      </c>
      <c r="N94">
        <v>1011</v>
      </c>
      <c r="O94" t="s">
        <v>497</v>
      </c>
      <c r="P94" t="s">
        <v>497</v>
      </c>
      <c r="Q94">
        <v>1</v>
      </c>
      <c r="X94">
        <v>0.61</v>
      </c>
      <c r="Y94">
        <v>0</v>
      </c>
      <c r="Z94">
        <v>655.95</v>
      </c>
      <c r="AA94">
        <v>400.24</v>
      </c>
      <c r="AB94">
        <v>0</v>
      </c>
      <c r="AC94">
        <v>0</v>
      </c>
      <c r="AD94">
        <v>1</v>
      </c>
      <c r="AE94">
        <v>0</v>
      </c>
      <c r="AF94" t="s">
        <v>3</v>
      </c>
      <c r="AG94">
        <v>0.61</v>
      </c>
      <c r="AH94">
        <v>2</v>
      </c>
      <c r="AI94">
        <v>73940231</v>
      </c>
      <c r="AJ94">
        <v>85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">
      <c r="A95">
        <f>ROW(Source!A92)</f>
        <v>92</v>
      </c>
      <c r="B95">
        <v>73940232</v>
      </c>
      <c r="C95">
        <v>73940227</v>
      </c>
      <c r="D95">
        <v>72647089</v>
      </c>
      <c r="E95">
        <v>1</v>
      </c>
      <c r="F95">
        <v>1</v>
      </c>
      <c r="G95">
        <v>1</v>
      </c>
      <c r="H95">
        <v>2</v>
      </c>
      <c r="I95" t="s">
        <v>566</v>
      </c>
      <c r="J95" t="s">
        <v>567</v>
      </c>
      <c r="K95" t="s">
        <v>568</v>
      </c>
      <c r="L95">
        <v>1368</v>
      </c>
      <c r="N95">
        <v>1011</v>
      </c>
      <c r="O95" t="s">
        <v>497</v>
      </c>
      <c r="P95" t="s">
        <v>497</v>
      </c>
      <c r="Q95">
        <v>1</v>
      </c>
      <c r="X95">
        <v>3.4</v>
      </c>
      <c r="Y95">
        <v>0</v>
      </c>
      <c r="Z95">
        <v>8.6300000000000008</v>
      </c>
      <c r="AA95">
        <v>0</v>
      </c>
      <c r="AB95">
        <v>0</v>
      </c>
      <c r="AC95">
        <v>0</v>
      </c>
      <c r="AD95">
        <v>1</v>
      </c>
      <c r="AE95">
        <v>0</v>
      </c>
      <c r="AF95" t="s">
        <v>3</v>
      </c>
      <c r="AG95">
        <v>3.4</v>
      </c>
      <c r="AH95">
        <v>2</v>
      </c>
      <c r="AI95">
        <v>73940232</v>
      </c>
      <c r="AJ95">
        <v>86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2">
      <c r="A96">
        <f>ROW(Source!A92)</f>
        <v>92</v>
      </c>
      <c r="B96">
        <v>73940233</v>
      </c>
      <c r="C96">
        <v>73940227</v>
      </c>
      <c r="D96">
        <v>72647111</v>
      </c>
      <c r="E96">
        <v>1</v>
      </c>
      <c r="F96">
        <v>1</v>
      </c>
      <c r="G96">
        <v>1</v>
      </c>
      <c r="H96">
        <v>2</v>
      </c>
      <c r="I96" t="s">
        <v>569</v>
      </c>
      <c r="J96" t="s">
        <v>570</v>
      </c>
      <c r="K96" t="s">
        <v>571</v>
      </c>
      <c r="L96">
        <v>1368</v>
      </c>
      <c r="N96">
        <v>1011</v>
      </c>
      <c r="O96" t="s">
        <v>497</v>
      </c>
      <c r="P96" t="s">
        <v>497</v>
      </c>
      <c r="Q96">
        <v>1</v>
      </c>
      <c r="X96">
        <v>75</v>
      </c>
      <c r="Y96">
        <v>0</v>
      </c>
      <c r="Z96">
        <v>3.34</v>
      </c>
      <c r="AA96">
        <v>0</v>
      </c>
      <c r="AB96">
        <v>0</v>
      </c>
      <c r="AC96">
        <v>0</v>
      </c>
      <c r="AD96">
        <v>1</v>
      </c>
      <c r="AE96">
        <v>0</v>
      </c>
      <c r="AF96" t="s">
        <v>3</v>
      </c>
      <c r="AG96">
        <v>75</v>
      </c>
      <c r="AH96">
        <v>2</v>
      </c>
      <c r="AI96">
        <v>73940233</v>
      </c>
      <c r="AJ96">
        <v>87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">
      <c r="A97">
        <f>ROW(Source!A92)</f>
        <v>92</v>
      </c>
      <c r="B97">
        <v>73940234</v>
      </c>
      <c r="C97">
        <v>73940227</v>
      </c>
      <c r="D97">
        <v>72594025</v>
      </c>
      <c r="E97">
        <v>1</v>
      </c>
      <c r="F97">
        <v>1</v>
      </c>
      <c r="G97">
        <v>1</v>
      </c>
      <c r="H97">
        <v>3</v>
      </c>
      <c r="I97" t="s">
        <v>575</v>
      </c>
      <c r="J97" t="s">
        <v>576</v>
      </c>
      <c r="K97" t="s">
        <v>577</v>
      </c>
      <c r="L97">
        <v>1346</v>
      </c>
      <c r="N97">
        <v>1009</v>
      </c>
      <c r="O97" t="s">
        <v>545</v>
      </c>
      <c r="P97" t="s">
        <v>545</v>
      </c>
      <c r="Q97">
        <v>1</v>
      </c>
      <c r="X97">
        <v>0.1</v>
      </c>
      <c r="Y97">
        <v>56.11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 t="s">
        <v>3</v>
      </c>
      <c r="AG97">
        <v>0.1</v>
      </c>
      <c r="AH97">
        <v>2</v>
      </c>
      <c r="AI97">
        <v>73940234</v>
      </c>
      <c r="AJ97">
        <v>88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2">
      <c r="A98">
        <f>ROW(Source!A92)</f>
        <v>92</v>
      </c>
      <c r="B98">
        <v>73940235</v>
      </c>
      <c r="C98">
        <v>73940227</v>
      </c>
      <c r="D98">
        <v>72610957</v>
      </c>
      <c r="E98">
        <v>1</v>
      </c>
      <c r="F98">
        <v>1</v>
      </c>
      <c r="G98">
        <v>1</v>
      </c>
      <c r="H98">
        <v>3</v>
      </c>
      <c r="I98" t="s">
        <v>590</v>
      </c>
      <c r="J98" t="s">
        <v>591</v>
      </c>
      <c r="K98" t="s">
        <v>592</v>
      </c>
      <c r="L98">
        <v>1346</v>
      </c>
      <c r="N98">
        <v>1009</v>
      </c>
      <c r="O98" t="s">
        <v>545</v>
      </c>
      <c r="P98" t="s">
        <v>545</v>
      </c>
      <c r="Q98">
        <v>1</v>
      </c>
      <c r="X98">
        <v>0.5</v>
      </c>
      <c r="Y98">
        <v>60.6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 t="s">
        <v>3</v>
      </c>
      <c r="AG98">
        <v>0.5</v>
      </c>
      <c r="AH98">
        <v>2</v>
      </c>
      <c r="AI98">
        <v>73940235</v>
      </c>
      <c r="AJ98">
        <v>89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">
      <c r="A99">
        <f>ROW(Source!A92)</f>
        <v>92</v>
      </c>
      <c r="B99">
        <v>73940236</v>
      </c>
      <c r="C99">
        <v>73940227</v>
      </c>
      <c r="D99">
        <v>72524457</v>
      </c>
      <c r="E99">
        <v>119</v>
      </c>
      <c r="F99">
        <v>1</v>
      </c>
      <c r="G99">
        <v>1</v>
      </c>
      <c r="H99">
        <v>3</v>
      </c>
      <c r="I99" t="s">
        <v>768</v>
      </c>
      <c r="J99" t="s">
        <v>3</v>
      </c>
      <c r="K99" t="s">
        <v>769</v>
      </c>
      <c r="L99">
        <v>1301</v>
      </c>
      <c r="N99">
        <v>1003</v>
      </c>
      <c r="O99" t="s">
        <v>128</v>
      </c>
      <c r="P99" t="s">
        <v>128</v>
      </c>
      <c r="Q99">
        <v>1</v>
      </c>
      <c r="X99">
        <v>38.200000000000003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 t="s">
        <v>3</v>
      </c>
      <c r="AG99">
        <v>38.200000000000003</v>
      </c>
      <c r="AH99">
        <v>3</v>
      </c>
      <c r="AI99">
        <v>-1</v>
      </c>
      <c r="AJ99" t="s">
        <v>3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">
      <c r="A100">
        <f>ROW(Source!A92)</f>
        <v>92</v>
      </c>
      <c r="B100">
        <v>73940237</v>
      </c>
      <c r="C100">
        <v>73940227</v>
      </c>
      <c r="D100">
        <v>72524528</v>
      </c>
      <c r="E100">
        <v>119</v>
      </c>
      <c r="F100">
        <v>1</v>
      </c>
      <c r="G100">
        <v>1</v>
      </c>
      <c r="H100">
        <v>3</v>
      </c>
      <c r="I100" t="s">
        <v>760</v>
      </c>
      <c r="J100" t="s">
        <v>3</v>
      </c>
      <c r="K100" t="s">
        <v>761</v>
      </c>
      <c r="L100">
        <v>1371</v>
      </c>
      <c r="N100">
        <v>1013</v>
      </c>
      <c r="O100" t="s">
        <v>137</v>
      </c>
      <c r="P100" t="s">
        <v>137</v>
      </c>
      <c r="Q100">
        <v>1</v>
      </c>
      <c r="X100">
        <v>200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 t="s">
        <v>3</v>
      </c>
      <c r="AG100">
        <v>200</v>
      </c>
      <c r="AH100">
        <v>3</v>
      </c>
      <c r="AI100">
        <v>-1</v>
      </c>
      <c r="AJ100" t="s">
        <v>3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">
      <c r="A101">
        <f>ROW(Source!A92)</f>
        <v>92</v>
      </c>
      <c r="B101">
        <v>73940238</v>
      </c>
      <c r="C101">
        <v>73940227</v>
      </c>
      <c r="D101">
        <v>72524540</v>
      </c>
      <c r="E101">
        <v>119</v>
      </c>
      <c r="F101">
        <v>1</v>
      </c>
      <c r="G101">
        <v>1</v>
      </c>
      <c r="H101">
        <v>3</v>
      </c>
      <c r="I101" t="s">
        <v>777</v>
      </c>
      <c r="J101" t="s">
        <v>3</v>
      </c>
      <c r="K101" t="s">
        <v>778</v>
      </c>
      <c r="L101">
        <v>1371</v>
      </c>
      <c r="N101">
        <v>1013</v>
      </c>
      <c r="O101" t="s">
        <v>137</v>
      </c>
      <c r="P101" t="s">
        <v>137</v>
      </c>
      <c r="Q101">
        <v>1</v>
      </c>
      <c r="X101">
        <v>100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 t="s">
        <v>3</v>
      </c>
      <c r="AG101">
        <v>100</v>
      </c>
      <c r="AH101">
        <v>3</v>
      </c>
      <c r="AI101">
        <v>-1</v>
      </c>
      <c r="AJ101" t="s">
        <v>3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">
      <c r="A102">
        <f>ROW(Source!A94)</f>
        <v>94</v>
      </c>
      <c r="B102">
        <v>73939507</v>
      </c>
      <c r="C102">
        <v>73939501</v>
      </c>
      <c r="D102">
        <v>72518642</v>
      </c>
      <c r="E102">
        <v>119</v>
      </c>
      <c r="F102">
        <v>1</v>
      </c>
      <c r="G102">
        <v>1</v>
      </c>
      <c r="H102">
        <v>1</v>
      </c>
      <c r="I102" t="s">
        <v>622</v>
      </c>
      <c r="J102" t="s">
        <v>3</v>
      </c>
      <c r="K102" t="s">
        <v>623</v>
      </c>
      <c r="L102">
        <v>1191</v>
      </c>
      <c r="N102">
        <v>1013</v>
      </c>
      <c r="O102" t="s">
        <v>493</v>
      </c>
      <c r="P102" t="s">
        <v>493</v>
      </c>
      <c r="Q102">
        <v>1</v>
      </c>
      <c r="X102">
        <v>27</v>
      </c>
      <c r="Y102">
        <v>0</v>
      </c>
      <c r="Z102">
        <v>0</v>
      </c>
      <c r="AA102">
        <v>0</v>
      </c>
      <c r="AB102">
        <v>377.84</v>
      </c>
      <c r="AC102">
        <v>0</v>
      </c>
      <c r="AD102">
        <v>1</v>
      </c>
      <c r="AE102">
        <v>1</v>
      </c>
      <c r="AF102" t="s">
        <v>3</v>
      </c>
      <c r="AG102">
        <v>27</v>
      </c>
      <c r="AH102">
        <v>2</v>
      </c>
      <c r="AI102">
        <v>73939502</v>
      </c>
      <c r="AJ102">
        <v>90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">
      <c r="A103">
        <f>ROW(Source!A94)</f>
        <v>94</v>
      </c>
      <c r="B103">
        <v>73939508</v>
      </c>
      <c r="C103">
        <v>73939501</v>
      </c>
      <c r="D103">
        <v>72518826</v>
      </c>
      <c r="E103">
        <v>119</v>
      </c>
      <c r="F103">
        <v>1</v>
      </c>
      <c r="G103">
        <v>1</v>
      </c>
      <c r="H103">
        <v>1</v>
      </c>
      <c r="I103" t="s">
        <v>491</v>
      </c>
      <c r="J103" t="s">
        <v>3</v>
      </c>
      <c r="K103" t="s">
        <v>492</v>
      </c>
      <c r="L103">
        <v>1191</v>
      </c>
      <c r="N103">
        <v>1013</v>
      </c>
      <c r="O103" t="s">
        <v>493</v>
      </c>
      <c r="P103" t="s">
        <v>493</v>
      </c>
      <c r="Q103">
        <v>1</v>
      </c>
      <c r="X103">
        <v>7.42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2</v>
      </c>
      <c r="AF103" t="s">
        <v>3</v>
      </c>
      <c r="AG103">
        <v>7.42</v>
      </c>
      <c r="AH103">
        <v>2</v>
      </c>
      <c r="AI103">
        <v>73939503</v>
      </c>
      <c r="AJ103">
        <v>91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">
      <c r="A104">
        <f>ROW(Source!A94)</f>
        <v>94</v>
      </c>
      <c r="B104">
        <v>73939509</v>
      </c>
      <c r="C104">
        <v>73939501</v>
      </c>
      <c r="D104">
        <v>72646779</v>
      </c>
      <c r="E104">
        <v>1</v>
      </c>
      <c r="F104">
        <v>1</v>
      </c>
      <c r="G104">
        <v>1</v>
      </c>
      <c r="H104">
        <v>2</v>
      </c>
      <c r="I104" t="s">
        <v>624</v>
      </c>
      <c r="J104" t="s">
        <v>625</v>
      </c>
      <c r="K104" t="s">
        <v>626</v>
      </c>
      <c r="L104">
        <v>1368</v>
      </c>
      <c r="N104">
        <v>1011</v>
      </c>
      <c r="O104" t="s">
        <v>497</v>
      </c>
      <c r="P104" t="s">
        <v>497</v>
      </c>
      <c r="Q104">
        <v>1</v>
      </c>
      <c r="X104">
        <v>7.42</v>
      </c>
      <c r="Y104">
        <v>0</v>
      </c>
      <c r="Z104">
        <v>995.51</v>
      </c>
      <c r="AA104">
        <v>459.98</v>
      </c>
      <c r="AB104">
        <v>0</v>
      </c>
      <c r="AC104">
        <v>0</v>
      </c>
      <c r="AD104">
        <v>1</v>
      </c>
      <c r="AE104">
        <v>0</v>
      </c>
      <c r="AF104" t="s">
        <v>3</v>
      </c>
      <c r="AG104">
        <v>7.42</v>
      </c>
      <c r="AH104">
        <v>2</v>
      </c>
      <c r="AI104">
        <v>73939504</v>
      </c>
      <c r="AJ104">
        <v>92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 x14ac:dyDescent="0.2">
      <c r="A105">
        <f>ROW(Source!A94)</f>
        <v>94</v>
      </c>
      <c r="B105">
        <v>73939510</v>
      </c>
      <c r="C105">
        <v>73939501</v>
      </c>
      <c r="D105">
        <v>72646972</v>
      </c>
      <c r="E105">
        <v>1</v>
      </c>
      <c r="F105">
        <v>1</v>
      </c>
      <c r="G105">
        <v>1</v>
      </c>
      <c r="H105">
        <v>2</v>
      </c>
      <c r="I105" t="s">
        <v>627</v>
      </c>
      <c r="J105" t="s">
        <v>628</v>
      </c>
      <c r="K105" t="s">
        <v>629</v>
      </c>
      <c r="L105">
        <v>1368</v>
      </c>
      <c r="N105">
        <v>1011</v>
      </c>
      <c r="O105" t="s">
        <v>497</v>
      </c>
      <c r="P105" t="s">
        <v>497</v>
      </c>
      <c r="Q105">
        <v>1</v>
      </c>
      <c r="X105">
        <v>7.42</v>
      </c>
      <c r="Y105">
        <v>0</v>
      </c>
      <c r="Z105">
        <v>34.409999999999997</v>
      </c>
      <c r="AA105">
        <v>0</v>
      </c>
      <c r="AB105">
        <v>0</v>
      </c>
      <c r="AC105">
        <v>0</v>
      </c>
      <c r="AD105">
        <v>1</v>
      </c>
      <c r="AE105">
        <v>0</v>
      </c>
      <c r="AF105" t="s">
        <v>3</v>
      </c>
      <c r="AG105">
        <v>7.42</v>
      </c>
      <c r="AH105">
        <v>2</v>
      </c>
      <c r="AI105">
        <v>73939505</v>
      </c>
      <c r="AJ105">
        <v>93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">
      <c r="A106">
        <f>ROW(Source!A94)</f>
        <v>94</v>
      </c>
      <c r="B106">
        <v>73939511</v>
      </c>
      <c r="C106">
        <v>73939501</v>
      </c>
      <c r="D106">
        <v>72524853</v>
      </c>
      <c r="E106">
        <v>119</v>
      </c>
      <c r="F106">
        <v>1</v>
      </c>
      <c r="G106">
        <v>1</v>
      </c>
      <c r="H106">
        <v>3</v>
      </c>
      <c r="I106" t="s">
        <v>232</v>
      </c>
      <c r="J106" t="s">
        <v>3</v>
      </c>
      <c r="K106" t="s">
        <v>233</v>
      </c>
      <c r="L106">
        <v>3277935</v>
      </c>
      <c r="N106">
        <v>1013</v>
      </c>
      <c r="O106" t="s">
        <v>234</v>
      </c>
      <c r="P106" t="s">
        <v>234</v>
      </c>
      <c r="Q106">
        <v>1</v>
      </c>
      <c r="X106">
        <v>2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 t="s">
        <v>3</v>
      </c>
      <c r="AG106">
        <v>2</v>
      </c>
      <c r="AH106">
        <v>2</v>
      </c>
      <c r="AI106">
        <v>73939506</v>
      </c>
      <c r="AJ106">
        <v>94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">
      <c r="A107">
        <f>ROW(Source!A97)</f>
        <v>97</v>
      </c>
      <c r="B107">
        <v>73939520</v>
      </c>
      <c r="C107">
        <v>73939514</v>
      </c>
      <c r="D107">
        <v>72518642</v>
      </c>
      <c r="E107">
        <v>119</v>
      </c>
      <c r="F107">
        <v>1</v>
      </c>
      <c r="G107">
        <v>1</v>
      </c>
      <c r="H107">
        <v>1</v>
      </c>
      <c r="I107" t="s">
        <v>622</v>
      </c>
      <c r="J107" t="s">
        <v>3</v>
      </c>
      <c r="K107" t="s">
        <v>623</v>
      </c>
      <c r="L107">
        <v>1191</v>
      </c>
      <c r="N107">
        <v>1013</v>
      </c>
      <c r="O107" t="s">
        <v>493</v>
      </c>
      <c r="P107" t="s">
        <v>493</v>
      </c>
      <c r="Q107">
        <v>1</v>
      </c>
      <c r="X107">
        <v>27</v>
      </c>
      <c r="Y107">
        <v>0</v>
      </c>
      <c r="Z107">
        <v>0</v>
      </c>
      <c r="AA107">
        <v>0</v>
      </c>
      <c r="AB107">
        <v>377.84</v>
      </c>
      <c r="AC107">
        <v>0</v>
      </c>
      <c r="AD107">
        <v>1</v>
      </c>
      <c r="AE107">
        <v>1</v>
      </c>
      <c r="AF107" t="s">
        <v>3</v>
      </c>
      <c r="AG107">
        <v>27</v>
      </c>
      <c r="AH107">
        <v>2</v>
      </c>
      <c r="AI107">
        <v>73939515</v>
      </c>
      <c r="AJ107">
        <v>95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 x14ac:dyDescent="0.2">
      <c r="A108">
        <f>ROW(Source!A97)</f>
        <v>97</v>
      </c>
      <c r="B108">
        <v>73939521</v>
      </c>
      <c r="C108">
        <v>73939514</v>
      </c>
      <c r="D108">
        <v>72518826</v>
      </c>
      <c r="E108">
        <v>119</v>
      </c>
      <c r="F108">
        <v>1</v>
      </c>
      <c r="G108">
        <v>1</v>
      </c>
      <c r="H108">
        <v>1</v>
      </c>
      <c r="I108" t="s">
        <v>491</v>
      </c>
      <c r="J108" t="s">
        <v>3</v>
      </c>
      <c r="K108" t="s">
        <v>492</v>
      </c>
      <c r="L108">
        <v>1191</v>
      </c>
      <c r="N108">
        <v>1013</v>
      </c>
      <c r="O108" t="s">
        <v>493</v>
      </c>
      <c r="P108" t="s">
        <v>493</v>
      </c>
      <c r="Q108">
        <v>1</v>
      </c>
      <c r="X108">
        <v>7.42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2</v>
      </c>
      <c r="AF108" t="s">
        <v>3</v>
      </c>
      <c r="AG108">
        <v>7.42</v>
      </c>
      <c r="AH108">
        <v>2</v>
      </c>
      <c r="AI108">
        <v>73939516</v>
      </c>
      <c r="AJ108">
        <v>96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2">
      <c r="A109">
        <f>ROW(Source!A97)</f>
        <v>97</v>
      </c>
      <c r="B109">
        <v>73939522</v>
      </c>
      <c r="C109">
        <v>73939514</v>
      </c>
      <c r="D109">
        <v>72646779</v>
      </c>
      <c r="E109">
        <v>1</v>
      </c>
      <c r="F109">
        <v>1</v>
      </c>
      <c r="G109">
        <v>1</v>
      </c>
      <c r="H109">
        <v>2</v>
      </c>
      <c r="I109" t="s">
        <v>624</v>
      </c>
      <c r="J109" t="s">
        <v>625</v>
      </c>
      <c r="K109" t="s">
        <v>626</v>
      </c>
      <c r="L109">
        <v>1368</v>
      </c>
      <c r="N109">
        <v>1011</v>
      </c>
      <c r="O109" t="s">
        <v>497</v>
      </c>
      <c r="P109" t="s">
        <v>497</v>
      </c>
      <c r="Q109">
        <v>1</v>
      </c>
      <c r="X109">
        <v>7.42</v>
      </c>
      <c r="Y109">
        <v>0</v>
      </c>
      <c r="Z109">
        <v>995.51</v>
      </c>
      <c r="AA109">
        <v>459.98</v>
      </c>
      <c r="AB109">
        <v>0</v>
      </c>
      <c r="AC109">
        <v>0</v>
      </c>
      <c r="AD109">
        <v>1</v>
      </c>
      <c r="AE109">
        <v>0</v>
      </c>
      <c r="AF109" t="s">
        <v>3</v>
      </c>
      <c r="AG109">
        <v>7.42</v>
      </c>
      <c r="AH109">
        <v>2</v>
      </c>
      <c r="AI109">
        <v>73939517</v>
      </c>
      <c r="AJ109">
        <v>97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2">
      <c r="A110">
        <f>ROW(Source!A97)</f>
        <v>97</v>
      </c>
      <c r="B110">
        <v>73939523</v>
      </c>
      <c r="C110">
        <v>73939514</v>
      </c>
      <c r="D110">
        <v>72646972</v>
      </c>
      <c r="E110">
        <v>1</v>
      </c>
      <c r="F110">
        <v>1</v>
      </c>
      <c r="G110">
        <v>1</v>
      </c>
      <c r="H110">
        <v>2</v>
      </c>
      <c r="I110" t="s">
        <v>627</v>
      </c>
      <c r="J110" t="s">
        <v>628</v>
      </c>
      <c r="K110" t="s">
        <v>629</v>
      </c>
      <c r="L110">
        <v>1368</v>
      </c>
      <c r="N110">
        <v>1011</v>
      </c>
      <c r="O110" t="s">
        <v>497</v>
      </c>
      <c r="P110" t="s">
        <v>497</v>
      </c>
      <c r="Q110">
        <v>1</v>
      </c>
      <c r="X110">
        <v>7.42</v>
      </c>
      <c r="Y110">
        <v>0</v>
      </c>
      <c r="Z110">
        <v>34.409999999999997</v>
      </c>
      <c r="AA110">
        <v>0</v>
      </c>
      <c r="AB110">
        <v>0</v>
      </c>
      <c r="AC110">
        <v>0</v>
      </c>
      <c r="AD110">
        <v>1</v>
      </c>
      <c r="AE110">
        <v>0</v>
      </c>
      <c r="AF110" t="s">
        <v>3</v>
      </c>
      <c r="AG110">
        <v>7.42</v>
      </c>
      <c r="AH110">
        <v>2</v>
      </c>
      <c r="AI110">
        <v>73939518</v>
      </c>
      <c r="AJ110">
        <v>98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2">
      <c r="A111">
        <f>ROW(Source!A97)</f>
        <v>97</v>
      </c>
      <c r="B111">
        <v>73939524</v>
      </c>
      <c r="C111">
        <v>73939514</v>
      </c>
      <c r="D111">
        <v>72524853</v>
      </c>
      <c r="E111">
        <v>119</v>
      </c>
      <c r="F111">
        <v>1</v>
      </c>
      <c r="G111">
        <v>1</v>
      </c>
      <c r="H111">
        <v>3</v>
      </c>
      <c r="I111" t="s">
        <v>232</v>
      </c>
      <c r="J111" t="s">
        <v>3</v>
      </c>
      <c r="K111" t="s">
        <v>233</v>
      </c>
      <c r="L111">
        <v>3277935</v>
      </c>
      <c r="N111">
        <v>1013</v>
      </c>
      <c r="O111" t="s">
        <v>234</v>
      </c>
      <c r="P111" t="s">
        <v>234</v>
      </c>
      <c r="Q111">
        <v>1</v>
      </c>
      <c r="X111">
        <v>2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 t="s">
        <v>3</v>
      </c>
      <c r="AG111">
        <v>2</v>
      </c>
      <c r="AH111">
        <v>2</v>
      </c>
      <c r="AI111">
        <v>73939519</v>
      </c>
      <c r="AJ111">
        <v>99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">
      <c r="A112">
        <f>ROW(Source!A100)</f>
        <v>100</v>
      </c>
      <c r="B112">
        <v>73939533</v>
      </c>
      <c r="C112">
        <v>73939527</v>
      </c>
      <c r="D112">
        <v>72518610</v>
      </c>
      <c r="E112">
        <v>119</v>
      </c>
      <c r="F112">
        <v>1</v>
      </c>
      <c r="G112">
        <v>1</v>
      </c>
      <c r="H112">
        <v>1</v>
      </c>
      <c r="I112" t="s">
        <v>630</v>
      </c>
      <c r="J112" t="s">
        <v>3</v>
      </c>
      <c r="K112" t="s">
        <v>631</v>
      </c>
      <c r="L112">
        <v>1191</v>
      </c>
      <c r="N112">
        <v>1013</v>
      </c>
      <c r="O112" t="s">
        <v>493</v>
      </c>
      <c r="P112" t="s">
        <v>493</v>
      </c>
      <c r="Q112">
        <v>1</v>
      </c>
      <c r="X112">
        <v>11.35</v>
      </c>
      <c r="Y112">
        <v>0</v>
      </c>
      <c r="Z112">
        <v>0</v>
      </c>
      <c r="AA112">
        <v>0</v>
      </c>
      <c r="AB112">
        <v>337.52</v>
      </c>
      <c r="AC112">
        <v>0</v>
      </c>
      <c r="AD112">
        <v>1</v>
      </c>
      <c r="AE112">
        <v>1</v>
      </c>
      <c r="AF112" t="s">
        <v>3</v>
      </c>
      <c r="AG112">
        <v>11.35</v>
      </c>
      <c r="AH112">
        <v>2</v>
      </c>
      <c r="AI112">
        <v>73939528</v>
      </c>
      <c r="AJ112">
        <v>100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">
      <c r="A113">
        <f>ROW(Source!A100)</f>
        <v>100</v>
      </c>
      <c r="B113">
        <v>73939534</v>
      </c>
      <c r="C113">
        <v>73939527</v>
      </c>
      <c r="D113">
        <v>72518826</v>
      </c>
      <c r="E113">
        <v>119</v>
      </c>
      <c r="F113">
        <v>1</v>
      </c>
      <c r="G113">
        <v>1</v>
      </c>
      <c r="H113">
        <v>1</v>
      </c>
      <c r="I113" t="s">
        <v>491</v>
      </c>
      <c r="J113" t="s">
        <v>3</v>
      </c>
      <c r="K113" t="s">
        <v>492</v>
      </c>
      <c r="L113">
        <v>1191</v>
      </c>
      <c r="N113">
        <v>1013</v>
      </c>
      <c r="O113" t="s">
        <v>493</v>
      </c>
      <c r="P113" t="s">
        <v>493</v>
      </c>
      <c r="Q113">
        <v>1</v>
      </c>
      <c r="X113">
        <v>0.94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2</v>
      </c>
      <c r="AF113" t="s">
        <v>3</v>
      </c>
      <c r="AG113">
        <v>0.94</v>
      </c>
      <c r="AH113">
        <v>2</v>
      </c>
      <c r="AI113">
        <v>73939529</v>
      </c>
      <c r="AJ113">
        <v>101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">
      <c r="A114">
        <f>ROW(Source!A100)</f>
        <v>100</v>
      </c>
      <c r="B114">
        <v>73939535</v>
      </c>
      <c r="C114">
        <v>73939527</v>
      </c>
      <c r="D114">
        <v>72646876</v>
      </c>
      <c r="E114">
        <v>1</v>
      </c>
      <c r="F114">
        <v>1</v>
      </c>
      <c r="G114">
        <v>1</v>
      </c>
      <c r="H114">
        <v>2</v>
      </c>
      <c r="I114" t="s">
        <v>632</v>
      </c>
      <c r="J114" t="s">
        <v>633</v>
      </c>
      <c r="K114" t="s">
        <v>634</v>
      </c>
      <c r="L114">
        <v>1368</v>
      </c>
      <c r="N114">
        <v>1011</v>
      </c>
      <c r="O114" t="s">
        <v>497</v>
      </c>
      <c r="P114" t="s">
        <v>497</v>
      </c>
      <c r="Q114">
        <v>1</v>
      </c>
      <c r="X114">
        <v>0.94</v>
      </c>
      <c r="Y114">
        <v>0</v>
      </c>
      <c r="Z114">
        <v>865.46</v>
      </c>
      <c r="AA114">
        <v>400.24</v>
      </c>
      <c r="AB114">
        <v>0</v>
      </c>
      <c r="AC114">
        <v>0</v>
      </c>
      <c r="AD114">
        <v>1</v>
      </c>
      <c r="AE114">
        <v>0</v>
      </c>
      <c r="AF114" t="s">
        <v>3</v>
      </c>
      <c r="AG114">
        <v>0.94</v>
      </c>
      <c r="AH114">
        <v>2</v>
      </c>
      <c r="AI114">
        <v>73939530</v>
      </c>
      <c r="AJ114">
        <v>102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">
      <c r="A115">
        <f>ROW(Source!A100)</f>
        <v>100</v>
      </c>
      <c r="B115">
        <v>73939536</v>
      </c>
      <c r="C115">
        <v>73939527</v>
      </c>
      <c r="D115">
        <v>72647549</v>
      </c>
      <c r="E115">
        <v>1</v>
      </c>
      <c r="F115">
        <v>1</v>
      </c>
      <c r="G115">
        <v>1</v>
      </c>
      <c r="H115">
        <v>2</v>
      </c>
      <c r="I115" t="s">
        <v>635</v>
      </c>
      <c r="J115" t="s">
        <v>636</v>
      </c>
      <c r="K115" t="s">
        <v>637</v>
      </c>
      <c r="L115">
        <v>1368</v>
      </c>
      <c r="N115">
        <v>1011</v>
      </c>
      <c r="O115" t="s">
        <v>497</v>
      </c>
      <c r="P115" t="s">
        <v>497</v>
      </c>
      <c r="Q115">
        <v>1</v>
      </c>
      <c r="X115">
        <v>4.24</v>
      </c>
      <c r="Y115">
        <v>0</v>
      </c>
      <c r="Z115">
        <v>30.37</v>
      </c>
      <c r="AA115">
        <v>0</v>
      </c>
      <c r="AB115">
        <v>0</v>
      </c>
      <c r="AC115">
        <v>0</v>
      </c>
      <c r="AD115">
        <v>1</v>
      </c>
      <c r="AE115">
        <v>0</v>
      </c>
      <c r="AF115" t="s">
        <v>3</v>
      </c>
      <c r="AG115">
        <v>4.24</v>
      </c>
      <c r="AH115">
        <v>2</v>
      </c>
      <c r="AI115">
        <v>73939531</v>
      </c>
      <c r="AJ115">
        <v>103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 x14ac:dyDescent="0.2">
      <c r="A116">
        <f>ROW(Source!A100)</f>
        <v>100</v>
      </c>
      <c r="B116">
        <v>73939537</v>
      </c>
      <c r="C116">
        <v>73939527</v>
      </c>
      <c r="D116">
        <v>72519051</v>
      </c>
      <c r="E116">
        <v>119</v>
      </c>
      <c r="F116">
        <v>1</v>
      </c>
      <c r="G116">
        <v>1</v>
      </c>
      <c r="H116">
        <v>3</v>
      </c>
      <c r="I116" t="s">
        <v>260</v>
      </c>
      <c r="J116" t="s">
        <v>3</v>
      </c>
      <c r="K116" t="s">
        <v>261</v>
      </c>
      <c r="L116">
        <v>1371</v>
      </c>
      <c r="N116">
        <v>1013</v>
      </c>
      <c r="O116" t="s">
        <v>137</v>
      </c>
      <c r="P116" t="s">
        <v>137</v>
      </c>
      <c r="Q116">
        <v>1</v>
      </c>
      <c r="X116">
        <v>100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 t="s">
        <v>3</v>
      </c>
      <c r="AG116">
        <v>100</v>
      </c>
      <c r="AH116">
        <v>2</v>
      </c>
      <c r="AI116">
        <v>73939532</v>
      </c>
      <c r="AJ116">
        <v>104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2">
      <c r="A117">
        <f>ROW(Source!A104)</f>
        <v>104</v>
      </c>
      <c r="B117">
        <v>73939550</v>
      </c>
      <c r="C117">
        <v>73939541</v>
      </c>
      <c r="D117">
        <v>72518592</v>
      </c>
      <c r="E117">
        <v>119</v>
      </c>
      <c r="F117">
        <v>1</v>
      </c>
      <c r="G117">
        <v>1</v>
      </c>
      <c r="H117">
        <v>1</v>
      </c>
      <c r="I117" t="s">
        <v>499</v>
      </c>
      <c r="J117" t="s">
        <v>3</v>
      </c>
      <c r="K117" t="s">
        <v>500</v>
      </c>
      <c r="L117">
        <v>1191</v>
      </c>
      <c r="N117">
        <v>1013</v>
      </c>
      <c r="O117" t="s">
        <v>493</v>
      </c>
      <c r="P117" t="s">
        <v>493</v>
      </c>
      <c r="Q117">
        <v>1</v>
      </c>
      <c r="X117">
        <v>135</v>
      </c>
      <c r="Y117">
        <v>0</v>
      </c>
      <c r="Z117">
        <v>0</v>
      </c>
      <c r="AA117">
        <v>0</v>
      </c>
      <c r="AB117">
        <v>325.57</v>
      </c>
      <c r="AC117">
        <v>0</v>
      </c>
      <c r="AD117">
        <v>1</v>
      </c>
      <c r="AE117">
        <v>1</v>
      </c>
      <c r="AF117" t="s">
        <v>3</v>
      </c>
      <c r="AG117">
        <v>135</v>
      </c>
      <c r="AH117">
        <v>2</v>
      </c>
      <c r="AI117">
        <v>73939542</v>
      </c>
      <c r="AJ117">
        <v>105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">
      <c r="A118">
        <f>ROW(Source!A104)</f>
        <v>104</v>
      </c>
      <c r="B118">
        <v>73939551</v>
      </c>
      <c r="C118">
        <v>73939541</v>
      </c>
      <c r="D118">
        <v>72518826</v>
      </c>
      <c r="E118">
        <v>119</v>
      </c>
      <c r="F118">
        <v>1</v>
      </c>
      <c r="G118">
        <v>1</v>
      </c>
      <c r="H118">
        <v>1</v>
      </c>
      <c r="I118" t="s">
        <v>491</v>
      </c>
      <c r="J118" t="s">
        <v>3</v>
      </c>
      <c r="K118" t="s">
        <v>492</v>
      </c>
      <c r="L118">
        <v>1191</v>
      </c>
      <c r="N118">
        <v>1013</v>
      </c>
      <c r="O118" t="s">
        <v>493</v>
      </c>
      <c r="P118" t="s">
        <v>493</v>
      </c>
      <c r="Q118">
        <v>1</v>
      </c>
      <c r="X118">
        <v>18.12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2</v>
      </c>
      <c r="AF118" t="s">
        <v>3</v>
      </c>
      <c r="AG118">
        <v>18.12</v>
      </c>
      <c r="AH118">
        <v>2</v>
      </c>
      <c r="AI118">
        <v>73939543</v>
      </c>
      <c r="AJ118">
        <v>106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">
      <c r="A119">
        <f>ROW(Source!A104)</f>
        <v>104</v>
      </c>
      <c r="B119">
        <v>73939552</v>
      </c>
      <c r="C119">
        <v>73939541</v>
      </c>
      <c r="D119">
        <v>72645984</v>
      </c>
      <c r="E119">
        <v>1</v>
      </c>
      <c r="F119">
        <v>1</v>
      </c>
      <c r="G119">
        <v>1</v>
      </c>
      <c r="H119">
        <v>2</v>
      </c>
      <c r="I119" t="s">
        <v>638</v>
      </c>
      <c r="J119" t="s">
        <v>639</v>
      </c>
      <c r="K119" t="s">
        <v>640</v>
      </c>
      <c r="L119">
        <v>1368</v>
      </c>
      <c r="N119">
        <v>1011</v>
      </c>
      <c r="O119" t="s">
        <v>497</v>
      </c>
      <c r="P119" t="s">
        <v>497</v>
      </c>
      <c r="Q119">
        <v>1</v>
      </c>
      <c r="X119">
        <v>18</v>
      </c>
      <c r="Y119">
        <v>0</v>
      </c>
      <c r="Z119">
        <v>622.62</v>
      </c>
      <c r="AA119">
        <v>537.64</v>
      </c>
      <c r="AB119">
        <v>0</v>
      </c>
      <c r="AC119">
        <v>0</v>
      </c>
      <c r="AD119">
        <v>1</v>
      </c>
      <c r="AE119">
        <v>0</v>
      </c>
      <c r="AF119" t="s">
        <v>3</v>
      </c>
      <c r="AG119">
        <v>18</v>
      </c>
      <c r="AH119">
        <v>2</v>
      </c>
      <c r="AI119">
        <v>73939544</v>
      </c>
      <c r="AJ119">
        <v>107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">
      <c r="A120">
        <f>ROW(Source!A104)</f>
        <v>104</v>
      </c>
      <c r="B120">
        <v>73939553</v>
      </c>
      <c r="C120">
        <v>73939541</v>
      </c>
      <c r="D120">
        <v>72646294</v>
      </c>
      <c r="E120">
        <v>1</v>
      </c>
      <c r="F120">
        <v>1</v>
      </c>
      <c r="G120">
        <v>1</v>
      </c>
      <c r="H120">
        <v>2</v>
      </c>
      <c r="I120" t="s">
        <v>641</v>
      </c>
      <c r="J120" t="s">
        <v>642</v>
      </c>
      <c r="K120" t="s">
        <v>643</v>
      </c>
      <c r="L120">
        <v>1368</v>
      </c>
      <c r="N120">
        <v>1011</v>
      </c>
      <c r="O120" t="s">
        <v>497</v>
      </c>
      <c r="P120" t="s">
        <v>497</v>
      </c>
      <c r="Q120">
        <v>1</v>
      </c>
      <c r="X120">
        <v>5.93</v>
      </c>
      <c r="Y120">
        <v>0</v>
      </c>
      <c r="Z120">
        <v>8.5399999999999991</v>
      </c>
      <c r="AA120">
        <v>0</v>
      </c>
      <c r="AB120">
        <v>0</v>
      </c>
      <c r="AC120">
        <v>0</v>
      </c>
      <c r="AD120">
        <v>1</v>
      </c>
      <c r="AE120">
        <v>0</v>
      </c>
      <c r="AF120" t="s">
        <v>3</v>
      </c>
      <c r="AG120">
        <v>5.93</v>
      </c>
      <c r="AH120">
        <v>2</v>
      </c>
      <c r="AI120">
        <v>73939545</v>
      </c>
      <c r="AJ120">
        <v>108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">
      <c r="A121">
        <f>ROW(Source!A104)</f>
        <v>104</v>
      </c>
      <c r="B121">
        <v>73939554</v>
      </c>
      <c r="C121">
        <v>73939541</v>
      </c>
      <c r="D121">
        <v>72646931</v>
      </c>
      <c r="E121">
        <v>1</v>
      </c>
      <c r="F121">
        <v>1</v>
      </c>
      <c r="G121">
        <v>1</v>
      </c>
      <c r="H121">
        <v>2</v>
      </c>
      <c r="I121" t="s">
        <v>587</v>
      </c>
      <c r="J121" t="s">
        <v>588</v>
      </c>
      <c r="K121" t="s">
        <v>589</v>
      </c>
      <c r="L121">
        <v>1368</v>
      </c>
      <c r="N121">
        <v>1011</v>
      </c>
      <c r="O121" t="s">
        <v>497</v>
      </c>
      <c r="P121" t="s">
        <v>497</v>
      </c>
      <c r="Q121">
        <v>1</v>
      </c>
      <c r="X121">
        <v>0.12</v>
      </c>
      <c r="Y121">
        <v>0</v>
      </c>
      <c r="Z121">
        <v>655.95</v>
      </c>
      <c r="AA121">
        <v>400.24</v>
      </c>
      <c r="AB121">
        <v>0</v>
      </c>
      <c r="AC121">
        <v>0</v>
      </c>
      <c r="AD121">
        <v>1</v>
      </c>
      <c r="AE121">
        <v>0</v>
      </c>
      <c r="AF121" t="s">
        <v>3</v>
      </c>
      <c r="AG121">
        <v>0.12</v>
      </c>
      <c r="AH121">
        <v>2</v>
      </c>
      <c r="AI121">
        <v>73939546</v>
      </c>
      <c r="AJ121">
        <v>109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">
      <c r="A122">
        <f>ROW(Source!A104)</f>
        <v>104</v>
      </c>
      <c r="B122">
        <v>73939555</v>
      </c>
      <c r="C122">
        <v>73939541</v>
      </c>
      <c r="D122">
        <v>72591341</v>
      </c>
      <c r="E122">
        <v>1</v>
      </c>
      <c r="F122">
        <v>1</v>
      </c>
      <c r="G122">
        <v>1</v>
      </c>
      <c r="H122">
        <v>3</v>
      </c>
      <c r="I122" t="s">
        <v>644</v>
      </c>
      <c r="J122" t="s">
        <v>645</v>
      </c>
      <c r="K122" t="s">
        <v>646</v>
      </c>
      <c r="L122">
        <v>1339</v>
      </c>
      <c r="N122">
        <v>1007</v>
      </c>
      <c r="O122" t="s">
        <v>48</v>
      </c>
      <c r="P122" t="s">
        <v>48</v>
      </c>
      <c r="Q122">
        <v>1</v>
      </c>
      <c r="X122">
        <v>1.75</v>
      </c>
      <c r="Y122">
        <v>35.71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 t="s">
        <v>3</v>
      </c>
      <c r="AG122">
        <v>1.75</v>
      </c>
      <c r="AH122">
        <v>2</v>
      </c>
      <c r="AI122">
        <v>73939547</v>
      </c>
      <c r="AJ122">
        <v>110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">
      <c r="A123">
        <f>ROW(Source!A104)</f>
        <v>104</v>
      </c>
      <c r="B123">
        <v>73939556</v>
      </c>
      <c r="C123">
        <v>73939541</v>
      </c>
      <c r="D123">
        <v>72591655</v>
      </c>
      <c r="E123">
        <v>1</v>
      </c>
      <c r="F123">
        <v>1</v>
      </c>
      <c r="G123">
        <v>1</v>
      </c>
      <c r="H123">
        <v>3</v>
      </c>
      <c r="I123" t="s">
        <v>647</v>
      </c>
      <c r="J123" t="s">
        <v>648</v>
      </c>
      <c r="K123" t="s">
        <v>649</v>
      </c>
      <c r="L123">
        <v>1327</v>
      </c>
      <c r="N123">
        <v>1005</v>
      </c>
      <c r="O123" t="s">
        <v>650</v>
      </c>
      <c r="P123" t="s">
        <v>650</v>
      </c>
      <c r="Q123">
        <v>1</v>
      </c>
      <c r="X123">
        <v>250</v>
      </c>
      <c r="Y123">
        <v>12.83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 t="s">
        <v>3</v>
      </c>
      <c r="AG123">
        <v>250</v>
      </c>
      <c r="AH123">
        <v>2</v>
      </c>
      <c r="AI123">
        <v>73939548</v>
      </c>
      <c r="AJ123">
        <v>111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">
      <c r="A124">
        <f>ROW(Source!A104)</f>
        <v>104</v>
      </c>
      <c r="B124">
        <v>73939557</v>
      </c>
      <c r="C124">
        <v>73939541</v>
      </c>
      <c r="D124">
        <v>72520011</v>
      </c>
      <c r="E124">
        <v>119</v>
      </c>
      <c r="F124">
        <v>1</v>
      </c>
      <c r="G124">
        <v>1</v>
      </c>
      <c r="H124">
        <v>3</v>
      </c>
      <c r="I124" t="s">
        <v>779</v>
      </c>
      <c r="J124" t="s">
        <v>3</v>
      </c>
      <c r="K124" t="s">
        <v>780</v>
      </c>
      <c r="L124">
        <v>1339</v>
      </c>
      <c r="N124">
        <v>1007</v>
      </c>
      <c r="O124" t="s">
        <v>48</v>
      </c>
      <c r="P124" t="s">
        <v>48</v>
      </c>
      <c r="Q124">
        <v>1</v>
      </c>
      <c r="X124">
        <v>102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 t="s">
        <v>3</v>
      </c>
      <c r="AG124">
        <v>102</v>
      </c>
      <c r="AH124">
        <v>3</v>
      </c>
      <c r="AI124">
        <v>-1</v>
      </c>
      <c r="AJ124" t="s">
        <v>3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">
      <c r="A125">
        <f>ROW(Source!A106)</f>
        <v>106</v>
      </c>
      <c r="B125">
        <v>73939566</v>
      </c>
      <c r="C125">
        <v>73939559</v>
      </c>
      <c r="D125">
        <v>72518638</v>
      </c>
      <c r="E125">
        <v>119</v>
      </c>
      <c r="F125">
        <v>1</v>
      </c>
      <c r="G125">
        <v>1</v>
      </c>
      <c r="H125">
        <v>1</v>
      </c>
      <c r="I125" t="s">
        <v>651</v>
      </c>
      <c r="J125" t="s">
        <v>3</v>
      </c>
      <c r="K125" t="s">
        <v>652</v>
      </c>
      <c r="L125">
        <v>1191</v>
      </c>
      <c r="N125">
        <v>1013</v>
      </c>
      <c r="O125" t="s">
        <v>493</v>
      </c>
      <c r="P125" t="s">
        <v>493</v>
      </c>
      <c r="Q125">
        <v>1</v>
      </c>
      <c r="X125">
        <v>289</v>
      </c>
      <c r="Y125">
        <v>0</v>
      </c>
      <c r="Z125">
        <v>0</v>
      </c>
      <c r="AA125">
        <v>0</v>
      </c>
      <c r="AB125">
        <v>368.88</v>
      </c>
      <c r="AC125">
        <v>0</v>
      </c>
      <c r="AD125">
        <v>1</v>
      </c>
      <c r="AE125">
        <v>1</v>
      </c>
      <c r="AF125" t="s">
        <v>3</v>
      </c>
      <c r="AG125">
        <v>289</v>
      </c>
      <c r="AH125">
        <v>2</v>
      </c>
      <c r="AI125">
        <v>73939560</v>
      </c>
      <c r="AJ125">
        <v>113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">
      <c r="A126">
        <f>ROW(Source!A106)</f>
        <v>106</v>
      </c>
      <c r="B126">
        <v>73939567</v>
      </c>
      <c r="C126">
        <v>73939559</v>
      </c>
      <c r="D126">
        <v>72518826</v>
      </c>
      <c r="E126">
        <v>119</v>
      </c>
      <c r="F126">
        <v>1</v>
      </c>
      <c r="G126">
        <v>1</v>
      </c>
      <c r="H126">
        <v>1</v>
      </c>
      <c r="I126" t="s">
        <v>491</v>
      </c>
      <c r="J126" t="s">
        <v>3</v>
      </c>
      <c r="K126" t="s">
        <v>492</v>
      </c>
      <c r="L126">
        <v>1191</v>
      </c>
      <c r="N126">
        <v>1013</v>
      </c>
      <c r="O126" t="s">
        <v>493</v>
      </c>
      <c r="P126" t="s">
        <v>493</v>
      </c>
      <c r="Q126">
        <v>1</v>
      </c>
      <c r="X126">
        <v>0.59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2</v>
      </c>
      <c r="AF126" t="s">
        <v>3</v>
      </c>
      <c r="AG126">
        <v>0.59</v>
      </c>
      <c r="AH126">
        <v>2</v>
      </c>
      <c r="AI126">
        <v>73939561</v>
      </c>
      <c r="AJ126">
        <v>114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2">
      <c r="A127">
        <f>ROW(Source!A106)</f>
        <v>106</v>
      </c>
      <c r="B127">
        <v>73939568</v>
      </c>
      <c r="C127">
        <v>73939559</v>
      </c>
      <c r="D127">
        <v>72646037</v>
      </c>
      <c r="E127">
        <v>1</v>
      </c>
      <c r="F127">
        <v>1</v>
      </c>
      <c r="G127">
        <v>1</v>
      </c>
      <c r="H127">
        <v>2</v>
      </c>
      <c r="I127" t="s">
        <v>653</v>
      </c>
      <c r="J127" t="s">
        <v>654</v>
      </c>
      <c r="K127" t="s">
        <v>655</v>
      </c>
      <c r="L127">
        <v>1368</v>
      </c>
      <c r="N127">
        <v>1011</v>
      </c>
      <c r="O127" t="s">
        <v>497</v>
      </c>
      <c r="P127" t="s">
        <v>497</v>
      </c>
      <c r="Q127">
        <v>1</v>
      </c>
      <c r="X127">
        <v>0.25</v>
      </c>
      <c r="Y127">
        <v>0</v>
      </c>
      <c r="Z127">
        <v>1836.16</v>
      </c>
      <c r="AA127">
        <v>537.64</v>
      </c>
      <c r="AB127">
        <v>0</v>
      </c>
      <c r="AC127">
        <v>0</v>
      </c>
      <c r="AD127">
        <v>1</v>
      </c>
      <c r="AE127">
        <v>0</v>
      </c>
      <c r="AF127" t="s">
        <v>3</v>
      </c>
      <c r="AG127">
        <v>0.25</v>
      </c>
      <c r="AH127">
        <v>2</v>
      </c>
      <c r="AI127">
        <v>73939562</v>
      </c>
      <c r="AJ127">
        <v>115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">
      <c r="A128">
        <f>ROW(Source!A106)</f>
        <v>106</v>
      </c>
      <c r="B128">
        <v>73939569</v>
      </c>
      <c r="C128">
        <v>73939559</v>
      </c>
      <c r="D128">
        <v>72646931</v>
      </c>
      <c r="E128">
        <v>1</v>
      </c>
      <c r="F128">
        <v>1</v>
      </c>
      <c r="G128">
        <v>1</v>
      </c>
      <c r="H128">
        <v>2</v>
      </c>
      <c r="I128" t="s">
        <v>587</v>
      </c>
      <c r="J128" t="s">
        <v>588</v>
      </c>
      <c r="K128" t="s">
        <v>589</v>
      </c>
      <c r="L128">
        <v>1368</v>
      </c>
      <c r="N128">
        <v>1011</v>
      </c>
      <c r="O128" t="s">
        <v>497</v>
      </c>
      <c r="P128" t="s">
        <v>497</v>
      </c>
      <c r="Q128">
        <v>1</v>
      </c>
      <c r="X128">
        <v>0.34</v>
      </c>
      <c r="Y128">
        <v>0</v>
      </c>
      <c r="Z128">
        <v>655.95</v>
      </c>
      <c r="AA128">
        <v>400.24</v>
      </c>
      <c r="AB128">
        <v>0</v>
      </c>
      <c r="AC128">
        <v>0</v>
      </c>
      <c r="AD128">
        <v>1</v>
      </c>
      <c r="AE128">
        <v>0</v>
      </c>
      <c r="AF128" t="s">
        <v>3</v>
      </c>
      <c r="AG128">
        <v>0.34</v>
      </c>
      <c r="AH128">
        <v>2</v>
      </c>
      <c r="AI128">
        <v>73939563</v>
      </c>
      <c r="AJ128">
        <v>116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">
      <c r="A129">
        <f>ROW(Source!A106)</f>
        <v>106</v>
      </c>
      <c r="B129">
        <v>73939570</v>
      </c>
      <c r="C129">
        <v>73939559</v>
      </c>
      <c r="D129">
        <v>72598147</v>
      </c>
      <c r="E129">
        <v>1</v>
      </c>
      <c r="F129">
        <v>1</v>
      </c>
      <c r="G129">
        <v>1</v>
      </c>
      <c r="H129">
        <v>3</v>
      </c>
      <c r="I129" t="s">
        <v>656</v>
      </c>
      <c r="J129" t="s">
        <v>657</v>
      </c>
      <c r="K129" t="s">
        <v>658</v>
      </c>
      <c r="L129">
        <v>1371</v>
      </c>
      <c r="N129">
        <v>1013</v>
      </c>
      <c r="O129" t="s">
        <v>137</v>
      </c>
      <c r="P129" t="s">
        <v>137</v>
      </c>
      <c r="Q129">
        <v>1</v>
      </c>
      <c r="X129">
        <v>0.01</v>
      </c>
      <c r="Y129">
        <v>61015.76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0</v>
      </c>
      <c r="AF129" t="s">
        <v>3</v>
      </c>
      <c r="AG129">
        <v>0.01</v>
      </c>
      <c r="AH129">
        <v>2</v>
      </c>
      <c r="AI129">
        <v>73939564</v>
      </c>
      <c r="AJ129">
        <v>117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">
      <c r="A130">
        <f>ROW(Source!A106)</f>
        <v>106</v>
      </c>
      <c r="B130">
        <v>73939571</v>
      </c>
      <c r="C130">
        <v>73939559</v>
      </c>
      <c r="D130">
        <v>72521534</v>
      </c>
      <c r="E130">
        <v>119</v>
      </c>
      <c r="F130">
        <v>1</v>
      </c>
      <c r="G130">
        <v>1</v>
      </c>
      <c r="H130">
        <v>3</v>
      </c>
      <c r="I130" t="s">
        <v>781</v>
      </c>
      <c r="J130" t="s">
        <v>3</v>
      </c>
      <c r="K130" t="s">
        <v>782</v>
      </c>
      <c r="L130">
        <v>1348</v>
      </c>
      <c r="N130">
        <v>1009</v>
      </c>
      <c r="O130" t="s">
        <v>285</v>
      </c>
      <c r="P130" t="s">
        <v>285</v>
      </c>
      <c r="Q130">
        <v>1000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 t="s">
        <v>3</v>
      </c>
      <c r="AG130">
        <v>1</v>
      </c>
      <c r="AH130">
        <v>3</v>
      </c>
      <c r="AI130">
        <v>-1</v>
      </c>
      <c r="AJ130" t="s">
        <v>3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">
      <c r="A131">
        <f>ROW(Source!A108)</f>
        <v>108</v>
      </c>
      <c r="B131">
        <v>73939577</v>
      </c>
      <c r="C131">
        <v>73939573</v>
      </c>
      <c r="D131">
        <v>72518655</v>
      </c>
      <c r="E131">
        <v>119</v>
      </c>
      <c r="F131">
        <v>1</v>
      </c>
      <c r="G131">
        <v>1</v>
      </c>
      <c r="H131">
        <v>1</v>
      </c>
      <c r="I131" t="s">
        <v>659</v>
      </c>
      <c r="J131" t="s">
        <v>3</v>
      </c>
      <c r="K131" t="s">
        <v>660</v>
      </c>
      <c r="L131">
        <v>1191</v>
      </c>
      <c r="N131">
        <v>1013</v>
      </c>
      <c r="O131" t="s">
        <v>493</v>
      </c>
      <c r="P131" t="s">
        <v>493</v>
      </c>
      <c r="Q131">
        <v>1</v>
      </c>
      <c r="X131">
        <v>0.41</v>
      </c>
      <c r="Y131">
        <v>0</v>
      </c>
      <c r="Z131">
        <v>0</v>
      </c>
      <c r="AA131">
        <v>0</v>
      </c>
      <c r="AB131">
        <v>400.24</v>
      </c>
      <c r="AC131">
        <v>0</v>
      </c>
      <c r="AD131">
        <v>1</v>
      </c>
      <c r="AE131">
        <v>1</v>
      </c>
      <c r="AF131" t="s">
        <v>3</v>
      </c>
      <c r="AG131">
        <v>0.41</v>
      </c>
      <c r="AH131">
        <v>2</v>
      </c>
      <c r="AI131">
        <v>73939574</v>
      </c>
      <c r="AJ131">
        <v>119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">
      <c r="A132">
        <f>ROW(Source!A108)</f>
        <v>108</v>
      </c>
      <c r="B132">
        <v>73939578</v>
      </c>
      <c r="C132">
        <v>73939573</v>
      </c>
      <c r="D132">
        <v>72518826</v>
      </c>
      <c r="E132">
        <v>119</v>
      </c>
      <c r="F132">
        <v>1</v>
      </c>
      <c r="G132">
        <v>1</v>
      </c>
      <c r="H132">
        <v>1</v>
      </c>
      <c r="I132" t="s">
        <v>491</v>
      </c>
      <c r="J132" t="s">
        <v>3</v>
      </c>
      <c r="K132" t="s">
        <v>492</v>
      </c>
      <c r="L132">
        <v>1191</v>
      </c>
      <c r="N132">
        <v>1013</v>
      </c>
      <c r="O132" t="s">
        <v>493</v>
      </c>
      <c r="P132" t="s">
        <v>493</v>
      </c>
      <c r="Q132">
        <v>1</v>
      </c>
      <c r="X132">
        <v>0.2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2</v>
      </c>
      <c r="AF132" t="s">
        <v>3</v>
      </c>
      <c r="AG132">
        <v>0.2</v>
      </c>
      <c r="AH132">
        <v>2</v>
      </c>
      <c r="AI132">
        <v>73939575</v>
      </c>
      <c r="AJ132">
        <v>120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">
      <c r="A133">
        <f>ROW(Source!A108)</f>
        <v>108</v>
      </c>
      <c r="B133">
        <v>73939579</v>
      </c>
      <c r="C133">
        <v>73939573</v>
      </c>
      <c r="D133">
        <v>72647141</v>
      </c>
      <c r="E133">
        <v>1</v>
      </c>
      <c r="F133">
        <v>1</v>
      </c>
      <c r="G133">
        <v>1</v>
      </c>
      <c r="H133">
        <v>2</v>
      </c>
      <c r="I133" t="s">
        <v>531</v>
      </c>
      <c r="J133" t="s">
        <v>532</v>
      </c>
      <c r="K133" t="s">
        <v>533</v>
      </c>
      <c r="L133">
        <v>1368</v>
      </c>
      <c r="N133">
        <v>1011</v>
      </c>
      <c r="O133" t="s">
        <v>497</v>
      </c>
      <c r="P133" t="s">
        <v>497</v>
      </c>
      <c r="Q133">
        <v>1</v>
      </c>
      <c r="X133">
        <v>0.2</v>
      </c>
      <c r="Y133">
        <v>0</v>
      </c>
      <c r="Z133">
        <v>417.12</v>
      </c>
      <c r="AA133">
        <v>400.24</v>
      </c>
      <c r="AB133">
        <v>0</v>
      </c>
      <c r="AC133">
        <v>0</v>
      </c>
      <c r="AD133">
        <v>1</v>
      </c>
      <c r="AE133">
        <v>0</v>
      </c>
      <c r="AF133" t="s">
        <v>3</v>
      </c>
      <c r="AG133">
        <v>0.2</v>
      </c>
      <c r="AH133">
        <v>2</v>
      </c>
      <c r="AI133">
        <v>73939576</v>
      </c>
      <c r="AJ133">
        <v>121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">
      <c r="A134">
        <f>ROW(Source!A109)</f>
        <v>109</v>
      </c>
      <c r="B134">
        <v>73939587</v>
      </c>
      <c r="C134">
        <v>73939580</v>
      </c>
      <c r="D134">
        <v>72518791</v>
      </c>
      <c r="E134">
        <v>119</v>
      </c>
      <c r="F134">
        <v>1</v>
      </c>
      <c r="G134">
        <v>1</v>
      </c>
      <c r="H134">
        <v>1</v>
      </c>
      <c r="I134" t="s">
        <v>585</v>
      </c>
      <c r="J134" t="s">
        <v>3</v>
      </c>
      <c r="K134" t="s">
        <v>586</v>
      </c>
      <c r="L134">
        <v>1369</v>
      </c>
      <c r="N134">
        <v>1013</v>
      </c>
      <c r="O134" t="s">
        <v>584</v>
      </c>
      <c r="P134" t="s">
        <v>584</v>
      </c>
      <c r="Q134">
        <v>1</v>
      </c>
      <c r="X134">
        <v>10</v>
      </c>
      <c r="Y134">
        <v>0</v>
      </c>
      <c r="Z134">
        <v>0</v>
      </c>
      <c r="AA134">
        <v>0</v>
      </c>
      <c r="AB134">
        <v>400.24</v>
      </c>
      <c r="AC134">
        <v>0</v>
      </c>
      <c r="AD134">
        <v>1</v>
      </c>
      <c r="AE134">
        <v>1</v>
      </c>
      <c r="AF134" t="s">
        <v>3</v>
      </c>
      <c r="AG134">
        <v>10</v>
      </c>
      <c r="AH134">
        <v>2</v>
      </c>
      <c r="AI134">
        <v>73939581</v>
      </c>
      <c r="AJ134">
        <v>122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">
      <c r="A135">
        <f>ROW(Source!A109)</f>
        <v>109</v>
      </c>
      <c r="B135">
        <v>73939588</v>
      </c>
      <c r="C135">
        <v>73939580</v>
      </c>
      <c r="D135">
        <v>72518793</v>
      </c>
      <c r="E135">
        <v>119</v>
      </c>
      <c r="F135">
        <v>1</v>
      </c>
      <c r="G135">
        <v>1</v>
      </c>
      <c r="H135">
        <v>1</v>
      </c>
      <c r="I135" t="s">
        <v>661</v>
      </c>
      <c r="J135" t="s">
        <v>3</v>
      </c>
      <c r="K135" t="s">
        <v>662</v>
      </c>
      <c r="L135">
        <v>1369</v>
      </c>
      <c r="N135">
        <v>1013</v>
      </c>
      <c r="O135" t="s">
        <v>584</v>
      </c>
      <c r="P135" t="s">
        <v>584</v>
      </c>
      <c r="Q135">
        <v>1</v>
      </c>
      <c r="X135">
        <v>10</v>
      </c>
      <c r="Y135">
        <v>0</v>
      </c>
      <c r="Z135">
        <v>0</v>
      </c>
      <c r="AA135">
        <v>0</v>
      </c>
      <c r="AB135">
        <v>459.98</v>
      </c>
      <c r="AC135">
        <v>0</v>
      </c>
      <c r="AD135">
        <v>1</v>
      </c>
      <c r="AE135">
        <v>1</v>
      </c>
      <c r="AF135" t="s">
        <v>3</v>
      </c>
      <c r="AG135">
        <v>10</v>
      </c>
      <c r="AH135">
        <v>2</v>
      </c>
      <c r="AI135">
        <v>73939582</v>
      </c>
      <c r="AJ135">
        <v>123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">
      <c r="A136">
        <f>ROW(Source!A109)</f>
        <v>109</v>
      </c>
      <c r="B136">
        <v>73939589</v>
      </c>
      <c r="C136">
        <v>73939580</v>
      </c>
      <c r="D136">
        <v>72518826</v>
      </c>
      <c r="E136">
        <v>119</v>
      </c>
      <c r="F136">
        <v>1</v>
      </c>
      <c r="G136">
        <v>1</v>
      </c>
      <c r="H136">
        <v>1</v>
      </c>
      <c r="I136" t="s">
        <v>491</v>
      </c>
      <c r="J136" t="s">
        <v>3</v>
      </c>
      <c r="K136" t="s">
        <v>492</v>
      </c>
      <c r="L136">
        <v>1191</v>
      </c>
      <c r="N136">
        <v>1013</v>
      </c>
      <c r="O136" t="s">
        <v>493</v>
      </c>
      <c r="P136" t="s">
        <v>493</v>
      </c>
      <c r="Q136">
        <v>1</v>
      </c>
      <c r="X136">
        <v>0.01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2</v>
      </c>
      <c r="AF136" t="s">
        <v>3</v>
      </c>
      <c r="AG136">
        <v>0.01</v>
      </c>
      <c r="AH136">
        <v>2</v>
      </c>
      <c r="AI136">
        <v>73939583</v>
      </c>
      <c r="AJ136">
        <v>124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">
      <c r="A137">
        <f>ROW(Source!A109)</f>
        <v>109</v>
      </c>
      <c r="B137">
        <v>73939590</v>
      </c>
      <c r="C137">
        <v>73939580</v>
      </c>
      <c r="D137">
        <v>72647140</v>
      </c>
      <c r="E137">
        <v>1</v>
      </c>
      <c r="F137">
        <v>1</v>
      </c>
      <c r="G137">
        <v>1</v>
      </c>
      <c r="H137">
        <v>2</v>
      </c>
      <c r="I137" t="s">
        <v>663</v>
      </c>
      <c r="J137" t="s">
        <v>664</v>
      </c>
      <c r="K137" t="s">
        <v>665</v>
      </c>
      <c r="L137">
        <v>1368</v>
      </c>
      <c r="N137">
        <v>1011</v>
      </c>
      <c r="O137" t="s">
        <v>497</v>
      </c>
      <c r="P137" t="s">
        <v>497</v>
      </c>
      <c r="Q137">
        <v>1</v>
      </c>
      <c r="X137">
        <v>0.01</v>
      </c>
      <c r="Y137">
        <v>0</v>
      </c>
      <c r="Z137">
        <v>2445.0500000000002</v>
      </c>
      <c r="AA137">
        <v>400.24</v>
      </c>
      <c r="AB137">
        <v>0</v>
      </c>
      <c r="AC137">
        <v>0</v>
      </c>
      <c r="AD137">
        <v>1</v>
      </c>
      <c r="AE137">
        <v>0</v>
      </c>
      <c r="AF137" t="s">
        <v>3</v>
      </c>
      <c r="AG137">
        <v>0.01</v>
      </c>
      <c r="AH137">
        <v>2</v>
      </c>
      <c r="AI137">
        <v>73939584</v>
      </c>
      <c r="AJ137">
        <v>125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">
      <c r="A138">
        <f>ROW(Source!A109)</f>
        <v>109</v>
      </c>
      <c r="B138">
        <v>73939591</v>
      </c>
      <c r="C138">
        <v>73939580</v>
      </c>
      <c r="D138">
        <v>72591341</v>
      </c>
      <c r="E138">
        <v>1</v>
      </c>
      <c r="F138">
        <v>1</v>
      </c>
      <c r="G138">
        <v>1</v>
      </c>
      <c r="H138">
        <v>3</v>
      </c>
      <c r="I138" t="s">
        <v>644</v>
      </c>
      <c r="J138" t="s">
        <v>645</v>
      </c>
      <c r="K138" t="s">
        <v>646</v>
      </c>
      <c r="L138">
        <v>1339</v>
      </c>
      <c r="N138">
        <v>1007</v>
      </c>
      <c r="O138" t="s">
        <v>48</v>
      </c>
      <c r="P138" t="s">
        <v>48</v>
      </c>
      <c r="Q138">
        <v>1</v>
      </c>
      <c r="X138">
        <v>0.01</v>
      </c>
      <c r="Y138">
        <v>35.71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0</v>
      </c>
      <c r="AF138" t="s">
        <v>3</v>
      </c>
      <c r="AG138">
        <v>0.01</v>
      </c>
      <c r="AH138">
        <v>2</v>
      </c>
      <c r="AI138">
        <v>73939585</v>
      </c>
      <c r="AJ138">
        <v>126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">
      <c r="A139">
        <f>ROW(Source!A109)</f>
        <v>109</v>
      </c>
      <c r="B139">
        <v>73939592</v>
      </c>
      <c r="C139">
        <v>73939580</v>
      </c>
      <c r="D139">
        <v>72591641</v>
      </c>
      <c r="E139">
        <v>1</v>
      </c>
      <c r="F139">
        <v>1</v>
      </c>
      <c r="G139">
        <v>1</v>
      </c>
      <c r="H139">
        <v>3</v>
      </c>
      <c r="I139" t="s">
        <v>666</v>
      </c>
      <c r="J139" t="s">
        <v>667</v>
      </c>
      <c r="K139" t="s">
        <v>668</v>
      </c>
      <c r="L139">
        <v>1346</v>
      </c>
      <c r="N139">
        <v>1009</v>
      </c>
      <c r="O139" t="s">
        <v>545</v>
      </c>
      <c r="P139" t="s">
        <v>545</v>
      </c>
      <c r="Q139">
        <v>1</v>
      </c>
      <c r="X139">
        <v>0.06</v>
      </c>
      <c r="Y139">
        <v>114.25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0</v>
      </c>
      <c r="AF139" t="s">
        <v>3</v>
      </c>
      <c r="AG139">
        <v>0.06</v>
      </c>
      <c r="AH139">
        <v>2</v>
      </c>
      <c r="AI139">
        <v>73939586</v>
      </c>
      <c r="AJ139">
        <v>127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">
      <c r="A140">
        <f>ROW(Source!A109)</f>
        <v>109</v>
      </c>
      <c r="B140">
        <v>73939593</v>
      </c>
      <c r="C140">
        <v>73939580</v>
      </c>
      <c r="D140">
        <v>72524511</v>
      </c>
      <c r="E140">
        <v>119</v>
      </c>
      <c r="F140">
        <v>1</v>
      </c>
      <c r="G140">
        <v>1</v>
      </c>
      <c r="H140">
        <v>3</v>
      </c>
      <c r="I140" t="s">
        <v>783</v>
      </c>
      <c r="J140" t="s">
        <v>3</v>
      </c>
      <c r="K140" t="s">
        <v>784</v>
      </c>
      <c r="L140">
        <v>1371</v>
      </c>
      <c r="N140">
        <v>1013</v>
      </c>
      <c r="O140" t="s">
        <v>137</v>
      </c>
      <c r="P140" t="s">
        <v>137</v>
      </c>
      <c r="Q140">
        <v>1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1</v>
      </c>
      <c r="AD140">
        <v>0</v>
      </c>
      <c r="AE140">
        <v>0</v>
      </c>
      <c r="AF140" t="s">
        <v>3</v>
      </c>
      <c r="AG140">
        <v>0</v>
      </c>
      <c r="AH140">
        <v>3</v>
      </c>
      <c r="AI140">
        <v>-1</v>
      </c>
      <c r="AJ140" t="s">
        <v>3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">
      <c r="A141">
        <f>ROW(Source!A110)</f>
        <v>110</v>
      </c>
      <c r="B141">
        <v>73939601</v>
      </c>
      <c r="C141">
        <v>73939594</v>
      </c>
      <c r="D141">
        <v>72518791</v>
      </c>
      <c r="E141">
        <v>119</v>
      </c>
      <c r="F141">
        <v>1</v>
      </c>
      <c r="G141">
        <v>1</v>
      </c>
      <c r="H141">
        <v>1</v>
      </c>
      <c r="I141" t="s">
        <v>585</v>
      </c>
      <c r="J141" t="s">
        <v>3</v>
      </c>
      <c r="K141" t="s">
        <v>586</v>
      </c>
      <c r="L141">
        <v>1369</v>
      </c>
      <c r="N141">
        <v>1013</v>
      </c>
      <c r="O141" t="s">
        <v>584</v>
      </c>
      <c r="P141" t="s">
        <v>584</v>
      </c>
      <c r="Q141">
        <v>1</v>
      </c>
      <c r="X141">
        <v>19.899999999999999</v>
      </c>
      <c r="Y141">
        <v>0</v>
      </c>
      <c r="Z141">
        <v>0</v>
      </c>
      <c r="AA141">
        <v>0</v>
      </c>
      <c r="AB141">
        <v>400.24</v>
      </c>
      <c r="AC141">
        <v>0</v>
      </c>
      <c r="AD141">
        <v>1</v>
      </c>
      <c r="AE141">
        <v>1</v>
      </c>
      <c r="AF141" t="s">
        <v>3</v>
      </c>
      <c r="AG141">
        <v>19.899999999999999</v>
      </c>
      <c r="AH141">
        <v>2</v>
      </c>
      <c r="AI141">
        <v>73939595</v>
      </c>
      <c r="AJ141">
        <v>128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">
      <c r="A142">
        <f>ROW(Source!A110)</f>
        <v>110</v>
      </c>
      <c r="B142">
        <v>73939602</v>
      </c>
      <c r="C142">
        <v>73939594</v>
      </c>
      <c r="D142">
        <v>72518793</v>
      </c>
      <c r="E142">
        <v>119</v>
      </c>
      <c r="F142">
        <v>1</v>
      </c>
      <c r="G142">
        <v>1</v>
      </c>
      <c r="H142">
        <v>1</v>
      </c>
      <c r="I142" t="s">
        <v>661</v>
      </c>
      <c r="J142" t="s">
        <v>3</v>
      </c>
      <c r="K142" t="s">
        <v>662</v>
      </c>
      <c r="L142">
        <v>1369</v>
      </c>
      <c r="N142">
        <v>1013</v>
      </c>
      <c r="O142" t="s">
        <v>584</v>
      </c>
      <c r="P142" t="s">
        <v>584</v>
      </c>
      <c r="Q142">
        <v>1</v>
      </c>
      <c r="X142">
        <v>19.899999999999999</v>
      </c>
      <c r="Y142">
        <v>0</v>
      </c>
      <c r="Z142">
        <v>0</v>
      </c>
      <c r="AA142">
        <v>0</v>
      </c>
      <c r="AB142">
        <v>459.98</v>
      </c>
      <c r="AC142">
        <v>0</v>
      </c>
      <c r="AD142">
        <v>1</v>
      </c>
      <c r="AE142">
        <v>1</v>
      </c>
      <c r="AF142" t="s">
        <v>3</v>
      </c>
      <c r="AG142">
        <v>19.899999999999999</v>
      </c>
      <c r="AH142">
        <v>2</v>
      </c>
      <c r="AI142">
        <v>73939596</v>
      </c>
      <c r="AJ142">
        <v>129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">
      <c r="A143">
        <f>ROW(Source!A110)</f>
        <v>110</v>
      </c>
      <c r="B143">
        <v>73939603</v>
      </c>
      <c r="C143">
        <v>73939594</v>
      </c>
      <c r="D143">
        <v>72518826</v>
      </c>
      <c r="E143">
        <v>119</v>
      </c>
      <c r="F143">
        <v>1</v>
      </c>
      <c r="G143">
        <v>1</v>
      </c>
      <c r="H143">
        <v>1</v>
      </c>
      <c r="I143" t="s">
        <v>491</v>
      </c>
      <c r="J143" t="s">
        <v>3</v>
      </c>
      <c r="K143" t="s">
        <v>492</v>
      </c>
      <c r="L143">
        <v>1191</v>
      </c>
      <c r="N143">
        <v>1013</v>
      </c>
      <c r="O143" t="s">
        <v>493</v>
      </c>
      <c r="P143" t="s">
        <v>493</v>
      </c>
      <c r="Q143">
        <v>1</v>
      </c>
      <c r="X143">
        <v>0.01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2</v>
      </c>
      <c r="AF143" t="s">
        <v>3</v>
      </c>
      <c r="AG143">
        <v>0.01</v>
      </c>
      <c r="AH143">
        <v>2</v>
      </c>
      <c r="AI143">
        <v>73939597</v>
      </c>
      <c r="AJ143">
        <v>130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">
      <c r="A144">
        <f>ROW(Source!A110)</f>
        <v>110</v>
      </c>
      <c r="B144">
        <v>73939604</v>
      </c>
      <c r="C144">
        <v>73939594</v>
      </c>
      <c r="D144">
        <v>72647140</v>
      </c>
      <c r="E144">
        <v>1</v>
      </c>
      <c r="F144">
        <v>1</v>
      </c>
      <c r="G144">
        <v>1</v>
      </c>
      <c r="H144">
        <v>2</v>
      </c>
      <c r="I144" t="s">
        <v>663</v>
      </c>
      <c r="J144" t="s">
        <v>664</v>
      </c>
      <c r="K144" t="s">
        <v>665</v>
      </c>
      <c r="L144">
        <v>1368</v>
      </c>
      <c r="N144">
        <v>1011</v>
      </c>
      <c r="O144" t="s">
        <v>497</v>
      </c>
      <c r="P144" t="s">
        <v>497</v>
      </c>
      <c r="Q144">
        <v>1</v>
      </c>
      <c r="X144">
        <v>0.01</v>
      </c>
      <c r="Y144">
        <v>0</v>
      </c>
      <c r="Z144">
        <v>2445.0500000000002</v>
      </c>
      <c r="AA144">
        <v>400.24</v>
      </c>
      <c r="AB144">
        <v>0</v>
      </c>
      <c r="AC144">
        <v>0</v>
      </c>
      <c r="AD144">
        <v>1</v>
      </c>
      <c r="AE144">
        <v>0</v>
      </c>
      <c r="AF144" t="s">
        <v>3</v>
      </c>
      <c r="AG144">
        <v>0.01</v>
      </c>
      <c r="AH144">
        <v>2</v>
      </c>
      <c r="AI144">
        <v>73939598</v>
      </c>
      <c r="AJ144">
        <v>131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">
      <c r="A145">
        <f>ROW(Source!A110)</f>
        <v>110</v>
      </c>
      <c r="B145">
        <v>73939605</v>
      </c>
      <c r="C145">
        <v>73939594</v>
      </c>
      <c r="D145">
        <v>72591341</v>
      </c>
      <c r="E145">
        <v>1</v>
      </c>
      <c r="F145">
        <v>1</v>
      </c>
      <c r="G145">
        <v>1</v>
      </c>
      <c r="H145">
        <v>3</v>
      </c>
      <c r="I145" t="s">
        <v>644</v>
      </c>
      <c r="J145" t="s">
        <v>645</v>
      </c>
      <c r="K145" t="s">
        <v>646</v>
      </c>
      <c r="L145">
        <v>1339</v>
      </c>
      <c r="N145">
        <v>1007</v>
      </c>
      <c r="O145" t="s">
        <v>48</v>
      </c>
      <c r="P145" t="s">
        <v>48</v>
      </c>
      <c r="Q145">
        <v>1</v>
      </c>
      <c r="X145">
        <v>0.1</v>
      </c>
      <c r="Y145">
        <v>35.71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0</v>
      </c>
      <c r="AF145" t="s">
        <v>3</v>
      </c>
      <c r="AG145">
        <v>0.1</v>
      </c>
      <c r="AH145">
        <v>2</v>
      </c>
      <c r="AI145">
        <v>73939599</v>
      </c>
      <c r="AJ145">
        <v>132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2">
      <c r="A146">
        <f>ROW(Source!A110)</f>
        <v>110</v>
      </c>
      <c r="B146">
        <v>73939606</v>
      </c>
      <c r="C146">
        <v>73939594</v>
      </c>
      <c r="D146">
        <v>72591641</v>
      </c>
      <c r="E146">
        <v>1</v>
      </c>
      <c r="F146">
        <v>1</v>
      </c>
      <c r="G146">
        <v>1</v>
      </c>
      <c r="H146">
        <v>3</v>
      </c>
      <c r="I146" t="s">
        <v>666</v>
      </c>
      <c r="J146" t="s">
        <v>667</v>
      </c>
      <c r="K146" t="s">
        <v>668</v>
      </c>
      <c r="L146">
        <v>1346</v>
      </c>
      <c r="N146">
        <v>1009</v>
      </c>
      <c r="O146" t="s">
        <v>545</v>
      </c>
      <c r="P146" t="s">
        <v>545</v>
      </c>
      <c r="Q146">
        <v>1</v>
      </c>
      <c r="X146">
        <v>0.01</v>
      </c>
      <c r="Y146">
        <v>114.25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0</v>
      </c>
      <c r="AF146" t="s">
        <v>3</v>
      </c>
      <c r="AG146">
        <v>0.01</v>
      </c>
      <c r="AH146">
        <v>2</v>
      </c>
      <c r="AI146">
        <v>73939600</v>
      </c>
      <c r="AJ146">
        <v>133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2">
      <c r="A147">
        <f>ROW(Source!A110)</f>
        <v>110</v>
      </c>
      <c r="B147">
        <v>73939607</v>
      </c>
      <c r="C147">
        <v>73939594</v>
      </c>
      <c r="D147">
        <v>72524511</v>
      </c>
      <c r="E147">
        <v>119</v>
      </c>
      <c r="F147">
        <v>1</v>
      </c>
      <c r="G147">
        <v>1</v>
      </c>
      <c r="H147">
        <v>3</v>
      </c>
      <c r="I147" t="s">
        <v>783</v>
      </c>
      <c r="J147" t="s">
        <v>3</v>
      </c>
      <c r="K147" t="s">
        <v>784</v>
      </c>
      <c r="L147">
        <v>1371</v>
      </c>
      <c r="N147">
        <v>1013</v>
      </c>
      <c r="O147" t="s">
        <v>137</v>
      </c>
      <c r="P147" t="s">
        <v>137</v>
      </c>
      <c r="Q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1</v>
      </c>
      <c r="AD147">
        <v>0</v>
      </c>
      <c r="AE147">
        <v>0</v>
      </c>
      <c r="AF147" t="s">
        <v>3</v>
      </c>
      <c r="AG147">
        <v>0</v>
      </c>
      <c r="AH147">
        <v>3</v>
      </c>
      <c r="AI147">
        <v>-1</v>
      </c>
      <c r="AJ147" t="s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2">
      <c r="A148">
        <f>ROW(Source!A111)</f>
        <v>111</v>
      </c>
      <c r="B148">
        <v>73939613</v>
      </c>
      <c r="C148">
        <v>73939608</v>
      </c>
      <c r="D148">
        <v>70491023</v>
      </c>
      <c r="E148">
        <v>118</v>
      </c>
      <c r="F148">
        <v>1</v>
      </c>
      <c r="G148">
        <v>1</v>
      </c>
      <c r="H148">
        <v>1</v>
      </c>
      <c r="I148" t="s">
        <v>659</v>
      </c>
      <c r="J148" t="s">
        <v>3</v>
      </c>
      <c r="K148" t="s">
        <v>660</v>
      </c>
      <c r="L148">
        <v>1191</v>
      </c>
      <c r="N148">
        <v>1013</v>
      </c>
      <c r="O148" t="s">
        <v>493</v>
      </c>
      <c r="P148" t="s">
        <v>493</v>
      </c>
      <c r="Q148">
        <v>1</v>
      </c>
      <c r="X148">
        <v>14</v>
      </c>
      <c r="Y148">
        <v>0</v>
      </c>
      <c r="Z148">
        <v>0</v>
      </c>
      <c r="AA148">
        <v>0</v>
      </c>
      <c r="AB148">
        <v>393.89</v>
      </c>
      <c r="AC148">
        <v>0</v>
      </c>
      <c r="AD148">
        <v>1</v>
      </c>
      <c r="AE148">
        <v>1</v>
      </c>
      <c r="AF148" t="s">
        <v>3</v>
      </c>
      <c r="AG148">
        <v>14</v>
      </c>
      <c r="AH148">
        <v>2</v>
      </c>
      <c r="AI148">
        <v>73939609</v>
      </c>
      <c r="AJ148">
        <v>134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2">
      <c r="A149">
        <f>ROW(Source!A111)</f>
        <v>111</v>
      </c>
      <c r="B149">
        <v>73939614</v>
      </c>
      <c r="C149">
        <v>73939608</v>
      </c>
      <c r="D149">
        <v>70491200</v>
      </c>
      <c r="E149">
        <v>118</v>
      </c>
      <c r="F149">
        <v>1</v>
      </c>
      <c r="G149">
        <v>1</v>
      </c>
      <c r="H149">
        <v>1</v>
      </c>
      <c r="I149" t="s">
        <v>491</v>
      </c>
      <c r="J149" t="s">
        <v>3</v>
      </c>
      <c r="K149" t="s">
        <v>492</v>
      </c>
      <c r="L149">
        <v>1191</v>
      </c>
      <c r="N149">
        <v>1013</v>
      </c>
      <c r="O149" t="s">
        <v>493</v>
      </c>
      <c r="P149" t="s">
        <v>493</v>
      </c>
      <c r="Q149">
        <v>1</v>
      </c>
      <c r="X149">
        <v>9.8000000000000007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2</v>
      </c>
      <c r="AF149" t="s">
        <v>3</v>
      </c>
      <c r="AG149">
        <v>9.8000000000000007</v>
      </c>
      <c r="AH149">
        <v>2</v>
      </c>
      <c r="AI149">
        <v>73939610</v>
      </c>
      <c r="AJ149">
        <v>135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2">
      <c r="A150">
        <f>ROW(Source!A111)</f>
        <v>111</v>
      </c>
      <c r="B150">
        <v>73939615</v>
      </c>
      <c r="C150">
        <v>73939608</v>
      </c>
      <c r="D150">
        <v>70618538</v>
      </c>
      <c r="E150">
        <v>1</v>
      </c>
      <c r="F150">
        <v>1</v>
      </c>
      <c r="G150">
        <v>1</v>
      </c>
      <c r="H150">
        <v>2</v>
      </c>
      <c r="I150" t="s">
        <v>669</v>
      </c>
      <c r="J150" t="s">
        <v>670</v>
      </c>
      <c r="K150" t="s">
        <v>671</v>
      </c>
      <c r="L150">
        <v>1368</v>
      </c>
      <c r="N150">
        <v>1011</v>
      </c>
      <c r="O150" t="s">
        <v>497</v>
      </c>
      <c r="P150" t="s">
        <v>497</v>
      </c>
      <c r="Q150">
        <v>1</v>
      </c>
      <c r="X150">
        <v>2.8</v>
      </c>
      <c r="Y150">
        <v>0</v>
      </c>
      <c r="Z150">
        <v>1601.67</v>
      </c>
      <c r="AA150">
        <v>529.11</v>
      </c>
      <c r="AB150">
        <v>0</v>
      </c>
      <c r="AC150">
        <v>0</v>
      </c>
      <c r="AD150">
        <v>1</v>
      </c>
      <c r="AE150">
        <v>0</v>
      </c>
      <c r="AF150" t="s">
        <v>3</v>
      </c>
      <c r="AG150">
        <v>2.8</v>
      </c>
      <c r="AH150">
        <v>2</v>
      </c>
      <c r="AI150">
        <v>73939611</v>
      </c>
      <c r="AJ150">
        <v>136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2">
      <c r="A151">
        <f>ROW(Source!A111)</f>
        <v>111</v>
      </c>
      <c r="B151">
        <v>73939616</v>
      </c>
      <c r="C151">
        <v>73939608</v>
      </c>
      <c r="D151">
        <v>70618767</v>
      </c>
      <c r="E151">
        <v>1</v>
      </c>
      <c r="F151">
        <v>1</v>
      </c>
      <c r="G151">
        <v>1</v>
      </c>
      <c r="H151">
        <v>2</v>
      </c>
      <c r="I151" t="s">
        <v>531</v>
      </c>
      <c r="J151" t="s">
        <v>532</v>
      </c>
      <c r="K151" t="s">
        <v>533</v>
      </c>
      <c r="L151">
        <v>1368</v>
      </c>
      <c r="N151">
        <v>1011</v>
      </c>
      <c r="O151" t="s">
        <v>497</v>
      </c>
      <c r="P151" t="s">
        <v>497</v>
      </c>
      <c r="Q151">
        <v>1</v>
      </c>
      <c r="X151">
        <v>7</v>
      </c>
      <c r="Y151">
        <v>0</v>
      </c>
      <c r="Z151">
        <v>404.41</v>
      </c>
      <c r="AA151">
        <v>393.89</v>
      </c>
      <c r="AB151">
        <v>0</v>
      </c>
      <c r="AC151">
        <v>0</v>
      </c>
      <c r="AD151">
        <v>1</v>
      </c>
      <c r="AE151">
        <v>0</v>
      </c>
      <c r="AF151" t="s">
        <v>3</v>
      </c>
      <c r="AG151">
        <v>7</v>
      </c>
      <c r="AH151">
        <v>2</v>
      </c>
      <c r="AI151">
        <v>73939612</v>
      </c>
      <c r="AJ151">
        <v>137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2">
      <c r="A152">
        <f>ROW(Source!A147)</f>
        <v>147</v>
      </c>
      <c r="B152">
        <v>73939620</v>
      </c>
      <c r="C152">
        <v>73939617</v>
      </c>
      <c r="D152">
        <v>72518638</v>
      </c>
      <c r="E152">
        <v>119</v>
      </c>
      <c r="F152">
        <v>1</v>
      </c>
      <c r="G152">
        <v>1</v>
      </c>
      <c r="H152">
        <v>1</v>
      </c>
      <c r="I152" t="s">
        <v>651</v>
      </c>
      <c r="J152" t="s">
        <v>3</v>
      </c>
      <c r="K152" t="s">
        <v>652</v>
      </c>
      <c r="L152">
        <v>1191</v>
      </c>
      <c r="N152">
        <v>1013</v>
      </c>
      <c r="O152" t="s">
        <v>493</v>
      </c>
      <c r="P152" t="s">
        <v>493</v>
      </c>
      <c r="Q152">
        <v>1</v>
      </c>
      <c r="X152">
        <v>1.02</v>
      </c>
      <c r="Y152">
        <v>0</v>
      </c>
      <c r="Z152">
        <v>0</v>
      </c>
      <c r="AA152">
        <v>0</v>
      </c>
      <c r="AB152">
        <v>368.88</v>
      </c>
      <c r="AC152">
        <v>0</v>
      </c>
      <c r="AD152">
        <v>1</v>
      </c>
      <c r="AE152">
        <v>1</v>
      </c>
      <c r="AF152" t="s">
        <v>3</v>
      </c>
      <c r="AG152">
        <v>1.02</v>
      </c>
      <c r="AH152">
        <v>2</v>
      </c>
      <c r="AI152">
        <v>73939618</v>
      </c>
      <c r="AJ152">
        <v>138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2">
      <c r="A153">
        <f>ROW(Source!A147)</f>
        <v>147</v>
      </c>
      <c r="B153">
        <v>73939621</v>
      </c>
      <c r="C153">
        <v>73939617</v>
      </c>
      <c r="D153">
        <v>72524472</v>
      </c>
      <c r="E153">
        <v>119</v>
      </c>
      <c r="F153">
        <v>1</v>
      </c>
      <c r="G153">
        <v>1</v>
      </c>
      <c r="H153">
        <v>3</v>
      </c>
      <c r="I153" t="s">
        <v>756</v>
      </c>
      <c r="J153" t="s">
        <v>3</v>
      </c>
      <c r="K153" t="s">
        <v>757</v>
      </c>
      <c r="L153">
        <v>1301</v>
      </c>
      <c r="N153">
        <v>1003</v>
      </c>
      <c r="O153" t="s">
        <v>128</v>
      </c>
      <c r="P153" t="s">
        <v>128</v>
      </c>
      <c r="Q153">
        <v>1</v>
      </c>
      <c r="X153">
        <v>102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 t="s">
        <v>3</v>
      </c>
      <c r="AG153">
        <v>102</v>
      </c>
      <c r="AH153">
        <v>3</v>
      </c>
      <c r="AI153">
        <v>-1</v>
      </c>
      <c r="AJ153" t="s">
        <v>3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2">
      <c r="A154">
        <f>ROW(Source!A149)</f>
        <v>149</v>
      </c>
      <c r="B154">
        <v>73939630</v>
      </c>
      <c r="C154">
        <v>73939623</v>
      </c>
      <c r="D154">
        <v>72518655</v>
      </c>
      <c r="E154">
        <v>119</v>
      </c>
      <c r="F154">
        <v>1</v>
      </c>
      <c r="G154">
        <v>1</v>
      </c>
      <c r="H154">
        <v>1</v>
      </c>
      <c r="I154" t="s">
        <v>659</v>
      </c>
      <c r="J154" t="s">
        <v>3</v>
      </c>
      <c r="K154" t="s">
        <v>660</v>
      </c>
      <c r="L154">
        <v>1191</v>
      </c>
      <c r="N154">
        <v>1013</v>
      </c>
      <c r="O154" t="s">
        <v>493</v>
      </c>
      <c r="P154" t="s">
        <v>493</v>
      </c>
      <c r="Q154">
        <v>1</v>
      </c>
      <c r="X154">
        <v>71.67</v>
      </c>
      <c r="Y154">
        <v>0</v>
      </c>
      <c r="Z154">
        <v>0</v>
      </c>
      <c r="AA154">
        <v>0</v>
      </c>
      <c r="AB154">
        <v>400.24</v>
      </c>
      <c r="AC154">
        <v>0</v>
      </c>
      <c r="AD154">
        <v>1</v>
      </c>
      <c r="AE154">
        <v>1</v>
      </c>
      <c r="AF154" t="s">
        <v>3</v>
      </c>
      <c r="AG154">
        <v>71.67</v>
      </c>
      <c r="AH154">
        <v>2</v>
      </c>
      <c r="AI154">
        <v>73939624</v>
      </c>
      <c r="AJ154">
        <v>140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2">
      <c r="A155">
        <f>ROW(Source!A149)</f>
        <v>149</v>
      </c>
      <c r="B155">
        <v>73939631</v>
      </c>
      <c r="C155">
        <v>73939623</v>
      </c>
      <c r="D155">
        <v>72518826</v>
      </c>
      <c r="E155">
        <v>119</v>
      </c>
      <c r="F155">
        <v>1</v>
      </c>
      <c r="G155">
        <v>1</v>
      </c>
      <c r="H155">
        <v>1</v>
      </c>
      <c r="I155" t="s">
        <v>491</v>
      </c>
      <c r="J155" t="s">
        <v>3</v>
      </c>
      <c r="K155" t="s">
        <v>492</v>
      </c>
      <c r="L155">
        <v>1191</v>
      </c>
      <c r="N155">
        <v>1013</v>
      </c>
      <c r="O155" t="s">
        <v>493</v>
      </c>
      <c r="P155" t="s">
        <v>493</v>
      </c>
      <c r="Q155">
        <v>1</v>
      </c>
      <c r="X155">
        <v>0.03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2</v>
      </c>
      <c r="AF155" t="s">
        <v>3</v>
      </c>
      <c r="AG155">
        <v>0.03</v>
      </c>
      <c r="AH155">
        <v>2</v>
      </c>
      <c r="AI155">
        <v>73939625</v>
      </c>
      <c r="AJ155">
        <v>141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2">
      <c r="A156">
        <f>ROW(Source!A149)</f>
        <v>149</v>
      </c>
      <c r="B156">
        <v>73939632</v>
      </c>
      <c r="C156">
        <v>73939623</v>
      </c>
      <c r="D156">
        <v>72646037</v>
      </c>
      <c r="E156">
        <v>1</v>
      </c>
      <c r="F156">
        <v>1</v>
      </c>
      <c r="G156">
        <v>1</v>
      </c>
      <c r="H156">
        <v>2</v>
      </c>
      <c r="I156" t="s">
        <v>653</v>
      </c>
      <c r="J156" t="s">
        <v>654</v>
      </c>
      <c r="K156" t="s">
        <v>655</v>
      </c>
      <c r="L156">
        <v>1368</v>
      </c>
      <c r="N156">
        <v>1011</v>
      </c>
      <c r="O156" t="s">
        <v>497</v>
      </c>
      <c r="P156" t="s">
        <v>497</v>
      </c>
      <c r="Q156">
        <v>1</v>
      </c>
      <c r="X156">
        <v>0.03</v>
      </c>
      <c r="Y156">
        <v>0</v>
      </c>
      <c r="Z156">
        <v>1836.16</v>
      </c>
      <c r="AA156">
        <v>537.64</v>
      </c>
      <c r="AB156">
        <v>0</v>
      </c>
      <c r="AC156">
        <v>0</v>
      </c>
      <c r="AD156">
        <v>1</v>
      </c>
      <c r="AE156">
        <v>0</v>
      </c>
      <c r="AF156" t="s">
        <v>3</v>
      </c>
      <c r="AG156">
        <v>0.03</v>
      </c>
      <c r="AH156">
        <v>2</v>
      </c>
      <c r="AI156">
        <v>73939626</v>
      </c>
      <c r="AJ156">
        <v>142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2">
      <c r="A157">
        <f>ROW(Source!A149)</f>
        <v>149</v>
      </c>
      <c r="B157">
        <v>73939633</v>
      </c>
      <c r="C157">
        <v>73939623</v>
      </c>
      <c r="D157">
        <v>72646177</v>
      </c>
      <c r="E157">
        <v>1</v>
      </c>
      <c r="F157">
        <v>1</v>
      </c>
      <c r="G157">
        <v>1</v>
      </c>
      <c r="H157">
        <v>2</v>
      </c>
      <c r="I157" t="s">
        <v>672</v>
      </c>
      <c r="J157" t="s">
        <v>673</v>
      </c>
      <c r="K157" t="s">
        <v>674</v>
      </c>
      <c r="L157">
        <v>1368</v>
      </c>
      <c r="N157">
        <v>1011</v>
      </c>
      <c r="O157" t="s">
        <v>497</v>
      </c>
      <c r="P157" t="s">
        <v>497</v>
      </c>
      <c r="Q157">
        <v>1</v>
      </c>
      <c r="X157">
        <v>21.1</v>
      </c>
      <c r="Y157">
        <v>0</v>
      </c>
      <c r="Z157">
        <v>8.84</v>
      </c>
      <c r="AA157">
        <v>0</v>
      </c>
      <c r="AB157">
        <v>0</v>
      </c>
      <c r="AC157">
        <v>0</v>
      </c>
      <c r="AD157">
        <v>1</v>
      </c>
      <c r="AE157">
        <v>0</v>
      </c>
      <c r="AF157" t="s">
        <v>3</v>
      </c>
      <c r="AG157">
        <v>21.1</v>
      </c>
      <c r="AH157">
        <v>2</v>
      </c>
      <c r="AI157">
        <v>73939627</v>
      </c>
      <c r="AJ157">
        <v>143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 x14ac:dyDescent="0.2">
      <c r="A158">
        <f>ROW(Source!A149)</f>
        <v>149</v>
      </c>
      <c r="B158">
        <v>73939634</v>
      </c>
      <c r="C158">
        <v>73939623</v>
      </c>
      <c r="D158">
        <v>72593880</v>
      </c>
      <c r="E158">
        <v>1</v>
      </c>
      <c r="F158">
        <v>1</v>
      </c>
      <c r="G158">
        <v>1</v>
      </c>
      <c r="H158">
        <v>3</v>
      </c>
      <c r="I158" t="s">
        <v>675</v>
      </c>
      <c r="J158" t="s">
        <v>676</v>
      </c>
      <c r="K158" t="s">
        <v>677</v>
      </c>
      <c r="L158">
        <v>1346</v>
      </c>
      <c r="N158">
        <v>1009</v>
      </c>
      <c r="O158" t="s">
        <v>545</v>
      </c>
      <c r="P158" t="s">
        <v>545</v>
      </c>
      <c r="Q158">
        <v>1</v>
      </c>
      <c r="X158">
        <v>22.2</v>
      </c>
      <c r="Y158">
        <v>61.7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 t="s">
        <v>3</v>
      </c>
      <c r="AG158">
        <v>22.2</v>
      </c>
      <c r="AH158">
        <v>2</v>
      </c>
      <c r="AI158">
        <v>73939628</v>
      </c>
      <c r="AJ158">
        <v>144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2">
      <c r="A159">
        <f>ROW(Source!A149)</f>
        <v>149</v>
      </c>
      <c r="B159">
        <v>73939635</v>
      </c>
      <c r="C159">
        <v>73939623</v>
      </c>
      <c r="D159">
        <v>72598915</v>
      </c>
      <c r="E159">
        <v>1</v>
      </c>
      <c r="F159">
        <v>1</v>
      </c>
      <c r="G159">
        <v>1</v>
      </c>
      <c r="H159">
        <v>3</v>
      </c>
      <c r="I159" t="s">
        <v>678</v>
      </c>
      <c r="J159" t="s">
        <v>679</v>
      </c>
      <c r="K159" t="s">
        <v>680</v>
      </c>
      <c r="L159">
        <v>1348</v>
      </c>
      <c r="N159">
        <v>1009</v>
      </c>
      <c r="O159" t="s">
        <v>285</v>
      </c>
      <c r="P159" t="s">
        <v>285</v>
      </c>
      <c r="Q159">
        <v>1000</v>
      </c>
      <c r="X159">
        <v>5.1999999999999998E-2</v>
      </c>
      <c r="Y159">
        <v>55898.18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 t="s">
        <v>3</v>
      </c>
      <c r="AG159">
        <v>5.1999999999999998E-2</v>
      </c>
      <c r="AH159">
        <v>2</v>
      </c>
      <c r="AI159">
        <v>73939629</v>
      </c>
      <c r="AJ159">
        <v>145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2">
      <c r="A160">
        <f>ROW(Source!A149)</f>
        <v>149</v>
      </c>
      <c r="B160">
        <v>73939636</v>
      </c>
      <c r="C160">
        <v>73939623</v>
      </c>
      <c r="D160">
        <v>72524481</v>
      </c>
      <c r="E160">
        <v>119</v>
      </c>
      <c r="F160">
        <v>1</v>
      </c>
      <c r="G160">
        <v>1</v>
      </c>
      <c r="H160">
        <v>3</v>
      </c>
      <c r="I160" t="s">
        <v>785</v>
      </c>
      <c r="J160" t="s">
        <v>3</v>
      </c>
      <c r="K160" t="s">
        <v>786</v>
      </c>
      <c r="L160">
        <v>1301</v>
      </c>
      <c r="N160">
        <v>1003</v>
      </c>
      <c r="O160" t="s">
        <v>128</v>
      </c>
      <c r="P160" t="s">
        <v>128</v>
      </c>
      <c r="Q160">
        <v>1</v>
      </c>
      <c r="X160">
        <v>110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 t="s">
        <v>3</v>
      </c>
      <c r="AG160">
        <v>110</v>
      </c>
      <c r="AH160">
        <v>3</v>
      </c>
      <c r="AI160">
        <v>-1</v>
      </c>
      <c r="AJ160" t="s">
        <v>3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2">
      <c r="A161">
        <f>ROW(Source!A150)</f>
        <v>150</v>
      </c>
      <c r="B161">
        <v>73939650</v>
      </c>
      <c r="C161">
        <v>73939637</v>
      </c>
      <c r="D161">
        <v>72518648</v>
      </c>
      <c r="E161">
        <v>119</v>
      </c>
      <c r="F161">
        <v>1</v>
      </c>
      <c r="G161">
        <v>1</v>
      </c>
      <c r="H161">
        <v>1</v>
      </c>
      <c r="I161" t="s">
        <v>681</v>
      </c>
      <c r="J161" t="s">
        <v>3</v>
      </c>
      <c r="K161" t="s">
        <v>682</v>
      </c>
      <c r="L161">
        <v>1191</v>
      </c>
      <c r="N161">
        <v>1013</v>
      </c>
      <c r="O161" t="s">
        <v>493</v>
      </c>
      <c r="P161" t="s">
        <v>493</v>
      </c>
      <c r="Q161">
        <v>1</v>
      </c>
      <c r="X161">
        <v>1.54</v>
      </c>
      <c r="Y161">
        <v>0</v>
      </c>
      <c r="Z161">
        <v>0</v>
      </c>
      <c r="AA161">
        <v>0</v>
      </c>
      <c r="AB161">
        <v>391.28</v>
      </c>
      <c r="AC161">
        <v>0</v>
      </c>
      <c r="AD161">
        <v>1</v>
      </c>
      <c r="AE161">
        <v>1</v>
      </c>
      <c r="AF161" t="s">
        <v>3</v>
      </c>
      <c r="AG161">
        <v>1.54</v>
      </c>
      <c r="AH161">
        <v>2</v>
      </c>
      <c r="AI161">
        <v>73939638</v>
      </c>
      <c r="AJ161">
        <v>146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2">
      <c r="A162">
        <f>ROW(Source!A150)</f>
        <v>150</v>
      </c>
      <c r="B162">
        <v>73939651</v>
      </c>
      <c r="C162">
        <v>73939637</v>
      </c>
      <c r="D162">
        <v>72518826</v>
      </c>
      <c r="E162">
        <v>119</v>
      </c>
      <c r="F162">
        <v>1</v>
      </c>
      <c r="G162">
        <v>1</v>
      </c>
      <c r="H162">
        <v>1</v>
      </c>
      <c r="I162" t="s">
        <v>491</v>
      </c>
      <c r="J162" t="s">
        <v>3</v>
      </c>
      <c r="K162" t="s">
        <v>492</v>
      </c>
      <c r="L162">
        <v>1191</v>
      </c>
      <c r="N162">
        <v>1013</v>
      </c>
      <c r="O162" t="s">
        <v>493</v>
      </c>
      <c r="P162" t="s">
        <v>493</v>
      </c>
      <c r="Q162">
        <v>1</v>
      </c>
      <c r="X162">
        <v>0.48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2</v>
      </c>
      <c r="AF162" t="s">
        <v>3</v>
      </c>
      <c r="AG162">
        <v>0.48</v>
      </c>
      <c r="AH162">
        <v>2</v>
      </c>
      <c r="AI162">
        <v>73939639</v>
      </c>
      <c r="AJ162">
        <v>147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2">
      <c r="A163">
        <f>ROW(Source!A150)</f>
        <v>150</v>
      </c>
      <c r="B163">
        <v>73939652</v>
      </c>
      <c r="C163">
        <v>73939637</v>
      </c>
      <c r="D163">
        <v>72646037</v>
      </c>
      <c r="E163">
        <v>1</v>
      </c>
      <c r="F163">
        <v>1</v>
      </c>
      <c r="G163">
        <v>1</v>
      </c>
      <c r="H163">
        <v>2</v>
      </c>
      <c r="I163" t="s">
        <v>653</v>
      </c>
      <c r="J163" t="s">
        <v>654</v>
      </c>
      <c r="K163" t="s">
        <v>655</v>
      </c>
      <c r="L163">
        <v>1368</v>
      </c>
      <c r="N163">
        <v>1011</v>
      </c>
      <c r="O163" t="s">
        <v>497</v>
      </c>
      <c r="P163" t="s">
        <v>497</v>
      </c>
      <c r="Q163">
        <v>1</v>
      </c>
      <c r="X163">
        <v>0.25</v>
      </c>
      <c r="Y163">
        <v>0</v>
      </c>
      <c r="Z163">
        <v>1836.16</v>
      </c>
      <c r="AA163">
        <v>537.64</v>
      </c>
      <c r="AB163">
        <v>0</v>
      </c>
      <c r="AC163">
        <v>0</v>
      </c>
      <c r="AD163">
        <v>1</v>
      </c>
      <c r="AE163">
        <v>0</v>
      </c>
      <c r="AF163" t="s">
        <v>3</v>
      </c>
      <c r="AG163">
        <v>0.25</v>
      </c>
      <c r="AH163">
        <v>2</v>
      </c>
      <c r="AI163">
        <v>73939640</v>
      </c>
      <c r="AJ163">
        <v>148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2">
      <c r="A164">
        <f>ROW(Source!A150)</f>
        <v>150</v>
      </c>
      <c r="B164">
        <v>73939653</v>
      </c>
      <c r="C164">
        <v>73939637</v>
      </c>
      <c r="D164">
        <v>72646931</v>
      </c>
      <c r="E164">
        <v>1</v>
      </c>
      <c r="F164">
        <v>1</v>
      </c>
      <c r="G164">
        <v>1</v>
      </c>
      <c r="H164">
        <v>2</v>
      </c>
      <c r="I164" t="s">
        <v>587</v>
      </c>
      <c r="J164" t="s">
        <v>588</v>
      </c>
      <c r="K164" t="s">
        <v>589</v>
      </c>
      <c r="L164">
        <v>1368</v>
      </c>
      <c r="N164">
        <v>1011</v>
      </c>
      <c r="O164" t="s">
        <v>497</v>
      </c>
      <c r="P164" t="s">
        <v>497</v>
      </c>
      <c r="Q164">
        <v>1</v>
      </c>
      <c r="X164">
        <v>0.23</v>
      </c>
      <c r="Y164">
        <v>0</v>
      </c>
      <c r="Z164">
        <v>655.95</v>
      </c>
      <c r="AA164">
        <v>400.24</v>
      </c>
      <c r="AB164">
        <v>0</v>
      </c>
      <c r="AC164">
        <v>0</v>
      </c>
      <c r="AD164">
        <v>1</v>
      </c>
      <c r="AE164">
        <v>0</v>
      </c>
      <c r="AF164" t="s">
        <v>3</v>
      </c>
      <c r="AG164">
        <v>0.23</v>
      </c>
      <c r="AH164">
        <v>2</v>
      </c>
      <c r="AI164">
        <v>73939641</v>
      </c>
      <c r="AJ164">
        <v>149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2">
      <c r="A165">
        <f>ROW(Source!A150)</f>
        <v>150</v>
      </c>
      <c r="B165">
        <v>73939654</v>
      </c>
      <c r="C165">
        <v>73939637</v>
      </c>
      <c r="D165">
        <v>72647091</v>
      </c>
      <c r="E165">
        <v>1</v>
      </c>
      <c r="F165">
        <v>1</v>
      </c>
      <c r="G165">
        <v>1</v>
      </c>
      <c r="H165">
        <v>2</v>
      </c>
      <c r="I165" t="s">
        <v>593</v>
      </c>
      <c r="J165" t="s">
        <v>594</v>
      </c>
      <c r="K165" t="s">
        <v>595</v>
      </c>
      <c r="L165">
        <v>1368</v>
      </c>
      <c r="N165">
        <v>1011</v>
      </c>
      <c r="O165" t="s">
        <v>497</v>
      </c>
      <c r="P165" t="s">
        <v>497</v>
      </c>
      <c r="Q165">
        <v>1</v>
      </c>
      <c r="X165">
        <v>0.01</v>
      </c>
      <c r="Y165">
        <v>0</v>
      </c>
      <c r="Z165">
        <v>4.3499999999999996</v>
      </c>
      <c r="AA165">
        <v>0</v>
      </c>
      <c r="AB165">
        <v>0</v>
      </c>
      <c r="AC165">
        <v>0</v>
      </c>
      <c r="AD165">
        <v>1</v>
      </c>
      <c r="AE165">
        <v>0</v>
      </c>
      <c r="AF165" t="s">
        <v>3</v>
      </c>
      <c r="AG165">
        <v>0.01</v>
      </c>
      <c r="AH165">
        <v>2</v>
      </c>
      <c r="AI165">
        <v>73939642</v>
      </c>
      <c r="AJ165">
        <v>150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2">
      <c r="A166">
        <f>ROW(Source!A150)</f>
        <v>150</v>
      </c>
      <c r="B166">
        <v>73939655</v>
      </c>
      <c r="C166">
        <v>73939637</v>
      </c>
      <c r="D166">
        <v>72647129</v>
      </c>
      <c r="E166">
        <v>1</v>
      </c>
      <c r="F166">
        <v>1</v>
      </c>
      <c r="G166">
        <v>1</v>
      </c>
      <c r="H166">
        <v>2</v>
      </c>
      <c r="I166" t="s">
        <v>528</v>
      </c>
      <c r="J166" t="s">
        <v>529</v>
      </c>
      <c r="K166" t="s">
        <v>530</v>
      </c>
      <c r="L166">
        <v>1368</v>
      </c>
      <c r="N166">
        <v>1011</v>
      </c>
      <c r="O166" t="s">
        <v>497</v>
      </c>
      <c r="P166" t="s">
        <v>497</v>
      </c>
      <c r="Q166">
        <v>1</v>
      </c>
      <c r="X166">
        <v>0.41</v>
      </c>
      <c r="Y166">
        <v>0</v>
      </c>
      <c r="Z166">
        <v>43.87</v>
      </c>
      <c r="AA166">
        <v>0</v>
      </c>
      <c r="AB166">
        <v>0</v>
      </c>
      <c r="AC166">
        <v>0</v>
      </c>
      <c r="AD166">
        <v>1</v>
      </c>
      <c r="AE166">
        <v>0</v>
      </c>
      <c r="AF166" t="s">
        <v>3</v>
      </c>
      <c r="AG166">
        <v>0.41</v>
      </c>
      <c r="AH166">
        <v>2</v>
      </c>
      <c r="AI166">
        <v>73939643</v>
      </c>
      <c r="AJ166">
        <v>151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2">
      <c r="A167">
        <f>ROW(Source!A150)</f>
        <v>150</v>
      </c>
      <c r="B167">
        <v>73939656</v>
      </c>
      <c r="C167">
        <v>73939637</v>
      </c>
      <c r="D167">
        <v>72589309</v>
      </c>
      <c r="E167">
        <v>1</v>
      </c>
      <c r="F167">
        <v>1</v>
      </c>
      <c r="G167">
        <v>1</v>
      </c>
      <c r="H167">
        <v>3</v>
      </c>
      <c r="I167" t="s">
        <v>596</v>
      </c>
      <c r="J167" t="s">
        <v>597</v>
      </c>
      <c r="K167" t="s">
        <v>598</v>
      </c>
      <c r="L167">
        <v>1339</v>
      </c>
      <c r="N167">
        <v>1007</v>
      </c>
      <c r="O167" t="s">
        <v>48</v>
      </c>
      <c r="P167" t="s">
        <v>48</v>
      </c>
      <c r="Q167">
        <v>1</v>
      </c>
      <c r="X167">
        <v>1.4999999999999999E-2</v>
      </c>
      <c r="Y167">
        <v>115.4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0</v>
      </c>
      <c r="AF167" t="s">
        <v>3</v>
      </c>
      <c r="AG167">
        <v>1.4999999999999999E-2</v>
      </c>
      <c r="AH167">
        <v>2</v>
      </c>
      <c r="AI167">
        <v>73939644</v>
      </c>
      <c r="AJ167">
        <v>152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 x14ac:dyDescent="0.2">
      <c r="A168">
        <f>ROW(Source!A150)</f>
        <v>150</v>
      </c>
      <c r="B168">
        <v>73939657</v>
      </c>
      <c r="C168">
        <v>73939637</v>
      </c>
      <c r="D168">
        <v>72589313</v>
      </c>
      <c r="E168">
        <v>1</v>
      </c>
      <c r="F168">
        <v>1</v>
      </c>
      <c r="G168">
        <v>1</v>
      </c>
      <c r="H168">
        <v>3</v>
      </c>
      <c r="I168" t="s">
        <v>599</v>
      </c>
      <c r="J168" t="s">
        <v>600</v>
      </c>
      <c r="K168" t="s">
        <v>601</v>
      </c>
      <c r="L168">
        <v>1346</v>
      </c>
      <c r="N168">
        <v>1009</v>
      </c>
      <c r="O168" t="s">
        <v>545</v>
      </c>
      <c r="P168" t="s">
        <v>545</v>
      </c>
      <c r="Q168">
        <v>1</v>
      </c>
      <c r="X168">
        <v>3.5</v>
      </c>
      <c r="Y168">
        <v>41.38</v>
      </c>
      <c r="Z168">
        <v>0</v>
      </c>
      <c r="AA168">
        <v>0</v>
      </c>
      <c r="AB168">
        <v>0</v>
      </c>
      <c r="AC168">
        <v>0</v>
      </c>
      <c r="AD168">
        <v>1</v>
      </c>
      <c r="AE168">
        <v>0</v>
      </c>
      <c r="AF168" t="s">
        <v>3</v>
      </c>
      <c r="AG168">
        <v>3.5</v>
      </c>
      <c r="AH168">
        <v>2</v>
      </c>
      <c r="AI168">
        <v>73939645</v>
      </c>
      <c r="AJ168">
        <v>153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 x14ac:dyDescent="0.2">
      <c r="A169">
        <f>ROW(Source!A150)</f>
        <v>150</v>
      </c>
      <c r="B169">
        <v>73939658</v>
      </c>
      <c r="C169">
        <v>73939637</v>
      </c>
      <c r="D169">
        <v>72591353</v>
      </c>
      <c r="E169">
        <v>1</v>
      </c>
      <c r="F169">
        <v>1</v>
      </c>
      <c r="G169">
        <v>1</v>
      </c>
      <c r="H169">
        <v>3</v>
      </c>
      <c r="I169" t="s">
        <v>538</v>
      </c>
      <c r="J169" t="s">
        <v>539</v>
      </c>
      <c r="K169" t="s">
        <v>540</v>
      </c>
      <c r="L169">
        <v>1383</v>
      </c>
      <c r="N169">
        <v>1013</v>
      </c>
      <c r="O169" t="s">
        <v>541</v>
      </c>
      <c r="P169" t="s">
        <v>541</v>
      </c>
      <c r="Q169">
        <v>1</v>
      </c>
      <c r="X169">
        <v>0.16200000000000001</v>
      </c>
      <c r="Y169">
        <v>9.5500000000000007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0</v>
      </c>
      <c r="AF169" t="s">
        <v>3</v>
      </c>
      <c r="AG169">
        <v>0.16200000000000001</v>
      </c>
      <c r="AH169">
        <v>2</v>
      </c>
      <c r="AI169">
        <v>73939646</v>
      </c>
      <c r="AJ169">
        <v>154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2">
      <c r="A170">
        <f>ROW(Source!A150)</f>
        <v>150</v>
      </c>
      <c r="B170">
        <v>73939659</v>
      </c>
      <c r="C170">
        <v>73939637</v>
      </c>
      <c r="D170">
        <v>72592092</v>
      </c>
      <c r="E170">
        <v>1</v>
      </c>
      <c r="F170">
        <v>1</v>
      </c>
      <c r="G170">
        <v>1</v>
      </c>
      <c r="H170">
        <v>3</v>
      </c>
      <c r="I170" t="s">
        <v>542</v>
      </c>
      <c r="J170" t="s">
        <v>543</v>
      </c>
      <c r="K170" t="s">
        <v>544</v>
      </c>
      <c r="L170">
        <v>1346</v>
      </c>
      <c r="N170">
        <v>1009</v>
      </c>
      <c r="O170" t="s">
        <v>545</v>
      </c>
      <c r="P170" t="s">
        <v>545</v>
      </c>
      <c r="Q170">
        <v>1</v>
      </c>
      <c r="X170">
        <v>0.09</v>
      </c>
      <c r="Y170">
        <v>131.85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 t="s">
        <v>3</v>
      </c>
      <c r="AG170">
        <v>0.09</v>
      </c>
      <c r="AH170">
        <v>2</v>
      </c>
      <c r="AI170">
        <v>73939647</v>
      </c>
      <c r="AJ170">
        <v>155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2">
      <c r="A171">
        <f>ROW(Source!A150)</f>
        <v>150</v>
      </c>
      <c r="B171">
        <v>73939660</v>
      </c>
      <c r="C171">
        <v>73939637</v>
      </c>
      <c r="D171">
        <v>72594458</v>
      </c>
      <c r="E171">
        <v>1</v>
      </c>
      <c r="F171">
        <v>1</v>
      </c>
      <c r="G171">
        <v>1</v>
      </c>
      <c r="H171">
        <v>3</v>
      </c>
      <c r="I171" t="s">
        <v>683</v>
      </c>
      <c r="J171" t="s">
        <v>684</v>
      </c>
      <c r="K171" t="s">
        <v>685</v>
      </c>
      <c r="L171">
        <v>1339</v>
      </c>
      <c r="N171">
        <v>1007</v>
      </c>
      <c r="O171" t="s">
        <v>48</v>
      </c>
      <c r="P171" t="s">
        <v>48</v>
      </c>
      <c r="Q171">
        <v>1</v>
      </c>
      <c r="X171">
        <v>0.02</v>
      </c>
      <c r="Y171">
        <v>565.20000000000005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0</v>
      </c>
      <c r="AF171" t="s">
        <v>3</v>
      </c>
      <c r="AG171">
        <v>0.02</v>
      </c>
      <c r="AH171">
        <v>2</v>
      </c>
      <c r="AI171">
        <v>73939648</v>
      </c>
      <c r="AJ171">
        <v>156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2">
      <c r="A172">
        <f>ROW(Source!A150)</f>
        <v>150</v>
      </c>
      <c r="B172">
        <v>73939661</v>
      </c>
      <c r="C172">
        <v>73939637</v>
      </c>
      <c r="D172">
        <v>72594935</v>
      </c>
      <c r="E172">
        <v>1</v>
      </c>
      <c r="F172">
        <v>1</v>
      </c>
      <c r="G172">
        <v>1</v>
      </c>
      <c r="H172">
        <v>3</v>
      </c>
      <c r="I172" t="s">
        <v>686</v>
      </c>
      <c r="J172" t="s">
        <v>687</v>
      </c>
      <c r="K172" t="s">
        <v>688</v>
      </c>
      <c r="L172">
        <v>1339</v>
      </c>
      <c r="N172">
        <v>1007</v>
      </c>
      <c r="O172" t="s">
        <v>48</v>
      </c>
      <c r="P172" t="s">
        <v>48</v>
      </c>
      <c r="Q172">
        <v>1</v>
      </c>
      <c r="X172">
        <v>1E-3</v>
      </c>
      <c r="Y172">
        <v>4442.71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0</v>
      </c>
      <c r="AF172" t="s">
        <v>3</v>
      </c>
      <c r="AG172">
        <v>1E-3</v>
      </c>
      <c r="AH172">
        <v>2</v>
      </c>
      <c r="AI172">
        <v>73939649</v>
      </c>
      <c r="AJ172">
        <v>157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 x14ac:dyDescent="0.2">
      <c r="A173">
        <f>ROW(Source!A150)</f>
        <v>150</v>
      </c>
      <c r="B173">
        <v>73939662</v>
      </c>
      <c r="C173">
        <v>73939637</v>
      </c>
      <c r="D173">
        <v>72520200</v>
      </c>
      <c r="E173">
        <v>119</v>
      </c>
      <c r="F173">
        <v>1</v>
      </c>
      <c r="G173">
        <v>1</v>
      </c>
      <c r="H173">
        <v>3</v>
      </c>
      <c r="I173" t="s">
        <v>787</v>
      </c>
      <c r="J173" t="s">
        <v>3</v>
      </c>
      <c r="K173" t="s">
        <v>788</v>
      </c>
      <c r="L173">
        <v>1339</v>
      </c>
      <c r="N173">
        <v>1007</v>
      </c>
      <c r="O173" t="s">
        <v>48</v>
      </c>
      <c r="P173" t="s">
        <v>48</v>
      </c>
      <c r="Q173">
        <v>1</v>
      </c>
      <c r="X173">
        <v>0.04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 t="s">
        <v>3</v>
      </c>
      <c r="AG173">
        <v>0.04</v>
      </c>
      <c r="AH173">
        <v>3</v>
      </c>
      <c r="AI173">
        <v>-1</v>
      </c>
      <c r="AJ173" t="s">
        <v>3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2">
      <c r="A174">
        <f>ROW(Source!A150)</f>
        <v>150</v>
      </c>
      <c r="B174">
        <v>73939663</v>
      </c>
      <c r="C174">
        <v>73939637</v>
      </c>
      <c r="D174">
        <v>72523439</v>
      </c>
      <c r="E174">
        <v>119</v>
      </c>
      <c r="F174">
        <v>1</v>
      </c>
      <c r="G174">
        <v>1</v>
      </c>
      <c r="H174">
        <v>3</v>
      </c>
      <c r="I174" t="s">
        <v>789</v>
      </c>
      <c r="J174" t="s">
        <v>3</v>
      </c>
      <c r="K174" t="s">
        <v>790</v>
      </c>
      <c r="L174">
        <v>1371</v>
      </c>
      <c r="N174">
        <v>1013</v>
      </c>
      <c r="O174" t="s">
        <v>137</v>
      </c>
      <c r="P174" t="s">
        <v>137</v>
      </c>
      <c r="Q174">
        <v>1</v>
      </c>
      <c r="X174">
        <v>1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 t="s">
        <v>3</v>
      </c>
      <c r="AG174">
        <v>1</v>
      </c>
      <c r="AH174">
        <v>3</v>
      </c>
      <c r="AI174">
        <v>-1</v>
      </c>
      <c r="AJ174" t="s">
        <v>3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 x14ac:dyDescent="0.2">
      <c r="A175">
        <f>ROW(Source!A150)</f>
        <v>150</v>
      </c>
      <c r="B175">
        <v>73939664</v>
      </c>
      <c r="C175">
        <v>73939637</v>
      </c>
      <c r="D175">
        <v>72523458</v>
      </c>
      <c r="E175">
        <v>119</v>
      </c>
      <c r="F175">
        <v>1</v>
      </c>
      <c r="G175">
        <v>1</v>
      </c>
      <c r="H175">
        <v>3</v>
      </c>
      <c r="I175" t="s">
        <v>791</v>
      </c>
      <c r="J175" t="s">
        <v>3</v>
      </c>
      <c r="K175" t="s">
        <v>792</v>
      </c>
      <c r="L175">
        <v>1377</v>
      </c>
      <c r="N175">
        <v>1013</v>
      </c>
      <c r="O175" t="s">
        <v>793</v>
      </c>
      <c r="P175" t="s">
        <v>793</v>
      </c>
      <c r="Q175">
        <v>1</v>
      </c>
      <c r="X175">
        <v>1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 t="s">
        <v>3</v>
      </c>
      <c r="AG175">
        <v>1</v>
      </c>
      <c r="AH175">
        <v>3</v>
      </c>
      <c r="AI175">
        <v>-1</v>
      </c>
      <c r="AJ175" t="s">
        <v>3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2">
      <c r="A176">
        <f>ROW(Source!A152)</f>
        <v>152</v>
      </c>
      <c r="B176">
        <v>73939672</v>
      </c>
      <c r="C176">
        <v>73939666</v>
      </c>
      <c r="D176">
        <v>72518673</v>
      </c>
      <c r="E176">
        <v>119</v>
      </c>
      <c r="F176">
        <v>1</v>
      </c>
      <c r="G176">
        <v>1</v>
      </c>
      <c r="H176">
        <v>1</v>
      </c>
      <c r="I176" t="s">
        <v>512</v>
      </c>
      <c r="J176" t="s">
        <v>3</v>
      </c>
      <c r="K176" t="s">
        <v>513</v>
      </c>
      <c r="L176">
        <v>1191</v>
      </c>
      <c r="N176">
        <v>1013</v>
      </c>
      <c r="O176" t="s">
        <v>493</v>
      </c>
      <c r="P176" t="s">
        <v>493</v>
      </c>
      <c r="Q176">
        <v>1</v>
      </c>
      <c r="X176">
        <v>5.7</v>
      </c>
      <c r="Y176">
        <v>0</v>
      </c>
      <c r="Z176">
        <v>0</v>
      </c>
      <c r="AA176">
        <v>0</v>
      </c>
      <c r="AB176">
        <v>442.06</v>
      </c>
      <c r="AC176">
        <v>0</v>
      </c>
      <c r="AD176">
        <v>1</v>
      </c>
      <c r="AE176">
        <v>1</v>
      </c>
      <c r="AF176" t="s">
        <v>3</v>
      </c>
      <c r="AG176">
        <v>5.7</v>
      </c>
      <c r="AH176">
        <v>2</v>
      </c>
      <c r="AI176">
        <v>73939667</v>
      </c>
      <c r="AJ176">
        <v>158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 x14ac:dyDescent="0.2">
      <c r="A177">
        <f>ROW(Source!A152)</f>
        <v>152</v>
      </c>
      <c r="B177">
        <v>73939673</v>
      </c>
      <c r="C177">
        <v>73939666</v>
      </c>
      <c r="D177">
        <v>72646149</v>
      </c>
      <c r="E177">
        <v>1</v>
      </c>
      <c r="F177">
        <v>1</v>
      </c>
      <c r="G177">
        <v>1</v>
      </c>
      <c r="H177">
        <v>2</v>
      </c>
      <c r="I177" t="s">
        <v>514</v>
      </c>
      <c r="J177" t="s">
        <v>515</v>
      </c>
      <c r="K177" t="s">
        <v>516</v>
      </c>
      <c r="L177">
        <v>1368</v>
      </c>
      <c r="N177">
        <v>1011</v>
      </c>
      <c r="O177" t="s">
        <v>497</v>
      </c>
      <c r="P177" t="s">
        <v>497</v>
      </c>
      <c r="Q177">
        <v>1</v>
      </c>
      <c r="X177">
        <v>0.9</v>
      </c>
      <c r="Y177">
        <v>0</v>
      </c>
      <c r="Z177">
        <v>345.9</v>
      </c>
      <c r="AA177">
        <v>0</v>
      </c>
      <c r="AB177">
        <v>0</v>
      </c>
      <c r="AC177">
        <v>0</v>
      </c>
      <c r="AD177">
        <v>1</v>
      </c>
      <c r="AE177">
        <v>0</v>
      </c>
      <c r="AF177" t="s">
        <v>3</v>
      </c>
      <c r="AG177">
        <v>0.9</v>
      </c>
      <c r="AH177">
        <v>2</v>
      </c>
      <c r="AI177">
        <v>73939668</v>
      </c>
      <c r="AJ177">
        <v>159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 x14ac:dyDescent="0.2">
      <c r="A178">
        <f>ROW(Source!A152)</f>
        <v>152</v>
      </c>
      <c r="B178">
        <v>73939674</v>
      </c>
      <c r="C178">
        <v>73939666</v>
      </c>
      <c r="D178">
        <v>72646970</v>
      </c>
      <c r="E178">
        <v>1</v>
      </c>
      <c r="F178">
        <v>1</v>
      </c>
      <c r="G178">
        <v>1</v>
      </c>
      <c r="H178">
        <v>2</v>
      </c>
      <c r="I178" t="s">
        <v>517</v>
      </c>
      <c r="J178" t="s">
        <v>518</v>
      </c>
      <c r="K178" t="s">
        <v>519</v>
      </c>
      <c r="L178">
        <v>1368</v>
      </c>
      <c r="N178">
        <v>1011</v>
      </c>
      <c r="O178" t="s">
        <v>497</v>
      </c>
      <c r="P178" t="s">
        <v>497</v>
      </c>
      <c r="Q178">
        <v>1</v>
      </c>
      <c r="X178">
        <v>0.48</v>
      </c>
      <c r="Y178">
        <v>0</v>
      </c>
      <c r="Z178">
        <v>27.13</v>
      </c>
      <c r="AA178">
        <v>0</v>
      </c>
      <c r="AB178">
        <v>0</v>
      </c>
      <c r="AC178">
        <v>0</v>
      </c>
      <c r="AD178">
        <v>1</v>
      </c>
      <c r="AE178">
        <v>0</v>
      </c>
      <c r="AF178" t="s">
        <v>3</v>
      </c>
      <c r="AG178">
        <v>0.48</v>
      </c>
      <c r="AH178">
        <v>2</v>
      </c>
      <c r="AI178">
        <v>73939669</v>
      </c>
      <c r="AJ178">
        <v>160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 x14ac:dyDescent="0.2">
      <c r="A179">
        <f>ROW(Source!A152)</f>
        <v>152</v>
      </c>
      <c r="B179">
        <v>73939675</v>
      </c>
      <c r="C179">
        <v>73939666</v>
      </c>
      <c r="D179">
        <v>72524472</v>
      </c>
      <c r="E179">
        <v>119</v>
      </c>
      <c r="F179">
        <v>1</v>
      </c>
      <c r="G179">
        <v>1</v>
      </c>
      <c r="H179">
        <v>3</v>
      </c>
      <c r="I179" t="s">
        <v>756</v>
      </c>
      <c r="J179" t="s">
        <v>3</v>
      </c>
      <c r="K179" t="s">
        <v>757</v>
      </c>
      <c r="L179">
        <v>1301</v>
      </c>
      <c r="N179">
        <v>1003</v>
      </c>
      <c r="O179" t="s">
        <v>128</v>
      </c>
      <c r="P179" t="s">
        <v>128</v>
      </c>
      <c r="Q179">
        <v>1</v>
      </c>
      <c r="X179">
        <v>100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 t="s">
        <v>3</v>
      </c>
      <c r="AG179">
        <v>100</v>
      </c>
      <c r="AH179">
        <v>3</v>
      </c>
      <c r="AI179">
        <v>-1</v>
      </c>
      <c r="AJ179" t="s">
        <v>3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 x14ac:dyDescent="0.2">
      <c r="A180">
        <f>ROW(Source!A152)</f>
        <v>152</v>
      </c>
      <c r="B180">
        <v>73939676</v>
      </c>
      <c r="C180">
        <v>73939666</v>
      </c>
      <c r="D180">
        <v>72635017</v>
      </c>
      <c r="E180">
        <v>1</v>
      </c>
      <c r="F180">
        <v>1</v>
      </c>
      <c r="G180">
        <v>1</v>
      </c>
      <c r="H180">
        <v>3</v>
      </c>
      <c r="I180" t="s">
        <v>520</v>
      </c>
      <c r="J180" t="s">
        <v>521</v>
      </c>
      <c r="K180" t="s">
        <v>522</v>
      </c>
      <c r="L180">
        <v>1371</v>
      </c>
      <c r="N180">
        <v>1013</v>
      </c>
      <c r="O180" t="s">
        <v>137</v>
      </c>
      <c r="P180" t="s">
        <v>137</v>
      </c>
      <c r="Q180">
        <v>1</v>
      </c>
      <c r="X180">
        <v>0.2</v>
      </c>
      <c r="Y180">
        <v>68.48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 t="s">
        <v>3</v>
      </c>
      <c r="AG180">
        <v>0.2</v>
      </c>
      <c r="AH180">
        <v>2</v>
      </c>
      <c r="AI180">
        <v>73939671</v>
      </c>
      <c r="AJ180">
        <v>162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2">
      <c r="A181">
        <f>ROW(Source!A154)</f>
        <v>154</v>
      </c>
      <c r="B181">
        <v>73939693</v>
      </c>
      <c r="C181">
        <v>73939678</v>
      </c>
      <c r="D181">
        <v>72518787</v>
      </c>
      <c r="E181">
        <v>119</v>
      </c>
      <c r="F181">
        <v>1</v>
      </c>
      <c r="G181">
        <v>1</v>
      </c>
      <c r="H181">
        <v>1</v>
      </c>
      <c r="I181" t="s">
        <v>582</v>
      </c>
      <c r="J181" t="s">
        <v>3</v>
      </c>
      <c r="K181" t="s">
        <v>583</v>
      </c>
      <c r="L181">
        <v>1369</v>
      </c>
      <c r="N181">
        <v>1013</v>
      </c>
      <c r="O181" t="s">
        <v>584</v>
      </c>
      <c r="P181" t="s">
        <v>584</v>
      </c>
      <c r="Q181">
        <v>1</v>
      </c>
      <c r="X181">
        <v>45.66</v>
      </c>
      <c r="Y181">
        <v>0</v>
      </c>
      <c r="Z181">
        <v>0</v>
      </c>
      <c r="AA181">
        <v>0</v>
      </c>
      <c r="AB181">
        <v>325.57</v>
      </c>
      <c r="AC181">
        <v>0</v>
      </c>
      <c r="AD181">
        <v>1</v>
      </c>
      <c r="AE181">
        <v>1</v>
      </c>
      <c r="AF181" t="s">
        <v>3</v>
      </c>
      <c r="AG181">
        <v>45.66</v>
      </c>
      <c r="AH181">
        <v>2</v>
      </c>
      <c r="AI181">
        <v>73939679</v>
      </c>
      <c r="AJ181">
        <v>163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2">
      <c r="A182">
        <f>ROW(Source!A154)</f>
        <v>154</v>
      </c>
      <c r="B182">
        <v>73939694</v>
      </c>
      <c r="C182">
        <v>73939678</v>
      </c>
      <c r="D182">
        <v>72518789</v>
      </c>
      <c r="E182">
        <v>119</v>
      </c>
      <c r="F182">
        <v>1</v>
      </c>
      <c r="G182">
        <v>1</v>
      </c>
      <c r="H182">
        <v>1</v>
      </c>
      <c r="I182" t="s">
        <v>689</v>
      </c>
      <c r="J182" t="s">
        <v>3</v>
      </c>
      <c r="K182" t="s">
        <v>690</v>
      </c>
      <c r="L182">
        <v>1369</v>
      </c>
      <c r="N182">
        <v>1013</v>
      </c>
      <c r="O182" t="s">
        <v>584</v>
      </c>
      <c r="P182" t="s">
        <v>584</v>
      </c>
      <c r="Q182">
        <v>1</v>
      </c>
      <c r="X182">
        <v>135.96</v>
      </c>
      <c r="Y182">
        <v>0</v>
      </c>
      <c r="Z182">
        <v>0</v>
      </c>
      <c r="AA182">
        <v>0</v>
      </c>
      <c r="AB182">
        <v>355.44</v>
      </c>
      <c r="AC182">
        <v>0</v>
      </c>
      <c r="AD182">
        <v>1</v>
      </c>
      <c r="AE182">
        <v>1</v>
      </c>
      <c r="AF182" t="s">
        <v>3</v>
      </c>
      <c r="AG182">
        <v>135.96</v>
      </c>
      <c r="AH182">
        <v>2</v>
      </c>
      <c r="AI182">
        <v>73939680</v>
      </c>
      <c r="AJ182">
        <v>164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2">
      <c r="A183">
        <f>ROW(Source!A154)</f>
        <v>154</v>
      </c>
      <c r="B183">
        <v>73939695</v>
      </c>
      <c r="C183">
        <v>73939678</v>
      </c>
      <c r="D183">
        <v>72518791</v>
      </c>
      <c r="E183">
        <v>119</v>
      </c>
      <c r="F183">
        <v>1</v>
      </c>
      <c r="G183">
        <v>1</v>
      </c>
      <c r="H183">
        <v>1</v>
      </c>
      <c r="I183" t="s">
        <v>585</v>
      </c>
      <c r="J183" t="s">
        <v>3</v>
      </c>
      <c r="K183" t="s">
        <v>586</v>
      </c>
      <c r="L183">
        <v>1369</v>
      </c>
      <c r="N183">
        <v>1013</v>
      </c>
      <c r="O183" t="s">
        <v>584</v>
      </c>
      <c r="P183" t="s">
        <v>584</v>
      </c>
      <c r="Q183">
        <v>1</v>
      </c>
      <c r="X183">
        <v>79.31</v>
      </c>
      <c r="Y183">
        <v>0</v>
      </c>
      <c r="Z183">
        <v>0</v>
      </c>
      <c r="AA183">
        <v>0</v>
      </c>
      <c r="AB183">
        <v>400.24</v>
      </c>
      <c r="AC183">
        <v>0</v>
      </c>
      <c r="AD183">
        <v>1</v>
      </c>
      <c r="AE183">
        <v>1</v>
      </c>
      <c r="AF183" t="s">
        <v>3</v>
      </c>
      <c r="AG183">
        <v>79.31</v>
      </c>
      <c r="AH183">
        <v>2</v>
      </c>
      <c r="AI183">
        <v>73939681</v>
      </c>
      <c r="AJ183">
        <v>165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2">
      <c r="A184">
        <f>ROW(Source!A154)</f>
        <v>154</v>
      </c>
      <c r="B184">
        <v>73939696</v>
      </c>
      <c r="C184">
        <v>73939678</v>
      </c>
      <c r="D184">
        <v>72518793</v>
      </c>
      <c r="E184">
        <v>119</v>
      </c>
      <c r="F184">
        <v>1</v>
      </c>
      <c r="G184">
        <v>1</v>
      </c>
      <c r="H184">
        <v>1</v>
      </c>
      <c r="I184" t="s">
        <v>661</v>
      </c>
      <c r="J184" t="s">
        <v>3</v>
      </c>
      <c r="K184" t="s">
        <v>662</v>
      </c>
      <c r="L184">
        <v>1369</v>
      </c>
      <c r="N184">
        <v>1013</v>
      </c>
      <c r="O184" t="s">
        <v>584</v>
      </c>
      <c r="P184" t="s">
        <v>584</v>
      </c>
      <c r="Q184">
        <v>1</v>
      </c>
      <c r="X184">
        <v>60.51</v>
      </c>
      <c r="Y184">
        <v>0</v>
      </c>
      <c r="Z184">
        <v>0</v>
      </c>
      <c r="AA184">
        <v>0</v>
      </c>
      <c r="AB184">
        <v>459.98</v>
      </c>
      <c r="AC184">
        <v>0</v>
      </c>
      <c r="AD184">
        <v>1</v>
      </c>
      <c r="AE184">
        <v>1</v>
      </c>
      <c r="AF184" t="s">
        <v>3</v>
      </c>
      <c r="AG184">
        <v>60.51</v>
      </c>
      <c r="AH184">
        <v>2</v>
      </c>
      <c r="AI184">
        <v>73939682</v>
      </c>
      <c r="AJ184">
        <v>166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2">
      <c r="A185">
        <f>ROW(Source!A154)</f>
        <v>154</v>
      </c>
      <c r="B185">
        <v>73939697</v>
      </c>
      <c r="C185">
        <v>73939678</v>
      </c>
      <c r="D185">
        <v>72518795</v>
      </c>
      <c r="E185">
        <v>119</v>
      </c>
      <c r="F185">
        <v>1</v>
      </c>
      <c r="G185">
        <v>1</v>
      </c>
      <c r="H185">
        <v>1</v>
      </c>
      <c r="I185" t="s">
        <v>691</v>
      </c>
      <c r="J185" t="s">
        <v>3</v>
      </c>
      <c r="K185" t="s">
        <v>692</v>
      </c>
      <c r="L185">
        <v>1369</v>
      </c>
      <c r="N185">
        <v>1013</v>
      </c>
      <c r="O185" t="s">
        <v>584</v>
      </c>
      <c r="P185" t="s">
        <v>584</v>
      </c>
      <c r="Q185">
        <v>1</v>
      </c>
      <c r="X185">
        <v>46.35</v>
      </c>
      <c r="Y185">
        <v>0</v>
      </c>
      <c r="Z185">
        <v>0</v>
      </c>
      <c r="AA185">
        <v>0</v>
      </c>
      <c r="AB185">
        <v>537.64</v>
      </c>
      <c r="AC185">
        <v>0</v>
      </c>
      <c r="AD185">
        <v>1</v>
      </c>
      <c r="AE185">
        <v>1</v>
      </c>
      <c r="AF185" t="s">
        <v>3</v>
      </c>
      <c r="AG185">
        <v>46.35</v>
      </c>
      <c r="AH185">
        <v>2</v>
      </c>
      <c r="AI185">
        <v>73939683</v>
      </c>
      <c r="AJ185">
        <v>167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2">
      <c r="A186">
        <f>ROW(Source!A154)</f>
        <v>154</v>
      </c>
      <c r="B186">
        <v>73939698</v>
      </c>
      <c r="C186">
        <v>73939678</v>
      </c>
      <c r="D186">
        <v>72518826</v>
      </c>
      <c r="E186">
        <v>119</v>
      </c>
      <c r="F186">
        <v>1</v>
      </c>
      <c r="G186">
        <v>1</v>
      </c>
      <c r="H186">
        <v>1</v>
      </c>
      <c r="I186" t="s">
        <v>491</v>
      </c>
      <c r="J186" t="s">
        <v>3</v>
      </c>
      <c r="K186" t="s">
        <v>492</v>
      </c>
      <c r="L186">
        <v>1191</v>
      </c>
      <c r="N186">
        <v>1013</v>
      </c>
      <c r="O186" t="s">
        <v>493</v>
      </c>
      <c r="P186" t="s">
        <v>493</v>
      </c>
      <c r="Q186">
        <v>1</v>
      </c>
      <c r="X186">
        <v>78.069999999999993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2</v>
      </c>
      <c r="AF186" t="s">
        <v>3</v>
      </c>
      <c r="AG186">
        <v>78.069999999999993</v>
      </c>
      <c r="AH186">
        <v>2</v>
      </c>
      <c r="AI186">
        <v>73939684</v>
      </c>
      <c r="AJ186">
        <v>168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2">
      <c r="A187">
        <f>ROW(Source!A154)</f>
        <v>154</v>
      </c>
      <c r="B187">
        <v>73939699</v>
      </c>
      <c r="C187">
        <v>73939678</v>
      </c>
      <c r="D187">
        <v>72646931</v>
      </c>
      <c r="E187">
        <v>1</v>
      </c>
      <c r="F187">
        <v>1</v>
      </c>
      <c r="G187">
        <v>1</v>
      </c>
      <c r="H187">
        <v>2</v>
      </c>
      <c r="I187" t="s">
        <v>587</v>
      </c>
      <c r="J187" t="s">
        <v>588</v>
      </c>
      <c r="K187" t="s">
        <v>589</v>
      </c>
      <c r="L187">
        <v>1368</v>
      </c>
      <c r="N187">
        <v>1011</v>
      </c>
      <c r="O187" t="s">
        <v>497</v>
      </c>
      <c r="P187" t="s">
        <v>497</v>
      </c>
      <c r="Q187">
        <v>1</v>
      </c>
      <c r="X187">
        <v>0.32</v>
      </c>
      <c r="Y187">
        <v>0</v>
      </c>
      <c r="Z187">
        <v>655.95</v>
      </c>
      <c r="AA187">
        <v>400.24</v>
      </c>
      <c r="AB187">
        <v>0</v>
      </c>
      <c r="AC187">
        <v>0</v>
      </c>
      <c r="AD187">
        <v>1</v>
      </c>
      <c r="AE187">
        <v>0</v>
      </c>
      <c r="AF187" t="s">
        <v>3</v>
      </c>
      <c r="AG187">
        <v>0.32</v>
      </c>
      <c r="AH187">
        <v>2</v>
      </c>
      <c r="AI187">
        <v>73939685</v>
      </c>
      <c r="AJ187">
        <v>169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2">
      <c r="A188">
        <f>ROW(Source!A154)</f>
        <v>154</v>
      </c>
      <c r="B188">
        <v>73939700</v>
      </c>
      <c r="C188">
        <v>73939678</v>
      </c>
      <c r="D188">
        <v>72647086</v>
      </c>
      <c r="E188">
        <v>1</v>
      </c>
      <c r="F188">
        <v>1</v>
      </c>
      <c r="G188">
        <v>1</v>
      </c>
      <c r="H188">
        <v>2</v>
      </c>
      <c r="I188" t="s">
        <v>619</v>
      </c>
      <c r="J188" t="s">
        <v>620</v>
      </c>
      <c r="K188" t="s">
        <v>621</v>
      </c>
      <c r="L188">
        <v>1368</v>
      </c>
      <c r="N188">
        <v>1011</v>
      </c>
      <c r="O188" t="s">
        <v>497</v>
      </c>
      <c r="P188" t="s">
        <v>497</v>
      </c>
      <c r="Q188">
        <v>1</v>
      </c>
      <c r="X188">
        <v>32.75</v>
      </c>
      <c r="Y188">
        <v>0</v>
      </c>
      <c r="Z188">
        <v>1069.08</v>
      </c>
      <c r="AA188">
        <v>459.98</v>
      </c>
      <c r="AB188">
        <v>0</v>
      </c>
      <c r="AC188">
        <v>0</v>
      </c>
      <c r="AD188">
        <v>1</v>
      </c>
      <c r="AE188">
        <v>0</v>
      </c>
      <c r="AF188" t="s">
        <v>3</v>
      </c>
      <c r="AG188">
        <v>32.75</v>
      </c>
      <c r="AH188">
        <v>2</v>
      </c>
      <c r="AI188">
        <v>73939686</v>
      </c>
      <c r="AJ188">
        <v>170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2">
      <c r="A189">
        <f>ROW(Source!A154)</f>
        <v>154</v>
      </c>
      <c r="B189">
        <v>73939701</v>
      </c>
      <c r="C189">
        <v>73939678</v>
      </c>
      <c r="D189">
        <v>72647141</v>
      </c>
      <c r="E189">
        <v>1</v>
      </c>
      <c r="F189">
        <v>1</v>
      </c>
      <c r="G189">
        <v>1</v>
      </c>
      <c r="H189">
        <v>2</v>
      </c>
      <c r="I189" t="s">
        <v>531</v>
      </c>
      <c r="J189" t="s">
        <v>532</v>
      </c>
      <c r="K189" t="s">
        <v>533</v>
      </c>
      <c r="L189">
        <v>1368</v>
      </c>
      <c r="N189">
        <v>1011</v>
      </c>
      <c r="O189" t="s">
        <v>497</v>
      </c>
      <c r="P189" t="s">
        <v>497</v>
      </c>
      <c r="Q189">
        <v>1</v>
      </c>
      <c r="X189">
        <v>45</v>
      </c>
      <c r="Y189">
        <v>0</v>
      </c>
      <c r="Z189">
        <v>417.12</v>
      </c>
      <c r="AA189">
        <v>400.24</v>
      </c>
      <c r="AB189">
        <v>0</v>
      </c>
      <c r="AC189">
        <v>0</v>
      </c>
      <c r="AD189">
        <v>1</v>
      </c>
      <c r="AE189">
        <v>0</v>
      </c>
      <c r="AF189" t="s">
        <v>3</v>
      </c>
      <c r="AG189">
        <v>45</v>
      </c>
      <c r="AH189">
        <v>2</v>
      </c>
      <c r="AI189">
        <v>73939687</v>
      </c>
      <c r="AJ189">
        <v>171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 x14ac:dyDescent="0.2">
      <c r="A190">
        <f>ROW(Source!A154)</f>
        <v>154</v>
      </c>
      <c r="B190">
        <v>73939702</v>
      </c>
      <c r="C190">
        <v>73939678</v>
      </c>
      <c r="D190">
        <v>72591353</v>
      </c>
      <c r="E190">
        <v>1</v>
      </c>
      <c r="F190">
        <v>1</v>
      </c>
      <c r="G190">
        <v>1</v>
      </c>
      <c r="H190">
        <v>3</v>
      </c>
      <c r="I190" t="s">
        <v>538</v>
      </c>
      <c r="J190" t="s">
        <v>539</v>
      </c>
      <c r="K190" t="s">
        <v>540</v>
      </c>
      <c r="L190">
        <v>1383</v>
      </c>
      <c r="N190">
        <v>1013</v>
      </c>
      <c r="O190" t="s">
        <v>541</v>
      </c>
      <c r="P190" t="s">
        <v>541</v>
      </c>
      <c r="Q190">
        <v>1</v>
      </c>
      <c r="X190">
        <v>28.58</v>
      </c>
      <c r="Y190">
        <v>9.5500000000000007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0</v>
      </c>
      <c r="AF190" t="s">
        <v>3</v>
      </c>
      <c r="AG190">
        <v>28.58</v>
      </c>
      <c r="AH190">
        <v>2</v>
      </c>
      <c r="AI190">
        <v>73939688</v>
      </c>
      <c r="AJ190">
        <v>172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 x14ac:dyDescent="0.2">
      <c r="A191">
        <f>ROW(Source!A154)</f>
        <v>154</v>
      </c>
      <c r="B191">
        <v>73939703</v>
      </c>
      <c r="C191">
        <v>73939678</v>
      </c>
      <c r="D191">
        <v>72592092</v>
      </c>
      <c r="E191">
        <v>1</v>
      </c>
      <c r="F191">
        <v>1</v>
      </c>
      <c r="G191">
        <v>1</v>
      </c>
      <c r="H191">
        <v>3</v>
      </c>
      <c r="I191" t="s">
        <v>542</v>
      </c>
      <c r="J191" t="s">
        <v>543</v>
      </c>
      <c r="K191" t="s">
        <v>544</v>
      </c>
      <c r="L191">
        <v>1346</v>
      </c>
      <c r="N191">
        <v>1009</v>
      </c>
      <c r="O191" t="s">
        <v>545</v>
      </c>
      <c r="P191" t="s">
        <v>545</v>
      </c>
      <c r="Q191">
        <v>1</v>
      </c>
      <c r="X191">
        <v>14.42</v>
      </c>
      <c r="Y191">
        <v>131.85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0</v>
      </c>
      <c r="AF191" t="s">
        <v>3</v>
      </c>
      <c r="AG191">
        <v>14.42</v>
      </c>
      <c r="AH191">
        <v>2</v>
      </c>
      <c r="AI191">
        <v>73939689</v>
      </c>
      <c r="AJ191">
        <v>173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 x14ac:dyDescent="0.2">
      <c r="A192">
        <f>ROW(Source!A154)</f>
        <v>154</v>
      </c>
      <c r="B192">
        <v>73939704</v>
      </c>
      <c r="C192">
        <v>73939678</v>
      </c>
      <c r="D192">
        <v>72593374</v>
      </c>
      <c r="E192">
        <v>1</v>
      </c>
      <c r="F192">
        <v>1</v>
      </c>
      <c r="G192">
        <v>1</v>
      </c>
      <c r="H192">
        <v>3</v>
      </c>
      <c r="I192" t="s">
        <v>693</v>
      </c>
      <c r="J192" t="s">
        <v>694</v>
      </c>
      <c r="K192" t="s">
        <v>695</v>
      </c>
      <c r="L192">
        <v>1371</v>
      </c>
      <c r="N192">
        <v>1013</v>
      </c>
      <c r="O192" t="s">
        <v>137</v>
      </c>
      <c r="P192" t="s">
        <v>137</v>
      </c>
      <c r="Q192">
        <v>1</v>
      </c>
      <c r="X192">
        <v>0.52</v>
      </c>
      <c r="Y192">
        <v>104.63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0</v>
      </c>
      <c r="AF192" t="s">
        <v>3</v>
      </c>
      <c r="AG192">
        <v>0.52</v>
      </c>
      <c r="AH192">
        <v>2</v>
      </c>
      <c r="AI192">
        <v>73939690</v>
      </c>
      <c r="AJ192">
        <v>174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 x14ac:dyDescent="0.2">
      <c r="A193">
        <f>ROW(Source!A154)</f>
        <v>154</v>
      </c>
      <c r="B193">
        <v>73939705</v>
      </c>
      <c r="C193">
        <v>73939678</v>
      </c>
      <c r="D193">
        <v>72602578</v>
      </c>
      <c r="E193">
        <v>1</v>
      </c>
      <c r="F193">
        <v>1</v>
      </c>
      <c r="G193">
        <v>1</v>
      </c>
      <c r="H193">
        <v>3</v>
      </c>
      <c r="I193" t="s">
        <v>696</v>
      </c>
      <c r="J193" t="s">
        <v>697</v>
      </c>
      <c r="K193" t="s">
        <v>698</v>
      </c>
      <c r="L193">
        <v>1339</v>
      </c>
      <c r="N193">
        <v>1007</v>
      </c>
      <c r="O193" t="s">
        <v>48</v>
      </c>
      <c r="P193" t="s">
        <v>48</v>
      </c>
      <c r="Q193">
        <v>1</v>
      </c>
      <c r="X193">
        <v>0.46</v>
      </c>
      <c r="Y193">
        <v>16655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0</v>
      </c>
      <c r="AF193" t="s">
        <v>3</v>
      </c>
      <c r="AG193">
        <v>0.46</v>
      </c>
      <c r="AH193">
        <v>2</v>
      </c>
      <c r="AI193">
        <v>73939691</v>
      </c>
      <c r="AJ193">
        <v>175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 x14ac:dyDescent="0.2">
      <c r="A194">
        <f>ROW(Source!A154)</f>
        <v>154</v>
      </c>
      <c r="B194">
        <v>73939706</v>
      </c>
      <c r="C194">
        <v>73939678</v>
      </c>
      <c r="D194">
        <v>72524162</v>
      </c>
      <c r="E194">
        <v>119</v>
      </c>
      <c r="F194">
        <v>1</v>
      </c>
      <c r="G194">
        <v>1</v>
      </c>
      <c r="H194">
        <v>3</v>
      </c>
      <c r="I194" t="s">
        <v>758</v>
      </c>
      <c r="J194" t="s">
        <v>3</v>
      </c>
      <c r="K194" t="s">
        <v>765</v>
      </c>
      <c r="L194">
        <v>1301</v>
      </c>
      <c r="N194">
        <v>1003</v>
      </c>
      <c r="O194" t="s">
        <v>128</v>
      </c>
      <c r="P194" t="s">
        <v>128</v>
      </c>
      <c r="Q194">
        <v>1</v>
      </c>
      <c r="X194">
        <v>1010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 t="s">
        <v>3</v>
      </c>
      <c r="AG194">
        <v>1010</v>
      </c>
      <c r="AH194">
        <v>3</v>
      </c>
      <c r="AI194">
        <v>-1</v>
      </c>
      <c r="AJ194" t="s">
        <v>3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 x14ac:dyDescent="0.2">
      <c r="A195">
        <f>ROW(Source!A156)</f>
        <v>156</v>
      </c>
      <c r="B195">
        <v>73939716</v>
      </c>
      <c r="C195">
        <v>73939708</v>
      </c>
      <c r="D195">
        <v>72518657</v>
      </c>
      <c r="E195">
        <v>119</v>
      </c>
      <c r="F195">
        <v>1</v>
      </c>
      <c r="G195">
        <v>1</v>
      </c>
      <c r="H195">
        <v>1</v>
      </c>
      <c r="I195" t="s">
        <v>699</v>
      </c>
      <c r="J195" t="s">
        <v>3</v>
      </c>
      <c r="K195" t="s">
        <v>700</v>
      </c>
      <c r="L195">
        <v>1191</v>
      </c>
      <c r="N195">
        <v>1013</v>
      </c>
      <c r="O195" t="s">
        <v>493</v>
      </c>
      <c r="P195" t="s">
        <v>493</v>
      </c>
      <c r="Q195">
        <v>1</v>
      </c>
      <c r="X195">
        <v>0.39</v>
      </c>
      <c r="Y195">
        <v>0</v>
      </c>
      <c r="Z195">
        <v>0</v>
      </c>
      <c r="AA195">
        <v>0</v>
      </c>
      <c r="AB195">
        <v>406.22</v>
      </c>
      <c r="AC195">
        <v>0</v>
      </c>
      <c r="AD195">
        <v>1</v>
      </c>
      <c r="AE195">
        <v>1</v>
      </c>
      <c r="AF195" t="s">
        <v>3</v>
      </c>
      <c r="AG195">
        <v>0.39</v>
      </c>
      <c r="AH195">
        <v>2</v>
      </c>
      <c r="AI195">
        <v>73939709</v>
      </c>
      <c r="AJ195">
        <v>177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 x14ac:dyDescent="0.2">
      <c r="A196">
        <f>ROW(Source!A156)</f>
        <v>156</v>
      </c>
      <c r="B196">
        <v>73939717</v>
      </c>
      <c r="C196">
        <v>73939708</v>
      </c>
      <c r="D196">
        <v>72647087</v>
      </c>
      <c r="E196">
        <v>1</v>
      </c>
      <c r="F196">
        <v>1</v>
      </c>
      <c r="G196">
        <v>1</v>
      </c>
      <c r="H196">
        <v>2</v>
      </c>
      <c r="I196" t="s">
        <v>701</v>
      </c>
      <c r="J196" t="s">
        <v>702</v>
      </c>
      <c r="K196" t="s">
        <v>703</v>
      </c>
      <c r="L196">
        <v>1368</v>
      </c>
      <c r="N196">
        <v>1011</v>
      </c>
      <c r="O196" t="s">
        <v>497</v>
      </c>
      <c r="P196" t="s">
        <v>497</v>
      </c>
      <c r="Q196">
        <v>1</v>
      </c>
      <c r="X196">
        <v>0.12</v>
      </c>
      <c r="Y196">
        <v>0</v>
      </c>
      <c r="Z196">
        <v>107.31</v>
      </c>
      <c r="AA196">
        <v>0</v>
      </c>
      <c r="AB196">
        <v>0</v>
      </c>
      <c r="AC196">
        <v>0</v>
      </c>
      <c r="AD196">
        <v>1</v>
      </c>
      <c r="AE196">
        <v>0</v>
      </c>
      <c r="AF196" t="s">
        <v>3</v>
      </c>
      <c r="AG196">
        <v>0.12</v>
      </c>
      <c r="AH196">
        <v>2</v>
      </c>
      <c r="AI196">
        <v>73939710</v>
      </c>
      <c r="AJ196">
        <v>178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 x14ac:dyDescent="0.2">
      <c r="A197">
        <f>ROW(Source!A156)</f>
        <v>156</v>
      </c>
      <c r="B197">
        <v>73939718</v>
      </c>
      <c r="C197">
        <v>73939708</v>
      </c>
      <c r="D197">
        <v>72647089</v>
      </c>
      <c r="E197">
        <v>1</v>
      </c>
      <c r="F197">
        <v>1</v>
      </c>
      <c r="G197">
        <v>1</v>
      </c>
      <c r="H197">
        <v>2</v>
      </c>
      <c r="I197" t="s">
        <v>566</v>
      </c>
      <c r="J197" t="s">
        <v>567</v>
      </c>
      <c r="K197" t="s">
        <v>568</v>
      </c>
      <c r="L197">
        <v>1368</v>
      </c>
      <c r="N197">
        <v>1011</v>
      </c>
      <c r="O197" t="s">
        <v>497</v>
      </c>
      <c r="P197" t="s">
        <v>497</v>
      </c>
      <c r="Q197">
        <v>1</v>
      </c>
      <c r="X197">
        <v>0.15</v>
      </c>
      <c r="Y197">
        <v>0</v>
      </c>
      <c r="Z197">
        <v>8.6300000000000008</v>
      </c>
      <c r="AA197">
        <v>0</v>
      </c>
      <c r="AB197">
        <v>0</v>
      </c>
      <c r="AC197">
        <v>0</v>
      </c>
      <c r="AD197">
        <v>1</v>
      </c>
      <c r="AE197">
        <v>0</v>
      </c>
      <c r="AF197" t="s">
        <v>3</v>
      </c>
      <c r="AG197">
        <v>0.15</v>
      </c>
      <c r="AH197">
        <v>2</v>
      </c>
      <c r="AI197">
        <v>73939711</v>
      </c>
      <c r="AJ197">
        <v>179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 x14ac:dyDescent="0.2">
      <c r="A198">
        <f>ROW(Source!A156)</f>
        <v>156</v>
      </c>
      <c r="B198">
        <v>73939719</v>
      </c>
      <c r="C198">
        <v>73939708</v>
      </c>
      <c r="D198">
        <v>72647111</v>
      </c>
      <c r="E198">
        <v>1</v>
      </c>
      <c r="F198">
        <v>1</v>
      </c>
      <c r="G198">
        <v>1</v>
      </c>
      <c r="H198">
        <v>2</v>
      </c>
      <c r="I198" t="s">
        <v>569</v>
      </c>
      <c r="J198" t="s">
        <v>570</v>
      </c>
      <c r="K198" t="s">
        <v>571</v>
      </c>
      <c r="L198">
        <v>1368</v>
      </c>
      <c r="N198">
        <v>1011</v>
      </c>
      <c r="O198" t="s">
        <v>497</v>
      </c>
      <c r="P198" t="s">
        <v>497</v>
      </c>
      <c r="Q198">
        <v>1</v>
      </c>
      <c r="X198">
        <v>0.21</v>
      </c>
      <c r="Y198">
        <v>0</v>
      </c>
      <c r="Z198">
        <v>3.34</v>
      </c>
      <c r="AA198">
        <v>0</v>
      </c>
      <c r="AB198">
        <v>0</v>
      </c>
      <c r="AC198">
        <v>0</v>
      </c>
      <c r="AD198">
        <v>1</v>
      </c>
      <c r="AE198">
        <v>0</v>
      </c>
      <c r="AF198" t="s">
        <v>3</v>
      </c>
      <c r="AG198">
        <v>0.21</v>
      </c>
      <c r="AH198">
        <v>2</v>
      </c>
      <c r="AI198">
        <v>73939712</v>
      </c>
      <c r="AJ198">
        <v>180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 x14ac:dyDescent="0.2">
      <c r="A199">
        <f>ROW(Source!A156)</f>
        <v>156</v>
      </c>
      <c r="B199">
        <v>73939720</v>
      </c>
      <c r="C199">
        <v>73939708</v>
      </c>
      <c r="D199">
        <v>72589277</v>
      </c>
      <c r="E199">
        <v>1</v>
      </c>
      <c r="F199">
        <v>1</v>
      </c>
      <c r="G199">
        <v>1</v>
      </c>
      <c r="H199">
        <v>3</v>
      </c>
      <c r="I199" t="s">
        <v>572</v>
      </c>
      <c r="J199" t="s">
        <v>573</v>
      </c>
      <c r="K199" t="s">
        <v>574</v>
      </c>
      <c r="L199">
        <v>1346</v>
      </c>
      <c r="N199">
        <v>1009</v>
      </c>
      <c r="O199" t="s">
        <v>545</v>
      </c>
      <c r="P199" t="s">
        <v>545</v>
      </c>
      <c r="Q199">
        <v>1</v>
      </c>
      <c r="X199">
        <v>6.0000000000000001E-3</v>
      </c>
      <c r="Y199">
        <v>596.80999999999995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 t="s">
        <v>3</v>
      </c>
      <c r="AG199">
        <v>6.0000000000000001E-3</v>
      </c>
      <c r="AH199">
        <v>2</v>
      </c>
      <c r="AI199">
        <v>73939713</v>
      </c>
      <c r="AJ199">
        <v>181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 x14ac:dyDescent="0.2">
      <c r="A200">
        <f>ROW(Source!A156)</f>
        <v>156</v>
      </c>
      <c r="B200">
        <v>73939721</v>
      </c>
      <c r="C200">
        <v>73939708</v>
      </c>
      <c r="D200">
        <v>72592076</v>
      </c>
      <c r="E200">
        <v>1</v>
      </c>
      <c r="F200">
        <v>1</v>
      </c>
      <c r="G200">
        <v>1</v>
      </c>
      <c r="H200">
        <v>3</v>
      </c>
      <c r="I200" t="s">
        <v>704</v>
      </c>
      <c r="J200" t="s">
        <v>705</v>
      </c>
      <c r="K200" t="s">
        <v>706</v>
      </c>
      <c r="L200">
        <v>1348</v>
      </c>
      <c r="N200">
        <v>1009</v>
      </c>
      <c r="O200" t="s">
        <v>285</v>
      </c>
      <c r="P200" t="s">
        <v>285</v>
      </c>
      <c r="Q200">
        <v>1000</v>
      </c>
      <c r="X200">
        <v>4.0000000000000003E-5</v>
      </c>
      <c r="Y200">
        <v>101535.08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 t="s">
        <v>3</v>
      </c>
      <c r="AG200">
        <v>4.0000000000000003E-5</v>
      </c>
      <c r="AH200">
        <v>2</v>
      </c>
      <c r="AI200">
        <v>73939714</v>
      </c>
      <c r="AJ200">
        <v>182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 x14ac:dyDescent="0.2">
      <c r="A201">
        <f>ROW(Source!A156)</f>
        <v>156</v>
      </c>
      <c r="B201">
        <v>73939722</v>
      </c>
      <c r="C201">
        <v>73939708</v>
      </c>
      <c r="D201">
        <v>72594025</v>
      </c>
      <c r="E201">
        <v>1</v>
      </c>
      <c r="F201">
        <v>1</v>
      </c>
      <c r="G201">
        <v>1</v>
      </c>
      <c r="H201">
        <v>3</v>
      </c>
      <c r="I201" t="s">
        <v>575</v>
      </c>
      <c r="J201" t="s">
        <v>576</v>
      </c>
      <c r="K201" t="s">
        <v>577</v>
      </c>
      <c r="L201">
        <v>1346</v>
      </c>
      <c r="N201">
        <v>1009</v>
      </c>
      <c r="O201" t="s">
        <v>545</v>
      </c>
      <c r="P201" t="s">
        <v>545</v>
      </c>
      <c r="Q201">
        <v>1</v>
      </c>
      <c r="X201">
        <v>8.9999999999999998E-4</v>
      </c>
      <c r="Y201">
        <v>56.11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0</v>
      </c>
      <c r="AF201" t="s">
        <v>3</v>
      </c>
      <c r="AG201">
        <v>8.9999999999999998E-4</v>
      </c>
      <c r="AH201">
        <v>2</v>
      </c>
      <c r="AI201">
        <v>73939715</v>
      </c>
      <c r="AJ201">
        <v>183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 x14ac:dyDescent="0.2">
      <c r="A202">
        <f>ROW(Source!A156)</f>
        <v>156</v>
      </c>
      <c r="B202">
        <v>73939723</v>
      </c>
      <c r="C202">
        <v>73939708</v>
      </c>
      <c r="D202">
        <v>72524259</v>
      </c>
      <c r="E202">
        <v>119</v>
      </c>
      <c r="F202">
        <v>1</v>
      </c>
      <c r="G202">
        <v>1</v>
      </c>
      <c r="H202">
        <v>3</v>
      </c>
      <c r="I202" t="s">
        <v>794</v>
      </c>
      <c r="J202" t="s">
        <v>3</v>
      </c>
      <c r="K202" t="s">
        <v>795</v>
      </c>
      <c r="L202">
        <v>1371</v>
      </c>
      <c r="N202">
        <v>1013</v>
      </c>
      <c r="O202" t="s">
        <v>137</v>
      </c>
      <c r="P202" t="s">
        <v>137</v>
      </c>
      <c r="Q202">
        <v>1</v>
      </c>
      <c r="X202">
        <v>1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 t="s">
        <v>3</v>
      </c>
      <c r="AG202">
        <v>1</v>
      </c>
      <c r="AH202">
        <v>3</v>
      </c>
      <c r="AI202">
        <v>-1</v>
      </c>
      <c r="AJ202" t="s">
        <v>3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 x14ac:dyDescent="0.2">
      <c r="A203">
        <f>ROW(Source!A156)</f>
        <v>156</v>
      </c>
      <c r="B203">
        <v>73939724</v>
      </c>
      <c r="C203">
        <v>73939708</v>
      </c>
      <c r="D203">
        <v>72524528</v>
      </c>
      <c r="E203">
        <v>119</v>
      </c>
      <c r="F203">
        <v>1</v>
      </c>
      <c r="G203">
        <v>1</v>
      </c>
      <c r="H203">
        <v>3</v>
      </c>
      <c r="I203" t="s">
        <v>760</v>
      </c>
      <c r="J203" t="s">
        <v>3</v>
      </c>
      <c r="K203" t="s">
        <v>761</v>
      </c>
      <c r="L203">
        <v>1371</v>
      </c>
      <c r="N203">
        <v>1013</v>
      </c>
      <c r="O203" t="s">
        <v>137</v>
      </c>
      <c r="P203" t="s">
        <v>137</v>
      </c>
      <c r="Q203">
        <v>1</v>
      </c>
      <c r="X203">
        <v>1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 t="s">
        <v>3</v>
      </c>
      <c r="AG203">
        <v>1</v>
      </c>
      <c r="AH203">
        <v>3</v>
      </c>
      <c r="AI203">
        <v>-1</v>
      </c>
      <c r="AJ203" t="s">
        <v>3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 x14ac:dyDescent="0.2">
      <c r="A204">
        <f>ROW(Source!A158)</f>
        <v>158</v>
      </c>
      <c r="B204">
        <v>73939733</v>
      </c>
      <c r="C204">
        <v>73939726</v>
      </c>
      <c r="D204">
        <v>72518646</v>
      </c>
      <c r="E204">
        <v>119</v>
      </c>
      <c r="F204">
        <v>1</v>
      </c>
      <c r="G204">
        <v>1</v>
      </c>
      <c r="H204">
        <v>1</v>
      </c>
      <c r="I204" t="s">
        <v>564</v>
      </c>
      <c r="J204" t="s">
        <v>3</v>
      </c>
      <c r="K204" t="s">
        <v>565</v>
      </c>
      <c r="L204">
        <v>1191</v>
      </c>
      <c r="N204">
        <v>1013</v>
      </c>
      <c r="O204" t="s">
        <v>493</v>
      </c>
      <c r="P204" t="s">
        <v>493</v>
      </c>
      <c r="Q204">
        <v>1</v>
      </c>
      <c r="X204">
        <v>0.28000000000000003</v>
      </c>
      <c r="Y204">
        <v>0</v>
      </c>
      <c r="Z204">
        <v>0</v>
      </c>
      <c r="AA204">
        <v>0</v>
      </c>
      <c r="AB204">
        <v>386.8</v>
      </c>
      <c r="AC204">
        <v>0</v>
      </c>
      <c r="AD204">
        <v>1</v>
      </c>
      <c r="AE204">
        <v>1</v>
      </c>
      <c r="AF204" t="s">
        <v>3</v>
      </c>
      <c r="AG204">
        <v>0.28000000000000003</v>
      </c>
      <c r="AH204">
        <v>2</v>
      </c>
      <c r="AI204">
        <v>73939727</v>
      </c>
      <c r="AJ204">
        <v>184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 x14ac:dyDescent="0.2">
      <c r="A205">
        <f>ROW(Source!A158)</f>
        <v>158</v>
      </c>
      <c r="B205">
        <v>73939734</v>
      </c>
      <c r="C205">
        <v>73939726</v>
      </c>
      <c r="D205">
        <v>72647089</v>
      </c>
      <c r="E205">
        <v>1</v>
      </c>
      <c r="F205">
        <v>1</v>
      </c>
      <c r="G205">
        <v>1</v>
      </c>
      <c r="H205">
        <v>2</v>
      </c>
      <c r="I205" t="s">
        <v>566</v>
      </c>
      <c r="J205" t="s">
        <v>567</v>
      </c>
      <c r="K205" t="s">
        <v>568</v>
      </c>
      <c r="L205">
        <v>1368</v>
      </c>
      <c r="N205">
        <v>1011</v>
      </c>
      <c r="O205" t="s">
        <v>497</v>
      </c>
      <c r="P205" t="s">
        <v>497</v>
      </c>
      <c r="Q205">
        <v>1</v>
      </c>
      <c r="X205">
        <v>0.15</v>
      </c>
      <c r="Y205">
        <v>0</v>
      </c>
      <c r="Z205">
        <v>8.6300000000000008</v>
      </c>
      <c r="AA205">
        <v>0</v>
      </c>
      <c r="AB205">
        <v>0</v>
      </c>
      <c r="AC205">
        <v>0</v>
      </c>
      <c r="AD205">
        <v>1</v>
      </c>
      <c r="AE205">
        <v>0</v>
      </c>
      <c r="AF205" t="s">
        <v>3</v>
      </c>
      <c r="AG205">
        <v>0.15</v>
      </c>
      <c r="AH205">
        <v>2</v>
      </c>
      <c r="AI205">
        <v>73939728</v>
      </c>
      <c r="AJ205">
        <v>185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 x14ac:dyDescent="0.2">
      <c r="A206">
        <f>ROW(Source!A158)</f>
        <v>158</v>
      </c>
      <c r="B206">
        <v>73939735</v>
      </c>
      <c r="C206">
        <v>73939726</v>
      </c>
      <c r="D206">
        <v>72647111</v>
      </c>
      <c r="E206">
        <v>1</v>
      </c>
      <c r="F206">
        <v>1</v>
      </c>
      <c r="G206">
        <v>1</v>
      </c>
      <c r="H206">
        <v>2</v>
      </c>
      <c r="I206" t="s">
        <v>569</v>
      </c>
      <c r="J206" t="s">
        <v>570</v>
      </c>
      <c r="K206" t="s">
        <v>571</v>
      </c>
      <c r="L206">
        <v>1368</v>
      </c>
      <c r="N206">
        <v>1011</v>
      </c>
      <c r="O206" t="s">
        <v>497</v>
      </c>
      <c r="P206" t="s">
        <v>497</v>
      </c>
      <c r="Q206">
        <v>1</v>
      </c>
      <c r="X206">
        <v>0.28999999999999998</v>
      </c>
      <c r="Y206">
        <v>0</v>
      </c>
      <c r="Z206">
        <v>3.34</v>
      </c>
      <c r="AA206">
        <v>0</v>
      </c>
      <c r="AB206">
        <v>0</v>
      </c>
      <c r="AC206">
        <v>0</v>
      </c>
      <c r="AD206">
        <v>1</v>
      </c>
      <c r="AE206">
        <v>0</v>
      </c>
      <c r="AF206" t="s">
        <v>3</v>
      </c>
      <c r="AG206">
        <v>0.28999999999999998</v>
      </c>
      <c r="AH206">
        <v>2</v>
      </c>
      <c r="AI206">
        <v>73939729</v>
      </c>
      <c r="AJ206">
        <v>186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 x14ac:dyDescent="0.2">
      <c r="A207">
        <f>ROW(Source!A158)</f>
        <v>158</v>
      </c>
      <c r="B207">
        <v>73939736</v>
      </c>
      <c r="C207">
        <v>73939726</v>
      </c>
      <c r="D207">
        <v>72589277</v>
      </c>
      <c r="E207">
        <v>1</v>
      </c>
      <c r="F207">
        <v>1</v>
      </c>
      <c r="G207">
        <v>1</v>
      </c>
      <c r="H207">
        <v>3</v>
      </c>
      <c r="I207" t="s">
        <v>572</v>
      </c>
      <c r="J207" t="s">
        <v>573</v>
      </c>
      <c r="K207" t="s">
        <v>574</v>
      </c>
      <c r="L207">
        <v>1346</v>
      </c>
      <c r="N207">
        <v>1009</v>
      </c>
      <c r="O207" t="s">
        <v>545</v>
      </c>
      <c r="P207" t="s">
        <v>545</v>
      </c>
      <c r="Q207">
        <v>1</v>
      </c>
      <c r="X207">
        <v>0.01</v>
      </c>
      <c r="Y207">
        <v>596.80999999999995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0</v>
      </c>
      <c r="AF207" t="s">
        <v>3</v>
      </c>
      <c r="AG207">
        <v>0.01</v>
      </c>
      <c r="AH207">
        <v>2</v>
      </c>
      <c r="AI207">
        <v>73939730</v>
      </c>
      <c r="AJ207">
        <v>187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 x14ac:dyDescent="0.2">
      <c r="A208">
        <f>ROW(Source!A158)</f>
        <v>158</v>
      </c>
      <c r="B208">
        <v>73939737</v>
      </c>
      <c r="C208">
        <v>73939726</v>
      </c>
      <c r="D208">
        <v>72594025</v>
      </c>
      <c r="E208">
        <v>1</v>
      </c>
      <c r="F208">
        <v>1</v>
      </c>
      <c r="G208">
        <v>1</v>
      </c>
      <c r="H208">
        <v>3</v>
      </c>
      <c r="I208" t="s">
        <v>575</v>
      </c>
      <c r="J208" t="s">
        <v>576</v>
      </c>
      <c r="K208" t="s">
        <v>577</v>
      </c>
      <c r="L208">
        <v>1346</v>
      </c>
      <c r="N208">
        <v>1009</v>
      </c>
      <c r="O208" t="s">
        <v>545</v>
      </c>
      <c r="P208" t="s">
        <v>545</v>
      </c>
      <c r="Q208">
        <v>1</v>
      </c>
      <c r="X208">
        <v>1E-3</v>
      </c>
      <c r="Y208">
        <v>56.11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0</v>
      </c>
      <c r="AF208" t="s">
        <v>3</v>
      </c>
      <c r="AG208">
        <v>1E-3</v>
      </c>
      <c r="AH208">
        <v>2</v>
      </c>
      <c r="AI208">
        <v>73939731</v>
      </c>
      <c r="AJ208">
        <v>188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 x14ac:dyDescent="0.2">
      <c r="A209">
        <f>ROW(Source!A158)</f>
        <v>158</v>
      </c>
      <c r="B209">
        <v>73939738</v>
      </c>
      <c r="C209">
        <v>73939726</v>
      </c>
      <c r="D209">
        <v>72524528</v>
      </c>
      <c r="E209">
        <v>119</v>
      </c>
      <c r="F209">
        <v>1</v>
      </c>
      <c r="G209">
        <v>1</v>
      </c>
      <c r="H209">
        <v>3</v>
      </c>
      <c r="I209" t="s">
        <v>760</v>
      </c>
      <c r="J209" t="s">
        <v>3</v>
      </c>
      <c r="K209" t="s">
        <v>761</v>
      </c>
      <c r="L209">
        <v>1371</v>
      </c>
      <c r="N209">
        <v>1013</v>
      </c>
      <c r="O209" t="s">
        <v>137</v>
      </c>
      <c r="P209" t="s">
        <v>137</v>
      </c>
      <c r="Q209">
        <v>1</v>
      </c>
      <c r="X209">
        <v>1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 t="s">
        <v>3</v>
      </c>
      <c r="AG209">
        <v>1</v>
      </c>
      <c r="AH209">
        <v>3</v>
      </c>
      <c r="AI209">
        <v>-1</v>
      </c>
      <c r="AJ209" t="s">
        <v>3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 x14ac:dyDescent="0.2">
      <c r="A210">
        <f>ROW(Source!A160)</f>
        <v>160</v>
      </c>
      <c r="B210">
        <v>73939745</v>
      </c>
      <c r="C210">
        <v>73939740</v>
      </c>
      <c r="D210">
        <v>72518669</v>
      </c>
      <c r="E210">
        <v>119</v>
      </c>
      <c r="F210">
        <v>1</v>
      </c>
      <c r="G210">
        <v>1</v>
      </c>
      <c r="H210">
        <v>1</v>
      </c>
      <c r="I210" t="s">
        <v>580</v>
      </c>
      <c r="J210" t="s">
        <v>3</v>
      </c>
      <c r="K210" t="s">
        <v>581</v>
      </c>
      <c r="L210">
        <v>1191</v>
      </c>
      <c r="N210">
        <v>1013</v>
      </c>
      <c r="O210" t="s">
        <v>493</v>
      </c>
      <c r="P210" t="s">
        <v>493</v>
      </c>
      <c r="Q210">
        <v>1</v>
      </c>
      <c r="X210">
        <v>1.4</v>
      </c>
      <c r="Y210">
        <v>0</v>
      </c>
      <c r="Z210">
        <v>0</v>
      </c>
      <c r="AA210">
        <v>0</v>
      </c>
      <c r="AB210">
        <v>430.11</v>
      </c>
      <c r="AC210">
        <v>0</v>
      </c>
      <c r="AD210">
        <v>1</v>
      </c>
      <c r="AE210">
        <v>1</v>
      </c>
      <c r="AF210" t="s">
        <v>3</v>
      </c>
      <c r="AG210">
        <v>1.4</v>
      </c>
      <c r="AH210">
        <v>2</v>
      </c>
      <c r="AI210">
        <v>73939741</v>
      </c>
      <c r="AJ210">
        <v>190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 x14ac:dyDescent="0.2">
      <c r="A211">
        <f>ROW(Source!A160)</f>
        <v>160</v>
      </c>
      <c r="B211">
        <v>73939746</v>
      </c>
      <c r="C211">
        <v>73939740</v>
      </c>
      <c r="D211">
        <v>72647089</v>
      </c>
      <c r="E211">
        <v>1</v>
      </c>
      <c r="F211">
        <v>1</v>
      </c>
      <c r="G211">
        <v>1</v>
      </c>
      <c r="H211">
        <v>2</v>
      </c>
      <c r="I211" t="s">
        <v>566</v>
      </c>
      <c r="J211" t="s">
        <v>567</v>
      </c>
      <c r="K211" t="s">
        <v>568</v>
      </c>
      <c r="L211">
        <v>1368</v>
      </c>
      <c r="N211">
        <v>1011</v>
      </c>
      <c r="O211" t="s">
        <v>497</v>
      </c>
      <c r="P211" t="s">
        <v>497</v>
      </c>
      <c r="Q211">
        <v>1</v>
      </c>
      <c r="X211">
        <v>0.38</v>
      </c>
      <c r="Y211">
        <v>0</v>
      </c>
      <c r="Z211">
        <v>8.6300000000000008</v>
      </c>
      <c r="AA211">
        <v>0</v>
      </c>
      <c r="AB211">
        <v>0</v>
      </c>
      <c r="AC211">
        <v>0</v>
      </c>
      <c r="AD211">
        <v>1</v>
      </c>
      <c r="AE211">
        <v>0</v>
      </c>
      <c r="AF211" t="s">
        <v>3</v>
      </c>
      <c r="AG211">
        <v>0.38</v>
      </c>
      <c r="AH211">
        <v>2</v>
      </c>
      <c r="AI211">
        <v>73939742</v>
      </c>
      <c r="AJ211">
        <v>191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 x14ac:dyDescent="0.2">
      <c r="A212">
        <f>ROW(Source!A160)</f>
        <v>160</v>
      </c>
      <c r="B212">
        <v>73939747</v>
      </c>
      <c r="C212">
        <v>73939740</v>
      </c>
      <c r="D212">
        <v>72589277</v>
      </c>
      <c r="E212">
        <v>1</v>
      </c>
      <c r="F212">
        <v>1</v>
      </c>
      <c r="G212">
        <v>1</v>
      </c>
      <c r="H212">
        <v>3</v>
      </c>
      <c r="I212" t="s">
        <v>572</v>
      </c>
      <c r="J212" t="s">
        <v>573</v>
      </c>
      <c r="K212" t="s">
        <v>574</v>
      </c>
      <c r="L212">
        <v>1346</v>
      </c>
      <c r="N212">
        <v>1009</v>
      </c>
      <c r="O212" t="s">
        <v>545</v>
      </c>
      <c r="P212" t="s">
        <v>545</v>
      </c>
      <c r="Q212">
        <v>1</v>
      </c>
      <c r="X212">
        <v>0.04</v>
      </c>
      <c r="Y212">
        <v>596.80999999999995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 t="s">
        <v>3</v>
      </c>
      <c r="AG212">
        <v>0.04</v>
      </c>
      <c r="AH212">
        <v>2</v>
      </c>
      <c r="AI212">
        <v>73939743</v>
      </c>
      <c r="AJ212">
        <v>192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 x14ac:dyDescent="0.2">
      <c r="A213">
        <f>ROW(Source!A160)</f>
        <v>160</v>
      </c>
      <c r="B213">
        <v>73939748</v>
      </c>
      <c r="C213">
        <v>73939740</v>
      </c>
      <c r="D213">
        <v>72524543</v>
      </c>
      <c r="E213">
        <v>119</v>
      </c>
      <c r="F213">
        <v>1</v>
      </c>
      <c r="G213">
        <v>1</v>
      </c>
      <c r="H213">
        <v>3</v>
      </c>
      <c r="I213" t="s">
        <v>762</v>
      </c>
      <c r="J213" t="s">
        <v>3</v>
      </c>
      <c r="K213" t="s">
        <v>763</v>
      </c>
      <c r="L213">
        <v>1371</v>
      </c>
      <c r="N213">
        <v>1013</v>
      </c>
      <c r="O213" t="s">
        <v>137</v>
      </c>
      <c r="P213" t="s">
        <v>137</v>
      </c>
      <c r="Q213">
        <v>1</v>
      </c>
      <c r="X213">
        <v>1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 t="s">
        <v>3</v>
      </c>
      <c r="AG213">
        <v>1</v>
      </c>
      <c r="AH213">
        <v>3</v>
      </c>
      <c r="AI213">
        <v>-1</v>
      </c>
      <c r="AJ213" t="s">
        <v>3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 x14ac:dyDescent="0.2">
      <c r="A214">
        <f>ROW(Source!A197)</f>
        <v>197</v>
      </c>
      <c r="B214">
        <v>73939765</v>
      </c>
      <c r="C214">
        <v>73939750</v>
      </c>
      <c r="D214">
        <v>72518640</v>
      </c>
      <c r="E214">
        <v>119</v>
      </c>
      <c r="F214">
        <v>1</v>
      </c>
      <c r="G214">
        <v>1</v>
      </c>
      <c r="H214">
        <v>1</v>
      </c>
      <c r="I214" t="s">
        <v>523</v>
      </c>
      <c r="J214" t="s">
        <v>3</v>
      </c>
      <c r="K214" t="s">
        <v>524</v>
      </c>
      <c r="L214">
        <v>1191</v>
      </c>
      <c r="N214">
        <v>1013</v>
      </c>
      <c r="O214" t="s">
        <v>493</v>
      </c>
      <c r="P214" t="s">
        <v>493</v>
      </c>
      <c r="Q214">
        <v>1</v>
      </c>
      <c r="X214">
        <v>20.51</v>
      </c>
      <c r="Y214">
        <v>0</v>
      </c>
      <c r="Z214">
        <v>0</v>
      </c>
      <c r="AA214">
        <v>0</v>
      </c>
      <c r="AB214">
        <v>373.36</v>
      </c>
      <c r="AC214">
        <v>0</v>
      </c>
      <c r="AD214">
        <v>1</v>
      </c>
      <c r="AE214">
        <v>1</v>
      </c>
      <c r="AF214" t="s">
        <v>3</v>
      </c>
      <c r="AG214">
        <v>20.51</v>
      </c>
      <c r="AH214">
        <v>2</v>
      </c>
      <c r="AI214">
        <v>73939751</v>
      </c>
      <c r="AJ214">
        <v>194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 x14ac:dyDescent="0.2">
      <c r="A215">
        <f>ROW(Source!A197)</f>
        <v>197</v>
      </c>
      <c r="B215">
        <v>73939766</v>
      </c>
      <c r="C215">
        <v>73939750</v>
      </c>
      <c r="D215">
        <v>72518826</v>
      </c>
      <c r="E215">
        <v>119</v>
      </c>
      <c r="F215">
        <v>1</v>
      </c>
      <c r="G215">
        <v>1</v>
      </c>
      <c r="H215">
        <v>1</v>
      </c>
      <c r="I215" t="s">
        <v>491</v>
      </c>
      <c r="J215" t="s">
        <v>3</v>
      </c>
      <c r="K215" t="s">
        <v>492</v>
      </c>
      <c r="L215">
        <v>1191</v>
      </c>
      <c r="N215">
        <v>1013</v>
      </c>
      <c r="O215" t="s">
        <v>493</v>
      </c>
      <c r="P215" t="s">
        <v>493</v>
      </c>
      <c r="Q215">
        <v>1</v>
      </c>
      <c r="X215">
        <v>11.96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2</v>
      </c>
      <c r="AF215" t="s">
        <v>3</v>
      </c>
      <c r="AG215">
        <v>11.96</v>
      </c>
      <c r="AH215">
        <v>2</v>
      </c>
      <c r="AI215">
        <v>73939752</v>
      </c>
      <c r="AJ215">
        <v>195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 x14ac:dyDescent="0.2">
      <c r="A216">
        <f>ROW(Source!A197)</f>
        <v>197</v>
      </c>
      <c r="B216">
        <v>73939767</v>
      </c>
      <c r="C216">
        <v>73939750</v>
      </c>
      <c r="D216">
        <v>72646682</v>
      </c>
      <c r="E216">
        <v>1</v>
      </c>
      <c r="F216">
        <v>1</v>
      </c>
      <c r="G216">
        <v>1</v>
      </c>
      <c r="H216">
        <v>2</v>
      </c>
      <c r="I216" t="s">
        <v>525</v>
      </c>
      <c r="J216" t="s">
        <v>526</v>
      </c>
      <c r="K216" t="s">
        <v>527</v>
      </c>
      <c r="L216">
        <v>1368</v>
      </c>
      <c r="N216">
        <v>1011</v>
      </c>
      <c r="O216" t="s">
        <v>497</v>
      </c>
      <c r="P216" t="s">
        <v>497</v>
      </c>
      <c r="Q216">
        <v>1</v>
      </c>
      <c r="X216">
        <v>11.44</v>
      </c>
      <c r="Y216">
        <v>0</v>
      </c>
      <c r="Z216">
        <v>994.01</v>
      </c>
      <c r="AA216">
        <v>459.98</v>
      </c>
      <c r="AB216">
        <v>0</v>
      </c>
      <c r="AC216">
        <v>0</v>
      </c>
      <c r="AD216">
        <v>1</v>
      </c>
      <c r="AE216">
        <v>0</v>
      </c>
      <c r="AF216" t="s">
        <v>3</v>
      </c>
      <c r="AG216">
        <v>11.44</v>
      </c>
      <c r="AH216">
        <v>2</v>
      </c>
      <c r="AI216">
        <v>73939753</v>
      </c>
      <c r="AJ216">
        <v>196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 x14ac:dyDescent="0.2">
      <c r="A217">
        <f>ROW(Source!A197)</f>
        <v>197</v>
      </c>
      <c r="B217">
        <v>73939768</v>
      </c>
      <c r="C217">
        <v>73939750</v>
      </c>
      <c r="D217">
        <v>72647129</v>
      </c>
      <c r="E217">
        <v>1</v>
      </c>
      <c r="F217">
        <v>1</v>
      </c>
      <c r="G217">
        <v>1</v>
      </c>
      <c r="H217">
        <v>2</v>
      </c>
      <c r="I217" t="s">
        <v>528</v>
      </c>
      <c r="J217" t="s">
        <v>529</v>
      </c>
      <c r="K217" t="s">
        <v>530</v>
      </c>
      <c r="L217">
        <v>1368</v>
      </c>
      <c r="N217">
        <v>1011</v>
      </c>
      <c r="O217" t="s">
        <v>497</v>
      </c>
      <c r="P217" t="s">
        <v>497</v>
      </c>
      <c r="Q217">
        <v>1</v>
      </c>
      <c r="X217">
        <v>2.0699999999999998</v>
      </c>
      <c r="Y217">
        <v>0</v>
      </c>
      <c r="Z217">
        <v>43.87</v>
      </c>
      <c r="AA217">
        <v>0</v>
      </c>
      <c r="AB217">
        <v>0</v>
      </c>
      <c r="AC217">
        <v>0</v>
      </c>
      <c r="AD217">
        <v>1</v>
      </c>
      <c r="AE217">
        <v>0</v>
      </c>
      <c r="AF217" t="s">
        <v>3</v>
      </c>
      <c r="AG217">
        <v>2.0699999999999998</v>
      </c>
      <c r="AH217">
        <v>2</v>
      </c>
      <c r="AI217">
        <v>73939754</v>
      </c>
      <c r="AJ217">
        <v>197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 x14ac:dyDescent="0.2">
      <c r="A218">
        <f>ROW(Source!A197)</f>
        <v>197</v>
      </c>
      <c r="B218">
        <v>73939769</v>
      </c>
      <c r="C218">
        <v>73939750</v>
      </c>
      <c r="D218">
        <v>72647141</v>
      </c>
      <c r="E218">
        <v>1</v>
      </c>
      <c r="F218">
        <v>1</v>
      </c>
      <c r="G218">
        <v>1</v>
      </c>
      <c r="H218">
        <v>2</v>
      </c>
      <c r="I218" t="s">
        <v>531</v>
      </c>
      <c r="J218" t="s">
        <v>532</v>
      </c>
      <c r="K218" t="s">
        <v>533</v>
      </c>
      <c r="L218">
        <v>1368</v>
      </c>
      <c r="N218">
        <v>1011</v>
      </c>
      <c r="O218" t="s">
        <v>497</v>
      </c>
      <c r="P218" t="s">
        <v>497</v>
      </c>
      <c r="Q218">
        <v>1</v>
      </c>
      <c r="X218">
        <v>0.52</v>
      </c>
      <c r="Y218">
        <v>0</v>
      </c>
      <c r="Z218">
        <v>417.12</v>
      </c>
      <c r="AA218">
        <v>400.24</v>
      </c>
      <c r="AB218">
        <v>0</v>
      </c>
      <c r="AC218">
        <v>0</v>
      </c>
      <c r="AD218">
        <v>1</v>
      </c>
      <c r="AE218">
        <v>0</v>
      </c>
      <c r="AF218" t="s">
        <v>3</v>
      </c>
      <c r="AG218">
        <v>0.52</v>
      </c>
      <c r="AH218">
        <v>2</v>
      </c>
      <c r="AI218">
        <v>73939755</v>
      </c>
      <c r="AJ218">
        <v>198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</row>
    <row r="219" spans="1:44" x14ac:dyDescent="0.2">
      <c r="A219">
        <f>ROW(Source!A197)</f>
        <v>197</v>
      </c>
      <c r="B219">
        <v>73939770</v>
      </c>
      <c r="C219">
        <v>73939750</v>
      </c>
      <c r="D219">
        <v>72647493</v>
      </c>
      <c r="E219">
        <v>1</v>
      </c>
      <c r="F219">
        <v>1</v>
      </c>
      <c r="G219">
        <v>1</v>
      </c>
      <c r="H219">
        <v>2</v>
      </c>
      <c r="I219" t="s">
        <v>535</v>
      </c>
      <c r="J219" t="s">
        <v>536</v>
      </c>
      <c r="K219" t="s">
        <v>537</v>
      </c>
      <c r="L219">
        <v>1368</v>
      </c>
      <c r="N219">
        <v>1011</v>
      </c>
      <c r="O219" t="s">
        <v>497</v>
      </c>
      <c r="P219" t="s">
        <v>497</v>
      </c>
      <c r="Q219">
        <v>1</v>
      </c>
      <c r="X219">
        <v>0.52</v>
      </c>
      <c r="Y219">
        <v>0</v>
      </c>
      <c r="Z219">
        <v>4.5199999999999996</v>
      </c>
      <c r="AA219">
        <v>0</v>
      </c>
      <c r="AB219">
        <v>0</v>
      </c>
      <c r="AC219">
        <v>0</v>
      </c>
      <c r="AD219">
        <v>1</v>
      </c>
      <c r="AE219">
        <v>0</v>
      </c>
      <c r="AF219" t="s">
        <v>3</v>
      </c>
      <c r="AG219">
        <v>0.52</v>
      </c>
      <c r="AH219">
        <v>2</v>
      </c>
      <c r="AI219">
        <v>73939756</v>
      </c>
      <c r="AJ219">
        <v>199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 x14ac:dyDescent="0.2">
      <c r="A220">
        <f>ROW(Source!A197)</f>
        <v>197</v>
      </c>
      <c r="B220">
        <v>73939771</v>
      </c>
      <c r="C220">
        <v>73939750</v>
      </c>
      <c r="D220">
        <v>72591353</v>
      </c>
      <c r="E220">
        <v>1</v>
      </c>
      <c r="F220">
        <v>1</v>
      </c>
      <c r="G220">
        <v>1</v>
      </c>
      <c r="H220">
        <v>3</v>
      </c>
      <c r="I220" t="s">
        <v>538</v>
      </c>
      <c r="J220" t="s">
        <v>539</v>
      </c>
      <c r="K220" t="s">
        <v>540</v>
      </c>
      <c r="L220">
        <v>1383</v>
      </c>
      <c r="N220">
        <v>1013</v>
      </c>
      <c r="O220" t="s">
        <v>541</v>
      </c>
      <c r="P220" t="s">
        <v>541</v>
      </c>
      <c r="Q220">
        <v>1</v>
      </c>
      <c r="X220">
        <v>1.3859999999999999</v>
      </c>
      <c r="Y220">
        <v>9.5500000000000007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 t="s">
        <v>3</v>
      </c>
      <c r="AG220">
        <v>1.3859999999999999</v>
      </c>
      <c r="AH220">
        <v>2</v>
      </c>
      <c r="AI220">
        <v>73939757</v>
      </c>
      <c r="AJ220">
        <v>200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 x14ac:dyDescent="0.2">
      <c r="A221">
        <f>ROW(Source!A197)</f>
        <v>197</v>
      </c>
      <c r="B221">
        <v>73939772</v>
      </c>
      <c r="C221">
        <v>73939750</v>
      </c>
      <c r="D221">
        <v>72592092</v>
      </c>
      <c r="E221">
        <v>1</v>
      </c>
      <c r="F221">
        <v>1</v>
      </c>
      <c r="G221">
        <v>1</v>
      </c>
      <c r="H221">
        <v>3</v>
      </c>
      <c r="I221" t="s">
        <v>542</v>
      </c>
      <c r="J221" t="s">
        <v>543</v>
      </c>
      <c r="K221" t="s">
        <v>544</v>
      </c>
      <c r="L221">
        <v>1346</v>
      </c>
      <c r="N221">
        <v>1009</v>
      </c>
      <c r="O221" t="s">
        <v>545</v>
      </c>
      <c r="P221" t="s">
        <v>545</v>
      </c>
      <c r="Q221">
        <v>1</v>
      </c>
      <c r="X221">
        <v>0.7</v>
      </c>
      <c r="Y221">
        <v>131.85</v>
      </c>
      <c r="Z221">
        <v>0</v>
      </c>
      <c r="AA221">
        <v>0</v>
      </c>
      <c r="AB221">
        <v>0</v>
      </c>
      <c r="AC221">
        <v>0</v>
      </c>
      <c r="AD221">
        <v>1</v>
      </c>
      <c r="AE221">
        <v>0</v>
      </c>
      <c r="AF221" t="s">
        <v>3</v>
      </c>
      <c r="AG221">
        <v>0.7</v>
      </c>
      <c r="AH221">
        <v>2</v>
      </c>
      <c r="AI221">
        <v>73939758</v>
      </c>
      <c r="AJ221">
        <v>201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 x14ac:dyDescent="0.2">
      <c r="A222">
        <f>ROW(Source!A197)</f>
        <v>197</v>
      </c>
      <c r="B222">
        <v>73939773</v>
      </c>
      <c r="C222">
        <v>73939750</v>
      </c>
      <c r="D222">
        <v>72592880</v>
      </c>
      <c r="E222">
        <v>1</v>
      </c>
      <c r="F222">
        <v>1</v>
      </c>
      <c r="G222">
        <v>1</v>
      </c>
      <c r="H222">
        <v>3</v>
      </c>
      <c r="I222" t="s">
        <v>546</v>
      </c>
      <c r="J222" t="s">
        <v>547</v>
      </c>
      <c r="K222" t="s">
        <v>548</v>
      </c>
      <c r="L222">
        <v>1348</v>
      </c>
      <c r="N222">
        <v>1009</v>
      </c>
      <c r="O222" t="s">
        <v>285</v>
      </c>
      <c r="P222" t="s">
        <v>285</v>
      </c>
      <c r="Q222">
        <v>1000</v>
      </c>
      <c r="X222">
        <v>4.0000000000000002E-4</v>
      </c>
      <c r="Y222">
        <v>108495.2</v>
      </c>
      <c r="Z222">
        <v>0</v>
      </c>
      <c r="AA222">
        <v>0</v>
      </c>
      <c r="AB222">
        <v>0</v>
      </c>
      <c r="AC222">
        <v>0</v>
      </c>
      <c r="AD222">
        <v>1</v>
      </c>
      <c r="AE222">
        <v>0</v>
      </c>
      <c r="AF222" t="s">
        <v>3</v>
      </c>
      <c r="AG222">
        <v>4.0000000000000002E-4</v>
      </c>
      <c r="AH222">
        <v>2</v>
      </c>
      <c r="AI222">
        <v>73939759</v>
      </c>
      <c r="AJ222">
        <v>202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 x14ac:dyDescent="0.2">
      <c r="A223">
        <f>ROW(Source!A197)</f>
        <v>197</v>
      </c>
      <c r="B223">
        <v>73939774</v>
      </c>
      <c r="C223">
        <v>73939750</v>
      </c>
      <c r="D223">
        <v>72598246</v>
      </c>
      <c r="E223">
        <v>1</v>
      </c>
      <c r="F223">
        <v>1</v>
      </c>
      <c r="G223">
        <v>1</v>
      </c>
      <c r="H223">
        <v>3</v>
      </c>
      <c r="I223" t="s">
        <v>549</v>
      </c>
      <c r="J223" t="s">
        <v>550</v>
      </c>
      <c r="K223" t="s">
        <v>551</v>
      </c>
      <c r="L223">
        <v>1346</v>
      </c>
      <c r="N223">
        <v>1009</v>
      </c>
      <c r="O223" t="s">
        <v>545</v>
      </c>
      <c r="P223" t="s">
        <v>545</v>
      </c>
      <c r="Q223">
        <v>1</v>
      </c>
      <c r="X223">
        <v>1</v>
      </c>
      <c r="Y223">
        <v>44.55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0</v>
      </c>
      <c r="AF223" t="s">
        <v>3</v>
      </c>
      <c r="AG223">
        <v>1</v>
      </c>
      <c r="AH223">
        <v>2</v>
      </c>
      <c r="AI223">
        <v>73939760</v>
      </c>
      <c r="AJ223">
        <v>203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 x14ac:dyDescent="0.2">
      <c r="A224">
        <f>ROW(Source!A197)</f>
        <v>197</v>
      </c>
      <c r="B224">
        <v>73939775</v>
      </c>
      <c r="C224">
        <v>73939750</v>
      </c>
      <c r="D224">
        <v>72610535</v>
      </c>
      <c r="E224">
        <v>1</v>
      </c>
      <c r="F224">
        <v>1</v>
      </c>
      <c r="G224">
        <v>1</v>
      </c>
      <c r="H224">
        <v>3</v>
      </c>
      <c r="I224" t="s">
        <v>552</v>
      </c>
      <c r="J224" t="s">
        <v>553</v>
      </c>
      <c r="K224" t="s">
        <v>554</v>
      </c>
      <c r="L224">
        <v>1348</v>
      </c>
      <c r="N224">
        <v>1009</v>
      </c>
      <c r="O224" t="s">
        <v>285</v>
      </c>
      <c r="P224" t="s">
        <v>285</v>
      </c>
      <c r="Q224">
        <v>1000</v>
      </c>
      <c r="X224">
        <v>1.4E-3</v>
      </c>
      <c r="Y224">
        <v>74437.320000000007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0</v>
      </c>
      <c r="AF224" t="s">
        <v>3</v>
      </c>
      <c r="AG224">
        <v>1.4E-3</v>
      </c>
      <c r="AH224">
        <v>2</v>
      </c>
      <c r="AI224">
        <v>73939761</v>
      </c>
      <c r="AJ224">
        <v>204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 x14ac:dyDescent="0.2">
      <c r="A225">
        <f>ROW(Source!A197)</f>
        <v>197</v>
      </c>
      <c r="B225">
        <v>73939776</v>
      </c>
      <c r="C225">
        <v>73939750</v>
      </c>
      <c r="D225">
        <v>72610660</v>
      </c>
      <c r="E225">
        <v>1</v>
      </c>
      <c r="F225">
        <v>1</v>
      </c>
      <c r="G225">
        <v>1</v>
      </c>
      <c r="H225">
        <v>3</v>
      </c>
      <c r="I225" t="s">
        <v>555</v>
      </c>
      <c r="J225" t="s">
        <v>556</v>
      </c>
      <c r="K225" t="s">
        <v>557</v>
      </c>
      <c r="L225">
        <v>1348</v>
      </c>
      <c r="N225">
        <v>1009</v>
      </c>
      <c r="O225" t="s">
        <v>285</v>
      </c>
      <c r="P225" t="s">
        <v>285</v>
      </c>
      <c r="Q225">
        <v>1000</v>
      </c>
      <c r="X225">
        <v>3.5999999999999999E-3</v>
      </c>
      <c r="Y225">
        <v>260763.78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0</v>
      </c>
      <c r="AF225" t="s">
        <v>3</v>
      </c>
      <c r="AG225">
        <v>3.5999999999999999E-3</v>
      </c>
      <c r="AH225">
        <v>2</v>
      </c>
      <c r="AI225">
        <v>73939762</v>
      </c>
      <c r="AJ225">
        <v>205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 x14ac:dyDescent="0.2">
      <c r="A226">
        <f>ROW(Source!A197)</f>
        <v>197</v>
      </c>
      <c r="B226">
        <v>73939777</v>
      </c>
      <c r="C226">
        <v>73939750</v>
      </c>
      <c r="D226">
        <v>72610910</v>
      </c>
      <c r="E226">
        <v>1</v>
      </c>
      <c r="F226">
        <v>1</v>
      </c>
      <c r="G226">
        <v>1</v>
      </c>
      <c r="H226">
        <v>3</v>
      </c>
      <c r="I226" t="s">
        <v>558</v>
      </c>
      <c r="J226" t="s">
        <v>559</v>
      </c>
      <c r="K226" t="s">
        <v>560</v>
      </c>
      <c r="L226">
        <v>1348</v>
      </c>
      <c r="N226">
        <v>1009</v>
      </c>
      <c r="O226" t="s">
        <v>285</v>
      </c>
      <c r="P226" t="s">
        <v>285</v>
      </c>
      <c r="Q226">
        <v>1000</v>
      </c>
      <c r="X226">
        <v>2.2000000000000001E-4</v>
      </c>
      <c r="Y226">
        <v>75885.63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0</v>
      </c>
      <c r="AF226" t="s">
        <v>3</v>
      </c>
      <c r="AG226">
        <v>2.2000000000000001E-4</v>
      </c>
      <c r="AH226">
        <v>2</v>
      </c>
      <c r="AI226">
        <v>73939763</v>
      </c>
      <c r="AJ226">
        <v>206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</row>
    <row r="227" spans="1:44" x14ac:dyDescent="0.2">
      <c r="A227">
        <f>ROW(Source!A197)</f>
        <v>197</v>
      </c>
      <c r="B227">
        <v>73939778</v>
      </c>
      <c r="C227">
        <v>73939750</v>
      </c>
      <c r="D227">
        <v>72610937</v>
      </c>
      <c r="E227">
        <v>1</v>
      </c>
      <c r="F227">
        <v>1</v>
      </c>
      <c r="G227">
        <v>1</v>
      </c>
      <c r="H227">
        <v>3</v>
      </c>
      <c r="I227" t="s">
        <v>561</v>
      </c>
      <c r="J227" t="s">
        <v>562</v>
      </c>
      <c r="K227" t="s">
        <v>563</v>
      </c>
      <c r="L227">
        <v>1348</v>
      </c>
      <c r="N227">
        <v>1009</v>
      </c>
      <c r="O227" t="s">
        <v>285</v>
      </c>
      <c r="P227" t="s">
        <v>285</v>
      </c>
      <c r="Q227">
        <v>1000</v>
      </c>
      <c r="X227">
        <v>1.6999999999999999E-3</v>
      </c>
      <c r="Y227">
        <v>98526.45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 t="s">
        <v>3</v>
      </c>
      <c r="AG227">
        <v>1.6999999999999999E-3</v>
      </c>
      <c r="AH227">
        <v>2</v>
      </c>
      <c r="AI227">
        <v>73939764</v>
      </c>
      <c r="AJ227">
        <v>207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 x14ac:dyDescent="0.2">
      <c r="A228">
        <f>ROW(Source!A197)</f>
        <v>197</v>
      </c>
      <c r="B228">
        <v>73939779</v>
      </c>
      <c r="C228">
        <v>73939750</v>
      </c>
      <c r="D228">
        <v>72524162</v>
      </c>
      <c r="E228">
        <v>119</v>
      </c>
      <c r="F228">
        <v>1</v>
      </c>
      <c r="G228">
        <v>1</v>
      </c>
      <c r="H228">
        <v>3</v>
      </c>
      <c r="I228" t="s">
        <v>758</v>
      </c>
      <c r="J228" t="s">
        <v>3</v>
      </c>
      <c r="K228" t="s">
        <v>759</v>
      </c>
      <c r="L228">
        <v>1301</v>
      </c>
      <c r="N228">
        <v>1003</v>
      </c>
      <c r="O228" t="s">
        <v>128</v>
      </c>
      <c r="P228" t="s">
        <v>128</v>
      </c>
      <c r="Q228">
        <v>1</v>
      </c>
      <c r="X228">
        <v>101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 t="s">
        <v>3</v>
      </c>
      <c r="AG228">
        <v>101</v>
      </c>
      <c r="AH228">
        <v>3</v>
      </c>
      <c r="AI228">
        <v>-1</v>
      </c>
      <c r="AJ228" t="s">
        <v>3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 x14ac:dyDescent="0.2">
      <c r="A229">
        <f>ROW(Source!A199)</f>
        <v>199</v>
      </c>
      <c r="B229">
        <v>73939787</v>
      </c>
      <c r="C229">
        <v>73939781</v>
      </c>
      <c r="D229">
        <v>72518685</v>
      </c>
      <c r="E229">
        <v>119</v>
      </c>
      <c r="F229">
        <v>1</v>
      </c>
      <c r="G229">
        <v>1</v>
      </c>
      <c r="H229">
        <v>1</v>
      </c>
      <c r="I229" t="s">
        <v>617</v>
      </c>
      <c r="J229" t="s">
        <v>3</v>
      </c>
      <c r="K229" t="s">
        <v>618</v>
      </c>
      <c r="L229">
        <v>1191</v>
      </c>
      <c r="N229">
        <v>1013</v>
      </c>
      <c r="O229" t="s">
        <v>493</v>
      </c>
      <c r="P229" t="s">
        <v>493</v>
      </c>
      <c r="Q229">
        <v>1</v>
      </c>
      <c r="X229">
        <v>0.32</v>
      </c>
      <c r="Y229">
        <v>0</v>
      </c>
      <c r="Z229">
        <v>0</v>
      </c>
      <c r="AA229">
        <v>0</v>
      </c>
      <c r="AB229">
        <v>459.98</v>
      </c>
      <c r="AC229">
        <v>0</v>
      </c>
      <c r="AD229">
        <v>1</v>
      </c>
      <c r="AE229">
        <v>1</v>
      </c>
      <c r="AF229" t="s">
        <v>3</v>
      </c>
      <c r="AG229">
        <v>0.32</v>
      </c>
      <c r="AH229">
        <v>2</v>
      </c>
      <c r="AI229">
        <v>73939782</v>
      </c>
      <c r="AJ229">
        <v>208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</row>
    <row r="230" spans="1:44" x14ac:dyDescent="0.2">
      <c r="A230">
        <f>ROW(Source!A199)</f>
        <v>199</v>
      </c>
      <c r="B230">
        <v>73939788</v>
      </c>
      <c r="C230">
        <v>73939781</v>
      </c>
      <c r="D230">
        <v>72518826</v>
      </c>
      <c r="E230">
        <v>119</v>
      </c>
      <c r="F230">
        <v>1</v>
      </c>
      <c r="G230">
        <v>1</v>
      </c>
      <c r="H230">
        <v>1</v>
      </c>
      <c r="I230" t="s">
        <v>491</v>
      </c>
      <c r="J230" t="s">
        <v>3</v>
      </c>
      <c r="K230" t="s">
        <v>492</v>
      </c>
      <c r="L230">
        <v>1191</v>
      </c>
      <c r="N230">
        <v>1013</v>
      </c>
      <c r="O230" t="s">
        <v>493</v>
      </c>
      <c r="P230" t="s">
        <v>493</v>
      </c>
      <c r="Q230">
        <v>1</v>
      </c>
      <c r="X230">
        <v>0.18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2</v>
      </c>
      <c r="AF230" t="s">
        <v>3</v>
      </c>
      <c r="AG230">
        <v>0.18</v>
      </c>
      <c r="AH230">
        <v>2</v>
      </c>
      <c r="AI230">
        <v>73939783</v>
      </c>
      <c r="AJ230">
        <v>209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 x14ac:dyDescent="0.2">
      <c r="A231">
        <f>ROW(Source!A199)</f>
        <v>199</v>
      </c>
      <c r="B231">
        <v>73939789</v>
      </c>
      <c r="C231">
        <v>73939781</v>
      </c>
      <c r="D231">
        <v>72647086</v>
      </c>
      <c r="E231">
        <v>1</v>
      </c>
      <c r="F231">
        <v>1</v>
      </c>
      <c r="G231">
        <v>1</v>
      </c>
      <c r="H231">
        <v>2</v>
      </c>
      <c r="I231" t="s">
        <v>619</v>
      </c>
      <c r="J231" t="s">
        <v>620</v>
      </c>
      <c r="K231" t="s">
        <v>621</v>
      </c>
      <c r="L231">
        <v>1368</v>
      </c>
      <c r="N231">
        <v>1011</v>
      </c>
      <c r="O231" t="s">
        <v>497</v>
      </c>
      <c r="P231" t="s">
        <v>497</v>
      </c>
      <c r="Q231">
        <v>1</v>
      </c>
      <c r="X231">
        <v>0.18</v>
      </c>
      <c r="Y231">
        <v>0</v>
      </c>
      <c r="Z231">
        <v>1069.08</v>
      </c>
      <c r="AA231">
        <v>459.98</v>
      </c>
      <c r="AB231">
        <v>0</v>
      </c>
      <c r="AC231">
        <v>0</v>
      </c>
      <c r="AD231">
        <v>1</v>
      </c>
      <c r="AE231">
        <v>0</v>
      </c>
      <c r="AF231" t="s">
        <v>3</v>
      </c>
      <c r="AG231">
        <v>0.18</v>
      </c>
      <c r="AH231">
        <v>2</v>
      </c>
      <c r="AI231">
        <v>73939784</v>
      </c>
      <c r="AJ231">
        <v>210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 x14ac:dyDescent="0.2">
      <c r="A232">
        <f>ROW(Source!A199)</f>
        <v>199</v>
      </c>
      <c r="B232">
        <v>73939790</v>
      </c>
      <c r="C232">
        <v>73939781</v>
      </c>
      <c r="D232">
        <v>72592092</v>
      </c>
      <c r="E232">
        <v>1</v>
      </c>
      <c r="F232">
        <v>1</v>
      </c>
      <c r="G232">
        <v>1</v>
      </c>
      <c r="H232">
        <v>3</v>
      </c>
      <c r="I232" t="s">
        <v>542</v>
      </c>
      <c r="J232" t="s">
        <v>543</v>
      </c>
      <c r="K232" t="s">
        <v>544</v>
      </c>
      <c r="L232">
        <v>1346</v>
      </c>
      <c r="N232">
        <v>1009</v>
      </c>
      <c r="O232" t="s">
        <v>545</v>
      </c>
      <c r="P232" t="s">
        <v>545</v>
      </c>
      <c r="Q232">
        <v>1</v>
      </c>
      <c r="X232">
        <v>0.1</v>
      </c>
      <c r="Y232">
        <v>131.85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0</v>
      </c>
      <c r="AF232" t="s">
        <v>3</v>
      </c>
      <c r="AG232">
        <v>0.1</v>
      </c>
      <c r="AH232">
        <v>2</v>
      </c>
      <c r="AI232">
        <v>73939785</v>
      </c>
      <c r="AJ232">
        <v>211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 x14ac:dyDescent="0.2">
      <c r="A233">
        <f>ROW(Source!A199)</f>
        <v>199</v>
      </c>
      <c r="B233">
        <v>73939791</v>
      </c>
      <c r="C233">
        <v>73939781</v>
      </c>
      <c r="D233">
        <v>72524270</v>
      </c>
      <c r="E233">
        <v>119</v>
      </c>
      <c r="F233">
        <v>1</v>
      </c>
      <c r="G233">
        <v>1</v>
      </c>
      <c r="H233">
        <v>3</v>
      </c>
      <c r="I233" t="s">
        <v>775</v>
      </c>
      <c r="J233" t="s">
        <v>3</v>
      </c>
      <c r="K233" t="s">
        <v>776</v>
      </c>
      <c r="L233">
        <v>1371</v>
      </c>
      <c r="N233">
        <v>1013</v>
      </c>
      <c r="O233" t="s">
        <v>137</v>
      </c>
      <c r="P233" t="s">
        <v>137</v>
      </c>
      <c r="Q233">
        <v>1</v>
      </c>
      <c r="X233">
        <v>1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 t="s">
        <v>3</v>
      </c>
      <c r="AG233">
        <v>1</v>
      </c>
      <c r="AH233">
        <v>3</v>
      </c>
      <c r="AI233">
        <v>-1</v>
      </c>
      <c r="AJ233" t="s">
        <v>3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 x14ac:dyDescent="0.2">
      <c r="A234">
        <f>ROW(Source!A201)</f>
        <v>201</v>
      </c>
      <c r="B234">
        <v>73939800</v>
      </c>
      <c r="C234">
        <v>73939793</v>
      </c>
      <c r="D234">
        <v>72518640</v>
      </c>
      <c r="E234">
        <v>119</v>
      </c>
      <c r="F234">
        <v>1</v>
      </c>
      <c r="G234">
        <v>1</v>
      </c>
      <c r="H234">
        <v>1</v>
      </c>
      <c r="I234" t="s">
        <v>523</v>
      </c>
      <c r="J234" t="s">
        <v>3</v>
      </c>
      <c r="K234" t="s">
        <v>524</v>
      </c>
      <c r="L234">
        <v>1191</v>
      </c>
      <c r="N234">
        <v>1013</v>
      </c>
      <c r="O234" t="s">
        <v>493</v>
      </c>
      <c r="P234" t="s">
        <v>493</v>
      </c>
      <c r="Q234">
        <v>1</v>
      </c>
      <c r="X234">
        <v>20.100000000000001</v>
      </c>
      <c r="Y234">
        <v>0</v>
      </c>
      <c r="Z234">
        <v>0</v>
      </c>
      <c r="AA234">
        <v>0</v>
      </c>
      <c r="AB234">
        <v>373.36</v>
      </c>
      <c r="AC234">
        <v>0</v>
      </c>
      <c r="AD234">
        <v>1</v>
      </c>
      <c r="AE234">
        <v>1</v>
      </c>
      <c r="AF234" t="s">
        <v>3</v>
      </c>
      <c r="AG234">
        <v>20.100000000000001</v>
      </c>
      <c r="AH234">
        <v>2</v>
      </c>
      <c r="AI234">
        <v>73939794</v>
      </c>
      <c r="AJ234">
        <v>213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 x14ac:dyDescent="0.2">
      <c r="A235">
        <f>ROW(Source!A201)</f>
        <v>201</v>
      </c>
      <c r="B235">
        <v>73939801</v>
      </c>
      <c r="C235">
        <v>73939793</v>
      </c>
      <c r="D235">
        <v>72518826</v>
      </c>
      <c r="E235">
        <v>119</v>
      </c>
      <c r="F235">
        <v>1</v>
      </c>
      <c r="G235">
        <v>1</v>
      </c>
      <c r="H235">
        <v>1</v>
      </c>
      <c r="I235" t="s">
        <v>491</v>
      </c>
      <c r="J235" t="s">
        <v>3</v>
      </c>
      <c r="K235" t="s">
        <v>492</v>
      </c>
      <c r="L235">
        <v>1191</v>
      </c>
      <c r="N235">
        <v>1013</v>
      </c>
      <c r="O235" t="s">
        <v>493</v>
      </c>
      <c r="P235" t="s">
        <v>493</v>
      </c>
      <c r="Q235">
        <v>1</v>
      </c>
      <c r="X235">
        <v>6.25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2</v>
      </c>
      <c r="AF235" t="s">
        <v>3</v>
      </c>
      <c r="AG235">
        <v>6.25</v>
      </c>
      <c r="AH235">
        <v>2</v>
      </c>
      <c r="AI235">
        <v>73939795</v>
      </c>
      <c r="AJ235">
        <v>214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 x14ac:dyDescent="0.2">
      <c r="A236">
        <f>ROW(Source!A201)</f>
        <v>201</v>
      </c>
      <c r="B236">
        <v>73939802</v>
      </c>
      <c r="C236">
        <v>73939793</v>
      </c>
      <c r="D236">
        <v>72646037</v>
      </c>
      <c r="E236">
        <v>1</v>
      </c>
      <c r="F236">
        <v>1</v>
      </c>
      <c r="G236">
        <v>1</v>
      </c>
      <c r="H236">
        <v>2</v>
      </c>
      <c r="I236" t="s">
        <v>653</v>
      </c>
      <c r="J236" t="s">
        <v>654</v>
      </c>
      <c r="K236" t="s">
        <v>655</v>
      </c>
      <c r="L236">
        <v>1368</v>
      </c>
      <c r="N236">
        <v>1011</v>
      </c>
      <c r="O236" t="s">
        <v>497</v>
      </c>
      <c r="P236" t="s">
        <v>497</v>
      </c>
      <c r="Q236">
        <v>1</v>
      </c>
      <c r="X236">
        <v>6.25</v>
      </c>
      <c r="Y236">
        <v>0</v>
      </c>
      <c r="Z236">
        <v>1836.16</v>
      </c>
      <c r="AA236">
        <v>537.64</v>
      </c>
      <c r="AB236">
        <v>0</v>
      </c>
      <c r="AC236">
        <v>0</v>
      </c>
      <c r="AD236">
        <v>1</v>
      </c>
      <c r="AE236">
        <v>0</v>
      </c>
      <c r="AF236" t="s">
        <v>3</v>
      </c>
      <c r="AG236">
        <v>6.25</v>
      </c>
      <c r="AH236">
        <v>2</v>
      </c>
      <c r="AI236">
        <v>73939796</v>
      </c>
      <c r="AJ236">
        <v>215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 x14ac:dyDescent="0.2">
      <c r="A237">
        <f>ROW(Source!A201)</f>
        <v>201</v>
      </c>
      <c r="B237">
        <v>73939803</v>
      </c>
      <c r="C237">
        <v>73939793</v>
      </c>
      <c r="D237">
        <v>72647129</v>
      </c>
      <c r="E237">
        <v>1</v>
      </c>
      <c r="F237">
        <v>1</v>
      </c>
      <c r="G237">
        <v>1</v>
      </c>
      <c r="H237">
        <v>2</v>
      </c>
      <c r="I237" t="s">
        <v>528</v>
      </c>
      <c r="J237" t="s">
        <v>529</v>
      </c>
      <c r="K237" t="s">
        <v>530</v>
      </c>
      <c r="L237">
        <v>1368</v>
      </c>
      <c r="N237">
        <v>1011</v>
      </c>
      <c r="O237" t="s">
        <v>497</v>
      </c>
      <c r="P237" t="s">
        <v>497</v>
      </c>
      <c r="Q237">
        <v>1</v>
      </c>
      <c r="X237">
        <v>2.29</v>
      </c>
      <c r="Y237">
        <v>0</v>
      </c>
      <c r="Z237">
        <v>43.87</v>
      </c>
      <c r="AA237">
        <v>0</v>
      </c>
      <c r="AB237">
        <v>0</v>
      </c>
      <c r="AC237">
        <v>0</v>
      </c>
      <c r="AD237">
        <v>1</v>
      </c>
      <c r="AE237">
        <v>0</v>
      </c>
      <c r="AF237" t="s">
        <v>3</v>
      </c>
      <c r="AG237">
        <v>2.29</v>
      </c>
      <c r="AH237">
        <v>2</v>
      </c>
      <c r="AI237">
        <v>73939797</v>
      </c>
      <c r="AJ237">
        <v>216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 x14ac:dyDescent="0.2">
      <c r="A238">
        <f>ROW(Source!A201)</f>
        <v>201</v>
      </c>
      <c r="B238">
        <v>73939804</v>
      </c>
      <c r="C238">
        <v>73939793</v>
      </c>
      <c r="D238">
        <v>72591353</v>
      </c>
      <c r="E238">
        <v>1</v>
      </c>
      <c r="F238">
        <v>1</v>
      </c>
      <c r="G238">
        <v>1</v>
      </c>
      <c r="H238">
        <v>3</v>
      </c>
      <c r="I238" t="s">
        <v>538</v>
      </c>
      <c r="J238" t="s">
        <v>539</v>
      </c>
      <c r="K238" t="s">
        <v>540</v>
      </c>
      <c r="L238">
        <v>1383</v>
      </c>
      <c r="N238">
        <v>1013</v>
      </c>
      <c r="O238" t="s">
        <v>541</v>
      </c>
      <c r="P238" t="s">
        <v>541</v>
      </c>
      <c r="Q238">
        <v>1</v>
      </c>
      <c r="X238">
        <v>1.26</v>
      </c>
      <c r="Y238">
        <v>9.5500000000000007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0</v>
      </c>
      <c r="AF238" t="s">
        <v>3</v>
      </c>
      <c r="AG238">
        <v>1.26</v>
      </c>
      <c r="AH238">
        <v>2</v>
      </c>
      <c r="AI238">
        <v>73939798</v>
      </c>
      <c r="AJ238">
        <v>217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 x14ac:dyDescent="0.2">
      <c r="A239">
        <f>ROW(Source!A201)</f>
        <v>201</v>
      </c>
      <c r="B239">
        <v>73939805</v>
      </c>
      <c r="C239">
        <v>73939793</v>
      </c>
      <c r="D239">
        <v>72592092</v>
      </c>
      <c r="E239">
        <v>1</v>
      </c>
      <c r="F239">
        <v>1</v>
      </c>
      <c r="G239">
        <v>1</v>
      </c>
      <c r="H239">
        <v>3</v>
      </c>
      <c r="I239" t="s">
        <v>542</v>
      </c>
      <c r="J239" t="s">
        <v>543</v>
      </c>
      <c r="K239" t="s">
        <v>544</v>
      </c>
      <c r="L239">
        <v>1346</v>
      </c>
      <c r="N239">
        <v>1009</v>
      </c>
      <c r="O239" t="s">
        <v>545</v>
      </c>
      <c r="P239" t="s">
        <v>545</v>
      </c>
      <c r="Q239">
        <v>1</v>
      </c>
      <c r="X239">
        <v>0.35</v>
      </c>
      <c r="Y239">
        <v>131.85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 t="s">
        <v>3</v>
      </c>
      <c r="AG239">
        <v>0.35</v>
      </c>
      <c r="AH239">
        <v>2</v>
      </c>
      <c r="AI239">
        <v>73939799</v>
      </c>
      <c r="AJ239">
        <v>218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 x14ac:dyDescent="0.2">
      <c r="A240">
        <f>ROW(Source!A201)</f>
        <v>201</v>
      </c>
      <c r="B240">
        <v>73939806</v>
      </c>
      <c r="C240">
        <v>73939793</v>
      </c>
      <c r="D240">
        <v>72524127</v>
      </c>
      <c r="E240">
        <v>119</v>
      </c>
      <c r="F240">
        <v>1</v>
      </c>
      <c r="G240">
        <v>1</v>
      </c>
      <c r="H240">
        <v>3</v>
      </c>
      <c r="I240" t="s">
        <v>796</v>
      </c>
      <c r="J240" t="s">
        <v>3</v>
      </c>
      <c r="K240" t="s">
        <v>797</v>
      </c>
      <c r="L240">
        <v>1301</v>
      </c>
      <c r="N240">
        <v>1003</v>
      </c>
      <c r="O240" t="s">
        <v>128</v>
      </c>
      <c r="P240" t="s">
        <v>128</v>
      </c>
      <c r="Q240">
        <v>1</v>
      </c>
      <c r="X240">
        <v>101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 t="s">
        <v>3</v>
      </c>
      <c r="AG240">
        <v>101</v>
      </c>
      <c r="AH240">
        <v>3</v>
      </c>
      <c r="AI240">
        <v>-1</v>
      </c>
      <c r="AJ240" t="s">
        <v>3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 x14ac:dyDescent="0.2">
      <c r="A241">
        <f>ROW(Source!A204)</f>
        <v>204</v>
      </c>
      <c r="B241">
        <v>73939828</v>
      </c>
      <c r="C241">
        <v>73939809</v>
      </c>
      <c r="D241">
        <v>72518626</v>
      </c>
      <c r="E241">
        <v>119</v>
      </c>
      <c r="F241">
        <v>1</v>
      </c>
      <c r="G241">
        <v>1</v>
      </c>
      <c r="H241">
        <v>1</v>
      </c>
      <c r="I241" t="s">
        <v>707</v>
      </c>
      <c r="J241" t="s">
        <v>3</v>
      </c>
      <c r="K241" t="s">
        <v>708</v>
      </c>
      <c r="L241">
        <v>1191</v>
      </c>
      <c r="N241">
        <v>1013</v>
      </c>
      <c r="O241" t="s">
        <v>493</v>
      </c>
      <c r="P241" t="s">
        <v>493</v>
      </c>
      <c r="Q241">
        <v>1</v>
      </c>
      <c r="X241">
        <v>394</v>
      </c>
      <c r="Y241">
        <v>0</v>
      </c>
      <c r="Z241">
        <v>0</v>
      </c>
      <c r="AA241">
        <v>0</v>
      </c>
      <c r="AB241">
        <v>352.45</v>
      </c>
      <c r="AC241">
        <v>0</v>
      </c>
      <c r="AD241">
        <v>1</v>
      </c>
      <c r="AE241">
        <v>1</v>
      </c>
      <c r="AF241" t="s">
        <v>3</v>
      </c>
      <c r="AG241">
        <v>394</v>
      </c>
      <c r="AH241">
        <v>2</v>
      </c>
      <c r="AI241">
        <v>73939810</v>
      </c>
      <c r="AJ241">
        <v>219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 x14ac:dyDescent="0.2">
      <c r="A242">
        <f>ROW(Source!A204)</f>
        <v>204</v>
      </c>
      <c r="B242">
        <v>73939829</v>
      </c>
      <c r="C242">
        <v>73939809</v>
      </c>
      <c r="D242">
        <v>72518826</v>
      </c>
      <c r="E242">
        <v>119</v>
      </c>
      <c r="F242">
        <v>1</v>
      </c>
      <c r="G242">
        <v>1</v>
      </c>
      <c r="H242">
        <v>1</v>
      </c>
      <c r="I242" t="s">
        <v>491</v>
      </c>
      <c r="J242" t="s">
        <v>3</v>
      </c>
      <c r="K242" t="s">
        <v>492</v>
      </c>
      <c r="L242">
        <v>1191</v>
      </c>
      <c r="N242">
        <v>1013</v>
      </c>
      <c r="O242" t="s">
        <v>493</v>
      </c>
      <c r="P242" t="s">
        <v>493</v>
      </c>
      <c r="Q242">
        <v>1</v>
      </c>
      <c r="X242">
        <v>35.869999999999997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2</v>
      </c>
      <c r="AF242" t="s">
        <v>3</v>
      </c>
      <c r="AG242">
        <v>35.869999999999997</v>
      </c>
      <c r="AH242">
        <v>2</v>
      </c>
      <c r="AI242">
        <v>73939811</v>
      </c>
      <c r="AJ242">
        <v>220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 x14ac:dyDescent="0.2">
      <c r="A243">
        <f>ROW(Source!A204)</f>
        <v>204</v>
      </c>
      <c r="B243">
        <v>73939830</v>
      </c>
      <c r="C243">
        <v>73939809</v>
      </c>
      <c r="D243">
        <v>72646037</v>
      </c>
      <c r="E243">
        <v>1</v>
      </c>
      <c r="F243">
        <v>1</v>
      </c>
      <c r="G243">
        <v>1</v>
      </c>
      <c r="H243">
        <v>2</v>
      </c>
      <c r="I243" t="s">
        <v>653</v>
      </c>
      <c r="J243" t="s">
        <v>654</v>
      </c>
      <c r="K243" t="s">
        <v>655</v>
      </c>
      <c r="L243">
        <v>1368</v>
      </c>
      <c r="N243">
        <v>1011</v>
      </c>
      <c r="O243" t="s">
        <v>497</v>
      </c>
      <c r="P243" t="s">
        <v>497</v>
      </c>
      <c r="Q243">
        <v>1</v>
      </c>
      <c r="X243">
        <v>0.96</v>
      </c>
      <c r="Y243">
        <v>0</v>
      </c>
      <c r="Z243">
        <v>1836.16</v>
      </c>
      <c r="AA243">
        <v>537.64</v>
      </c>
      <c r="AB243">
        <v>0</v>
      </c>
      <c r="AC243">
        <v>0</v>
      </c>
      <c r="AD243">
        <v>1</v>
      </c>
      <c r="AE243">
        <v>0</v>
      </c>
      <c r="AF243" t="s">
        <v>3</v>
      </c>
      <c r="AG243">
        <v>0.96</v>
      </c>
      <c r="AH243">
        <v>2</v>
      </c>
      <c r="AI243">
        <v>73939812</v>
      </c>
      <c r="AJ243">
        <v>221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 x14ac:dyDescent="0.2">
      <c r="A244">
        <f>ROW(Source!A204)</f>
        <v>204</v>
      </c>
      <c r="B244">
        <v>73939831</v>
      </c>
      <c r="C244">
        <v>73939809</v>
      </c>
      <c r="D244">
        <v>72646046</v>
      </c>
      <c r="E244">
        <v>1</v>
      </c>
      <c r="F244">
        <v>1</v>
      </c>
      <c r="G244">
        <v>1</v>
      </c>
      <c r="H244">
        <v>2</v>
      </c>
      <c r="I244" t="s">
        <v>709</v>
      </c>
      <c r="J244" t="s">
        <v>710</v>
      </c>
      <c r="K244" t="s">
        <v>711</v>
      </c>
      <c r="L244">
        <v>1368</v>
      </c>
      <c r="N244">
        <v>1011</v>
      </c>
      <c r="O244" t="s">
        <v>497</v>
      </c>
      <c r="P244" t="s">
        <v>497</v>
      </c>
      <c r="Q244">
        <v>1</v>
      </c>
      <c r="X244">
        <v>33.26</v>
      </c>
      <c r="Y244">
        <v>0</v>
      </c>
      <c r="Z244">
        <v>1703.3</v>
      </c>
      <c r="AA244">
        <v>537.64</v>
      </c>
      <c r="AB244">
        <v>0</v>
      </c>
      <c r="AC244">
        <v>0</v>
      </c>
      <c r="AD244">
        <v>1</v>
      </c>
      <c r="AE244">
        <v>0</v>
      </c>
      <c r="AF244" t="s">
        <v>3</v>
      </c>
      <c r="AG244">
        <v>33.26</v>
      </c>
      <c r="AH244">
        <v>2</v>
      </c>
      <c r="AI244">
        <v>73939813</v>
      </c>
      <c r="AJ244">
        <v>222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 x14ac:dyDescent="0.2">
      <c r="A245">
        <f>ROW(Source!A204)</f>
        <v>204</v>
      </c>
      <c r="B245">
        <v>73939832</v>
      </c>
      <c r="C245">
        <v>73939809</v>
      </c>
      <c r="D245">
        <v>72646194</v>
      </c>
      <c r="E245">
        <v>1</v>
      </c>
      <c r="F245">
        <v>1</v>
      </c>
      <c r="G245">
        <v>1</v>
      </c>
      <c r="H245">
        <v>2</v>
      </c>
      <c r="I245" t="s">
        <v>503</v>
      </c>
      <c r="J245" t="s">
        <v>504</v>
      </c>
      <c r="K245" t="s">
        <v>505</v>
      </c>
      <c r="L245">
        <v>1368</v>
      </c>
      <c r="N245">
        <v>1011</v>
      </c>
      <c r="O245" t="s">
        <v>497</v>
      </c>
      <c r="P245" t="s">
        <v>497</v>
      </c>
      <c r="Q245">
        <v>1</v>
      </c>
      <c r="X245">
        <v>0.25</v>
      </c>
      <c r="Y245">
        <v>0</v>
      </c>
      <c r="Z245">
        <v>1681.82</v>
      </c>
      <c r="AA245">
        <v>459.98</v>
      </c>
      <c r="AB245">
        <v>0</v>
      </c>
      <c r="AC245">
        <v>0</v>
      </c>
      <c r="AD245">
        <v>1</v>
      </c>
      <c r="AE245">
        <v>0</v>
      </c>
      <c r="AF245" t="s">
        <v>3</v>
      </c>
      <c r="AG245">
        <v>0.25</v>
      </c>
      <c r="AH245">
        <v>2</v>
      </c>
      <c r="AI245">
        <v>73939814</v>
      </c>
      <c r="AJ245">
        <v>223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</row>
    <row r="246" spans="1:44" x14ac:dyDescent="0.2">
      <c r="A246">
        <f>ROW(Source!A204)</f>
        <v>204</v>
      </c>
      <c r="B246">
        <v>73939833</v>
      </c>
      <c r="C246">
        <v>73939809</v>
      </c>
      <c r="D246">
        <v>72646293</v>
      </c>
      <c r="E246">
        <v>1</v>
      </c>
      <c r="F246">
        <v>1</v>
      </c>
      <c r="G246">
        <v>1</v>
      </c>
      <c r="H246">
        <v>2</v>
      </c>
      <c r="I246" t="s">
        <v>712</v>
      </c>
      <c r="J246" t="s">
        <v>713</v>
      </c>
      <c r="K246" t="s">
        <v>714</v>
      </c>
      <c r="L246">
        <v>1368</v>
      </c>
      <c r="N246">
        <v>1011</v>
      </c>
      <c r="O246" t="s">
        <v>497</v>
      </c>
      <c r="P246" t="s">
        <v>497</v>
      </c>
      <c r="Q246">
        <v>1</v>
      </c>
      <c r="X246">
        <v>21</v>
      </c>
      <c r="Y246">
        <v>0</v>
      </c>
      <c r="Z246">
        <v>10.37</v>
      </c>
      <c r="AA246">
        <v>0</v>
      </c>
      <c r="AB246">
        <v>0</v>
      </c>
      <c r="AC246">
        <v>0</v>
      </c>
      <c r="AD246">
        <v>1</v>
      </c>
      <c r="AE246">
        <v>0</v>
      </c>
      <c r="AF246" t="s">
        <v>3</v>
      </c>
      <c r="AG246">
        <v>21</v>
      </c>
      <c r="AH246">
        <v>2</v>
      </c>
      <c r="AI246">
        <v>73939815</v>
      </c>
      <c r="AJ246">
        <v>224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 x14ac:dyDescent="0.2">
      <c r="A247">
        <f>ROW(Source!A204)</f>
        <v>204</v>
      </c>
      <c r="B247">
        <v>73939834</v>
      </c>
      <c r="C247">
        <v>73939809</v>
      </c>
      <c r="D247">
        <v>72646931</v>
      </c>
      <c r="E247">
        <v>1</v>
      </c>
      <c r="F247">
        <v>1</v>
      </c>
      <c r="G247">
        <v>1</v>
      </c>
      <c r="H247">
        <v>2</v>
      </c>
      <c r="I247" t="s">
        <v>587</v>
      </c>
      <c r="J247" t="s">
        <v>588</v>
      </c>
      <c r="K247" t="s">
        <v>589</v>
      </c>
      <c r="L247">
        <v>1368</v>
      </c>
      <c r="N247">
        <v>1011</v>
      </c>
      <c r="O247" t="s">
        <v>497</v>
      </c>
      <c r="P247" t="s">
        <v>497</v>
      </c>
      <c r="Q247">
        <v>1</v>
      </c>
      <c r="X247">
        <v>1.4</v>
      </c>
      <c r="Y247">
        <v>0</v>
      </c>
      <c r="Z247">
        <v>655.95</v>
      </c>
      <c r="AA247">
        <v>400.24</v>
      </c>
      <c r="AB247">
        <v>0</v>
      </c>
      <c r="AC247">
        <v>0</v>
      </c>
      <c r="AD247">
        <v>1</v>
      </c>
      <c r="AE247">
        <v>0</v>
      </c>
      <c r="AF247" t="s">
        <v>3</v>
      </c>
      <c r="AG247">
        <v>1.4</v>
      </c>
      <c r="AH247">
        <v>2</v>
      </c>
      <c r="AI247">
        <v>73939816</v>
      </c>
      <c r="AJ247">
        <v>225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 x14ac:dyDescent="0.2">
      <c r="A248">
        <f>ROW(Source!A204)</f>
        <v>204</v>
      </c>
      <c r="B248">
        <v>73939835</v>
      </c>
      <c r="C248">
        <v>73939809</v>
      </c>
      <c r="D248">
        <v>72591341</v>
      </c>
      <c r="E248">
        <v>1</v>
      </c>
      <c r="F248">
        <v>1</v>
      </c>
      <c r="G248">
        <v>1</v>
      </c>
      <c r="H248">
        <v>3</v>
      </c>
      <c r="I248" t="s">
        <v>644</v>
      </c>
      <c r="J248" t="s">
        <v>645</v>
      </c>
      <c r="K248" t="s">
        <v>646</v>
      </c>
      <c r="L248">
        <v>1339</v>
      </c>
      <c r="N248">
        <v>1007</v>
      </c>
      <c r="O248" t="s">
        <v>48</v>
      </c>
      <c r="P248" t="s">
        <v>48</v>
      </c>
      <c r="Q248">
        <v>1</v>
      </c>
      <c r="X248">
        <v>1.75</v>
      </c>
      <c r="Y248">
        <v>35.71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0</v>
      </c>
      <c r="AF248" t="s">
        <v>3</v>
      </c>
      <c r="AG248">
        <v>1.75</v>
      </c>
      <c r="AH248">
        <v>2</v>
      </c>
      <c r="AI248">
        <v>73939817</v>
      </c>
      <c r="AJ248">
        <v>226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 x14ac:dyDescent="0.2">
      <c r="A249">
        <f>ROW(Source!A204)</f>
        <v>204</v>
      </c>
      <c r="B249">
        <v>73939836</v>
      </c>
      <c r="C249">
        <v>73939809</v>
      </c>
      <c r="D249">
        <v>72591353</v>
      </c>
      <c r="E249">
        <v>1</v>
      </c>
      <c r="F249">
        <v>1</v>
      </c>
      <c r="G249">
        <v>1</v>
      </c>
      <c r="H249">
        <v>3</v>
      </c>
      <c r="I249" t="s">
        <v>538</v>
      </c>
      <c r="J249" t="s">
        <v>539</v>
      </c>
      <c r="K249" t="s">
        <v>540</v>
      </c>
      <c r="L249">
        <v>1383</v>
      </c>
      <c r="N249">
        <v>1013</v>
      </c>
      <c r="O249" t="s">
        <v>541</v>
      </c>
      <c r="P249" t="s">
        <v>541</v>
      </c>
      <c r="Q249">
        <v>1</v>
      </c>
      <c r="X249">
        <v>2.64</v>
      </c>
      <c r="Y249">
        <v>9.5500000000000007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0</v>
      </c>
      <c r="AF249" t="s">
        <v>3</v>
      </c>
      <c r="AG249">
        <v>2.64</v>
      </c>
      <c r="AH249">
        <v>2</v>
      </c>
      <c r="AI249">
        <v>73939818</v>
      </c>
      <c r="AJ249">
        <v>227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 x14ac:dyDescent="0.2">
      <c r="A250">
        <f>ROW(Source!A204)</f>
        <v>204</v>
      </c>
      <c r="B250">
        <v>73939837</v>
      </c>
      <c r="C250">
        <v>73939809</v>
      </c>
      <c r="D250">
        <v>72591655</v>
      </c>
      <c r="E250">
        <v>1</v>
      </c>
      <c r="F250">
        <v>1</v>
      </c>
      <c r="G250">
        <v>1</v>
      </c>
      <c r="H250">
        <v>3</v>
      </c>
      <c r="I250" t="s">
        <v>647</v>
      </c>
      <c r="J250" t="s">
        <v>648</v>
      </c>
      <c r="K250" t="s">
        <v>649</v>
      </c>
      <c r="L250">
        <v>1327</v>
      </c>
      <c r="N250">
        <v>1005</v>
      </c>
      <c r="O250" t="s">
        <v>650</v>
      </c>
      <c r="P250" t="s">
        <v>650</v>
      </c>
      <c r="Q250">
        <v>1</v>
      </c>
      <c r="X250">
        <v>5.6</v>
      </c>
      <c r="Y250">
        <v>12.83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 t="s">
        <v>3</v>
      </c>
      <c r="AG250">
        <v>5.6</v>
      </c>
      <c r="AH250">
        <v>2</v>
      </c>
      <c r="AI250">
        <v>73939819</v>
      </c>
      <c r="AJ250">
        <v>228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 x14ac:dyDescent="0.2">
      <c r="A251">
        <f>ROW(Source!A204)</f>
        <v>204</v>
      </c>
      <c r="B251">
        <v>73939838</v>
      </c>
      <c r="C251">
        <v>73939809</v>
      </c>
      <c r="D251">
        <v>72592919</v>
      </c>
      <c r="E251">
        <v>1</v>
      </c>
      <c r="F251">
        <v>1</v>
      </c>
      <c r="G251">
        <v>1</v>
      </c>
      <c r="H251">
        <v>3</v>
      </c>
      <c r="I251" t="s">
        <v>715</v>
      </c>
      <c r="J251" t="s">
        <v>716</v>
      </c>
      <c r="K251" t="s">
        <v>717</v>
      </c>
      <c r="L251">
        <v>1348</v>
      </c>
      <c r="N251">
        <v>1009</v>
      </c>
      <c r="O251" t="s">
        <v>285</v>
      </c>
      <c r="P251" t="s">
        <v>285</v>
      </c>
      <c r="Q251">
        <v>1000</v>
      </c>
      <c r="X251">
        <v>3.6999999999999998E-2</v>
      </c>
      <c r="Y251">
        <v>70296.2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0</v>
      </c>
      <c r="AF251" t="s">
        <v>3</v>
      </c>
      <c r="AG251">
        <v>3.6999999999999998E-2</v>
      </c>
      <c r="AH251">
        <v>2</v>
      </c>
      <c r="AI251">
        <v>73939820</v>
      </c>
      <c r="AJ251">
        <v>229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 x14ac:dyDescent="0.2">
      <c r="A252">
        <f>ROW(Source!A204)</f>
        <v>204</v>
      </c>
      <c r="B252">
        <v>73939839</v>
      </c>
      <c r="C252">
        <v>73939809</v>
      </c>
      <c r="D252">
        <v>72594740</v>
      </c>
      <c r="E252">
        <v>1</v>
      </c>
      <c r="F252">
        <v>1</v>
      </c>
      <c r="G252">
        <v>1</v>
      </c>
      <c r="H252">
        <v>3</v>
      </c>
      <c r="I252" t="s">
        <v>718</v>
      </c>
      <c r="J252" t="s">
        <v>719</v>
      </c>
      <c r="K252" t="s">
        <v>720</v>
      </c>
      <c r="L252">
        <v>1348</v>
      </c>
      <c r="N252">
        <v>1009</v>
      </c>
      <c r="O252" t="s">
        <v>285</v>
      </c>
      <c r="P252" t="s">
        <v>285</v>
      </c>
      <c r="Q252">
        <v>1000</v>
      </c>
      <c r="X252">
        <v>0.05</v>
      </c>
      <c r="Y252">
        <v>5275.05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0</v>
      </c>
      <c r="AF252" t="s">
        <v>3</v>
      </c>
      <c r="AG252">
        <v>0.05</v>
      </c>
      <c r="AH252">
        <v>2</v>
      </c>
      <c r="AI252">
        <v>73939821</v>
      </c>
      <c r="AJ252">
        <v>230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 x14ac:dyDescent="0.2">
      <c r="A253">
        <f>ROW(Source!A204)</f>
        <v>204</v>
      </c>
      <c r="B253">
        <v>73939840</v>
      </c>
      <c r="C253">
        <v>73939809</v>
      </c>
      <c r="D253">
        <v>72520011</v>
      </c>
      <c r="E253">
        <v>119</v>
      </c>
      <c r="F253">
        <v>1</v>
      </c>
      <c r="G253">
        <v>1</v>
      </c>
      <c r="H253">
        <v>3</v>
      </c>
      <c r="I253" t="s">
        <v>779</v>
      </c>
      <c r="J253" t="s">
        <v>3</v>
      </c>
      <c r="K253" t="s">
        <v>780</v>
      </c>
      <c r="L253">
        <v>1339</v>
      </c>
      <c r="N253">
        <v>1007</v>
      </c>
      <c r="O253" t="s">
        <v>48</v>
      </c>
      <c r="P253" t="s">
        <v>48</v>
      </c>
      <c r="Q253">
        <v>1</v>
      </c>
      <c r="X253">
        <v>102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 t="s">
        <v>3</v>
      </c>
      <c r="AG253">
        <v>102</v>
      </c>
      <c r="AH253">
        <v>3</v>
      </c>
      <c r="AI253">
        <v>-1</v>
      </c>
      <c r="AJ253" t="s">
        <v>3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 x14ac:dyDescent="0.2">
      <c r="A254">
        <f>ROW(Source!A204)</f>
        <v>204</v>
      </c>
      <c r="B254">
        <v>73939841</v>
      </c>
      <c r="C254">
        <v>73939809</v>
      </c>
      <c r="D254">
        <v>72600383</v>
      </c>
      <c r="E254">
        <v>1</v>
      </c>
      <c r="F254">
        <v>1</v>
      </c>
      <c r="G254">
        <v>1</v>
      </c>
      <c r="H254">
        <v>3</v>
      </c>
      <c r="I254" t="s">
        <v>721</v>
      </c>
      <c r="J254" t="s">
        <v>722</v>
      </c>
      <c r="K254" t="s">
        <v>723</v>
      </c>
      <c r="L254">
        <v>1348</v>
      </c>
      <c r="N254">
        <v>1009</v>
      </c>
      <c r="O254" t="s">
        <v>285</v>
      </c>
      <c r="P254" t="s">
        <v>285</v>
      </c>
      <c r="Q254">
        <v>1000</v>
      </c>
      <c r="X254">
        <v>0.04</v>
      </c>
      <c r="Y254">
        <v>60258.2</v>
      </c>
      <c r="Z254">
        <v>0</v>
      </c>
      <c r="AA254">
        <v>0</v>
      </c>
      <c r="AB254">
        <v>0</v>
      </c>
      <c r="AC254">
        <v>0</v>
      </c>
      <c r="AD254">
        <v>1</v>
      </c>
      <c r="AE254">
        <v>0</v>
      </c>
      <c r="AF254" t="s">
        <v>3</v>
      </c>
      <c r="AG254">
        <v>0.04</v>
      </c>
      <c r="AH254">
        <v>2</v>
      </c>
      <c r="AI254">
        <v>73939823</v>
      </c>
      <c r="AJ254">
        <v>232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 x14ac:dyDescent="0.2">
      <c r="A255">
        <f>ROW(Source!A204)</f>
        <v>204</v>
      </c>
      <c r="B255">
        <v>73939842</v>
      </c>
      <c r="C255">
        <v>73939809</v>
      </c>
      <c r="D255">
        <v>72602544</v>
      </c>
      <c r="E255">
        <v>1</v>
      </c>
      <c r="F255">
        <v>1</v>
      </c>
      <c r="G255">
        <v>1</v>
      </c>
      <c r="H255">
        <v>3</v>
      </c>
      <c r="I255" t="s">
        <v>724</v>
      </c>
      <c r="J255" t="s">
        <v>725</v>
      </c>
      <c r="K255" t="s">
        <v>726</v>
      </c>
      <c r="L255">
        <v>1339</v>
      </c>
      <c r="N255">
        <v>1007</v>
      </c>
      <c r="O255" t="s">
        <v>48</v>
      </c>
      <c r="P255" t="s">
        <v>48</v>
      </c>
      <c r="Q255">
        <v>1</v>
      </c>
      <c r="X255">
        <v>0.69</v>
      </c>
      <c r="Y255">
        <v>6442.06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 t="s">
        <v>3</v>
      </c>
      <c r="AG255">
        <v>0.69</v>
      </c>
      <c r="AH255">
        <v>2</v>
      </c>
      <c r="AI255">
        <v>73939824</v>
      </c>
      <c r="AJ255">
        <v>233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 x14ac:dyDescent="0.2">
      <c r="A256">
        <f>ROW(Source!A204)</f>
        <v>204</v>
      </c>
      <c r="B256">
        <v>73939843</v>
      </c>
      <c r="C256">
        <v>73939809</v>
      </c>
      <c r="D256">
        <v>72602574</v>
      </c>
      <c r="E256">
        <v>1</v>
      </c>
      <c r="F256">
        <v>1</v>
      </c>
      <c r="G256">
        <v>1</v>
      </c>
      <c r="H256">
        <v>3</v>
      </c>
      <c r="I256" t="s">
        <v>727</v>
      </c>
      <c r="J256" t="s">
        <v>728</v>
      </c>
      <c r="K256" t="s">
        <v>729</v>
      </c>
      <c r="L256">
        <v>1339</v>
      </c>
      <c r="N256">
        <v>1007</v>
      </c>
      <c r="O256" t="s">
        <v>48</v>
      </c>
      <c r="P256" t="s">
        <v>48</v>
      </c>
      <c r="Q256">
        <v>1</v>
      </c>
      <c r="X256">
        <v>0.08</v>
      </c>
      <c r="Y256">
        <v>16496.03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 t="s">
        <v>3</v>
      </c>
      <c r="AG256">
        <v>0.08</v>
      </c>
      <c r="AH256">
        <v>2</v>
      </c>
      <c r="AI256">
        <v>73939825</v>
      </c>
      <c r="AJ256">
        <v>234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 x14ac:dyDescent="0.2">
      <c r="A257">
        <f>ROW(Source!A204)</f>
        <v>204</v>
      </c>
      <c r="B257">
        <v>73939844</v>
      </c>
      <c r="C257">
        <v>73939809</v>
      </c>
      <c r="D257">
        <v>72521809</v>
      </c>
      <c r="E257">
        <v>119</v>
      </c>
      <c r="F257">
        <v>1</v>
      </c>
      <c r="G257">
        <v>1</v>
      </c>
      <c r="H257">
        <v>3</v>
      </c>
      <c r="I257" t="s">
        <v>798</v>
      </c>
      <c r="J257" t="s">
        <v>3</v>
      </c>
      <c r="K257" t="s">
        <v>799</v>
      </c>
      <c r="L257">
        <v>1327</v>
      </c>
      <c r="N257">
        <v>1005</v>
      </c>
      <c r="O257" t="s">
        <v>650</v>
      </c>
      <c r="P257" t="s">
        <v>650</v>
      </c>
      <c r="Q257">
        <v>1</v>
      </c>
      <c r="X257">
        <v>49.5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 t="s">
        <v>3</v>
      </c>
      <c r="AG257">
        <v>49.5</v>
      </c>
      <c r="AH257">
        <v>3</v>
      </c>
      <c r="AI257">
        <v>-1</v>
      </c>
      <c r="AJ257" t="s">
        <v>3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 x14ac:dyDescent="0.2">
      <c r="A258">
        <f>ROW(Source!A204)</f>
        <v>204</v>
      </c>
      <c r="B258">
        <v>73939845</v>
      </c>
      <c r="C258">
        <v>73939809</v>
      </c>
      <c r="D258">
        <v>72602619</v>
      </c>
      <c r="E258">
        <v>1</v>
      </c>
      <c r="F258">
        <v>1</v>
      </c>
      <c r="G258">
        <v>1</v>
      </c>
      <c r="H258">
        <v>3</v>
      </c>
      <c r="I258" t="s">
        <v>730</v>
      </c>
      <c r="J258" t="s">
        <v>731</v>
      </c>
      <c r="K258" t="s">
        <v>732</v>
      </c>
      <c r="L258">
        <v>1339</v>
      </c>
      <c r="N258">
        <v>1007</v>
      </c>
      <c r="O258" t="s">
        <v>48</v>
      </c>
      <c r="P258" t="s">
        <v>48</v>
      </c>
      <c r="Q258">
        <v>1</v>
      </c>
      <c r="X258">
        <v>0.2</v>
      </c>
      <c r="Y258">
        <v>5764.42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0</v>
      </c>
      <c r="AF258" t="s">
        <v>3</v>
      </c>
      <c r="AG258">
        <v>0.2</v>
      </c>
      <c r="AH258">
        <v>2</v>
      </c>
      <c r="AI258">
        <v>73939826</v>
      </c>
      <c r="AJ258">
        <v>235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 x14ac:dyDescent="0.2">
      <c r="A259">
        <f>ROW(Source!A204)</f>
        <v>204</v>
      </c>
      <c r="B259">
        <v>73939846</v>
      </c>
      <c r="C259">
        <v>73939809</v>
      </c>
      <c r="D259">
        <v>72602627</v>
      </c>
      <c r="E259">
        <v>1</v>
      </c>
      <c r="F259">
        <v>1</v>
      </c>
      <c r="G259">
        <v>1</v>
      </c>
      <c r="H259">
        <v>3</v>
      </c>
      <c r="I259" t="s">
        <v>733</v>
      </c>
      <c r="J259" t="s">
        <v>734</v>
      </c>
      <c r="K259" t="s">
        <v>735</v>
      </c>
      <c r="L259">
        <v>1339</v>
      </c>
      <c r="N259">
        <v>1007</v>
      </c>
      <c r="O259" t="s">
        <v>48</v>
      </c>
      <c r="P259" t="s">
        <v>48</v>
      </c>
      <c r="Q259">
        <v>1</v>
      </c>
      <c r="X259">
        <v>0.69</v>
      </c>
      <c r="Y259">
        <v>5764.42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0</v>
      </c>
      <c r="AF259" t="s">
        <v>3</v>
      </c>
      <c r="AG259">
        <v>0.69</v>
      </c>
      <c r="AH259">
        <v>2</v>
      </c>
      <c r="AI259">
        <v>73939827</v>
      </c>
      <c r="AJ259">
        <v>236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 x14ac:dyDescent="0.2">
      <c r="A260">
        <f>ROW(Source!A207)</f>
        <v>207</v>
      </c>
      <c r="B260">
        <v>73939863</v>
      </c>
      <c r="C260">
        <v>73939849</v>
      </c>
      <c r="D260">
        <v>72518648</v>
      </c>
      <c r="E260">
        <v>119</v>
      </c>
      <c r="F260">
        <v>1</v>
      </c>
      <c r="G260">
        <v>1</v>
      </c>
      <c r="H260">
        <v>1</v>
      </c>
      <c r="I260" t="s">
        <v>681</v>
      </c>
      <c r="J260" t="s">
        <v>3</v>
      </c>
      <c r="K260" t="s">
        <v>682</v>
      </c>
      <c r="L260">
        <v>1191</v>
      </c>
      <c r="N260">
        <v>1013</v>
      </c>
      <c r="O260" t="s">
        <v>493</v>
      </c>
      <c r="P260" t="s">
        <v>493</v>
      </c>
      <c r="Q260">
        <v>1</v>
      </c>
      <c r="X260">
        <v>203</v>
      </c>
      <c r="Y260">
        <v>0</v>
      </c>
      <c r="Z260">
        <v>0</v>
      </c>
      <c r="AA260">
        <v>0</v>
      </c>
      <c r="AB260">
        <v>391.28</v>
      </c>
      <c r="AC260">
        <v>0</v>
      </c>
      <c r="AD260">
        <v>1</v>
      </c>
      <c r="AE260">
        <v>1</v>
      </c>
      <c r="AF260" t="s">
        <v>3</v>
      </c>
      <c r="AG260">
        <v>203</v>
      </c>
      <c r="AH260">
        <v>2</v>
      </c>
      <c r="AI260">
        <v>73939850</v>
      </c>
      <c r="AJ260">
        <v>237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 x14ac:dyDescent="0.2">
      <c r="A261">
        <f>ROW(Source!A207)</f>
        <v>207</v>
      </c>
      <c r="B261">
        <v>73939864</v>
      </c>
      <c r="C261">
        <v>73939849</v>
      </c>
      <c r="D261">
        <v>72518826</v>
      </c>
      <c r="E261">
        <v>119</v>
      </c>
      <c r="F261">
        <v>1</v>
      </c>
      <c r="G261">
        <v>1</v>
      </c>
      <c r="H261">
        <v>1</v>
      </c>
      <c r="I261" t="s">
        <v>491</v>
      </c>
      <c r="J261" t="s">
        <v>3</v>
      </c>
      <c r="K261" t="s">
        <v>492</v>
      </c>
      <c r="L261">
        <v>1191</v>
      </c>
      <c r="N261">
        <v>1013</v>
      </c>
      <c r="O261" t="s">
        <v>493</v>
      </c>
      <c r="P261" t="s">
        <v>493</v>
      </c>
      <c r="Q261">
        <v>1</v>
      </c>
      <c r="X261">
        <v>0.09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2</v>
      </c>
      <c r="AF261" t="s">
        <v>3</v>
      </c>
      <c r="AG261">
        <v>0.09</v>
      </c>
      <c r="AH261">
        <v>2</v>
      </c>
      <c r="AI261">
        <v>73939851</v>
      </c>
      <c r="AJ261">
        <v>238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 x14ac:dyDescent="0.2">
      <c r="A262">
        <f>ROW(Source!A207)</f>
        <v>207</v>
      </c>
      <c r="B262">
        <v>73939865</v>
      </c>
      <c r="C262">
        <v>73939849</v>
      </c>
      <c r="D262">
        <v>72646162</v>
      </c>
      <c r="E262">
        <v>1</v>
      </c>
      <c r="F262">
        <v>1</v>
      </c>
      <c r="G262">
        <v>1</v>
      </c>
      <c r="H262">
        <v>2</v>
      </c>
      <c r="I262" t="s">
        <v>736</v>
      </c>
      <c r="J262" t="s">
        <v>737</v>
      </c>
      <c r="K262" t="s">
        <v>738</v>
      </c>
      <c r="L262">
        <v>1368</v>
      </c>
      <c r="N262">
        <v>1011</v>
      </c>
      <c r="O262" t="s">
        <v>497</v>
      </c>
      <c r="P262" t="s">
        <v>497</v>
      </c>
      <c r="Q262">
        <v>1</v>
      </c>
      <c r="X262">
        <v>69.099999999999994</v>
      </c>
      <c r="Y262">
        <v>0</v>
      </c>
      <c r="Z262">
        <v>1.4</v>
      </c>
      <c r="AA262">
        <v>0</v>
      </c>
      <c r="AB262">
        <v>0</v>
      </c>
      <c r="AC262">
        <v>0</v>
      </c>
      <c r="AD262">
        <v>1</v>
      </c>
      <c r="AE262">
        <v>0</v>
      </c>
      <c r="AF262" t="s">
        <v>3</v>
      </c>
      <c r="AG262">
        <v>69.099999999999994</v>
      </c>
      <c r="AH262">
        <v>2</v>
      </c>
      <c r="AI262">
        <v>73939852</v>
      </c>
      <c r="AJ262">
        <v>239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 x14ac:dyDescent="0.2">
      <c r="A263">
        <f>ROW(Source!A207)</f>
        <v>207</v>
      </c>
      <c r="B263">
        <v>73939866</v>
      </c>
      <c r="C263">
        <v>73939849</v>
      </c>
      <c r="D263">
        <v>72646194</v>
      </c>
      <c r="E263">
        <v>1</v>
      </c>
      <c r="F263">
        <v>1</v>
      </c>
      <c r="G263">
        <v>1</v>
      </c>
      <c r="H263">
        <v>2</v>
      </c>
      <c r="I263" t="s">
        <v>503</v>
      </c>
      <c r="J263" t="s">
        <v>504</v>
      </c>
      <c r="K263" t="s">
        <v>505</v>
      </c>
      <c r="L263">
        <v>1368</v>
      </c>
      <c r="N263">
        <v>1011</v>
      </c>
      <c r="O263" t="s">
        <v>497</v>
      </c>
      <c r="P263" t="s">
        <v>497</v>
      </c>
      <c r="Q263">
        <v>1</v>
      </c>
      <c r="X263">
        <v>0.09</v>
      </c>
      <c r="Y263">
        <v>0</v>
      </c>
      <c r="Z263">
        <v>1681.82</v>
      </c>
      <c r="AA263">
        <v>459.98</v>
      </c>
      <c r="AB263">
        <v>0</v>
      </c>
      <c r="AC263">
        <v>0</v>
      </c>
      <c r="AD263">
        <v>1</v>
      </c>
      <c r="AE263">
        <v>0</v>
      </c>
      <c r="AF263" t="s">
        <v>3</v>
      </c>
      <c r="AG263">
        <v>0.09</v>
      </c>
      <c r="AH263">
        <v>2</v>
      </c>
      <c r="AI263">
        <v>73939853</v>
      </c>
      <c r="AJ263">
        <v>240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 x14ac:dyDescent="0.2">
      <c r="A264">
        <f>ROW(Source!A207)</f>
        <v>207</v>
      </c>
      <c r="B264">
        <v>73939867</v>
      </c>
      <c r="C264">
        <v>73939849</v>
      </c>
      <c r="D264">
        <v>72646408</v>
      </c>
      <c r="E264">
        <v>1</v>
      </c>
      <c r="F264">
        <v>1</v>
      </c>
      <c r="G264">
        <v>1</v>
      </c>
      <c r="H264">
        <v>2</v>
      </c>
      <c r="I264" t="s">
        <v>739</v>
      </c>
      <c r="J264" t="s">
        <v>740</v>
      </c>
      <c r="K264" t="s">
        <v>741</v>
      </c>
      <c r="L264">
        <v>1368</v>
      </c>
      <c r="N264">
        <v>1011</v>
      </c>
      <c r="O264" t="s">
        <v>497</v>
      </c>
      <c r="P264" t="s">
        <v>497</v>
      </c>
      <c r="Q264">
        <v>1</v>
      </c>
      <c r="X264">
        <v>29.84</v>
      </c>
      <c r="Y264">
        <v>0</v>
      </c>
      <c r="Z264">
        <v>119.89</v>
      </c>
      <c r="AA264">
        <v>0</v>
      </c>
      <c r="AB264">
        <v>0</v>
      </c>
      <c r="AC264">
        <v>0</v>
      </c>
      <c r="AD264">
        <v>1</v>
      </c>
      <c r="AE264">
        <v>0</v>
      </c>
      <c r="AF264" t="s">
        <v>3</v>
      </c>
      <c r="AG264">
        <v>29.84</v>
      </c>
      <c r="AH264">
        <v>2</v>
      </c>
      <c r="AI264">
        <v>73939854</v>
      </c>
      <c r="AJ264">
        <v>241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 x14ac:dyDescent="0.2">
      <c r="A265">
        <f>ROW(Source!A207)</f>
        <v>207</v>
      </c>
      <c r="B265">
        <v>73939868</v>
      </c>
      <c r="C265">
        <v>73939849</v>
      </c>
      <c r="D265">
        <v>72518629</v>
      </c>
      <c r="E265">
        <v>119</v>
      </c>
      <c r="F265">
        <v>1</v>
      </c>
      <c r="G265">
        <v>1</v>
      </c>
      <c r="H265">
        <v>3</v>
      </c>
      <c r="I265" t="s">
        <v>800</v>
      </c>
      <c r="J265" t="s">
        <v>3</v>
      </c>
      <c r="K265" t="s">
        <v>801</v>
      </c>
      <c r="L265">
        <v>1348</v>
      </c>
      <c r="N265">
        <v>1009</v>
      </c>
      <c r="O265" t="s">
        <v>285</v>
      </c>
      <c r="P265" t="s">
        <v>285</v>
      </c>
      <c r="Q265">
        <v>1000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1</v>
      </c>
      <c r="AD265">
        <v>0</v>
      </c>
      <c r="AE265">
        <v>0</v>
      </c>
      <c r="AF265" t="s">
        <v>3</v>
      </c>
      <c r="AG265">
        <v>0</v>
      </c>
      <c r="AH265">
        <v>3</v>
      </c>
      <c r="AI265">
        <v>-1</v>
      </c>
      <c r="AJ265" t="s">
        <v>3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 x14ac:dyDescent="0.2">
      <c r="A266">
        <f>ROW(Source!A207)</f>
        <v>207</v>
      </c>
      <c r="B266">
        <v>73939869</v>
      </c>
      <c r="C266">
        <v>73939849</v>
      </c>
      <c r="D266">
        <v>72518635</v>
      </c>
      <c r="E266">
        <v>119</v>
      </c>
      <c r="F266">
        <v>1</v>
      </c>
      <c r="G266">
        <v>1</v>
      </c>
      <c r="H266">
        <v>3</v>
      </c>
      <c r="I266" t="s">
        <v>802</v>
      </c>
      <c r="J266" t="s">
        <v>3</v>
      </c>
      <c r="K266" t="s">
        <v>803</v>
      </c>
      <c r="L266">
        <v>1348</v>
      </c>
      <c r="N266">
        <v>1009</v>
      </c>
      <c r="O266" t="s">
        <v>285</v>
      </c>
      <c r="P266" t="s">
        <v>285</v>
      </c>
      <c r="Q266">
        <v>1000</v>
      </c>
      <c r="X266">
        <v>1.73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 t="s">
        <v>3</v>
      </c>
      <c r="AG266">
        <v>1.73</v>
      </c>
      <c r="AH266">
        <v>3</v>
      </c>
      <c r="AI266">
        <v>-1</v>
      </c>
      <c r="AJ266" t="s">
        <v>3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</row>
    <row r="267" spans="1:44" x14ac:dyDescent="0.2">
      <c r="A267">
        <f>ROW(Source!A207)</f>
        <v>207</v>
      </c>
      <c r="B267">
        <v>73939870</v>
      </c>
      <c r="C267">
        <v>73939849</v>
      </c>
      <c r="D267">
        <v>72591306</v>
      </c>
      <c r="E267">
        <v>1</v>
      </c>
      <c r="F267">
        <v>1</v>
      </c>
      <c r="G267">
        <v>1</v>
      </c>
      <c r="H267">
        <v>3</v>
      </c>
      <c r="I267" t="s">
        <v>742</v>
      </c>
      <c r="J267" t="s">
        <v>743</v>
      </c>
      <c r="K267" t="s">
        <v>744</v>
      </c>
      <c r="L267">
        <v>1329</v>
      </c>
      <c r="N267">
        <v>1005</v>
      </c>
      <c r="O267" t="s">
        <v>745</v>
      </c>
      <c r="P267" t="s">
        <v>745</v>
      </c>
      <c r="Q267">
        <v>1000</v>
      </c>
      <c r="X267">
        <v>0.37</v>
      </c>
      <c r="Y267">
        <v>7186.29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0</v>
      </c>
      <c r="AF267" t="s">
        <v>3</v>
      </c>
      <c r="AG267">
        <v>0.37</v>
      </c>
      <c r="AH267">
        <v>2</v>
      </c>
      <c r="AI267">
        <v>73939857</v>
      </c>
      <c r="AJ267">
        <v>244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 x14ac:dyDescent="0.2">
      <c r="A268">
        <f>ROW(Source!A207)</f>
        <v>207</v>
      </c>
      <c r="B268">
        <v>73939871</v>
      </c>
      <c r="C268">
        <v>73939849</v>
      </c>
      <c r="D268">
        <v>72591353</v>
      </c>
      <c r="E268">
        <v>1</v>
      </c>
      <c r="F268">
        <v>1</v>
      </c>
      <c r="G268">
        <v>1</v>
      </c>
      <c r="H268">
        <v>3</v>
      </c>
      <c r="I268" t="s">
        <v>538</v>
      </c>
      <c r="J268" t="s">
        <v>539</v>
      </c>
      <c r="K268" t="s">
        <v>540</v>
      </c>
      <c r="L268">
        <v>1383</v>
      </c>
      <c r="N268">
        <v>1013</v>
      </c>
      <c r="O268" t="s">
        <v>541</v>
      </c>
      <c r="P268" t="s">
        <v>541</v>
      </c>
      <c r="Q268">
        <v>1</v>
      </c>
      <c r="X268">
        <v>49.761000000000003</v>
      </c>
      <c r="Y268">
        <v>9.5500000000000007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 t="s">
        <v>3</v>
      </c>
      <c r="AG268">
        <v>49.761000000000003</v>
      </c>
      <c r="AH268">
        <v>2</v>
      </c>
      <c r="AI268">
        <v>73939858</v>
      </c>
      <c r="AJ268">
        <v>245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</row>
    <row r="269" spans="1:44" x14ac:dyDescent="0.2">
      <c r="A269">
        <f>ROW(Source!A207)</f>
        <v>207</v>
      </c>
      <c r="B269">
        <v>73939872</v>
      </c>
      <c r="C269">
        <v>73939849</v>
      </c>
      <c r="D269">
        <v>72594022</v>
      </c>
      <c r="E269">
        <v>1</v>
      </c>
      <c r="F269">
        <v>1</v>
      </c>
      <c r="G269">
        <v>1</v>
      </c>
      <c r="H269">
        <v>3</v>
      </c>
      <c r="I269" t="s">
        <v>746</v>
      </c>
      <c r="J269" t="s">
        <v>747</v>
      </c>
      <c r="K269" t="s">
        <v>748</v>
      </c>
      <c r="L269">
        <v>1327</v>
      </c>
      <c r="N269">
        <v>1005</v>
      </c>
      <c r="O269" t="s">
        <v>650</v>
      </c>
      <c r="P269" t="s">
        <v>650</v>
      </c>
      <c r="Q269">
        <v>1</v>
      </c>
      <c r="X269">
        <v>1.2</v>
      </c>
      <c r="Y269">
        <v>108.68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0</v>
      </c>
      <c r="AF269" t="s">
        <v>3</v>
      </c>
      <c r="AG269">
        <v>1.2</v>
      </c>
      <c r="AH269">
        <v>2</v>
      </c>
      <c r="AI269">
        <v>73939859</v>
      </c>
      <c r="AJ269">
        <v>246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 x14ac:dyDescent="0.2">
      <c r="A270">
        <f>ROW(Source!A207)</f>
        <v>207</v>
      </c>
      <c r="B270">
        <v>73939873</v>
      </c>
      <c r="C270">
        <v>73939849</v>
      </c>
      <c r="D270">
        <v>72594035</v>
      </c>
      <c r="E270">
        <v>1</v>
      </c>
      <c r="F270">
        <v>1</v>
      </c>
      <c r="G270">
        <v>1</v>
      </c>
      <c r="H270">
        <v>3</v>
      </c>
      <c r="I270" t="s">
        <v>749</v>
      </c>
      <c r="J270" t="s">
        <v>750</v>
      </c>
      <c r="K270" t="s">
        <v>751</v>
      </c>
      <c r="L270">
        <v>1330</v>
      </c>
      <c r="N270">
        <v>1005</v>
      </c>
      <c r="O270" t="s">
        <v>752</v>
      </c>
      <c r="P270" t="s">
        <v>752</v>
      </c>
      <c r="Q270">
        <v>10</v>
      </c>
      <c r="X270">
        <v>0.31</v>
      </c>
      <c r="Y270">
        <v>592.04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0</v>
      </c>
      <c r="AF270" t="s">
        <v>3</v>
      </c>
      <c r="AG270">
        <v>0.31</v>
      </c>
      <c r="AH270">
        <v>2</v>
      </c>
      <c r="AI270">
        <v>73939860</v>
      </c>
      <c r="AJ270">
        <v>247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 x14ac:dyDescent="0.2">
      <c r="A271">
        <f>ROW(Source!A207)</f>
        <v>207</v>
      </c>
      <c r="B271">
        <v>73939874</v>
      </c>
      <c r="C271">
        <v>73939849</v>
      </c>
      <c r="D271">
        <v>72602544</v>
      </c>
      <c r="E271">
        <v>1</v>
      </c>
      <c r="F271">
        <v>1</v>
      </c>
      <c r="G271">
        <v>1</v>
      </c>
      <c r="H271">
        <v>3</v>
      </c>
      <c r="I271" t="s">
        <v>724</v>
      </c>
      <c r="J271" t="s">
        <v>725</v>
      </c>
      <c r="K271" t="s">
        <v>726</v>
      </c>
      <c r="L271">
        <v>1339</v>
      </c>
      <c r="N271">
        <v>1007</v>
      </c>
      <c r="O271" t="s">
        <v>48</v>
      </c>
      <c r="P271" t="s">
        <v>48</v>
      </c>
      <c r="Q271">
        <v>1</v>
      </c>
      <c r="X271">
        <v>0.25</v>
      </c>
      <c r="Y271">
        <v>6442.06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0</v>
      </c>
      <c r="AF271" t="s">
        <v>3</v>
      </c>
      <c r="AG271">
        <v>0.25</v>
      </c>
      <c r="AH271">
        <v>2</v>
      </c>
      <c r="AI271">
        <v>73939861</v>
      </c>
      <c r="AJ271">
        <v>248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 x14ac:dyDescent="0.2">
      <c r="A272">
        <f>ROW(Source!A207)</f>
        <v>207</v>
      </c>
      <c r="B272">
        <v>73939875</v>
      </c>
      <c r="C272">
        <v>73939849</v>
      </c>
      <c r="D272">
        <v>72604413</v>
      </c>
      <c r="E272">
        <v>1</v>
      </c>
      <c r="F272">
        <v>1</v>
      </c>
      <c r="G272">
        <v>1</v>
      </c>
      <c r="H272">
        <v>3</v>
      </c>
      <c r="I272" t="s">
        <v>753</v>
      </c>
      <c r="J272" t="s">
        <v>754</v>
      </c>
      <c r="K272" t="s">
        <v>755</v>
      </c>
      <c r="L272">
        <v>1330</v>
      </c>
      <c r="N272">
        <v>1005</v>
      </c>
      <c r="O272" t="s">
        <v>752</v>
      </c>
      <c r="P272" t="s">
        <v>752</v>
      </c>
      <c r="Q272">
        <v>10</v>
      </c>
      <c r="X272">
        <v>43</v>
      </c>
      <c r="Y272">
        <v>574.19000000000005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0</v>
      </c>
      <c r="AF272" t="s">
        <v>3</v>
      </c>
      <c r="AG272">
        <v>43</v>
      </c>
      <c r="AH272">
        <v>2</v>
      </c>
      <c r="AI272">
        <v>73939862</v>
      </c>
      <c r="AJ272">
        <v>249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cols>
    <col min="1" max="256" width="9.140625" customWidth="1"/>
  </cols>
  <sheetData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2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03" x14ac:dyDescent="0.2">
      <c r="F12" t="str">
        <f>Source!F12</f>
        <v>Новый объект_(Копия)_(Копия)_(Копия)_(Копия)_(Копия)_(Копия)</v>
      </c>
      <c r="G12" t="str">
        <f>Source!G12</f>
        <v>Газопровод низкого давления к жилому дому,расположенному по адресу: Пензенская область,Кузнецкий район,с.Радищево,ул.Кузнецкая,3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3</v>
      </c>
      <c r="AI12" t="s">
        <v>3</v>
      </c>
      <c r="AJ12">
        <v>0</v>
      </c>
      <c r="AK12" t="s">
        <v>3</v>
      </c>
      <c r="AL12" t="s">
        <v>3</v>
      </c>
      <c r="AM12" t="s">
        <v>3</v>
      </c>
      <c r="CY12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Смета по ФСНБ 421+557прРИМ</vt:lpstr>
      <vt:lpstr>Source</vt:lpstr>
      <vt:lpstr>SourceObSm</vt:lpstr>
      <vt:lpstr>SmtRes</vt:lpstr>
      <vt:lpstr>EtalonRes</vt:lpstr>
      <vt:lpstr>SrcPoprs</vt:lpstr>
      <vt:lpstr>SrcKA</vt:lpstr>
      <vt:lpstr>'Смета по ФСНБ 421+557прРИМ'!Заголовки_для_печати</vt:lpstr>
      <vt:lpstr>'Смета по ФСНБ 421+557прРИМ'!Область_печати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Smeta</cp:lastModifiedBy>
  <cp:lastPrinted>2026-09-03T07:10:50Z</cp:lastPrinted>
  <dcterms:created xsi:type="dcterms:W3CDTF">2026-09-03T06:45:03Z</dcterms:created>
  <dcterms:modified xsi:type="dcterms:W3CDTF">2026-09-03T07:10:57Z</dcterms:modified>
</cp:coreProperties>
</file>