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Закупки\КОНКУРЕНТНЫЕ\2026\55. Предрейсовый медосмотр 1,26\к размещению\"/>
    </mc:Choice>
  </mc:AlternateContent>
  <xr:revisionPtr revIDLastSave="0" documentId="13_ncr:1_{D8574EA1-0BE3-4822-B189-FCF39E74AA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чет 2 - НМЦД" sheetId="5" r:id="rId1"/>
  </sheets>
  <definedNames>
    <definedName name="_Hlk136851620" localSheetId="0">'Расчет 2 - НМЦД'!#REF!</definedName>
    <definedName name="_Hlk80174007" localSheetId="0">'Расчет 2 - НМЦД'!$C$10</definedName>
    <definedName name="_Hlk80174027" localSheetId="0">'Расчет 2 - НМЦД'!$C$11</definedName>
    <definedName name="_xlnm._FilterDatabase" localSheetId="0" hidden="1">'Расчет 2 - НМЦД'!$B$3:$F$11</definedName>
    <definedName name="_xlnm.Print_Area" localSheetId="0">'Расчет 2 - НМЦД'!$A$1:$O$14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7" i="5" l="1"/>
  <c r="L8" i="5"/>
  <c r="L9" i="5"/>
  <c r="L10" i="5"/>
  <c r="L11" i="5"/>
  <c r="L6" i="5"/>
  <c r="K7" i="5"/>
  <c r="K8" i="5"/>
  <c r="K9" i="5"/>
  <c r="K10" i="5"/>
  <c r="K11" i="5"/>
  <c r="K6" i="5"/>
  <c r="J5" i="5"/>
  <c r="M6" i="5" l="1"/>
  <c r="B7" i="5"/>
  <c r="B8" i="5" s="1"/>
  <c r="B9" i="5" s="1"/>
  <c r="B10" i="5" s="1"/>
  <c r="B11" i="5" s="1"/>
  <c r="G5" i="5"/>
  <c r="N11" i="5" l="1"/>
  <c r="N9" i="5"/>
  <c r="M11" i="5"/>
  <c r="M7" i="5"/>
  <c r="M8" i="5"/>
  <c r="M10" i="5"/>
  <c r="M9" i="5"/>
  <c r="H5" i="5"/>
  <c r="N7" i="5" s="1"/>
  <c r="I5" i="5"/>
  <c r="N8" i="5" l="1"/>
  <c r="N6" i="5"/>
  <c r="N12" i="5" s="1"/>
  <c r="N10" i="5"/>
</calcChain>
</file>

<file path=xl/sharedStrings.xml><?xml version="1.0" encoding="utf-8"?>
<sst xmlns="http://schemas.openxmlformats.org/spreadsheetml/2006/main" count="36" uniqueCount="26">
  <si>
    <t xml:space="preserve">Кол-во </t>
  </si>
  <si>
    <t>№ п/п</t>
  </si>
  <si>
    <t>НМЦД</t>
  </si>
  <si>
    <t>№ 2</t>
  </si>
  <si>
    <t>№ 1</t>
  </si>
  <si>
    <t>№ 3</t>
  </si>
  <si>
    <t>Наименование</t>
  </si>
  <si>
    <t>Товар, работа, услуга - ТРУ</t>
  </si>
  <si>
    <t>ОКПД 2</t>
  </si>
  <si>
    <t>Однородность значений цен, используемых в расчёте</t>
  </si>
  <si>
    <t>Расчёт (обоснование) 
начальной (максимальной) цены единицы товара, работы, услуги - НМЦед, 
начальной (максимальной) цены договора - НМЦД</t>
  </si>
  <si>
    <t>Ед. изм.</t>
  </si>
  <si>
    <t>Среднее
квадратичное
отклонение</t>
  </si>
  <si>
    <t>Среднее
арифметическое
значение</t>
  </si>
  <si>
    <r>
      <t xml:space="preserve">Источники ценовой информации - ИЦИ </t>
    </r>
    <r>
      <rPr>
        <i/>
        <sz val="12"/>
        <rFont val="Arial Narrow"/>
        <family val="2"/>
        <charset val="204"/>
      </rPr>
      <t xml:space="preserve">(должно быть </t>
    </r>
    <r>
      <rPr>
        <sz val="12"/>
        <rFont val="Arial Narrow"/>
        <family val="2"/>
        <charset val="204"/>
      </rPr>
      <t>≥</t>
    </r>
    <r>
      <rPr>
        <i/>
        <sz val="12"/>
        <rFont val="Arial Narrow"/>
        <family val="2"/>
        <charset val="204"/>
      </rPr>
      <t xml:space="preserve"> 3 штук)</t>
    </r>
  </si>
  <si>
    <t>Автоматизированный терминал №1 
ПУ Городец</t>
  </si>
  <si>
    <t>Автоматизированный терминал №2
ПУ Балахна</t>
  </si>
  <si>
    <t xml:space="preserve">Автоматизированный терминал №3
МПС Глазково </t>
  </si>
  <si>
    <t xml:space="preserve">Автоматизированный терминал №4
МПС Б.Васильево </t>
  </si>
  <si>
    <t>Автоматизированный терминал №5
МПС Смиркино</t>
  </si>
  <si>
    <t>Автоматизированный терминал №6
МПС Тайное</t>
  </si>
  <si>
    <t>месяц</t>
  </si>
  <si>
    <t>86.21.10.120</t>
  </si>
  <si>
    <t>№ 4</t>
  </si>
  <si>
    <r>
      <t xml:space="preserve">Коэффициент
вариации
</t>
    </r>
    <r>
      <rPr>
        <i/>
        <sz val="11"/>
        <rFont val="Arial Narrow"/>
        <family val="2"/>
        <charset val="204"/>
      </rPr>
      <t xml:space="preserve">(должен быть 
</t>
    </r>
    <r>
      <rPr>
        <sz val="11"/>
        <rFont val="Arial Narrow"/>
        <family val="2"/>
        <charset val="204"/>
      </rPr>
      <t>≤</t>
    </r>
    <r>
      <rPr>
        <i/>
        <sz val="11"/>
        <rFont val="Arial Narrow"/>
        <family val="2"/>
        <charset val="204"/>
      </rPr>
      <t xml:space="preserve"> 35%)</t>
    </r>
  </si>
  <si>
    <r>
      <rPr>
        <b/>
        <sz val="11"/>
        <rFont val="Arial Narrow"/>
        <family val="2"/>
        <charset val="204"/>
      </rPr>
      <t xml:space="preserve">НМЦед </t>
    </r>
    <r>
      <rPr>
        <sz val="11"/>
        <rFont val="Arial Narrow"/>
        <family val="2"/>
        <charset val="204"/>
      </rPr>
      <t xml:space="preserve">
с учётом количества
</t>
    </r>
    <r>
      <rPr>
        <i/>
        <sz val="11"/>
        <rFont val="Arial Narrow"/>
        <family val="2"/>
        <charset val="204"/>
      </rPr>
      <t>(вариант 1 - расчет по минимальному ИЦИ)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</si>
</sst>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* #,##0.00\ _₽_-;\-* #,##0.00\ _₽_-;_-* &quot;-&quot;??\ _₽_-;_-@_-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i/>
      <sz val="12"/>
      <name val="Arial Narrow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Arial Narrow"/>
      <family val="2"/>
      <charset val="204"/>
    </font>
    <font>
      <i/>
      <sz val="11"/>
      <name val="Arial Narrow"/>
      <family val="2"/>
      <charset val="204"/>
    </font>
    <font>
      <b/>
      <sz val="11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6" fillId="0" borderId="0">
      <alignment horizontal="right" vertical="center"/>
    </xf>
    <xf numFmtId="0" fontId="7" fillId="0" borderId="0">
      <alignment horizontal="left" vertical="center"/>
    </xf>
    <xf numFmtId="0" fontId="7" fillId="0" borderId="0">
      <alignment horizontal="right" vertical="center"/>
    </xf>
    <xf numFmtId="0" fontId="8" fillId="0" borderId="0">
      <alignment horizontal="right" vertical="center"/>
    </xf>
    <xf numFmtId="0" fontId="9" fillId="0" borderId="0" applyNumberFormat="0" applyFill="0" applyBorder="0" applyAlignment="0" applyProtection="0"/>
    <xf numFmtId="0" fontId="5" fillId="0" borderId="0"/>
    <xf numFmtId="0" fontId="10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/>
    </xf>
    <xf numFmtId="164" fontId="3" fillId="0" borderId="0" xfId="0" applyNumberFormat="1" applyFont="1" applyFill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0" fontId="3" fillId="3" borderId="1" xfId="0" applyNumberFormat="1" applyFont="1" applyFill="1" applyBorder="1" applyAlignment="1">
      <alignment horizontal="right" vertical="center" wrapText="1"/>
    </xf>
    <xf numFmtId="164" fontId="4" fillId="3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3" fontId="3" fillId="0" borderId="0" xfId="7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3" fontId="3" fillId="4" borderId="1" xfId="7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164" fontId="13" fillId="5" borderId="1" xfId="0" applyNumberFormat="1" applyFont="1" applyFill="1" applyBorder="1" applyAlignment="1">
      <alignment horizontal="center" vertical="center" wrapText="1"/>
    </xf>
    <xf numFmtId="164" fontId="14" fillId="5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0">
    <cellStyle name="S11" xfId="1" xr:uid="{00000000-0005-0000-0000-000000000000}"/>
    <cellStyle name="S5" xfId="2" xr:uid="{00000000-0005-0000-0000-000001000000}"/>
    <cellStyle name="S6" xfId="3" xr:uid="{00000000-0005-0000-0000-000002000000}"/>
    <cellStyle name="S9" xfId="4" xr:uid="{00000000-0005-0000-0000-000003000000}"/>
    <cellStyle name="Гиперссылка 2" xfId="5" xr:uid="{00000000-0005-0000-0000-000004000000}"/>
    <cellStyle name="Обычный" xfId="0" builtinId="0"/>
    <cellStyle name="Обычный 2" xfId="6" xr:uid="{00000000-0005-0000-0000-000006000000}"/>
    <cellStyle name="Обычный 3" xfId="7" xr:uid="{00000000-0005-0000-0000-000007000000}"/>
    <cellStyle name="Обычный 3 3" xfId="8" xr:uid="{00000000-0005-0000-0000-000008000000}"/>
    <cellStyle name="Обычный 4" xfId="9" xr:uid="{00000000-0005-0000-0000-000009000000}"/>
  </cellStyles>
  <dxfs count="0"/>
  <tableStyles count="1" defaultTableStyle="TableStyleMedium9" defaultPivotStyle="PivotStyleLight16">
    <tableStyle name="Стиль таблицы 1" pivot="0" count="0" xr9:uid="{00000000-0011-0000-FFFF-FFFF00000000}"/>
  </tableStyles>
  <colors>
    <mruColors>
      <color rgb="FFEB9415"/>
      <color rgb="FF70AC2E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1334233</xdr:colOff>
      <xdr:row>11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C6FF137-9FBC-4461-BB10-85D475C89D4F}"/>
            </a:ext>
          </a:extLst>
        </xdr:cNvPr>
        <xdr:cNvSpPr txBox="1"/>
      </xdr:nvSpPr>
      <xdr:spPr>
        <a:xfrm>
          <a:off x="8294810" y="34260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11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6BA80DF0-A77F-4826-8A33-DD600398167E}"/>
            </a:ext>
          </a:extLst>
        </xdr:cNvPr>
        <xdr:cNvSpPr txBox="1"/>
      </xdr:nvSpPr>
      <xdr:spPr>
        <a:xfrm>
          <a:off x="8287483" y="344896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13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BB9E0BF1-74B8-4C73-918D-5CBC9F549AE2}"/>
            </a:ext>
          </a:extLst>
        </xdr:cNvPr>
        <xdr:cNvSpPr txBox="1"/>
      </xdr:nvSpPr>
      <xdr:spPr>
        <a:xfrm>
          <a:off x="8298066" y="344235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13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24008A6E-AA6C-4201-861B-BD39745A85B3}"/>
            </a:ext>
          </a:extLst>
        </xdr:cNvPr>
        <xdr:cNvSpPr txBox="1"/>
      </xdr:nvSpPr>
      <xdr:spPr>
        <a:xfrm>
          <a:off x="8298066" y="364343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611055EB-B647-42C7-A938-03623F9370FE}"/>
            </a:ext>
          </a:extLst>
        </xdr:cNvPr>
        <xdr:cNvSpPr txBox="1"/>
      </xdr:nvSpPr>
      <xdr:spPr>
        <a:xfrm>
          <a:off x="6657650" y="334710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11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4383376F-1371-4B17-BC89-2317E41E76AE}"/>
            </a:ext>
          </a:extLst>
        </xdr:cNvPr>
        <xdr:cNvSpPr txBox="1"/>
      </xdr:nvSpPr>
      <xdr:spPr>
        <a:xfrm>
          <a:off x="6657650" y="334710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AC3155D-9275-4E25-9888-1C8E259C271E}"/>
            </a:ext>
          </a:extLst>
        </xdr:cNvPr>
        <xdr:cNvSpPr txBox="1"/>
      </xdr:nvSpPr>
      <xdr:spPr>
        <a:xfrm>
          <a:off x="9800900" y="334710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11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FCCE32B-6DB0-48EB-963D-C7ED186A934C}"/>
            </a:ext>
          </a:extLst>
        </xdr:cNvPr>
        <xdr:cNvSpPr txBox="1"/>
      </xdr:nvSpPr>
      <xdr:spPr>
        <a:xfrm>
          <a:off x="7694816" y="50376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11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2C36A3A7-CE78-4E16-A65D-EFB114B4B6EB}"/>
            </a:ext>
          </a:extLst>
        </xdr:cNvPr>
        <xdr:cNvSpPr txBox="1"/>
      </xdr:nvSpPr>
      <xdr:spPr>
        <a:xfrm>
          <a:off x="7694816" y="509335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EF2F6AA3-D564-4795-9FCB-928606500047}"/>
            </a:ext>
          </a:extLst>
        </xdr:cNvPr>
        <xdr:cNvSpPr txBox="1"/>
      </xdr:nvSpPr>
      <xdr:spPr>
        <a:xfrm>
          <a:off x="10838066" y="509335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11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FD306D54-0CF1-4483-A963-C1C8839D9D7F}"/>
            </a:ext>
          </a:extLst>
        </xdr:cNvPr>
        <xdr:cNvSpPr txBox="1"/>
      </xdr:nvSpPr>
      <xdr:spPr>
        <a:xfrm>
          <a:off x="7694816" y="547158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11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F31D5EF6-FC34-492D-9941-3549CF2220F9}"/>
            </a:ext>
          </a:extLst>
        </xdr:cNvPr>
        <xdr:cNvSpPr txBox="1"/>
      </xdr:nvSpPr>
      <xdr:spPr>
        <a:xfrm>
          <a:off x="7694816" y="5527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B0EBCA09-F525-4DB2-A634-C5E0DEF8114D}"/>
            </a:ext>
          </a:extLst>
        </xdr:cNvPr>
        <xdr:cNvSpPr txBox="1"/>
      </xdr:nvSpPr>
      <xdr:spPr>
        <a:xfrm>
          <a:off x="10838066" y="5527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11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E404F377-915D-4328-B326-EB2917E77D22}"/>
            </a:ext>
          </a:extLst>
        </xdr:cNvPr>
        <xdr:cNvSpPr txBox="1"/>
      </xdr:nvSpPr>
      <xdr:spPr>
        <a:xfrm>
          <a:off x="7218566" y="5082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71289467-9BEF-464B-9C48-E4813D9ED61F}"/>
            </a:ext>
          </a:extLst>
        </xdr:cNvPr>
        <xdr:cNvSpPr txBox="1"/>
      </xdr:nvSpPr>
      <xdr:spPr>
        <a:xfrm>
          <a:off x="10076066" y="5082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10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548E7BE-EF14-47CA-9841-691CD7134D03}"/>
            </a:ext>
          </a:extLst>
        </xdr:cNvPr>
        <xdr:cNvSpPr txBox="1"/>
      </xdr:nvSpPr>
      <xdr:spPr>
        <a:xfrm>
          <a:off x="7218566" y="855410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10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ABA4C29D-1B4A-4C45-ADF3-01A01B6C947C}"/>
            </a:ext>
          </a:extLst>
        </xdr:cNvPr>
        <xdr:cNvSpPr txBox="1"/>
      </xdr:nvSpPr>
      <xdr:spPr>
        <a:xfrm>
          <a:off x="10076066" y="855410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6</xdr:row>
      <xdr:rowOff>55684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5E80C7BF-D998-4CB1-90BB-C320C6294E4B}"/>
            </a:ext>
          </a:extLst>
        </xdr:cNvPr>
        <xdr:cNvSpPr txBox="1"/>
      </xdr:nvSpPr>
      <xdr:spPr>
        <a:xfrm>
          <a:off x="7218566" y="681843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6</xdr:row>
      <xdr:rowOff>55684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F4D3B9D3-5869-4A7F-9496-D94D8C50395D}"/>
            </a:ext>
          </a:extLst>
        </xdr:cNvPr>
        <xdr:cNvSpPr txBox="1"/>
      </xdr:nvSpPr>
      <xdr:spPr>
        <a:xfrm>
          <a:off x="10076066" y="681843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11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070EB5D-21FB-4A30-9C25-E5A4C11B0260}"/>
            </a:ext>
          </a:extLst>
        </xdr:cNvPr>
        <xdr:cNvSpPr txBox="1"/>
      </xdr:nvSpPr>
      <xdr:spPr>
        <a:xfrm>
          <a:off x="7218566" y="111019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11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6B3DF87E-56F5-4492-A76A-FB00A6B5D601}"/>
            </a:ext>
          </a:extLst>
        </xdr:cNvPr>
        <xdr:cNvSpPr txBox="1"/>
      </xdr:nvSpPr>
      <xdr:spPr>
        <a:xfrm>
          <a:off x="7218566" y="1115760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CFC1C16C-9A64-4F16-9EA8-BBAAA9A7269D}"/>
            </a:ext>
          </a:extLst>
        </xdr:cNvPr>
        <xdr:cNvSpPr txBox="1"/>
      </xdr:nvSpPr>
      <xdr:spPr>
        <a:xfrm>
          <a:off x="10076066" y="1115760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11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8BC3635E-3F81-4508-BC64-92FF596C2BF5}"/>
            </a:ext>
          </a:extLst>
        </xdr:cNvPr>
        <xdr:cNvSpPr txBox="1"/>
      </xdr:nvSpPr>
      <xdr:spPr>
        <a:xfrm>
          <a:off x="7218566" y="1153583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11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DCD2E55-185B-4DD6-873A-7CA1CE1088E5}"/>
            </a:ext>
          </a:extLst>
        </xdr:cNvPr>
        <xdr:cNvSpPr txBox="1"/>
      </xdr:nvSpPr>
      <xdr:spPr>
        <a:xfrm>
          <a:off x="7218566" y="115915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26EC9D36-1E89-471E-99EE-92CDAB452E6C}"/>
            </a:ext>
          </a:extLst>
        </xdr:cNvPr>
        <xdr:cNvSpPr txBox="1"/>
      </xdr:nvSpPr>
      <xdr:spPr>
        <a:xfrm>
          <a:off x="10076066" y="115915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7</xdr:row>
      <xdr:rowOff>55684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6BDF4392-8FD6-458D-97D9-B7FAFB5FD6EE}"/>
            </a:ext>
          </a:extLst>
        </xdr:cNvPr>
        <xdr:cNvSpPr txBox="1"/>
      </xdr:nvSpPr>
      <xdr:spPr>
        <a:xfrm>
          <a:off x="7458808" y="362755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11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148B01B8-1E0D-40C8-8A0E-DF1C56076EFF}"/>
            </a:ext>
          </a:extLst>
        </xdr:cNvPr>
        <xdr:cNvSpPr txBox="1"/>
      </xdr:nvSpPr>
      <xdr:spPr>
        <a:xfrm>
          <a:off x="7628353" y="10972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11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D2997A33-AD51-42CF-9E91-9E08EF5DC70E}"/>
            </a:ext>
          </a:extLst>
        </xdr:cNvPr>
        <xdr:cNvSpPr txBox="1"/>
      </xdr:nvSpPr>
      <xdr:spPr>
        <a:xfrm>
          <a:off x="7628353" y="1102848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659BD934-5035-44F8-AB49-88AD8C6ECFE8}"/>
            </a:ext>
          </a:extLst>
        </xdr:cNvPr>
        <xdr:cNvSpPr txBox="1"/>
      </xdr:nvSpPr>
      <xdr:spPr>
        <a:xfrm>
          <a:off x="8724900" y="1102848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11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32C89B4-AD6B-46EA-9F41-A1D984A40339}"/>
            </a:ext>
          </a:extLst>
        </xdr:cNvPr>
        <xdr:cNvSpPr txBox="1"/>
      </xdr:nvSpPr>
      <xdr:spPr>
        <a:xfrm>
          <a:off x="7628353" y="10972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11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69E1A5A1-6F71-4EE0-88C1-346593B2B8DB}"/>
            </a:ext>
          </a:extLst>
        </xdr:cNvPr>
        <xdr:cNvSpPr txBox="1"/>
      </xdr:nvSpPr>
      <xdr:spPr>
        <a:xfrm>
          <a:off x="7628353" y="1102848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C72E59CE-1DC7-4181-AB0B-0AE1943674CC}"/>
            </a:ext>
          </a:extLst>
        </xdr:cNvPr>
        <xdr:cNvSpPr txBox="1"/>
      </xdr:nvSpPr>
      <xdr:spPr>
        <a:xfrm>
          <a:off x="8724900" y="1102848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11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AF1099F-5E1E-4315-9038-F6CFDDE7A129}"/>
            </a:ext>
          </a:extLst>
        </xdr:cNvPr>
        <xdr:cNvSpPr txBox="1"/>
      </xdr:nvSpPr>
      <xdr:spPr>
        <a:xfrm>
          <a:off x="7628353" y="11399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11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51CF019-D0BF-4DD7-B3EC-A39AB77493A0}"/>
            </a:ext>
          </a:extLst>
        </xdr:cNvPr>
        <xdr:cNvSpPr txBox="1"/>
      </xdr:nvSpPr>
      <xdr:spPr>
        <a:xfrm>
          <a:off x="7628353" y="1145520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F93F2512-442F-4DF1-A7D2-542C7332DA09}"/>
            </a:ext>
          </a:extLst>
        </xdr:cNvPr>
        <xdr:cNvSpPr txBox="1"/>
      </xdr:nvSpPr>
      <xdr:spPr>
        <a:xfrm>
          <a:off x="8724900" y="1145520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11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76F9068C-E355-4959-9D4B-1E53815CD594}"/>
            </a:ext>
          </a:extLst>
        </xdr:cNvPr>
        <xdr:cNvSpPr txBox="1"/>
      </xdr:nvSpPr>
      <xdr:spPr>
        <a:xfrm>
          <a:off x="7628353" y="11399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1334233</xdr:colOff>
      <xdr:row>11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BB68A1CC-296C-4E92-BD7B-A00A0140F471}"/>
            </a:ext>
          </a:extLst>
        </xdr:cNvPr>
        <xdr:cNvSpPr txBox="1"/>
      </xdr:nvSpPr>
      <xdr:spPr>
        <a:xfrm>
          <a:off x="7628353" y="1145520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C987DF8D-2E40-4513-A84E-0C8280A3EE5D}"/>
            </a:ext>
          </a:extLst>
        </xdr:cNvPr>
        <xdr:cNvSpPr txBox="1"/>
      </xdr:nvSpPr>
      <xdr:spPr>
        <a:xfrm>
          <a:off x="8724900" y="1145520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1334233</xdr:colOff>
      <xdr:row>10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27799C92-0667-4292-812F-6309065AD0F7}"/>
            </a:ext>
          </a:extLst>
        </xdr:cNvPr>
        <xdr:cNvSpPr txBox="1"/>
      </xdr:nvSpPr>
      <xdr:spPr>
        <a:xfrm>
          <a:off x="7925533" y="48996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1334233</xdr:colOff>
      <xdr:row>6</xdr:row>
      <xdr:rowOff>55684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6B485DAB-DFEC-4665-8A10-CC7079FB2C41}"/>
            </a:ext>
          </a:extLst>
        </xdr:cNvPr>
        <xdr:cNvSpPr txBox="1"/>
      </xdr:nvSpPr>
      <xdr:spPr>
        <a:xfrm>
          <a:off x="7925533" y="324846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1334233</xdr:colOff>
      <xdr:row>7</xdr:row>
      <xdr:rowOff>55684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5DC018F9-13FA-467A-8985-6941B593405A}"/>
            </a:ext>
          </a:extLst>
        </xdr:cNvPr>
        <xdr:cNvSpPr txBox="1"/>
      </xdr:nvSpPr>
      <xdr:spPr>
        <a:xfrm>
          <a:off x="7925533" y="367518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4"/>
  <sheetViews>
    <sheetView tabSelected="1" zoomScaleNormal="100" zoomScaleSheetLayoutView="80" zoomScalePageLayoutView="80" workbookViewId="0">
      <selection activeCell="O1" sqref="O1:O1048576"/>
    </sheetView>
  </sheetViews>
  <sheetFormatPr defaultColWidth="9.140625" defaultRowHeight="15.75" x14ac:dyDescent="0.25"/>
  <cols>
    <col min="1" max="1" width="3" style="9" customWidth="1"/>
    <col min="2" max="2" width="7.140625" style="9" customWidth="1"/>
    <col min="3" max="3" width="39.28515625" style="9" customWidth="1"/>
    <col min="4" max="4" width="14.28515625" style="9" customWidth="1"/>
    <col min="5" max="6" width="9.85546875" style="9" customWidth="1"/>
    <col min="7" max="7" width="16.7109375" style="9" customWidth="1"/>
    <col min="8" max="8" width="15.42578125" style="9" customWidth="1"/>
    <col min="9" max="10" width="15.5703125" style="9" customWidth="1"/>
    <col min="11" max="12" width="20" style="9" customWidth="1"/>
    <col min="13" max="13" width="14" style="9" bestFit="1" customWidth="1"/>
    <col min="14" max="14" width="18.28515625" style="9" customWidth="1"/>
    <col min="15" max="15" width="3" style="9" customWidth="1"/>
    <col min="16" max="16384" width="9.140625" style="9"/>
  </cols>
  <sheetData>
    <row r="1" spans="1:14" ht="16.5" thickBot="1" x14ac:dyDescent="0.3">
      <c r="A1" s="1"/>
      <c r="B1" s="1"/>
      <c r="C1" s="1"/>
      <c r="D1" s="1"/>
      <c r="E1" s="1"/>
      <c r="F1" s="8"/>
    </row>
    <row r="2" spans="1:14" ht="58.5" customHeight="1" thickTop="1" thickBot="1" x14ac:dyDescent="0.3">
      <c r="B2" s="28" t="s">
        <v>10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36.75" customHeight="1" thickTop="1" thickBot="1" x14ac:dyDescent="0.3">
      <c r="B3" s="7"/>
      <c r="C3" s="30" t="s">
        <v>7</v>
      </c>
      <c r="D3" s="30"/>
      <c r="E3" s="30"/>
      <c r="F3" s="31"/>
      <c r="G3" s="33" t="s">
        <v>14</v>
      </c>
      <c r="H3" s="30"/>
      <c r="I3" s="30"/>
      <c r="J3" s="31"/>
      <c r="K3" s="29" t="s">
        <v>9</v>
      </c>
      <c r="L3" s="29"/>
      <c r="M3" s="29"/>
      <c r="N3" s="22"/>
    </row>
    <row r="4" spans="1:14" ht="47.25" customHeight="1" thickTop="1" thickBot="1" x14ac:dyDescent="0.3">
      <c r="B4" s="32" t="s">
        <v>1</v>
      </c>
      <c r="C4" s="32" t="s">
        <v>6</v>
      </c>
      <c r="D4" s="32" t="s">
        <v>8</v>
      </c>
      <c r="E4" s="32" t="s">
        <v>0</v>
      </c>
      <c r="F4" s="32" t="s">
        <v>11</v>
      </c>
      <c r="G4" s="25" t="s">
        <v>4</v>
      </c>
      <c r="H4" s="25" t="s">
        <v>3</v>
      </c>
      <c r="I4" s="25" t="s">
        <v>5</v>
      </c>
      <c r="J4" s="25" t="s">
        <v>23</v>
      </c>
      <c r="K4" s="32" t="s">
        <v>13</v>
      </c>
      <c r="L4" s="32" t="s">
        <v>12</v>
      </c>
      <c r="M4" s="32" t="s">
        <v>24</v>
      </c>
      <c r="N4" s="32" t="s">
        <v>25</v>
      </c>
    </row>
    <row r="5" spans="1:14" s="10" customFormat="1" ht="33.75" customHeight="1" thickTop="1" thickBot="1" x14ac:dyDescent="0.3">
      <c r="B5" s="32"/>
      <c r="C5" s="32"/>
      <c r="D5" s="32"/>
      <c r="E5" s="32"/>
      <c r="F5" s="32"/>
      <c r="G5" s="24">
        <f>SUMPRODUCT($E6:$E11,G6:G11)</f>
        <v>1260000</v>
      </c>
      <c r="H5" s="24">
        <f>SUMPRODUCT($E6:$E11,H6:H11)</f>
        <v>1296000</v>
      </c>
      <c r="I5" s="24">
        <f>SUMPRODUCT($E6:$E11,I6:I11)</f>
        <v>1440000</v>
      </c>
      <c r="J5" s="24">
        <f>SUMPRODUCT($E6:$E11,J6:J11)</f>
        <v>1656000</v>
      </c>
      <c r="K5" s="32"/>
      <c r="L5" s="32"/>
      <c r="M5" s="32"/>
      <c r="N5" s="32"/>
    </row>
    <row r="6" spans="1:14" s="10" customFormat="1" ht="33.75" customHeight="1" thickTop="1" thickBot="1" x14ac:dyDescent="0.3">
      <c r="B6" s="11">
        <v>1</v>
      </c>
      <c r="C6" s="19" t="s">
        <v>15</v>
      </c>
      <c r="D6" s="20" t="s">
        <v>22</v>
      </c>
      <c r="E6" s="21">
        <v>12</v>
      </c>
      <c r="F6" s="11" t="s">
        <v>21</v>
      </c>
      <c r="G6" s="23">
        <v>17500</v>
      </c>
      <c r="H6" s="23">
        <v>18000</v>
      </c>
      <c r="I6" s="23">
        <v>20000</v>
      </c>
      <c r="J6" s="23">
        <v>23000</v>
      </c>
      <c r="K6" s="4">
        <f>ROUND(AVERAGE('Расчет 2 - НМЦД'!$G6:$J6),2)</f>
        <v>19625</v>
      </c>
      <c r="L6" s="4">
        <f>_xlfn.STDEV.S('Расчет 2 - НМЦД'!$G6:$J6)</f>
        <v>2495.8298553119898</v>
      </c>
      <c r="M6" s="5">
        <f>L6/K6</f>
        <v>0.12717604358277657</v>
      </c>
      <c r="N6" s="27">
        <f>(INDEX(G6:J6,MATCH(MIN($G$5:$J$5),$G$5:$J$5,0)))*E6</f>
        <v>210000</v>
      </c>
    </row>
    <row r="7" spans="1:14" s="10" customFormat="1" ht="33.75" customHeight="1" thickTop="1" thickBot="1" x14ac:dyDescent="0.3">
      <c r="B7" s="11">
        <f t="shared" ref="B7:B11" si="0">B6+1</f>
        <v>2</v>
      </c>
      <c r="C7" s="19" t="s">
        <v>16</v>
      </c>
      <c r="D7" s="20" t="s">
        <v>22</v>
      </c>
      <c r="E7" s="21">
        <v>12</v>
      </c>
      <c r="F7" s="11" t="s">
        <v>21</v>
      </c>
      <c r="G7" s="23">
        <v>17500</v>
      </c>
      <c r="H7" s="23">
        <v>18000</v>
      </c>
      <c r="I7" s="23">
        <v>20000</v>
      </c>
      <c r="J7" s="23">
        <v>23000</v>
      </c>
      <c r="K7" s="4">
        <f>ROUND(AVERAGE('Расчет 2 - НМЦД'!$G7:$J7),2)</f>
        <v>19625</v>
      </c>
      <c r="L7" s="4">
        <f>_xlfn.STDEV.S('Расчет 2 - НМЦД'!$G7:$J7)</f>
        <v>2495.8298553119898</v>
      </c>
      <c r="M7" s="5">
        <f t="shared" ref="M7:M11" si="1">L7/K7</f>
        <v>0.12717604358277657</v>
      </c>
      <c r="N7" s="27">
        <f t="shared" ref="N7:N11" si="2">(INDEX(G7:J7,MATCH(MIN($G$5:$J$5),$G$5:$J$5,0)))*E7</f>
        <v>210000</v>
      </c>
    </row>
    <row r="8" spans="1:14" s="10" customFormat="1" ht="33.75" customHeight="1" thickTop="1" thickBot="1" x14ac:dyDescent="0.3">
      <c r="B8" s="11">
        <f t="shared" si="0"/>
        <v>3</v>
      </c>
      <c r="C8" s="19" t="s">
        <v>17</v>
      </c>
      <c r="D8" s="20" t="s">
        <v>22</v>
      </c>
      <c r="E8" s="21">
        <v>12</v>
      </c>
      <c r="F8" s="11" t="s">
        <v>21</v>
      </c>
      <c r="G8" s="23">
        <v>17500</v>
      </c>
      <c r="H8" s="23">
        <v>18000</v>
      </c>
      <c r="I8" s="23">
        <v>20000</v>
      </c>
      <c r="J8" s="23">
        <v>23000</v>
      </c>
      <c r="K8" s="4">
        <f>ROUND(AVERAGE('Расчет 2 - НМЦД'!$G8:$J8),2)</f>
        <v>19625</v>
      </c>
      <c r="L8" s="4">
        <f>_xlfn.STDEV.S('Расчет 2 - НМЦД'!$G8:$J8)</f>
        <v>2495.8298553119898</v>
      </c>
      <c r="M8" s="5">
        <f t="shared" si="1"/>
        <v>0.12717604358277657</v>
      </c>
      <c r="N8" s="27">
        <f t="shared" si="2"/>
        <v>210000</v>
      </c>
    </row>
    <row r="9" spans="1:14" s="10" customFormat="1" ht="33.75" customHeight="1" thickTop="1" thickBot="1" x14ac:dyDescent="0.3">
      <c r="B9" s="11">
        <f t="shared" si="0"/>
        <v>4</v>
      </c>
      <c r="C9" s="19" t="s">
        <v>18</v>
      </c>
      <c r="D9" s="20" t="s">
        <v>22</v>
      </c>
      <c r="E9" s="21">
        <v>12</v>
      </c>
      <c r="F9" s="11" t="s">
        <v>21</v>
      </c>
      <c r="G9" s="23">
        <v>17500</v>
      </c>
      <c r="H9" s="23">
        <v>18000</v>
      </c>
      <c r="I9" s="23">
        <v>20000</v>
      </c>
      <c r="J9" s="23">
        <v>23000</v>
      </c>
      <c r="K9" s="4">
        <f>ROUND(AVERAGE('Расчет 2 - НМЦД'!$G9:$J9),2)</f>
        <v>19625</v>
      </c>
      <c r="L9" s="4">
        <f>_xlfn.STDEV.S('Расчет 2 - НМЦД'!$G9:$J9)</f>
        <v>2495.8298553119898</v>
      </c>
      <c r="M9" s="5">
        <f t="shared" si="1"/>
        <v>0.12717604358277657</v>
      </c>
      <c r="N9" s="27">
        <f t="shared" si="2"/>
        <v>210000</v>
      </c>
    </row>
    <row r="10" spans="1:14" s="10" customFormat="1" ht="33.75" customHeight="1" thickTop="1" thickBot="1" x14ac:dyDescent="0.3">
      <c r="B10" s="11">
        <f t="shared" si="0"/>
        <v>5</v>
      </c>
      <c r="C10" s="19" t="s">
        <v>19</v>
      </c>
      <c r="D10" s="20" t="s">
        <v>22</v>
      </c>
      <c r="E10" s="21">
        <v>12</v>
      </c>
      <c r="F10" s="11" t="s">
        <v>21</v>
      </c>
      <c r="G10" s="23">
        <v>17500</v>
      </c>
      <c r="H10" s="23">
        <v>18000</v>
      </c>
      <c r="I10" s="23">
        <v>20000</v>
      </c>
      <c r="J10" s="23">
        <v>23000</v>
      </c>
      <c r="K10" s="4">
        <f>ROUND(AVERAGE('Расчет 2 - НМЦД'!$G10:$J10),2)</f>
        <v>19625</v>
      </c>
      <c r="L10" s="4">
        <f>_xlfn.STDEV.S('Расчет 2 - НМЦД'!$G10:$J10)</f>
        <v>2495.8298553119898</v>
      </c>
      <c r="M10" s="5">
        <f t="shared" si="1"/>
        <v>0.12717604358277657</v>
      </c>
      <c r="N10" s="27">
        <f t="shared" si="2"/>
        <v>210000</v>
      </c>
    </row>
    <row r="11" spans="1:14" s="10" customFormat="1" ht="33.75" customHeight="1" thickTop="1" thickBot="1" x14ac:dyDescent="0.3">
      <c r="B11" s="11">
        <f t="shared" si="0"/>
        <v>6</v>
      </c>
      <c r="C11" s="19" t="s">
        <v>20</v>
      </c>
      <c r="D11" s="20" t="s">
        <v>22</v>
      </c>
      <c r="E11" s="21">
        <v>12</v>
      </c>
      <c r="F11" s="11" t="s">
        <v>21</v>
      </c>
      <c r="G11" s="23">
        <v>17500</v>
      </c>
      <c r="H11" s="23">
        <v>18000</v>
      </c>
      <c r="I11" s="23">
        <v>20000</v>
      </c>
      <c r="J11" s="23">
        <v>23000</v>
      </c>
      <c r="K11" s="4">
        <f>ROUND(AVERAGE('Расчет 2 - НМЦД'!$G11:$J11),2)</f>
        <v>19625</v>
      </c>
      <c r="L11" s="4">
        <f>_xlfn.STDEV.S('Расчет 2 - НМЦД'!$G11:$J11)</f>
        <v>2495.8298553119898</v>
      </c>
      <c r="M11" s="5">
        <f t="shared" si="1"/>
        <v>0.12717604358277657</v>
      </c>
      <c r="N11" s="27">
        <f t="shared" si="2"/>
        <v>210000</v>
      </c>
    </row>
    <row r="12" spans="1:14" s="10" customFormat="1" ht="33.75" customHeight="1" thickTop="1" thickBot="1" x14ac:dyDescent="0.3">
      <c r="B12" s="12"/>
      <c r="C12" s="13"/>
      <c r="D12" s="12"/>
      <c r="E12" s="14"/>
      <c r="F12" s="15"/>
      <c r="G12" s="16"/>
      <c r="H12" s="16"/>
      <c r="I12" s="16"/>
      <c r="J12" s="16"/>
      <c r="K12" s="3"/>
      <c r="L12" s="3"/>
      <c r="M12" s="6" t="s">
        <v>2</v>
      </c>
      <c r="N12" s="26">
        <f>SUM(N6:N11)</f>
        <v>1260000</v>
      </c>
    </row>
    <row r="13" spans="1:14" ht="16.5" thickTop="1" x14ac:dyDescent="0.25">
      <c r="B13" s="2"/>
      <c r="G13" s="17"/>
      <c r="H13" s="17"/>
      <c r="I13" s="17"/>
      <c r="J13" s="17"/>
    </row>
    <row r="14" spans="1:14" x14ac:dyDescent="0.25">
      <c r="B14" s="18"/>
      <c r="C14" s="18"/>
      <c r="D14" s="18"/>
      <c r="E14" s="18"/>
      <c r="F14" s="18"/>
      <c r="K14" s="18"/>
      <c r="L14" s="18"/>
      <c r="M14" s="18"/>
      <c r="N14" s="18"/>
    </row>
  </sheetData>
  <mergeCells count="13">
    <mergeCell ref="B2:N2"/>
    <mergeCell ref="K3:M3"/>
    <mergeCell ref="C3:F3"/>
    <mergeCell ref="K4:K5"/>
    <mergeCell ref="L4:L5"/>
    <mergeCell ref="M4:M5"/>
    <mergeCell ref="B4:B5"/>
    <mergeCell ref="C4:C5"/>
    <mergeCell ref="D4:D5"/>
    <mergeCell ref="E4:E5"/>
    <mergeCell ref="F4:F5"/>
    <mergeCell ref="N4:N5"/>
    <mergeCell ref="G3:J3"/>
  </mergeCells>
  <phoneticPr fontId="11" type="noConversion"/>
  <printOptions horizontalCentered="1"/>
  <pageMargins left="0.11811023622047245" right="0.11811023622047245" top="0.35433070866141736" bottom="0" header="0" footer="0"/>
  <pageSetup paperSize="9" scale="50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Расчет 2 - НМЦД</vt:lpstr>
      <vt:lpstr>'Расчет 2 - НМЦД'!_Hlk80174007</vt:lpstr>
      <vt:lpstr>'Расчет 2 - НМЦД'!_Hlk80174027</vt:lpstr>
      <vt:lpstr>'Расчет 2 - НМЦД'!Область_печати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Еремин Андрей Геннадьевич</cp:lastModifiedBy>
  <cp:lastPrinted>2023-10-18T07:06:59Z</cp:lastPrinted>
  <dcterms:created xsi:type="dcterms:W3CDTF">2014-01-15T18:15:09Z</dcterms:created>
  <dcterms:modified xsi:type="dcterms:W3CDTF">2026-09-14T12:47:15Z</dcterms:modified>
</cp:coreProperties>
</file>