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ra_e\Desktop\Документация\Водоканал Муром\Частотный преобразователь ЗЦ\"/>
    </mc:Choice>
  </mc:AlternateContent>
  <xr:revisionPtr revIDLastSave="0" documentId="13_ncr:1_{DA2963FE-E5F9-4EF7-9B23-54F4971B25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оставка" sheetId="23" r:id="rId1"/>
  </sheets>
  <definedNames>
    <definedName name="_xlnm.Print_Area" localSheetId="0">Поставка!$A$2:$O$14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23" l="1"/>
  <c r="J8" i="23" s="1"/>
  <c r="K8" i="23" s="1"/>
  <c r="L8" i="23"/>
  <c r="M8" i="23" s="1"/>
  <c r="N8" i="23" s="1"/>
  <c r="O8" i="23" s="1"/>
  <c r="X9" i="23"/>
  <c r="O9" i="23" l="1"/>
</calcChain>
</file>

<file path=xl/sharedStrings.xml><?xml version="1.0" encoding="utf-8"?>
<sst xmlns="http://schemas.openxmlformats.org/spreadsheetml/2006/main" count="34" uniqueCount="34">
  <si>
    <t>№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</si>
  <si>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</si>
  <si>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</si>
  <si>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</si>
  <si>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</si>
  <si>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</si>
  <si>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</si>
  <si>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>Наименование закупки (предмет договора)</t>
  </si>
  <si>
    <t>Метод сопоставимых рыночных цен (анализа рынка)</t>
  </si>
  <si>
    <t>(должность)</t>
  </si>
  <si>
    <t>(подпись/расшифровка подписи)</t>
  </si>
  <si>
    <t>Однородность совокупности значений выявленных цен, используемых в расчете Н(М)ЦД, ЦДЕП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</si>
  <si>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</si>
  <si>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Наименование предмета договора </t>
  </si>
  <si>
    <t>ОБОСНОВАНИЕ НАЧАЛЬНОЙ (МАКСИМАЛЬНОЙ) ЦЕНЫ ДОГОВОРА</t>
  </si>
  <si>
    <t>Н(М)ЦД</t>
  </si>
  <si>
    <t>Используемый метод определения НМЦД</t>
  </si>
  <si>
    <t xml:space="preserve">Работник подразделения,
ответственного за расчет НМЦД:
</t>
  </si>
  <si>
    <t xml:space="preserve">Расчет НМЦД </t>
  </si>
  <si>
    <t xml:space="preserve">Приложение № 3 к документации </t>
  </si>
  <si>
    <t>ИТОГО</t>
  </si>
  <si>
    <t>ОКПД2</t>
  </si>
  <si>
    <t>Ед. изм.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</si>
  <si>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</si>
  <si>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 xml:space="preserve">Поставщик № 3 </t>
  </si>
  <si>
    <t>Н(М)ЦД, ЦДЕП, определяемая методом сопоставимых рыночных цен (анализа рынка)</t>
  </si>
  <si>
    <t>Частотный преобразователь</t>
  </si>
  <si>
    <t>27.11.50.120</t>
  </si>
  <si>
    <t>шт.</t>
  </si>
  <si>
    <t>Дата подготовки обоснования НМЦД 18.09.2026 г.</t>
  </si>
  <si>
    <t>Поставщик № 1                   КП №б/н от 17.09.2026</t>
  </si>
  <si>
    <t>Поставщик № 2                  КП №б/н от 17.09.2026</t>
  </si>
  <si>
    <t>Итого НМЦД устанавливается в размере: 164 650,00</t>
  </si>
  <si>
    <t>Поставка частотного преобразователя для нужд МУП «Водоканал»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</si>
</sst>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7" fillId="0" borderId="0" xfId="0" applyFont="1"/>
    <xf numFmtId="0" fontId="10" fillId="0" borderId="0" xfId="0" applyFont="1"/>
    <xf numFmtId="0" fontId="5" fillId="0" borderId="0" xfId="0" applyFont="1"/>
    <xf numFmtId="0" fontId="5" fillId="0" borderId="0" xfId="0" applyFont="1" applyAlignment="1" applyProtection="1">
      <alignment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top" wrapText="1"/>
    </xf>
    <xf numFmtId="4" fontId="7" fillId="0" borderId="0" xfId="0" applyNumberFormat="1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4" fontId="10" fillId="0" borderId="0" xfId="0" applyNumberFormat="1" applyFont="1" applyAlignment="1">
      <alignment horizontal="center"/>
    </xf>
    <xf numFmtId="4" fontId="5" fillId="0" borderId="0" xfId="0" applyNumberFormat="1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wrapText="1"/>
    </xf>
    <xf numFmtId="2" fontId="7" fillId="0" borderId="0" xfId="0" applyNumberFormat="1" applyFont="1" applyAlignment="1">
      <alignment wrapText="1"/>
    </xf>
    <xf numFmtId="0" fontId="5" fillId="0" borderId="0" xfId="0" applyFont="1" applyAlignment="1" applyProtection="1">
      <alignment horizont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164" fontId="7" fillId="0" borderId="0" xfId="0" applyNumberFormat="1" applyFont="1"/>
    <xf numFmtId="0" fontId="7" fillId="0" borderId="0" xfId="0" applyFont="1" applyBorder="1"/>
    <xf numFmtId="0" fontId="2" fillId="2" borderId="10" xfId="0" applyFont="1" applyFill="1" applyBorder="1" applyAlignment="1">
      <alignment horizontal="center" vertical="top" wrapText="1"/>
    </xf>
    <xf numFmtId="4" fontId="2" fillId="2" borderId="11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4" fillId="2" borderId="18" xfId="0" applyFont="1" applyFill="1" applyBorder="1" applyAlignment="1">
      <alignment horizontal="center" vertical="center" wrapText="1"/>
    </xf>
    <xf numFmtId="4" fontId="4" fillId="2" borderId="18" xfId="0" applyNumberFormat="1" applyFont="1" applyFill="1" applyBorder="1" applyAlignment="1">
      <alignment horizontal="center" vertical="center" wrapText="1"/>
    </xf>
    <xf numFmtId="4" fontId="7" fillId="2" borderId="18" xfId="0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4" fontId="4" fillId="2" borderId="20" xfId="0" applyNumberFormat="1" applyFont="1" applyFill="1" applyBorder="1" applyAlignment="1">
      <alignment horizontal="center" vertical="center" wrapText="1"/>
    </xf>
    <xf numFmtId="4" fontId="4" fillId="2" borderId="21" xfId="0" applyNumberFormat="1" applyFont="1" applyFill="1" applyBorder="1" applyAlignment="1">
      <alignment horizontal="center" vertical="center" wrapText="1"/>
    </xf>
    <xf numFmtId="4" fontId="2" fillId="2" borderId="22" xfId="0" applyNumberFormat="1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4" fontId="4" fillId="2" borderId="19" xfId="0" applyNumberFormat="1" applyFont="1" applyFill="1" applyBorder="1" applyAlignment="1">
      <alignment horizontal="center" vertical="center" wrapText="1"/>
    </xf>
    <xf numFmtId="4" fontId="7" fillId="2" borderId="2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center"/>
    </xf>
    <xf numFmtId="0" fontId="5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2" fillId="2" borderId="23" xfId="0" applyFont="1" applyFill="1" applyBorder="1" applyAlignment="1">
      <alignment horizontal="right" vertical="center" wrapText="1"/>
    </xf>
    <xf numFmtId="0" fontId="2" fillId="2" borderId="24" xfId="0" applyFont="1" applyFill="1" applyBorder="1" applyAlignment="1">
      <alignment horizontal="right" vertical="center" wrapText="1"/>
    </xf>
    <xf numFmtId="2" fontId="2" fillId="2" borderId="5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6</xdr:row>
      <xdr:rowOff>952500</xdr:rowOff>
    </xdr:from>
    <xdr:to>
      <xdr:col>11</xdr:col>
      <xdr:colOff>0</xdr:colOff>
      <xdr:row>6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249706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6</xdr:row>
      <xdr:rowOff>923925</xdr:rowOff>
    </xdr:from>
    <xdr:to>
      <xdr:col>9</xdr:col>
      <xdr:colOff>1019175</xdr:colOff>
      <xdr:row>6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6</xdr:row>
      <xdr:rowOff>1600200</xdr:rowOff>
    </xdr:from>
    <xdr:to>
      <xdr:col>11</xdr:col>
      <xdr:colOff>1504950</xdr:colOff>
      <xdr:row>6</xdr:row>
      <xdr:rowOff>1962150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6</xdr:row>
      <xdr:rowOff>1400175</xdr:rowOff>
    </xdr:from>
    <xdr:to>
      <xdr:col>11</xdr:col>
      <xdr:colOff>419100</xdr:colOff>
      <xdr:row>6</xdr:row>
      <xdr:rowOff>1628775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4"/>
  <sheetViews>
    <sheetView tabSelected="1" zoomScale="85" zoomScaleNormal="85" zoomScaleSheetLayoutView="100" workbookViewId="0">
      <selection activeCell="C8" sqref="C8"/>
    </sheetView>
  </sheetViews>
  <sheetFormatPr defaultRowHeight="12.75" x14ac:dyDescent="0.2"/>
  <cols>
    <col min="1" max="1" width="6.140625" style="1" customWidth="1"/>
    <col min="2" max="2" width="31.28515625" style="1" customWidth="1"/>
    <col min="3" max="3" width="12.85546875" style="1" customWidth="1"/>
    <col min="4" max="4" width="6.7109375" style="1" customWidth="1"/>
    <col min="5" max="5" width="8" style="1" customWidth="1"/>
    <col min="6" max="6" width="12.85546875" style="1" customWidth="1"/>
    <col min="7" max="7" width="11.7109375" style="7" customWidth="1"/>
    <col min="8" max="8" width="13.7109375" style="1" customWidth="1"/>
    <col min="9" max="9" width="15.5703125" style="1" customWidth="1"/>
    <col min="10" max="11" width="15.42578125" style="1" customWidth="1"/>
    <col min="12" max="12" width="22.7109375" style="1" customWidth="1"/>
    <col min="13" max="13" width="13" style="1" customWidth="1"/>
    <col min="14" max="15" width="13.5703125" style="1" customWidth="1"/>
    <col min="16" max="16" width="11.85546875" style="1" customWidth="1"/>
    <col min="17" max="17" width="9.140625" style="1" hidden="1" customWidth="1"/>
    <col min="18" max="18" width="13.42578125" style="1" hidden="1" customWidth="1"/>
    <col min="19" max="19" width="9.140625" style="1" hidden="1" customWidth="1"/>
    <col min="20" max="20" width="0" style="7" hidden="1" customWidth="1"/>
    <col min="21" max="25" width="9.140625" style="1" hidden="1" customWidth="1"/>
    <col min="26" max="16384" width="9.140625" style="1"/>
  </cols>
  <sheetData>
    <row r="1" spans="1:24" ht="24.75" customHeight="1" x14ac:dyDescent="0.2">
      <c r="M1" s="39" t="s">
        <v>19</v>
      </c>
      <c r="N1" s="39"/>
      <c r="O1" s="39"/>
    </row>
    <row r="2" spans="1:24" ht="16.5" customHeight="1" x14ac:dyDescent="0.2">
      <c r="A2" s="53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24" ht="33.75" customHeight="1" x14ac:dyDescent="0.2">
      <c r="A3" s="10"/>
      <c r="B3" s="10" t="s">
        <v>7</v>
      </c>
      <c r="C3" s="10"/>
      <c r="D3" s="10"/>
      <c r="E3" s="61" t="s">
        <v>33</v>
      </c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ht="30.75" customHeight="1" x14ac:dyDescent="0.2">
      <c r="A4" s="10"/>
      <c r="B4" s="16" t="s">
        <v>16</v>
      </c>
      <c r="C4" s="10"/>
      <c r="D4" s="10"/>
      <c r="E4" s="61" t="s">
        <v>8</v>
      </c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24" ht="36" customHeight="1" thickBot="1" x14ac:dyDescent="0.25">
      <c r="A5" s="62" t="s">
        <v>18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</row>
    <row r="6" spans="1:24" ht="39" customHeight="1" x14ac:dyDescent="0.2">
      <c r="A6" s="46" t="s">
        <v>0</v>
      </c>
      <c r="B6" s="48" t="s">
        <v>13</v>
      </c>
      <c r="C6" s="63" t="s">
        <v>21</v>
      </c>
      <c r="D6" s="48" t="s">
        <v>22</v>
      </c>
      <c r="E6" s="50" t="s">
        <v>1</v>
      </c>
      <c r="F6" s="52" t="s">
        <v>2</v>
      </c>
      <c r="G6" s="52"/>
      <c r="H6" s="52"/>
      <c r="I6" s="58" t="s">
        <v>11</v>
      </c>
      <c r="J6" s="59"/>
      <c r="K6" s="60"/>
      <c r="L6" s="46" t="s">
        <v>25</v>
      </c>
      <c r="M6" s="48"/>
      <c r="N6" s="48"/>
      <c r="O6" s="50"/>
      <c r="P6" s="18"/>
    </row>
    <row r="7" spans="1:24" ht="159" customHeight="1" thickBot="1" x14ac:dyDescent="0.25">
      <c r="A7" s="47"/>
      <c r="B7" s="49"/>
      <c r="C7" s="64"/>
      <c r="D7" s="49"/>
      <c r="E7" s="51"/>
      <c r="F7" s="23" t="s">
        <v>30</v>
      </c>
      <c r="G7" s="23" t="s">
        <v>31</v>
      </c>
      <c r="H7" s="19" t="s">
        <v>24</v>
      </c>
      <c r="I7" s="21" t="s">
        <v>3</v>
      </c>
      <c r="J7" s="6" t="s">
        <v>4</v>
      </c>
      <c r="K7" s="22" t="s">
        <v>23</v>
      </c>
      <c r="L7" s="24" t="s">
        <v>12</v>
      </c>
      <c r="M7" s="25" t="s">
        <v>5</v>
      </c>
      <c r="N7" s="25" t="s">
        <v>6</v>
      </c>
      <c r="O7" s="26" t="s">
        <v>15</v>
      </c>
      <c r="P7" s="18"/>
    </row>
    <row r="8" spans="1:24" ht="29.25" customHeight="1" thickBot="1" x14ac:dyDescent="0.25">
      <c r="A8" s="36">
        <v>1</v>
      </c>
      <c r="B8" s="29" t="s">
        <v>26</v>
      </c>
      <c r="C8" s="29" t="s">
        <v>27</v>
      </c>
      <c r="D8" s="29" t="s">
        <v>28</v>
      </c>
      <c r="E8" s="32">
        <v>1</v>
      </c>
      <c r="F8" s="34">
        <v>165000</v>
      </c>
      <c r="G8" s="30">
        <v>159950</v>
      </c>
      <c r="H8" s="37">
        <v>169000</v>
      </c>
      <c r="I8" s="34">
        <f>AVERAGE(F8:H8)</f>
        <v>164650</v>
      </c>
      <c r="J8" s="31">
        <f t="shared" ref="J8" si="0">SQRT(((SUM((POWER(H8-I8,2)),(POWER(G8-I8,2)),(POWER(F8-I8,2)))/(COLUMNS(F8:H8)-1))))</f>
        <v>4535.1405711399948</v>
      </c>
      <c r="K8" s="38">
        <f t="shared" ref="K8" si="1">J8/I8*100</f>
        <v>2.7544127367992681</v>
      </c>
      <c r="L8" s="33">
        <f t="shared" ref="L8" si="2">((E8/3)*(SUM(F8:H8)))</f>
        <v>164650</v>
      </c>
      <c r="M8" s="30">
        <f t="shared" ref="M8" si="3">L8/E8</f>
        <v>164650</v>
      </c>
      <c r="N8" s="30">
        <f t="shared" ref="N8" si="4">ROUNDDOWN(M8,2)</f>
        <v>164650</v>
      </c>
      <c r="O8" s="35">
        <f>N8*E8</f>
        <v>164650</v>
      </c>
      <c r="P8" s="18"/>
    </row>
    <row r="9" spans="1:24" ht="21.75" customHeight="1" thickBot="1" x14ac:dyDescent="0.25">
      <c r="A9" s="54" t="s">
        <v>20</v>
      </c>
      <c r="B9" s="55"/>
      <c r="C9" s="55"/>
      <c r="D9" s="55"/>
      <c r="E9" s="55"/>
      <c r="F9" s="55"/>
      <c r="G9" s="55"/>
      <c r="H9" s="55"/>
      <c r="I9" s="56"/>
      <c r="J9" s="56"/>
      <c r="K9" s="56"/>
      <c r="L9" s="56"/>
      <c r="M9" s="56"/>
      <c r="N9" s="57"/>
      <c r="O9" s="20">
        <f>SUM(O8:O8)</f>
        <v>164650</v>
      </c>
      <c r="P9" s="18"/>
      <c r="V9" s="1">
        <v>98573.060000000056</v>
      </c>
      <c r="W9" s="13">
        <v>1.2</v>
      </c>
      <c r="X9" s="14">
        <f t="shared" ref="X9" si="5">V9*W9</f>
        <v>118287.67200000006</v>
      </c>
    </row>
    <row r="10" spans="1:24" ht="22.5" customHeight="1" x14ac:dyDescent="0.25">
      <c r="A10" s="40" t="s">
        <v>32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</row>
    <row r="11" spans="1:24" ht="23.25" customHeight="1" x14ac:dyDescent="0.25">
      <c r="A11" s="40" t="s">
        <v>29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</row>
    <row r="12" spans="1:24" ht="24.75" customHeight="1" x14ac:dyDescent="0.25">
      <c r="A12" s="8"/>
      <c r="B12" s="42" t="s">
        <v>17</v>
      </c>
      <c r="C12" s="27"/>
      <c r="D12" s="2"/>
      <c r="E12" s="44"/>
      <c r="F12" s="44"/>
      <c r="G12" s="11"/>
      <c r="H12" s="44"/>
      <c r="I12" s="44"/>
      <c r="J12" s="44"/>
      <c r="K12" s="9"/>
      <c r="L12" s="17"/>
    </row>
    <row r="13" spans="1:24" ht="24" customHeight="1" x14ac:dyDescent="0.25">
      <c r="A13" s="8"/>
      <c r="B13" s="43"/>
      <c r="C13" s="28"/>
      <c r="D13" s="2"/>
      <c r="E13" s="45" t="s">
        <v>9</v>
      </c>
      <c r="F13" s="45"/>
      <c r="G13" s="11"/>
      <c r="H13" s="45" t="s">
        <v>10</v>
      </c>
      <c r="I13" s="45"/>
      <c r="J13" s="45"/>
      <c r="K13" s="9"/>
    </row>
    <row r="14" spans="1:24" ht="15.75" x14ac:dyDescent="0.25">
      <c r="A14" s="41"/>
      <c r="B14" s="41"/>
      <c r="C14" s="41"/>
      <c r="D14" s="41"/>
      <c r="E14" s="3"/>
      <c r="F14" s="4"/>
      <c r="G14" s="12"/>
      <c r="H14" s="15"/>
      <c r="I14" s="5"/>
      <c r="J14" s="5"/>
      <c r="K14" s="5"/>
      <c r="L14" s="5"/>
      <c r="M14" s="5"/>
      <c r="N14" s="5"/>
      <c r="O14" s="5"/>
    </row>
  </sheetData>
  <mergeCells count="22">
    <mergeCell ref="I6:K6"/>
    <mergeCell ref="L6:O6"/>
    <mergeCell ref="E3:O3"/>
    <mergeCell ref="E4:O4"/>
    <mergeCell ref="A5:O5"/>
    <mergeCell ref="C6:C7"/>
    <mergeCell ref="M1:O1"/>
    <mergeCell ref="A10:O10"/>
    <mergeCell ref="A14:D14"/>
    <mergeCell ref="A11:O11"/>
    <mergeCell ref="B12:B13"/>
    <mergeCell ref="E12:F12"/>
    <mergeCell ref="H12:J12"/>
    <mergeCell ref="E13:F13"/>
    <mergeCell ref="H13:J13"/>
    <mergeCell ref="A6:A7"/>
    <mergeCell ref="B6:B7"/>
    <mergeCell ref="D6:D7"/>
    <mergeCell ref="E6:E7"/>
    <mergeCell ref="F6:H6"/>
    <mergeCell ref="A2:O2"/>
    <mergeCell ref="A9:N9"/>
  </mergeCells>
  <phoneticPr fontId="12" type="noConversion"/>
  <pageMargins left="0.16" right="0.16" top="0.32" bottom="0.24" header="0.22" footer="0.19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Поставка</vt:lpstr>
      <vt:lpstr>Поставка!Область_печати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Дрига Ирина</cp:lastModifiedBy>
  <cp:lastPrinted>2023-02-07T09:53:49Z</cp:lastPrinted>
  <dcterms:created xsi:type="dcterms:W3CDTF">2014-01-28T13:50:42Z</dcterms:created>
  <dcterms:modified xsi:type="dcterms:W3CDTF">2026-09-18T10:03:52Z</dcterms:modified>
</cp:coreProperties>
</file>