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FD5C18-33C7-4802-BBBB-4AFB77F051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1" l="1"/>
  <c r="I14" i="1"/>
  <c r="H14" i="1"/>
  <c r="M14" i="1" s="1"/>
  <c r="J13" i="1"/>
  <c r="I13" i="1"/>
  <c r="H13" i="1"/>
  <c r="M13" i="1" s="1"/>
  <c r="K14" i="1" l="1"/>
  <c r="L14" i="1" s="1"/>
  <c r="K13" i="1"/>
  <c r="L13" i="1" s="1"/>
  <c r="J15" i="1" l="1"/>
  <c r="I15" i="1"/>
  <c r="H15" i="1"/>
  <c r="M15" i="1" s="1"/>
  <c r="K15" i="1" l="1"/>
  <c r="L15" i="1" s="1"/>
</calcChain>
</file>

<file path=xl/sharedStrings.xml><?xml version="1.0" encoding="utf-8"?>
<sst xmlns="http://schemas.openxmlformats.org/spreadsheetml/2006/main" count="33" uniqueCount="30">
  <si>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</si>
  <si>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</si>
  <si>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</si>
  <si>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</si>
  <si>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</si>
  <si>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</si>
  <si>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</si>
  <si>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</si>
  <si>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</si>
  <si>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</si>
  <si>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</si>
  <si>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Начальная (максимальная) цена договора</t>
  </si>
  <si>
    <t>Средн. арифм.</t>
  </si>
  <si>
    <t>Обоснование начальной (максимальной) цены договора</t>
  </si>
  <si>
    <t>Используемый метод определения НМЦД: метод сопоставимых рыночных цен (анализ рынка)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</si>
  <si>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</si>
  <si>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 4 </t>
  </si>
  <si>
    <t>м3</t>
  </si>
  <si>
    <t>рейс</t>
  </si>
  <si>
    <t>Подготовил:</t>
  </si>
  <si>
    <t>Ведущий специалист по закупкам АО "Горзеленхоз"</t>
  </si>
  <si>
    <t>__________</t>
  </si>
  <si>
    <t>А.А. Зайцев</t>
  </si>
  <si>
    <t>Бетон  B 20 (М 250)</t>
  </si>
  <si>
    <t>Источник № 1</t>
  </si>
  <si>
    <t>Источник № 3</t>
  </si>
  <si>
    <t>Источник № 2</t>
  </si>
  <si>
    <t>Бетон  B 25 (М 350)</t>
  </si>
  <si>
    <t>Доставка (автобетоносмеситель 5-6 м3)</t>
  </si>
  <si>
    <t>Расчет начальной (максимальной) цены договора  произведен по минимано предложеной цене.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</si>
</sst>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 indent="15"/>
    </xf>
    <xf numFmtId="0" fontId="11" fillId="0" borderId="0" xfId="0" applyFont="1" applyAlignment="1">
      <alignment horizontal="left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4"/>
  <sheetViews>
    <sheetView tabSelected="1" zoomScale="85" zoomScaleNormal="85" zoomScalePageLayoutView="70" workbookViewId="0">
      <selection activeCell="A20" sqref="A20"/>
    </sheetView>
  </sheetViews>
  <sheetFormatPr defaultColWidth="9.140625" defaultRowHeight="15" x14ac:dyDescent="0.25"/>
  <cols>
    <col min="1" max="1" width="9.140625" style="2"/>
    <col min="2" max="2" width="57.28515625" style="2" customWidth="1"/>
    <col min="3" max="3" width="12.28515625" style="2" customWidth="1"/>
    <col min="4" max="4" width="11.42578125" style="2" customWidth="1"/>
    <col min="5" max="5" width="14.85546875" style="3" customWidth="1"/>
    <col min="6" max="7" width="14.7109375" style="3" customWidth="1"/>
    <col min="8" max="8" width="13.7109375" style="3" customWidth="1"/>
    <col min="9" max="9" width="9.42578125" style="2" customWidth="1"/>
    <col min="10" max="10" width="12.5703125" style="2" customWidth="1"/>
    <col min="11" max="11" width="11.85546875" style="2" customWidth="1"/>
    <col min="12" max="12" width="14.28515625" style="2" customWidth="1"/>
    <col min="13" max="13" width="13.28515625" style="3" customWidth="1"/>
    <col min="14" max="16384" width="9.140625" style="1"/>
  </cols>
  <sheetData>
    <row r="2" spans="1:13" x14ac:dyDescent="0.2">
      <c r="A2" s="12"/>
      <c r="B2" s="17"/>
      <c r="C2" s="12"/>
      <c r="D2" s="12"/>
      <c r="I2" s="12"/>
      <c r="J2" s="12"/>
      <c r="K2" s="12"/>
      <c r="L2" s="12"/>
      <c r="M2" s="13" t="s">
        <v>16</v>
      </c>
    </row>
    <row r="3" spans="1:13" x14ac:dyDescent="0.2">
      <c r="A3" s="12"/>
      <c r="B3" s="18"/>
      <c r="C3" s="12"/>
      <c r="D3" s="12"/>
      <c r="I3" s="12"/>
      <c r="J3" s="12"/>
      <c r="K3" s="12"/>
      <c r="L3" s="12"/>
      <c r="M3" s="13"/>
    </row>
    <row r="4" spans="1:13" x14ac:dyDescent="0.2">
      <c r="A4" s="12"/>
      <c r="B4" s="18"/>
      <c r="C4" s="12"/>
      <c r="D4" s="12"/>
      <c r="I4" s="12"/>
      <c r="J4" s="12"/>
      <c r="K4" s="12"/>
      <c r="L4" s="12"/>
      <c r="M4" s="13"/>
    </row>
    <row r="5" spans="1:13" x14ac:dyDescent="0.25">
      <c r="A5" s="8"/>
      <c r="B5" s="8"/>
      <c r="C5" s="8"/>
      <c r="D5" s="8"/>
      <c r="I5" s="8"/>
      <c r="J5" s="8"/>
      <c r="K5" s="8"/>
      <c r="L5" s="8"/>
    </row>
    <row r="6" spans="1:13" ht="18.75" x14ac:dyDescent="0.25">
      <c r="M6" s="4"/>
    </row>
    <row r="7" spans="1:13" ht="18.75" x14ac:dyDescent="0.25">
      <c r="B7" s="28" t="s">
        <v>13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4"/>
    </row>
    <row r="10" spans="1:13" s="10" customFormat="1" ht="45.6" customHeight="1" x14ac:dyDescent="0.25">
      <c r="A10" s="31" t="s">
        <v>11</v>
      </c>
      <c r="B10" s="32"/>
      <c r="C10" s="33">
        <v>500500</v>
      </c>
      <c r="D10" s="34"/>
      <c r="E10" s="25" t="s">
        <v>24</v>
      </c>
      <c r="F10" s="25" t="s">
        <v>26</v>
      </c>
      <c r="G10" s="25" t="s">
        <v>25</v>
      </c>
      <c r="H10" s="19"/>
      <c r="I10" s="20"/>
      <c r="J10" s="20"/>
      <c r="K10" s="20"/>
      <c r="L10" s="20"/>
      <c r="M10" s="19"/>
    </row>
    <row r="11" spans="1:13" s="10" customFormat="1" ht="30" customHeight="1" x14ac:dyDescent="0.25">
      <c r="A11" s="24" t="s">
        <v>0</v>
      </c>
      <c r="B11" s="24" t="s">
        <v>1</v>
      </c>
      <c r="C11" s="24" t="s">
        <v>2</v>
      </c>
      <c r="D11" s="24"/>
      <c r="E11" s="26"/>
      <c r="F11" s="26"/>
      <c r="G11" s="26"/>
      <c r="H11" s="30" t="s">
        <v>12</v>
      </c>
      <c r="I11" s="24" t="s">
        <v>8</v>
      </c>
      <c r="J11" s="24" t="s">
        <v>9</v>
      </c>
      <c r="K11" s="24" t="s">
        <v>10</v>
      </c>
      <c r="L11" s="24" t="s">
        <v>6</v>
      </c>
      <c r="M11" s="30" t="s">
        <v>7</v>
      </c>
    </row>
    <row r="12" spans="1:13" s="10" customFormat="1" ht="16.5" customHeight="1" x14ac:dyDescent="0.25">
      <c r="A12" s="24"/>
      <c r="B12" s="24"/>
      <c r="C12" s="20" t="s">
        <v>3</v>
      </c>
      <c r="D12" s="20" t="s">
        <v>4</v>
      </c>
      <c r="E12" s="19" t="s">
        <v>5</v>
      </c>
      <c r="F12" s="19" t="s">
        <v>5</v>
      </c>
      <c r="G12" s="19" t="s">
        <v>5</v>
      </c>
      <c r="H12" s="30"/>
      <c r="I12" s="24"/>
      <c r="J12" s="24"/>
      <c r="K12" s="24"/>
      <c r="L12" s="24"/>
      <c r="M12" s="30"/>
    </row>
    <row r="13" spans="1:13" s="10" customFormat="1" ht="16.5" customHeight="1" x14ac:dyDescent="0.25">
      <c r="A13" s="20">
        <v>1</v>
      </c>
      <c r="B13" s="21" t="s">
        <v>23</v>
      </c>
      <c r="C13" s="11" t="s">
        <v>17</v>
      </c>
      <c r="D13" s="15">
        <v>40</v>
      </c>
      <c r="E13" s="19">
        <v>7600</v>
      </c>
      <c r="F13" s="19">
        <v>8630</v>
      </c>
      <c r="G13" s="19">
        <v>8821</v>
      </c>
      <c r="H13" s="19">
        <f>AVERAGE(E13:G13)</f>
        <v>8350.3333333333339</v>
      </c>
      <c r="I13" s="20">
        <f>COUNT(E13:G13)</f>
        <v>3</v>
      </c>
      <c r="J13" s="20">
        <f>STDEV(E13:G13)</f>
        <v>656.78789067196828</v>
      </c>
      <c r="K13" s="20">
        <f t="shared" ref="K13:K14" si="0">J13/H13*100</f>
        <v>7.8654092531871171</v>
      </c>
      <c r="L13" s="20" t="str">
        <f t="shared" ref="L13:L14" si="1">IF(K13&lt;33,"ОДНОРОДНЫЕ","НЕОДНОРОДНЫЕ")</f>
        <v>ОДНОРОДНЫЕ</v>
      </c>
      <c r="M13" s="19">
        <f t="shared" ref="M13:M14" si="2">D13*H13</f>
        <v>334013.33333333337</v>
      </c>
    </row>
    <row r="14" spans="1:13" s="10" customFormat="1" ht="16.5" customHeight="1" x14ac:dyDescent="0.25">
      <c r="A14" s="20">
        <v>2</v>
      </c>
      <c r="B14" s="21" t="s">
        <v>27</v>
      </c>
      <c r="C14" s="11" t="s">
        <v>17</v>
      </c>
      <c r="D14" s="15">
        <v>16</v>
      </c>
      <c r="E14" s="19">
        <v>8500</v>
      </c>
      <c r="F14" s="19">
        <v>9180</v>
      </c>
      <c r="G14" s="19">
        <v>9325.2199999999993</v>
      </c>
      <c r="H14" s="19">
        <f t="shared" ref="H14" si="3">AVERAGE(E14:G14)</f>
        <v>9001.74</v>
      </c>
      <c r="I14" s="20">
        <f t="shared" ref="I14" si="4">COUNT(E14:G14)</f>
        <v>3</v>
      </c>
      <c r="J14" s="20">
        <f t="shared" ref="J14" si="5">STDEV(E14:G14)</f>
        <v>440.54452987183919</v>
      </c>
      <c r="K14" s="20">
        <f t="shared" si="0"/>
        <v>4.8939930488087775</v>
      </c>
      <c r="L14" s="20" t="str">
        <f t="shared" si="1"/>
        <v>ОДНОРОДНЫЕ</v>
      </c>
      <c r="M14" s="19">
        <f t="shared" si="2"/>
        <v>144027.84</v>
      </c>
    </row>
    <row r="15" spans="1:13" s="10" customFormat="1" ht="21" customHeight="1" x14ac:dyDescent="0.25">
      <c r="A15" s="20">
        <v>3</v>
      </c>
      <c r="B15" s="14" t="s">
        <v>28</v>
      </c>
      <c r="C15" s="11" t="s">
        <v>18</v>
      </c>
      <c r="D15" s="15">
        <v>11</v>
      </c>
      <c r="E15" s="19">
        <v>5500</v>
      </c>
      <c r="F15" s="19">
        <v>6732</v>
      </c>
      <c r="G15" s="19">
        <v>5610</v>
      </c>
      <c r="H15" s="19">
        <f>AVERAGE(E15:G15)</f>
        <v>5947.333333333333</v>
      </c>
      <c r="I15" s="20">
        <f>COUNT(E15:G15)</f>
        <v>3</v>
      </c>
      <c r="J15" s="20">
        <f>STDEV(E15:G15)</f>
        <v>681.76339981941919</v>
      </c>
      <c r="K15" s="20">
        <f t="shared" ref="K15" si="6">J15/H15*100</f>
        <v>11.463346034403417</v>
      </c>
      <c r="L15" s="20" t="str">
        <f t="shared" ref="L15" si="7">IF(K15&lt;33,"ОДНОРОДНЫЕ","НЕОДНОРОДНЫЕ")</f>
        <v>ОДНОРОДНЫЕ</v>
      </c>
      <c r="M15" s="19">
        <f>D15*H15</f>
        <v>65420.666666666664</v>
      </c>
    </row>
    <row r="16" spans="1:13" s="7" customFormat="1" x14ac:dyDescent="0.25">
      <c r="A16" s="5"/>
      <c r="B16" s="5"/>
      <c r="C16" s="5"/>
      <c r="D16" s="5"/>
      <c r="E16" s="6"/>
      <c r="F16" s="6"/>
      <c r="G16" s="6"/>
      <c r="H16" s="6"/>
      <c r="I16" s="5"/>
      <c r="J16" s="5"/>
      <c r="K16" s="5"/>
      <c r="L16" s="5"/>
      <c r="M16" s="16"/>
    </row>
    <row r="17" spans="1:13" s="7" customFormat="1" ht="14.45" customHeight="1" x14ac:dyDescent="0.25">
      <c r="A17" s="29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s="7" customFormat="1" ht="18.7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s="9" customFormat="1" ht="15" customHeight="1" x14ac:dyDescent="0.25">
      <c r="A19" s="27" t="s">
        <v>29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2" spans="1:13" x14ac:dyDescent="0.25">
      <c r="B22" s="22" t="s">
        <v>19</v>
      </c>
      <c r="C22" s="22"/>
      <c r="D22" s="22"/>
      <c r="E22" s="23"/>
      <c r="F22" s="23"/>
      <c r="G22" s="23"/>
      <c r="H22" s="23"/>
    </row>
    <row r="23" spans="1:13" x14ac:dyDescent="0.25">
      <c r="B23" s="22" t="s">
        <v>20</v>
      </c>
      <c r="C23" s="22"/>
      <c r="D23" s="22"/>
      <c r="E23" s="23" t="s">
        <v>21</v>
      </c>
      <c r="F23" s="23"/>
      <c r="G23" s="23"/>
      <c r="H23" s="23" t="s">
        <v>22</v>
      </c>
    </row>
    <row r="24" spans="1:13" x14ac:dyDescent="0.25">
      <c r="B24" s="22"/>
      <c r="C24" s="22"/>
      <c r="D24" s="22"/>
      <c r="E24" s="23"/>
      <c r="F24" s="23"/>
      <c r="G24" s="23"/>
      <c r="H24" s="23"/>
    </row>
  </sheetData>
  <mergeCells count="18">
    <mergeCell ref="A19:M19"/>
    <mergeCell ref="B7:L7"/>
    <mergeCell ref="A17:M17"/>
    <mergeCell ref="A18:M18"/>
    <mergeCell ref="M11:M12"/>
    <mergeCell ref="A10:B10"/>
    <mergeCell ref="C10:D10"/>
    <mergeCell ref="H11:H12"/>
    <mergeCell ref="I11:I12"/>
    <mergeCell ref="J11:J12"/>
    <mergeCell ref="K11:K12"/>
    <mergeCell ref="L11:L12"/>
    <mergeCell ref="A11:A12"/>
    <mergeCell ref="B11:B12"/>
    <mergeCell ref="C11:D11"/>
    <mergeCell ref="E10:E11"/>
    <mergeCell ref="F10:F11"/>
    <mergeCell ref="G10:G11"/>
  </mergeCells>
  <conditionalFormatting sqref="L14:L15">
    <cfRule type="containsText" dxfId="11" priority="28" operator="containsText" text="НЕ">
      <formula>NOT(ISERROR(SEARCH("НЕ",L14)))</formula>
    </cfRule>
    <cfRule type="containsText" dxfId="10" priority="29" operator="containsText" text="ОДНОРОДНЫЕ">
      <formula>NOT(ISERROR(SEARCH("ОДНОРОДНЫЕ",L14)))</formula>
    </cfRule>
    <cfRule type="containsText" dxfId="9" priority="30" operator="containsText" text="НЕОДНОРОДНЫЕ">
      <formula>NOT(ISERROR(SEARCH("НЕОДНОРОДНЫЕ",L14)))</formula>
    </cfRule>
  </conditionalFormatting>
  <conditionalFormatting sqref="L14:L15">
    <cfRule type="containsText" dxfId="8" priority="25" operator="containsText" text="НЕОДНОРОДНЫЕ">
      <formula>NOT(ISERROR(SEARCH("НЕОДНОРОДНЫЕ",L14)))</formula>
    </cfRule>
    <cfRule type="containsText" dxfId="7" priority="26" operator="containsText" text="ОДНОРОДНЫЕ">
      <formula>NOT(ISERROR(SEARCH("ОДНОРОДНЫЕ",L14)))</formula>
    </cfRule>
    <cfRule type="containsText" dxfId="6" priority="27" operator="containsText" text="НЕОДНОРОДНЫЕ">
      <formula>NOT(ISERROR(SEARCH("НЕОДНОРОДНЫЕ",L14)))</formula>
    </cfRule>
  </conditionalFormatting>
  <conditionalFormatting sqref="L13">
    <cfRule type="containsText" dxfId="5" priority="10" operator="containsText" text="НЕ">
      <formula>NOT(ISERROR(SEARCH("НЕ",L13)))</formula>
    </cfRule>
    <cfRule type="containsText" dxfId="4" priority="11" operator="containsText" text="ОДНОРОДНЫЕ">
      <formula>NOT(ISERROR(SEARCH("ОДНОРОДНЫЕ",L13)))</formula>
    </cfRule>
    <cfRule type="containsText" dxfId="3" priority="12" operator="containsText" text="НЕОДНОРОДНЫЕ">
      <formula>NOT(ISERROR(SEARCH("НЕОДНОРОДНЫЕ",L13)))</formula>
    </cfRule>
  </conditionalFormatting>
  <conditionalFormatting sqref="L13">
    <cfRule type="containsText" dxfId="2" priority="7" operator="containsText" text="НЕОДНОРОДНЫЕ">
      <formula>NOT(ISERROR(SEARCH("НЕОДНОРОДНЫЕ",L13)))</formula>
    </cfRule>
    <cfRule type="containsText" dxfId="1" priority="8" operator="containsText" text="ОДНОРОДНЫЕ">
      <formula>NOT(ISERROR(SEARCH("ОДНОРОДНЫЕ",L13)))</formula>
    </cfRule>
    <cfRule type="containsText" dxfId="0" priority="9" operator="containsText" text="НЕОДНОРОДНЫЕ">
      <formula>NOT(ISERROR(SEARCH("НЕОДНОРОДНЫЕ",L13)))</formula>
    </cfRule>
  </conditionalFormatting>
  <pageMargins left="0.31496062992125984" right="0.19685039370078741" top="0.35433070866141736" bottom="0.35433070866141736" header="0.11811023622047245" footer="0.11811023622047245"/>
  <pageSetup paperSize="9" scale="6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2026-09-23T03:21:31Z</dcterms:modified>
</cp:coreProperties>
</file>