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0928995E-F711-4979-8194-961D3E653A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R6" i="1" l="1"/>
  <c r="R8" i="1"/>
  <c r="R4" i="1"/>
  <c r="Q4" i="1"/>
  <c r="P5" i="1"/>
  <c r="P6" i="1"/>
  <c r="Q6" i="1" s="1"/>
  <c r="P7" i="1"/>
  <c r="P8" i="1"/>
  <c r="P4" i="1"/>
  <c r="O5" i="1"/>
  <c r="O6" i="1"/>
  <c r="O7" i="1"/>
  <c r="O8" i="1"/>
  <c r="O4" i="1"/>
  <c r="N8" i="1"/>
  <c r="N5" i="1"/>
  <c r="N6" i="1"/>
  <c r="N7" i="1"/>
  <c r="Q7" i="1" s="1"/>
  <c r="N4" i="1"/>
  <c r="R5" i="1"/>
  <c r="R7" i="1"/>
  <c r="Q5" i="1" l="1"/>
  <c r="Q8" i="1"/>
  <c r="R9" i="1"/>
</calcChain>
</file>

<file path=xl/sharedStrings.xml><?xml version="1.0" encoding="utf-8"?>
<sst xmlns="http://schemas.openxmlformats.org/spreadsheetml/2006/main" count="40" uniqueCount="36">
  <si>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</si>
  <si>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</si>
  <si>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</si>
  <si>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</si>
  <si>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</si>
  <si>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</si>
  <si>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</si>
  <si>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</si>
  <si>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</si>
  <si>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</si>
  <si>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</si>
  <si>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</si>
  <si>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</si>
  <si>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</si>
  <si>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</si>
  <si>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</si>
  <si>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</si>
  <si>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</si>
  <si>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>шт.</t>
  </si>
  <si>
    <t>№ п/п</t>
  </si>
  <si>
    <t>Приложение 4</t>
  </si>
  <si>
    <t>открытые источники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</si>
  <si>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
 **Цена не использовалась для  определения начальной (максимальной) цены договора-коэффициент вариации цены  превышает 33%
</t>
  </si>
  <si>
    <t>Электрод биполярный, коагулирующий</t>
  </si>
  <si>
    <t>упак.</t>
  </si>
  <si>
    <t xml:space="preserve">Вапоризационный электрод </t>
  </si>
  <si>
    <t>Электрод биполярный, петля</t>
  </si>
  <si>
    <t xml:space="preserve">Кабель биполярный, для резектоскопии </t>
  </si>
  <si>
    <t>Эндошприц, по REINER-ALEXANDER</t>
  </si>
  <si>
    <t>Источник 1
Исх. № 3318 от 06.07.2026
Вх. № 1776 от 07.07.2026</t>
  </si>
  <si>
    <t>Источник 2
Исх. № 3319 от 06.07.2026
Вх. № 1777 от 07.07.2026</t>
  </si>
  <si>
    <t>Источник 3
Исх. № 3320 от  06.07.2026
Вх. № 1775  от 07.07.2026</t>
  </si>
  <si>
    <t>https://zakupki.gov.ru/epz/contract/contractCard/payment-info-and-target-of-order.html?reestrNumber=2470000125425000122&amp;contractInfoId=98036056</t>
  </si>
  <si>
    <t>https://zakupki.gov.ru/epz/contract/contractCard/payment-info-and-target-of-order.html?reestrNumber=2121501971925000172&amp;contractInfoId=99894005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</si>
  <si>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№ЗКП-2026-008332 от 07.07.2026г. На дату окончания подачи предложений не было подано ни одного коммерческого предложения. 3) Осуществлен поиск ценовой информации в ЕИС в реестре договоров, заключенных заказчиками по результатам закупки в соответствии с Федеральным законом № 223-ФЗ, реестре контрактов, заключенных заказчиками в соответствии с Федеральным законом № 44-ФЗ.</t>
  </si>
  <si>
    <t>ЕИС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</si>
</sst>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9" fillId="0" borderId="1" xfId="4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contract/contractCard/payment-info-and-target-of-order.html?reestrNumber=2121501971925000172&amp;contractInfoId=99894005" TargetMode="External"/><Relationship Id="rId1" Type="http://schemas.openxmlformats.org/officeDocument/2006/relationships/hyperlink" Target="https://zakupki.gov.ru/epz/contract/contractCard/payment-info-and-target-of-order.html?reestrNumber=2470000125425000122&amp;contractInfoId=98036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tabSelected="1" topLeftCell="A3" zoomScale="90" zoomScaleNormal="90" workbookViewId="0">
      <selection sqref="A1:R19"/>
    </sheetView>
  </sheetViews>
  <sheetFormatPr defaultRowHeight="12.75" x14ac:dyDescent="0.2"/>
  <cols>
    <col min="1" max="1" width="5.42578125" style="1" customWidth="1"/>
    <col min="2" max="2" width="40" style="1" customWidth="1"/>
    <col min="3" max="3" width="7.28515625" style="1" customWidth="1"/>
    <col min="4" max="4" width="7.42578125" style="1" customWidth="1"/>
    <col min="5" max="5" width="16.5703125" style="4" customWidth="1"/>
    <col min="6" max="6" width="15.42578125" style="4" customWidth="1"/>
    <col min="7" max="7" width="14.140625" style="4" customWidth="1"/>
    <col min="8" max="8" width="13.28515625" style="4" customWidth="1"/>
    <col min="9" max="9" width="13.140625" style="4" customWidth="1"/>
    <col min="10" max="10" width="13.85546875" style="4" hidden="1" customWidth="1"/>
    <col min="11" max="11" width="14.5703125" style="4" hidden="1" customWidth="1"/>
    <col min="12" max="12" width="17.28515625" style="4" hidden="1" customWidth="1"/>
    <col min="13" max="13" width="38.42578125" style="4" hidden="1" customWidth="1"/>
    <col min="14" max="14" width="14.7109375" style="4" customWidth="1"/>
    <col min="15" max="15" width="14.28515625" style="1" customWidth="1"/>
    <col min="16" max="16" width="12" style="1" customWidth="1"/>
    <col min="17" max="17" width="12.7109375" style="1" customWidth="1"/>
    <col min="18" max="18" width="17.28515625" style="1" customWidth="1"/>
    <col min="19" max="19" width="9.140625" style="1"/>
    <col min="20" max="20" width="14" style="1" customWidth="1"/>
    <col min="21" max="21" width="15.42578125" style="1" customWidth="1"/>
    <col min="22" max="16384" width="9.140625" style="1"/>
  </cols>
  <sheetData>
    <row r="1" spans="1:21" ht="29.2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 t="s">
        <v>20</v>
      </c>
      <c r="R1" s="25"/>
    </row>
    <row r="2" spans="1:21" ht="37.5" customHeight="1" x14ac:dyDescent="0.2">
      <c r="A2" s="16" t="s">
        <v>19</v>
      </c>
      <c r="B2" s="16" t="s">
        <v>13</v>
      </c>
      <c r="C2" s="16" t="s">
        <v>1</v>
      </c>
      <c r="D2" s="16" t="s">
        <v>2</v>
      </c>
      <c r="E2" s="28" t="s">
        <v>5</v>
      </c>
      <c r="F2" s="29"/>
      <c r="G2" s="29"/>
      <c r="H2" s="30"/>
      <c r="I2" s="30"/>
      <c r="J2" s="30"/>
      <c r="K2" s="30"/>
      <c r="L2" s="30"/>
      <c r="M2" s="31"/>
      <c r="N2" s="16" t="s">
        <v>17</v>
      </c>
      <c r="O2" s="16" t="s">
        <v>14</v>
      </c>
      <c r="P2" s="16" t="s">
        <v>3</v>
      </c>
      <c r="Q2" s="16" t="s">
        <v>4</v>
      </c>
      <c r="R2" s="16" t="s">
        <v>15</v>
      </c>
    </row>
    <row r="3" spans="1:21" ht="71.25" customHeight="1" x14ac:dyDescent="0.2">
      <c r="A3" s="27"/>
      <c r="B3" s="27"/>
      <c r="C3" s="27"/>
      <c r="D3" s="27"/>
      <c r="E3" s="13" t="s">
        <v>29</v>
      </c>
      <c r="F3" s="13" t="s">
        <v>30</v>
      </c>
      <c r="G3" s="13" t="s">
        <v>31</v>
      </c>
      <c r="H3" s="21" t="s">
        <v>35</v>
      </c>
      <c r="I3" s="22"/>
      <c r="J3" s="21" t="s">
        <v>21</v>
      </c>
      <c r="K3" s="22"/>
      <c r="L3" s="21" t="s">
        <v>21</v>
      </c>
      <c r="M3" s="22"/>
      <c r="N3" s="17"/>
      <c r="O3" s="26"/>
      <c r="P3" s="26"/>
      <c r="Q3" s="26"/>
      <c r="R3" s="26"/>
    </row>
    <row r="4" spans="1:21" ht="35.25" customHeight="1" x14ac:dyDescent="0.2">
      <c r="A4" s="8">
        <v>1</v>
      </c>
      <c r="B4" s="9" t="s">
        <v>23</v>
      </c>
      <c r="C4" s="10" t="s">
        <v>24</v>
      </c>
      <c r="D4" s="11">
        <v>1</v>
      </c>
      <c r="E4" s="2">
        <v>140650</v>
      </c>
      <c r="F4" s="2">
        <v>141320</v>
      </c>
      <c r="G4" s="2">
        <v>139698</v>
      </c>
      <c r="H4" s="2"/>
      <c r="I4" s="2"/>
      <c r="J4" s="2"/>
      <c r="K4" s="2"/>
      <c r="L4" s="2"/>
      <c r="M4" s="2"/>
      <c r="N4" s="2">
        <f>ROUND((AVERAGE(E4:H4)),2)</f>
        <v>140556</v>
      </c>
      <c r="O4" s="2">
        <f>ROUND((MIN(E4:H4)),2)</f>
        <v>139698</v>
      </c>
      <c r="P4" s="5">
        <f>_xlfn.STDEV.S(E4:H4)</f>
        <v>815.07545662963014</v>
      </c>
      <c r="Q4" s="6">
        <f>P4*100/N4</f>
        <v>0.57989374813571115</v>
      </c>
      <c r="R4" s="2">
        <f>ROUND((O4*D4),2)</f>
        <v>139698</v>
      </c>
      <c r="T4" s="7"/>
    </row>
    <row r="5" spans="1:21" ht="35.25" customHeight="1" x14ac:dyDescent="0.2">
      <c r="A5" s="8">
        <v>2</v>
      </c>
      <c r="B5" s="9" t="s">
        <v>25</v>
      </c>
      <c r="C5" s="10" t="s">
        <v>24</v>
      </c>
      <c r="D5" s="12">
        <v>1</v>
      </c>
      <c r="E5" s="2">
        <v>138240</v>
      </c>
      <c r="F5" s="2">
        <v>138950</v>
      </c>
      <c r="G5" s="2">
        <v>136380</v>
      </c>
      <c r="H5" s="2"/>
      <c r="I5" s="2"/>
      <c r="J5" s="2"/>
      <c r="K5" s="2"/>
      <c r="L5" s="2"/>
      <c r="M5" s="2"/>
      <c r="N5" s="2">
        <f t="shared" ref="N5:N7" si="0">ROUND((AVERAGE(E5:H5)),2)</f>
        <v>137856.67000000001</v>
      </c>
      <c r="O5" s="2">
        <f t="shared" ref="O5:O8" si="1">ROUND((MIN(E5:H5)),2)</f>
        <v>136380</v>
      </c>
      <c r="P5" s="5">
        <f t="shared" ref="P5:P8" si="2">_xlfn.STDEV.S(E5:H5)</f>
        <v>1327.1900140271298</v>
      </c>
      <c r="Q5" s="6">
        <f t="shared" ref="Q5:Q8" si="3">P5*100/N5</f>
        <v>0.96273180980443651</v>
      </c>
      <c r="R5" s="2">
        <f t="shared" ref="R5:R7" si="4">ROUND((O5*D5),2)</f>
        <v>136380</v>
      </c>
      <c r="T5" s="7"/>
    </row>
    <row r="6" spans="1:21" ht="35.25" customHeight="1" x14ac:dyDescent="0.2">
      <c r="A6" s="8">
        <v>3</v>
      </c>
      <c r="B6" s="9" t="s">
        <v>26</v>
      </c>
      <c r="C6" s="10" t="s">
        <v>24</v>
      </c>
      <c r="D6" s="12">
        <v>7</v>
      </c>
      <c r="E6" s="2">
        <v>134170</v>
      </c>
      <c r="F6" s="2">
        <v>135000</v>
      </c>
      <c r="G6" s="2">
        <v>133508</v>
      </c>
      <c r="H6" s="2">
        <v>124432</v>
      </c>
      <c r="I6" s="14" t="s">
        <v>32</v>
      </c>
      <c r="J6" s="2"/>
      <c r="K6" s="2"/>
      <c r="L6" s="2"/>
      <c r="M6" s="2"/>
      <c r="N6" s="2">
        <f t="shared" si="0"/>
        <v>131777.5</v>
      </c>
      <c r="O6" s="2">
        <f t="shared" si="1"/>
        <v>124432</v>
      </c>
      <c r="P6" s="5">
        <f t="shared" si="2"/>
        <v>4934.8948992523301</v>
      </c>
      <c r="Q6" s="6">
        <f t="shared" si="3"/>
        <v>3.7448691159358236</v>
      </c>
      <c r="R6" s="2">
        <f>ROUND((O6*D6),2)</f>
        <v>871024</v>
      </c>
      <c r="T6" s="7"/>
    </row>
    <row r="7" spans="1:21" ht="35.25" customHeight="1" x14ac:dyDescent="0.2">
      <c r="A7" s="8">
        <v>4</v>
      </c>
      <c r="B7" s="9" t="s">
        <v>27</v>
      </c>
      <c r="C7" s="10" t="s">
        <v>18</v>
      </c>
      <c r="D7" s="12">
        <v>4</v>
      </c>
      <c r="E7" s="2">
        <v>31150</v>
      </c>
      <c r="F7" s="2">
        <v>31730</v>
      </c>
      <c r="G7" s="2">
        <v>30957</v>
      </c>
      <c r="H7" s="2"/>
      <c r="I7" s="14"/>
      <c r="J7" s="2"/>
      <c r="K7" s="14"/>
      <c r="L7" s="2"/>
      <c r="M7" s="14"/>
      <c r="N7" s="2">
        <f t="shared" si="0"/>
        <v>31279</v>
      </c>
      <c r="O7" s="2">
        <f t="shared" si="1"/>
        <v>30957</v>
      </c>
      <c r="P7" s="5">
        <f t="shared" si="2"/>
        <v>402.32201033500519</v>
      </c>
      <c r="Q7" s="6">
        <f t="shared" si="3"/>
        <v>1.2862368053166826</v>
      </c>
      <c r="R7" s="2">
        <f t="shared" si="4"/>
        <v>123828</v>
      </c>
      <c r="T7" s="7"/>
    </row>
    <row r="8" spans="1:21" ht="32.25" customHeight="1" x14ac:dyDescent="0.2">
      <c r="A8" s="8">
        <v>5</v>
      </c>
      <c r="B8" s="9" t="s">
        <v>28</v>
      </c>
      <c r="C8" s="10" t="s">
        <v>18</v>
      </c>
      <c r="D8" s="12">
        <v>2</v>
      </c>
      <c r="E8" s="2">
        <v>53400</v>
      </c>
      <c r="F8" s="2">
        <v>54140</v>
      </c>
      <c r="G8" s="2">
        <v>52280</v>
      </c>
      <c r="H8" s="2">
        <v>45977</v>
      </c>
      <c r="I8" s="14" t="s">
        <v>33</v>
      </c>
      <c r="J8" s="2"/>
      <c r="K8" s="2"/>
      <c r="L8" s="2"/>
      <c r="M8" s="2"/>
      <c r="N8" s="2">
        <f>ROUND((AVERAGE(E8:H8)),2)</f>
        <v>51449.25</v>
      </c>
      <c r="O8" s="2">
        <f t="shared" si="1"/>
        <v>45977</v>
      </c>
      <c r="P8" s="5">
        <f t="shared" si="2"/>
        <v>3727.4310523469107</v>
      </c>
      <c r="Q8" s="6">
        <f t="shared" si="3"/>
        <v>7.244869560483215</v>
      </c>
      <c r="R8" s="2">
        <f>ROUND((O8*D8),2)</f>
        <v>91954</v>
      </c>
      <c r="T8" s="7"/>
    </row>
    <row r="9" spans="1:21" ht="22.5" customHeight="1" x14ac:dyDescent="0.2">
      <c r="A9" s="19" t="s">
        <v>16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3">
        <f>SUM(R4:R8)</f>
        <v>1362884</v>
      </c>
      <c r="T9" s="7"/>
      <c r="U9" s="7"/>
    </row>
    <row r="10" spans="1:21" ht="48.75" customHeight="1" x14ac:dyDescent="0.2">
      <c r="B10" s="15" t="s">
        <v>22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21" ht="54" customHeight="1" x14ac:dyDescent="0.2">
      <c r="B11" s="18" t="s">
        <v>34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21" ht="52.5" customHeight="1" x14ac:dyDescent="0.2">
      <c r="B12" s="18" t="s">
        <v>12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 ht="18" customHeight="1" x14ac:dyDescent="0.2">
      <c r="B13" s="1" t="s">
        <v>6</v>
      </c>
    </row>
    <row r="14" spans="1:21" x14ac:dyDescent="0.2">
      <c r="B14" s="1" t="s">
        <v>11</v>
      </c>
    </row>
    <row r="15" spans="1:21" x14ac:dyDescent="0.2">
      <c r="B15" s="1" t="s">
        <v>7</v>
      </c>
    </row>
    <row r="16" spans="1:21" ht="29.25" customHeight="1" x14ac:dyDescent="0.2">
      <c r="B16" s="18" t="s">
        <v>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2:2" x14ac:dyDescent="0.2">
      <c r="B17" s="1" t="s">
        <v>9</v>
      </c>
    </row>
    <row r="18" spans="2:2" x14ac:dyDescent="0.2">
      <c r="B18" s="1" t="s">
        <v>10</v>
      </c>
    </row>
  </sheetData>
  <mergeCells count="20">
    <mergeCell ref="A1:P1"/>
    <mergeCell ref="Q1:R1"/>
    <mergeCell ref="O2:O3"/>
    <mergeCell ref="P2:P3"/>
    <mergeCell ref="D2:D3"/>
    <mergeCell ref="C2:C3"/>
    <mergeCell ref="Q2:Q3"/>
    <mergeCell ref="R2:R3"/>
    <mergeCell ref="A2:A3"/>
    <mergeCell ref="B2:B3"/>
    <mergeCell ref="E2:M2"/>
    <mergeCell ref="B10:R10"/>
    <mergeCell ref="N2:N3"/>
    <mergeCell ref="B11:R11"/>
    <mergeCell ref="B12:R12"/>
    <mergeCell ref="B16:R16"/>
    <mergeCell ref="A9:Q9"/>
    <mergeCell ref="H3:I3"/>
    <mergeCell ref="J3:K3"/>
    <mergeCell ref="L3:M3"/>
  </mergeCells>
  <conditionalFormatting sqref="Q4:Q8">
    <cfRule type="cellIs" dxfId="0" priority="1" stopIfTrue="1" operator="greaterThan">
      <formula>33</formula>
    </cfRule>
  </conditionalFormatting>
  <hyperlinks>
    <hyperlink ref="I6" r:id="rId1" xr:uid="{5F69E2CC-1E95-4732-B90E-338986B271D4}"/>
    <hyperlink ref="I8" r:id="rId2" xr:uid="{143C5ACE-3D24-465D-897C-AE420F5E113A}"/>
  </hyperlinks>
  <pageMargins left="0.31496062992125984" right="0.31496062992125984" top="0.74803149606299213" bottom="0.74803149606299213" header="0.31496062992125984" footer="0.31496062992125984"/>
  <pageSetup paperSize="9" scale="6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2026-09-22T04:45:21Z</dcterms:modified>
</cp:coreProperties>
</file>