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741678E-E4B5-4D6C-8585-29969BA3F7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12" i="1" l="1"/>
  <c r="I12" i="1"/>
  <c r="H12" i="1"/>
  <c r="M12" i="1" s="1"/>
  <c r="J11" i="1"/>
  <c r="I11" i="1"/>
  <c r="H11" i="1"/>
  <c r="M11" i="1" s="1"/>
  <c r="K12" i="1" l="1"/>
  <c r="L12" i="1" s="1"/>
  <c r="K11" i="1"/>
  <c r="L11" i="1" s="1"/>
  <c r="J13" i="1" l="1"/>
  <c r="I13" i="1"/>
  <c r="H13" i="1"/>
  <c r="M13" i="1" s="1"/>
  <c r="K13" i="1" l="1"/>
  <c r="L13" i="1" s="1"/>
</calcChain>
</file>

<file path=xl/sharedStrings.xml><?xml version="1.0" encoding="utf-8"?>
<sst xmlns="http://schemas.openxmlformats.org/spreadsheetml/2006/main" count="33" uniqueCount="29">
  <si>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</si>
  <si>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</si>
  <si>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</si>
  <si>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</si>
  <si>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</si>
  <si>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</si>
  <si>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</si>
  <si>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</si>
  <si>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</si>
  <si>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</si>
  <si>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</si>
  <si>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Начальная (максимальная) цена договора</t>
  </si>
  <si>
    <t>Средн. арифм.</t>
  </si>
  <si>
    <t>Обоснование начальной (максимальной) цены договора</t>
  </si>
  <si>
    <t>Используемый метод определения НМЦД: метод сопоставимых рыночных цен (анализ рынка)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</si>
  <si>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</si>
  <si>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>Подготовил:</t>
  </si>
  <si>
    <t>Ведущий специалист по закупкам АО "Горзеленхоз"</t>
  </si>
  <si>
    <t>__________</t>
  </si>
  <si>
    <t>А.А. Зайцев</t>
  </si>
  <si>
    <t>Источник № 1</t>
  </si>
  <si>
    <t>Источник № 3</t>
  </si>
  <si>
    <t>Источник № 2</t>
  </si>
  <si>
    <t>Расчет начальной (максимальной) цены договора  произведен по минимано предложеной цене.</t>
  </si>
  <si>
    <t>шт</t>
  </si>
  <si>
    <t>Бензопила STIHL MS 250 (2,3 кВт, 40 см) или эквивалент</t>
  </si>
  <si>
    <t>Воздуходув STIHL BG 86 или эквивалент</t>
  </si>
  <si>
    <t>Воздуходув STIHL BR 600 или эквивалент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</si>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</sst>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right" indent="15"/>
    </xf>
    <xf numFmtId="0" fontId="11" fillId="0" borderId="0" xfId="0" applyFont="1" applyAlignment="1">
      <alignment horizontal="left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3" fillId="3" borderId="0" xfId="0" applyNumberFormat="1" applyFont="1" applyFill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12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23"/>
  <sheetViews>
    <sheetView tabSelected="1" zoomScale="80" zoomScaleNormal="80" zoomScalePageLayoutView="70" workbookViewId="0">
      <selection activeCell="F28" sqref="F28"/>
    </sheetView>
  </sheetViews>
  <sheetFormatPr defaultColWidth="9.140625" defaultRowHeight="15" x14ac:dyDescent="0.25"/>
  <cols>
    <col min="1" max="1" width="6.42578125" style="2" bestFit="1" customWidth="1"/>
    <col min="2" max="2" width="52.42578125" style="2" bestFit="1" customWidth="1"/>
    <col min="3" max="3" width="7.42578125" style="2" bestFit="1" customWidth="1"/>
    <col min="4" max="4" width="7.140625" style="2" bestFit="1" customWidth="1"/>
    <col min="5" max="6" width="14.28515625" style="3" bestFit="1" customWidth="1"/>
    <col min="7" max="7" width="14.7109375" style="3" customWidth="1"/>
    <col min="8" max="8" width="13.7109375" style="3" customWidth="1"/>
    <col min="9" max="9" width="9.42578125" style="2" customWidth="1"/>
    <col min="10" max="10" width="12.5703125" style="2" customWidth="1"/>
    <col min="11" max="11" width="11.85546875" style="2" customWidth="1"/>
    <col min="12" max="12" width="22.5703125" style="2" customWidth="1"/>
    <col min="13" max="13" width="13.28515625" style="3" customWidth="1"/>
    <col min="14" max="16384" width="9.140625" style="1"/>
  </cols>
  <sheetData>
    <row r="2" spans="1:13" x14ac:dyDescent="0.2">
      <c r="A2" s="11"/>
      <c r="B2" s="15"/>
      <c r="C2" s="11"/>
      <c r="D2" s="11"/>
      <c r="I2" s="11"/>
      <c r="J2" s="11"/>
      <c r="K2" s="11"/>
      <c r="L2" s="11"/>
      <c r="M2" s="12" t="s">
        <v>28</v>
      </c>
    </row>
    <row r="3" spans="1:13" x14ac:dyDescent="0.2">
      <c r="A3" s="11"/>
      <c r="B3" s="16"/>
      <c r="C3" s="11"/>
      <c r="D3" s="11"/>
      <c r="I3" s="11"/>
      <c r="J3" s="11"/>
      <c r="K3" s="11"/>
      <c r="L3" s="11"/>
      <c r="M3" s="12"/>
    </row>
    <row r="4" spans="1:13" x14ac:dyDescent="0.2">
      <c r="A4" s="11"/>
      <c r="B4" s="16"/>
      <c r="C4" s="11"/>
      <c r="D4" s="11"/>
      <c r="I4" s="11"/>
      <c r="J4" s="11"/>
      <c r="K4" s="11"/>
      <c r="L4" s="11"/>
      <c r="M4" s="12"/>
    </row>
    <row r="5" spans="1:13" ht="18.75" x14ac:dyDescent="0.25">
      <c r="B5" s="35" t="s">
        <v>13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4"/>
    </row>
    <row r="8" spans="1:13" s="9" customFormat="1" ht="12.75" x14ac:dyDescent="0.25">
      <c r="A8" s="38" t="s">
        <v>11</v>
      </c>
      <c r="B8" s="39"/>
      <c r="C8" s="40">
        <f>E14</f>
        <v>435500</v>
      </c>
      <c r="D8" s="41"/>
      <c r="E8" s="32" t="s">
        <v>20</v>
      </c>
      <c r="F8" s="32" t="s">
        <v>22</v>
      </c>
      <c r="G8" s="32" t="s">
        <v>21</v>
      </c>
      <c r="H8" s="17"/>
      <c r="I8" s="18"/>
      <c r="J8" s="18"/>
      <c r="K8" s="18"/>
      <c r="L8" s="18"/>
      <c r="M8" s="17"/>
    </row>
    <row r="9" spans="1:13" s="9" customFormat="1" ht="12.75" x14ac:dyDescent="0.25">
      <c r="A9" s="31" t="s">
        <v>0</v>
      </c>
      <c r="B9" s="31" t="s">
        <v>1</v>
      </c>
      <c r="C9" s="31" t="s">
        <v>2</v>
      </c>
      <c r="D9" s="31"/>
      <c r="E9" s="33"/>
      <c r="F9" s="33"/>
      <c r="G9" s="33"/>
      <c r="H9" s="37" t="s">
        <v>12</v>
      </c>
      <c r="I9" s="31" t="s">
        <v>8</v>
      </c>
      <c r="J9" s="31" t="s">
        <v>9</v>
      </c>
      <c r="K9" s="31" t="s">
        <v>10</v>
      </c>
      <c r="L9" s="31" t="s">
        <v>6</v>
      </c>
      <c r="M9" s="37" t="s">
        <v>7</v>
      </c>
    </row>
    <row r="10" spans="1:13" s="9" customFormat="1" ht="16.5" customHeight="1" x14ac:dyDescent="0.25">
      <c r="A10" s="31"/>
      <c r="B10" s="31"/>
      <c r="C10" s="18" t="s">
        <v>3</v>
      </c>
      <c r="D10" s="18" t="s">
        <v>4</v>
      </c>
      <c r="E10" s="17" t="s">
        <v>5</v>
      </c>
      <c r="F10" s="17" t="s">
        <v>5</v>
      </c>
      <c r="G10" s="17" t="s">
        <v>5</v>
      </c>
      <c r="H10" s="37"/>
      <c r="I10" s="31"/>
      <c r="J10" s="31"/>
      <c r="K10" s="31"/>
      <c r="L10" s="31"/>
      <c r="M10" s="37"/>
    </row>
    <row r="11" spans="1:13" s="9" customFormat="1" ht="12.75" x14ac:dyDescent="0.25">
      <c r="A11" s="22">
        <v>1</v>
      </c>
      <c r="B11" s="19" t="s">
        <v>25</v>
      </c>
      <c r="C11" s="10" t="s">
        <v>24</v>
      </c>
      <c r="D11" s="13">
        <v>3</v>
      </c>
      <c r="E11" s="23">
        <v>41500</v>
      </c>
      <c r="F11" s="23">
        <v>42000</v>
      </c>
      <c r="G11" s="23">
        <v>43000</v>
      </c>
      <c r="H11" s="23">
        <f>AVERAGE(E11:G11)</f>
        <v>42166.666666666664</v>
      </c>
      <c r="I11" s="22">
        <f>COUNT(E11:G11)</f>
        <v>3</v>
      </c>
      <c r="J11" s="22">
        <f>STDEV(E11:G11)</f>
        <v>763.7626158259734</v>
      </c>
      <c r="K11" s="22">
        <f t="shared" ref="K11:K12" si="0">J11/H11*100</f>
        <v>1.811294741089265</v>
      </c>
      <c r="L11" s="18" t="str">
        <f t="shared" ref="L11:L12" si="1">IF(K11&lt;33,"ОДНОРОДНЫЕ","НЕОДНОРОДНЫЕ")</f>
        <v>ОДНОРОДНЫЕ</v>
      </c>
      <c r="M11" s="17">
        <f t="shared" ref="M11:M12" si="2">D11*H11</f>
        <v>126500</v>
      </c>
    </row>
    <row r="12" spans="1:13" s="9" customFormat="1" ht="12.75" x14ac:dyDescent="0.25">
      <c r="A12" s="22">
        <v>2</v>
      </c>
      <c r="B12" s="19" t="s">
        <v>26</v>
      </c>
      <c r="C12" s="10" t="s">
        <v>24</v>
      </c>
      <c r="D12" s="13">
        <v>3</v>
      </c>
      <c r="E12" s="23">
        <v>45000</v>
      </c>
      <c r="F12" s="23">
        <v>48000</v>
      </c>
      <c r="G12" s="23">
        <v>48000</v>
      </c>
      <c r="H12" s="23">
        <f t="shared" ref="H12" si="3">AVERAGE(E12:G12)</f>
        <v>47000</v>
      </c>
      <c r="I12" s="22">
        <f t="shared" ref="I12" si="4">COUNT(E12:G12)</f>
        <v>3</v>
      </c>
      <c r="J12" s="22">
        <f t="shared" ref="J12" si="5">STDEV(E12:G12)</f>
        <v>1732.0508075688772</v>
      </c>
      <c r="K12" s="22">
        <f t="shared" si="0"/>
        <v>3.6852144841891006</v>
      </c>
      <c r="L12" s="18" t="str">
        <f t="shared" si="1"/>
        <v>ОДНОРОДНЫЕ</v>
      </c>
      <c r="M12" s="17">
        <f t="shared" si="2"/>
        <v>141000</v>
      </c>
    </row>
    <row r="13" spans="1:13" s="9" customFormat="1" ht="12.75" x14ac:dyDescent="0.25">
      <c r="A13" s="22">
        <v>3</v>
      </c>
      <c r="B13" s="19" t="s">
        <v>27</v>
      </c>
      <c r="C13" s="10" t="s">
        <v>24</v>
      </c>
      <c r="D13" s="13">
        <v>2</v>
      </c>
      <c r="E13" s="23">
        <v>88000</v>
      </c>
      <c r="F13" s="23">
        <v>89000</v>
      </c>
      <c r="G13" s="23">
        <v>90000</v>
      </c>
      <c r="H13" s="23">
        <f>AVERAGE(E13:G13)</f>
        <v>89000</v>
      </c>
      <c r="I13" s="22">
        <f>COUNT(E13:G13)</f>
        <v>3</v>
      </c>
      <c r="J13" s="22">
        <f>STDEV(E13:G13)</f>
        <v>1000</v>
      </c>
      <c r="K13" s="22">
        <f t="shared" ref="K13" si="6">J13/H13*100</f>
        <v>1.1235955056179776</v>
      </c>
      <c r="L13" s="18" t="str">
        <f t="shared" ref="L13" si="7">IF(K13&lt;33,"ОДНОРОДНЫЕ","НЕОДНОРОДНЫЕ")</f>
        <v>ОДНОРОДНЫЕ</v>
      </c>
      <c r="M13" s="17">
        <f>D13*H13</f>
        <v>178000</v>
      </c>
    </row>
    <row r="14" spans="1:13" s="9" customFormat="1" ht="21" customHeight="1" x14ac:dyDescent="0.25">
      <c r="A14" s="24"/>
      <c r="B14" s="25"/>
      <c r="C14" s="26"/>
      <c r="D14" s="27"/>
      <c r="E14" s="29">
        <v>435500</v>
      </c>
      <c r="F14" s="30">
        <v>448000</v>
      </c>
      <c r="G14" s="30">
        <v>453000</v>
      </c>
      <c r="H14" s="28"/>
      <c r="I14" s="24"/>
      <c r="J14" s="24"/>
      <c r="K14" s="24"/>
      <c r="L14" s="24"/>
      <c r="M14" s="28"/>
    </row>
    <row r="15" spans="1:13" s="7" customFormat="1" x14ac:dyDescent="0.25">
      <c r="A15" s="5"/>
      <c r="B15" s="5"/>
      <c r="C15" s="5"/>
      <c r="D15" s="5"/>
      <c r="E15" s="6"/>
      <c r="F15" s="6"/>
      <c r="G15" s="6"/>
      <c r="H15" s="6"/>
      <c r="I15" s="5"/>
      <c r="J15" s="5"/>
      <c r="K15" s="5"/>
      <c r="L15" s="5"/>
      <c r="M15" s="14"/>
    </row>
    <row r="16" spans="1:13" s="7" customFormat="1" ht="14.45" customHeight="1" x14ac:dyDescent="0.25">
      <c r="A16" s="36" t="s">
        <v>14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s="7" customFormat="1" ht="15.75" customHeight="1" x14ac:dyDescent="0.25">
      <c r="A17" s="36" t="s">
        <v>15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s="8" customFormat="1" ht="15" customHeight="1" x14ac:dyDescent="0.25">
      <c r="A18" s="34" t="s">
        <v>23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21" spans="1:13" x14ac:dyDescent="0.25">
      <c r="B21" s="20" t="s">
        <v>16</v>
      </c>
      <c r="C21" s="20"/>
      <c r="D21" s="20"/>
      <c r="E21" s="21"/>
      <c r="F21" s="21"/>
      <c r="G21" s="21"/>
      <c r="H21" s="21"/>
    </row>
    <row r="22" spans="1:13" x14ac:dyDescent="0.25">
      <c r="B22" s="20" t="s">
        <v>17</v>
      </c>
      <c r="C22" s="20"/>
      <c r="D22" s="20"/>
      <c r="E22" s="21" t="s">
        <v>18</v>
      </c>
      <c r="F22" s="21"/>
      <c r="G22" s="21"/>
      <c r="H22" s="21" t="s">
        <v>19</v>
      </c>
    </row>
    <row r="23" spans="1:13" x14ac:dyDescent="0.25">
      <c r="B23" s="20"/>
      <c r="C23" s="20"/>
      <c r="D23" s="20"/>
      <c r="E23" s="21"/>
      <c r="F23" s="21"/>
      <c r="G23" s="21"/>
      <c r="H23" s="21"/>
    </row>
  </sheetData>
  <mergeCells count="18">
    <mergeCell ref="A18:M18"/>
    <mergeCell ref="B5:L5"/>
    <mergeCell ref="A16:M16"/>
    <mergeCell ref="A17:M17"/>
    <mergeCell ref="M9:M10"/>
    <mergeCell ref="A8:B8"/>
    <mergeCell ref="C8:D8"/>
    <mergeCell ref="H9:H10"/>
    <mergeCell ref="I9:I10"/>
    <mergeCell ref="J9:J10"/>
    <mergeCell ref="K9:K10"/>
    <mergeCell ref="L9:L10"/>
    <mergeCell ref="A9:A10"/>
    <mergeCell ref="B9:B10"/>
    <mergeCell ref="C9:D9"/>
    <mergeCell ref="E8:E9"/>
    <mergeCell ref="F8:F9"/>
    <mergeCell ref="G8:G9"/>
  </mergeCells>
  <conditionalFormatting sqref="L12:L14">
    <cfRule type="containsText" dxfId="11" priority="34" operator="containsText" text="НЕ">
      <formula>NOT(ISERROR(SEARCH("НЕ",L12)))</formula>
    </cfRule>
    <cfRule type="containsText" dxfId="10" priority="35" operator="containsText" text="ОДНОРОДНЫЕ">
      <formula>NOT(ISERROR(SEARCH("ОДНОРОДНЫЕ",L12)))</formula>
    </cfRule>
    <cfRule type="containsText" dxfId="9" priority="36" operator="containsText" text="НЕОДНОРОДНЫЕ">
      <formula>NOT(ISERROR(SEARCH("НЕОДНОРОДНЫЕ",L12)))</formula>
    </cfRule>
  </conditionalFormatting>
  <conditionalFormatting sqref="L12:L14">
    <cfRule type="containsText" dxfId="8" priority="31" operator="containsText" text="НЕОДНОРОДНЫЕ">
      <formula>NOT(ISERROR(SEARCH("НЕОДНОРОДНЫЕ",L12)))</formula>
    </cfRule>
    <cfRule type="containsText" dxfId="7" priority="32" operator="containsText" text="ОДНОРОДНЫЕ">
      <formula>NOT(ISERROR(SEARCH("ОДНОРОДНЫЕ",L12)))</formula>
    </cfRule>
    <cfRule type="containsText" dxfId="6" priority="33" operator="containsText" text="НЕОДНОРОДНЫЕ">
      <formula>NOT(ISERROR(SEARCH("НЕОДНОРОДНЫЕ",L12)))</formula>
    </cfRule>
  </conditionalFormatting>
  <conditionalFormatting sqref="L11">
    <cfRule type="containsText" dxfId="5" priority="16" operator="containsText" text="НЕ">
      <formula>NOT(ISERROR(SEARCH("НЕ",L11)))</formula>
    </cfRule>
    <cfRule type="containsText" dxfId="4" priority="17" operator="containsText" text="ОДНОРОДНЫЕ">
      <formula>NOT(ISERROR(SEARCH("ОДНОРОДНЫЕ",L11)))</formula>
    </cfRule>
    <cfRule type="containsText" dxfId="3" priority="18" operator="containsText" text="НЕОДНОРОДНЫЕ">
      <formula>NOT(ISERROR(SEARCH("НЕОДНОРОДНЫЕ",L11)))</formula>
    </cfRule>
  </conditionalFormatting>
  <conditionalFormatting sqref="L11">
    <cfRule type="containsText" dxfId="2" priority="13" operator="containsText" text="НЕОДНОРОДНЫЕ">
      <formula>NOT(ISERROR(SEARCH("НЕОДНОРОДНЫЕ",L11)))</formula>
    </cfRule>
    <cfRule type="containsText" dxfId="1" priority="14" operator="containsText" text="ОДНОРОДНЫЕ">
      <formula>NOT(ISERROR(SEARCH("ОДНОРОДНЫЕ",L11)))</formula>
    </cfRule>
    <cfRule type="containsText" dxfId="0" priority="15" operator="containsText" text="НЕОДНОРОДНЫЕ">
      <formula>NOT(ISERROR(SEARCH("НЕОДНОРОДНЫЕ",L11)))</formula>
    </cfRule>
  </conditionalFormatting>
  <pageMargins left="0.31496062992125984" right="0.19685039370078741" top="0.35433070866141736" bottom="0.35433070866141736" header="0.11811023622047245" footer="0.11811023622047245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2026-09-28T04:32:21Z</dcterms:modified>
</cp:coreProperties>
</file>