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0730" windowHeight="11700" tabRatio="943"/>
  </bookViews>
  <sheets>
    <sheet name="Сводная смета" sheetId="1" r:id="rId1"/>
    <sheet name="№1_Об" sheetId="6" r:id="rId2"/>
    <sheet name="№2_Кап.рем.(РД)" sheetId="8" r:id="rId3"/>
    <sheet name="№3_Конд" sheetId="7" r:id="rId4"/>
    <sheet name="№4_ИТС_Антитерорр_(РД)" sheetId="9" r:id="rId5"/>
  </sheets>
  <definedNames>
    <definedName name="_xlnm.Print_Titles" localSheetId="1">№1_Об!$21:$21</definedName>
    <definedName name="_xlnm.Print_Titles" localSheetId="2">'№2_Кап.рем.(РД)'!$21:$21</definedName>
    <definedName name="_xlnm.Print_Titles" localSheetId="3">№3_Конд!$22:$22</definedName>
    <definedName name="_xlnm.Print_Titles" localSheetId="4">'№4_ИТС_Антитерорр_(РД)'!$22:$22</definedName>
  </definedNames>
  <calcPr calcId="144525" refMode="R1C1"/>
</workbook>
</file>

<file path=xl/calcChain.xml><?xml version="1.0" encoding="utf-8"?>
<calcChain xmlns="http://schemas.openxmlformats.org/spreadsheetml/2006/main">
  <c r="H24" i="1" l="1"/>
  <c r="H25" i="1" s="1"/>
  <c r="F26" i="1" s="1"/>
  <c r="I25" i="9"/>
  <c r="I61" i="9" s="1"/>
  <c r="I37" i="9"/>
  <c r="I49" i="9"/>
  <c r="I24" i="8"/>
  <c r="I46" i="8" s="1"/>
  <c r="I47" i="8" s="1"/>
  <c r="I48" i="8" s="1"/>
  <c r="I25" i="7"/>
  <c r="I35" i="7" s="1"/>
  <c r="I36" i="7" s="1"/>
  <c r="I37" i="7" s="1"/>
  <c r="I24" i="6"/>
  <c r="I41" i="6" s="1"/>
  <c r="I42" i="6" s="1"/>
  <c r="I43" i="6" s="1"/>
  <c r="F24" i="1"/>
  <c r="I38" i="7" l="1"/>
  <c r="I39" i="7" s="1"/>
  <c r="I62" i="9"/>
  <c r="I63" i="9"/>
  <c r="I44" i="6"/>
  <c r="I45" i="6" s="1"/>
  <c r="I49" i="8"/>
  <c r="I50" i="8"/>
</calcChain>
</file>

<file path=xl/sharedStrings.xml><?xml version="1.0" encoding="utf-8"?>
<sst xmlns="http://schemas.openxmlformats.org/spreadsheetml/2006/main" count="407" uniqueCount="153">
  <si>
    <t>Обоснование</t>
  </si>
  <si>
    <t>проектных работ</t>
  </si>
  <si>
    <t>Заказчик</t>
  </si>
  <si>
    <t>№№ п/п</t>
  </si>
  <si>
    <t>на проектные работы и работы по инженерным изысканиям</t>
  </si>
  <si>
    <t>работ по инженерным изысканиям</t>
  </si>
  <si>
    <t>Наименование сметы на проектные работы и работы по инженерным изысканиям, затрат</t>
  </si>
  <si>
    <t>Сметная стоимость, тыс. руб.</t>
  </si>
  <si>
    <t xml:space="preserve">Форма по прил.№11 к приказу №421
Приложение </t>
  </si>
  <si>
    <t>СВОДНАЯ СМЕТА №1</t>
  </si>
  <si>
    <t>(наименование)</t>
  </si>
  <si>
    <t>(наименование стройки)</t>
  </si>
  <si>
    <t>Составлена в уровне цен на III кв. 2026 г.</t>
  </si>
  <si>
    <t>1</t>
  </si>
  <si>
    <t>Обмерные работы</t>
  </si>
  <si>
    <t>2</t>
  </si>
  <si>
    <t>Капитальный ремонт (РД)</t>
  </si>
  <si>
    <t>3</t>
  </si>
  <si>
    <t>Кондиционирование</t>
  </si>
  <si>
    <t>4</t>
  </si>
  <si>
    <t>Инженерно-техническая система антитерорр РД</t>
  </si>
  <si>
    <t>5</t>
  </si>
  <si>
    <t>Итого по видам работ</t>
  </si>
  <si>
    <t/>
  </si>
  <si>
    <t>6</t>
  </si>
  <si>
    <t>НДС</t>
  </si>
  <si>
    <t>22% от п.5</t>
  </si>
  <si>
    <t>7</t>
  </si>
  <si>
    <t>ВСЕГО</t>
  </si>
  <si>
    <t>Сумма от п.5-6</t>
  </si>
  <si>
    <t>Всего по cводной смете (тыс. руб.):</t>
  </si>
  <si>
    <t>2 527.29 (Два миллиона пятьсот двадцать семь тысяч двести девяносто рублей, 00 копеек)</t>
  </si>
  <si>
    <t>Всего с НДС (тыс. руб.):</t>
  </si>
  <si>
    <t>«Адепт: Проект в 2025.10» © ООО «Адепт»</t>
  </si>
  <si>
    <t>Всего по смете (руб.):</t>
  </si>
  <si>
    <t>Всего по смете:</t>
  </si>
  <si>
    <t>Коэф - т 7.22 от п.2</t>
  </si>
  <si>
    <t>Письмо Минстроя России от 23.07.2026 №45358-ИФ/09</t>
  </si>
  <si>
    <t>Индекс на III квартал 2026 года на проектные работы к уровню цен 01.01.2001</t>
  </si>
  <si>
    <t>Итого по смете:</t>
  </si>
  <si>
    <t>9. Планы кровли со вскрытиями</t>
  </si>
  <si>
    <t>8. Стропильные и подстропильные конструкции покрытия с определением сечений</t>
  </si>
  <si>
    <t>7. Планы ограждающих конструкций покрытия со вскрытиями</t>
  </si>
  <si>
    <t>6. Планы несущих конструкций покрытия со связями и прогонами, узлами сопряжений конструкций</t>
  </si>
  <si>
    <t>5. Фасады, окна, ворота</t>
  </si>
  <si>
    <t>4. Поперечные и продольные разрезы с узлами сопряжений конструкций</t>
  </si>
  <si>
    <t>3. Планы полов с определением состава полов</t>
  </si>
  <si>
    <t>2. Поэтажные планы здания</t>
  </si>
  <si>
    <t>1. Планы фундаментов и фундаменты</t>
  </si>
  <si>
    <t>Разделы документации</t>
  </si>
  <si>
    <t>K5 = 1.1
Глава 2.1, п.2.1.14 (Ценообразующий)</t>
  </si>
  <si>
    <t>Базовая цена преддоговорных работ определяется из расчета 10% от базовой цены выполнения обмерных работ</t>
  </si>
  <si>
    <t>K4 = 0.75
Глава 2.1, п.2.1.12 (Ценообразующий)</t>
  </si>
  <si>
    <t>При выполнении обмерных работ с использованием и сверкой имеющихся чертежей и выдачей скорректированных чертежей заказчику, на соответствующие виды работ вводится понижающий коэффициент</t>
  </si>
  <si>
    <t>K3 = 3.5
Таблица 11, п.2 (Ценообразующий)</t>
  </si>
  <si>
    <t>Корректирующий коэффициент, учитывающий строительный объем зданий и сооружений до 2000 м3</t>
  </si>
  <si>
    <t>K2 = 1.15
Таблица 10, п.6 (Ценообразующий)</t>
  </si>
  <si>
    <t>Выполнение работ в условиях, требующих обеспечение безопасности (использование дополнительных лестниц и различных приспособлений)</t>
  </si>
  <si>
    <t>K1 = 1.15
Таблица 10, п.2 (Ценообразующий)</t>
  </si>
  <si>
    <t>Насыщенность оборудованием более 50% площади помещений, затрудняющая производство обмерных и обследовательских работ или выполнение обмеров и обследований в затрудненных условиях (захламленность, стесненность, частично разобраны полы и др.)</t>
  </si>
  <si>
    <t>Коэффициенты</t>
  </si>
  <si>
    <t>(A + B * Xзад) * Количество * K1 * K2 * K3 * K4 * K5
(0 руб + 590 руб * 15.708) * 1 * 1.15 * 1.15 * 3.5 * 0.75 * 1.1 * 0.9665</t>
  </si>
  <si>
    <t>Справочник базовых цен на обмерные работы и обследования зданий и сооружений. 2016 г. Глава 3. Базовые цены на выполнение обмерных работ и обследований. Таблица 1. Базовые цены на выполнение обмерных работ для одноэтажных зданий, п.2
B=0.59 тыс.руб;
Осн. показ. Х=15.708 (100 м3) 
Количество = 1</t>
  </si>
  <si>
    <t>Выполнение обмерных работ для бескаркасных одноэтажных зданий. II категория сложности работ. I категория сложности здания. Высота здания до 4 м.</t>
  </si>
  <si>
    <t>Сметная стоимость, руб.</t>
  </si>
  <si>
    <t>Расчет стоимости</t>
  </si>
  <si>
    <t>Наименование, номера глав, таблиц, параграфов и пунктов НЗ на проектные работы</t>
  </si>
  <si>
    <t>Наименование объекта проектирования или вида проектных работ</t>
  </si>
  <si>
    <t>№ пп</t>
  </si>
  <si>
    <t>Проектная организация</t>
  </si>
  <si>
    <t>по объекту:</t>
  </si>
  <si>
    <t>на проектные (изыскательские) работы</t>
  </si>
  <si>
    <t>Смета №1</t>
  </si>
  <si>
    <t>форма №2П, 707/пр</t>
  </si>
  <si>
    <t>«Адепт: Проект в 2025.10»
© ООО «Адепт»</t>
  </si>
  <si>
    <t>Коэф - т 1.71 от п.2</t>
  </si>
  <si>
    <t>Индекс на III квартал 2026 года на проектные работы к уровню цен 01.01.2021</t>
  </si>
  <si>
    <t>2. Смета на строительство объектов капитального строительства</t>
  </si>
  <si>
    <t>3.5% [из 6.8%]</t>
  </si>
  <si>
    <t>1.2. Кондиционирование</t>
  </si>
  <si>
    <t>3.3% [из 6.8%]</t>
  </si>
  <si>
    <t>1.1. Автоматизация</t>
  </si>
  <si>
    <t>1.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</si>
  <si>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K2 = 0.14
понижающий коэффициент, учитывающий разницу в трудоемкости работ по проектируемому объекту и объекту аналогу (Ценообразующий)</t>
  </si>
  <si>
    <t>К'пон = Xзад / (0.5 * Xмин)</t>
  </si>
  <si>
    <t>K1 = 0.5
Методика, 707/пр. Глава IX, п.159 (Ценообразующий)</t>
  </si>
  <si>
    <t>Корректирующий коэффициент, учитывающий стоимость проектных работ для капитального ремонта, применяемый к ценам МНЗ на проектные работы, устанавливается в размере до 0.5. Максимальный размер коэффициента применяется в случае выполнения полного объема капитального ремонта по объекту согласно нормам проектирования</t>
  </si>
  <si>
    <t>Кст = 0.6</t>
  </si>
  <si>
    <t>Стадия: Рабочая документация</t>
  </si>
  <si>
    <t>(A + B * (0.4 * Xмин + 0.6 * (Xмин / 2))) * Количество * Кст * K1 * K2
(4973400 руб + 863 руб * (0.4 * 5000 + 0.6 * 5000 / 2)) * 1 * 0.6 * 0.5 * 0.14 * 0.07283</t>
  </si>
  <si>
    <t>НЗ №848/пр Объекты жилищно-гражданского назначения. 2023 г. Таблица 3.8. Объекты образования, п.2
A=4973.4 тыс.руб; B=0.863 тыс.руб;
Xмин=5000; 
Осн. показ. Х=355.35 (кв.м) 
Количество = 1</t>
  </si>
  <si>
    <t>Здание средней школы, здание специализированной школы среднего образования. Площадь от 5000 до 10000 кв.м включительно.</t>
  </si>
  <si>
    <t>Смета №3</t>
  </si>
  <si>
    <t>17. Сметная документация</t>
  </si>
  <si>
    <t>16. Проект организации строительства</t>
  </si>
  <si>
    <t>15. Ремонт (замена) системы газоснабжение</t>
  </si>
  <si>
    <t>14. Ремонт (замена) систем связи, сигнализации и других систем слабых токов</t>
  </si>
  <si>
    <t>13. Ремонт (замена) систем энергообеспечения и электроснабжения</t>
  </si>
  <si>
    <t>12. Ремонт (замена) систем водоснабжения и канализации</t>
  </si>
  <si>
    <t>11. Ремонт (замена) систем отопления и вентиляции</t>
  </si>
  <si>
    <t>10. Ремонт полов</t>
  </si>
  <si>
    <t>9. Ремонт стен и потолков (отделочные работы)</t>
  </si>
  <si>
    <t>8. Ремонт (замена) дверей</t>
  </si>
  <si>
    <t>7. Ремонт (замена) окон</t>
  </si>
  <si>
    <t>6. Ремонт фасада</t>
  </si>
  <si>
    <t>5. Ремонт (замена) кровли и ограждающих конструкций</t>
  </si>
  <si>
    <t>4. Ремонт, усиление, частичная замена перекрытий и покрытий</t>
  </si>
  <si>
    <t>3. Ремонт и усиление лестниц, площадок крылец</t>
  </si>
  <si>
    <t>2. Ремонт, усиление, частичная замена стен и перегородок</t>
  </si>
  <si>
    <t>1. Ремонт и усиление фундаментов (цоколя)</t>
  </si>
  <si>
    <t>K1 = 0.8
общие положения п.1.9 (Ценообразующий)</t>
  </si>
  <si>
    <t>При разработке технической документации по капитальному ремонту с использованием существующей технической (исполнительной) документации к ценовым показателям рекомендуется применять понижающий коэффициент</t>
  </si>
  <si>
    <t>Кст = 1</t>
  </si>
  <si>
    <t>Стадия: Техническая документация</t>
  </si>
  <si>
    <t>(A + B * Xзад) * Количество * Кст * K1
(226000 руб + 80 руб * 355.35) * 1 * 1 * 0.8 * 0.929</t>
  </si>
  <si>
    <t>Нормативы подготовки технической документации для капитального ремонта зданий и сооружений жилищно-гражданского назначения. 2012 г. Таблица №4. Объекты образования, дошкольные учреждения, п.3
A=226 тыс.руб; B=0.08 тыс.руб;
Осн. показ. Х=355.35 (м2) 
Количество = 1</t>
  </si>
  <si>
    <t>Общеобразовательные школы, лицеи, гимназии, школы-интернаты, школы искусств, дома детского творчества, колледжи. Здания бескаркасные одноэтажные.</t>
  </si>
  <si>
    <t>Смета №2</t>
  </si>
  <si>
    <t>4. Смета на строительство</t>
  </si>
  <si>
    <t>9% [из 18%]</t>
  </si>
  <si>
    <t>3.2. Автоматизация</t>
  </si>
  <si>
    <t>3.1. Система электроснабжения</t>
  </si>
  <si>
    <t>3.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</si>
  <si>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2. Технологические решения</t>
  </si>
  <si>
    <t>1. Конструктивные и объемно-планировочные решения</t>
  </si>
  <si>
    <t>K1 = 1.2
Табл.2, п.8 (Ценообразующий)</t>
  </si>
  <si>
    <t>Проектирование ИТСО со скрытой прокладкой инженерных коммуникаций применяется с корректирующим коэффициентом</t>
  </si>
  <si>
    <t>Ктек = 1.71
Письмо Минстроя России от 23.07.2026 №45358-ИФ/09</t>
  </si>
  <si>
    <t>инд.3кв.2026г.к 01.01.2021 на пр.раб.</t>
  </si>
  <si>
    <t>(A + B * Xзад) * Количество * Кст * Ктек * K1
(77600 руб + 10350 руб * 4) * 1 * 0.6 * 1.71 * 1.2</t>
  </si>
  <si>
    <t>НЗ №828/пр Инженерно-техническая система антитеррористической защищенности объектов жилищно-гражданского назначения. 2023 г. Таблица 3.3. Система охранная телевизионная (СОТ), п.2
A=77.6 тыс.руб; B=10.35 тыс.руб;
Осн. показ. Х=4 (шт.) 
Количество = 1</t>
  </si>
  <si>
    <t>Система охранная телевизионная наружная (далее - СОТН). Количество видеокамер от 2 до 10 шт. включительно.</t>
  </si>
  <si>
    <t>(A + B * Xзад) * Количество * Кст * Ктек * K1
(105200 руб + 5313 руб * 12) * 1 * 0.6 * 1.71 * 1.2</t>
  </si>
  <si>
    <t>НЗ №828/пр Инженерно-техническая система антитеррористической защищенности объектов жилищно-гражданского назначения. 2023 г. Таблица 3.3. Система охранная телевизионная (СОТ), п.1
A=105.2 тыс.руб; B=5.313 тыс.руб;
Осн. показ. Х=12 (шт.) 
Количество = 1</t>
  </si>
  <si>
    <t>Система охранная телевизионная внутренняя (далее - СОТВ). Количество видеокамер от 10 до 25 шт. включительно.</t>
  </si>
  <si>
    <t>(A + B * Xзад) * Количество * Кст * Ктек * K1
(26300 руб + 70 руб * 355.35) * 1 * 0.6 * 1.71 * 1.2</t>
  </si>
  <si>
    <t>НЗ №828/пр Инженерно-техническая система антитеррористической защищенности объектов жилищно-гражданского назначения. 2023 г. Таблица 3.1. Система охранной и тревожной сигнализации (СОТС), п.1
A=26.3 тыс.руб; B=0.07 тыс.руб;
Осн. показ. Х=355.35 (кв.м.) 
Количество = 1</t>
  </si>
  <si>
    <t>СОТС внутри здания. Защищаемая площадь от 300 до 1000 кв.м. включительно.</t>
  </si>
  <si>
    <t>Смета №4</t>
  </si>
  <si>
    <t>«Капитальный ремонт здания гимназии № 54 Литер Г1, расположенного по адресу: г. Краснодар, ул. им. Дзержинского, д. 24»</t>
  </si>
  <si>
    <t>УТВЕРЖДАЮ:</t>
  </si>
  <si>
    <t>Директор</t>
  </si>
  <si>
    <t>МАОУ гимназия № 54</t>
  </si>
  <si>
    <t>__________________________________/Е.В.Сидельникова/</t>
  </si>
  <si>
    <t>"______ " __________________________2026 г.</t>
  </si>
  <si>
    <t>301 293.26 (Триста одна тысяча двести девяносто три рубля, 26 копеек)</t>
  </si>
  <si>
    <t>1 665 588.20 (Один миллион шестьсот шестьдесят пять тысяч пятьсот восемьдесят восемь рублей, 20 копеек)</t>
  </si>
  <si>
    <t>51 012.23 (Пятьдесят одна тысяча двенадцать рублей, 23 копейки)</t>
  </si>
  <si>
    <t>509 395.71 (Пятьсот девять тысяч триста девяносто пять рублей, 71 копейка)</t>
  </si>
  <si>
    <t>Исп.: Давыдова Н.В., Лексикова А.Ю.</t>
  </si>
  <si>
    <t>тел.: 8(861) 259-70-14; 8(861) 259-70-13</t>
  </si>
  <si>
    <t xml:space="preserve">Составил </t>
  </si>
  <si>
    <t xml:space="preserve">Ведущий специалист МКУ ЦОДУДО________________________________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</si>
</sst>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###%"/>
    <numFmt numFmtId="165" formatCode="#,##0.00000"/>
  </numFmts>
  <fonts count="16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"/>
      <family val="2"/>
      <charset val="204"/>
    </font>
    <font>
      <sz val="6"/>
      <name val="Arial"/>
      <family val="2"/>
      <charset val="204"/>
    </font>
    <font>
      <sz val="10"/>
      <color indexed="8"/>
      <name val="Arial"/>
      <family val="2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4" fillId="0" borderId="0">
      <alignment horizontal="left" vertical="top"/>
    </xf>
    <xf numFmtId="0" fontId="1" fillId="0" borderId="0"/>
  </cellStyleXfs>
  <cellXfs count="220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right"/>
    </xf>
    <xf numFmtId="0" fontId="5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0" fillId="0" borderId="0" xfId="0" applyNumberForma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5" fillId="0" borderId="0" xfId="0" applyFont="1" applyAlignment="1"/>
    <xf numFmtId="0" fontId="1" fillId="0" borderId="0" xfId="0" applyNumberFormat="1" applyFont="1"/>
    <xf numFmtId="49" fontId="1" fillId="0" borderId="0" xfId="0" applyNumberFormat="1" applyFont="1"/>
    <xf numFmtId="0" fontId="1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top" wrapText="1"/>
    </xf>
    <xf numFmtId="0" fontId="6" fillId="0" borderId="0" xfId="0" applyNumberFormat="1" applyFont="1" applyAlignment="1"/>
    <xf numFmtId="0" fontId="3" fillId="0" borderId="0" xfId="0" applyNumberFormat="1" applyFont="1" applyAlignment="1"/>
    <xf numFmtId="0" fontId="1" fillId="0" borderId="0" xfId="0" applyNumberFormat="1" applyFont="1" applyAlignment="1">
      <alignment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1" fillId="0" borderId="0" xfId="2" applyNumberFormat="1" applyFont="1"/>
    <xf numFmtId="0" fontId="1" fillId="0" borderId="0" xfId="2" applyNumberFormat="1" applyFont="1" applyAlignment="1">
      <alignment wrapText="1"/>
    </xf>
    <xf numFmtId="0" fontId="1" fillId="0" borderId="0" xfId="2" applyNumberFormat="1" applyFont="1" applyAlignment="1">
      <alignment horizontal="left" vertical="top" wrapText="1"/>
    </xf>
    <xf numFmtId="0" fontId="1" fillId="0" borderId="0" xfId="2" applyNumberFormat="1" applyFont="1" applyAlignment="1">
      <alignment horizontal="left" vertical="top"/>
    </xf>
    <xf numFmtId="4" fontId="8" fillId="0" borderId="1" xfId="2" applyNumberFormat="1" applyFont="1" applyBorder="1" applyAlignment="1">
      <alignment horizontal="right" vertical="top" wrapText="1"/>
    </xf>
    <xf numFmtId="0" fontId="8" fillId="0" borderId="1" xfId="2" applyNumberFormat="1" applyFont="1" applyBorder="1" applyAlignment="1">
      <alignment horizontal="left" vertical="top" wrapText="1"/>
    </xf>
    <xf numFmtId="49" fontId="8" fillId="0" borderId="1" xfId="2" applyNumberFormat="1" applyFont="1" applyBorder="1" applyAlignment="1">
      <alignment horizontal="right" vertical="top" wrapText="1"/>
    </xf>
    <xf numFmtId="4" fontId="1" fillId="0" borderId="1" xfId="2" applyNumberFormat="1" applyFont="1" applyBorder="1" applyAlignment="1">
      <alignment horizontal="right" vertical="top" wrapText="1"/>
    </xf>
    <xf numFmtId="0" fontId="1" fillId="0" borderId="1" xfId="2" applyNumberFormat="1" applyFont="1" applyBorder="1" applyAlignment="1">
      <alignment horizontal="left" vertical="top" wrapText="1"/>
    </xf>
    <xf numFmtId="4" fontId="8" fillId="0" borderId="3" xfId="2" applyNumberFormat="1" applyFont="1" applyBorder="1" applyAlignment="1">
      <alignment horizontal="right" vertical="top" wrapText="1"/>
    </xf>
    <xf numFmtId="0" fontId="8" fillId="0" borderId="3" xfId="2" applyNumberFormat="1" applyFont="1" applyBorder="1" applyAlignment="1">
      <alignment horizontal="left" vertical="top" wrapText="1"/>
    </xf>
    <xf numFmtId="49" fontId="8" fillId="0" borderId="3" xfId="2" applyNumberFormat="1" applyFont="1" applyBorder="1" applyAlignment="1">
      <alignment horizontal="right" vertical="top" wrapText="1"/>
    </xf>
    <xf numFmtId="0" fontId="1" fillId="0" borderId="3" xfId="2" applyNumberFormat="1" applyFont="1" applyBorder="1" applyAlignment="1">
      <alignment horizontal="right" vertical="top" wrapText="1"/>
    </xf>
    <xf numFmtId="0" fontId="1" fillId="0" borderId="3" xfId="2" applyNumberFormat="1" applyFont="1" applyBorder="1" applyAlignment="1">
      <alignment horizontal="left" vertical="top" wrapText="1"/>
    </xf>
    <xf numFmtId="0" fontId="1" fillId="0" borderId="4" xfId="2" applyNumberFormat="1" applyFont="1" applyBorder="1" applyAlignment="1">
      <alignment horizontal="right" vertical="top" wrapText="1"/>
    </xf>
    <xf numFmtId="0" fontId="1" fillId="0" borderId="4" xfId="2" applyNumberFormat="1" applyFont="1" applyBorder="1" applyAlignment="1">
      <alignment horizontal="lef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NumberFormat="1" applyFont="1" applyBorder="1" applyAlignment="1">
      <alignment horizontal="right" vertical="top" wrapText="1"/>
    </xf>
    <xf numFmtId="0" fontId="8" fillId="0" borderId="4" xfId="2" applyNumberFormat="1" applyFont="1" applyBorder="1" applyAlignment="1">
      <alignment horizontal="left" vertical="top" wrapText="1"/>
    </xf>
    <xf numFmtId="0" fontId="8" fillId="0" borderId="5" xfId="2" applyNumberFormat="1" applyFont="1" applyBorder="1" applyAlignment="1">
      <alignment horizontal="right" vertical="top" wrapText="1"/>
    </xf>
    <xf numFmtId="0" fontId="8" fillId="0" borderId="5" xfId="2" applyNumberFormat="1" applyFont="1" applyBorder="1" applyAlignment="1">
      <alignment horizontal="left" vertical="top" wrapText="1"/>
    </xf>
    <xf numFmtId="49" fontId="8" fillId="0" borderId="5" xfId="2" applyNumberFormat="1" applyFont="1" applyBorder="1" applyAlignment="1">
      <alignment horizontal="right" vertical="top" wrapText="1"/>
    </xf>
    <xf numFmtId="4" fontId="1" fillId="0" borderId="6" xfId="2" applyNumberFormat="1" applyFont="1" applyBorder="1" applyAlignment="1">
      <alignment horizontal="right" vertical="top" wrapText="1"/>
    </xf>
    <xf numFmtId="0" fontId="1" fillId="0" borderId="6" xfId="2" applyNumberFormat="1" applyFont="1" applyBorder="1" applyAlignment="1">
      <alignment horizontal="left" vertical="top" wrapText="1"/>
    </xf>
    <xf numFmtId="49" fontId="8" fillId="0" borderId="6" xfId="2" applyNumberFormat="1" applyFont="1" applyBorder="1" applyAlignment="1">
      <alignment horizontal="right" vertical="top" wrapText="1"/>
    </xf>
    <xf numFmtId="0" fontId="1" fillId="0" borderId="7" xfId="2" applyNumberFormat="1" applyFont="1" applyBorder="1" applyAlignment="1">
      <alignment horizontal="center" wrapText="1"/>
    </xf>
    <xf numFmtId="49" fontId="1" fillId="0" borderId="7" xfId="2" applyNumberFormat="1" applyFont="1" applyBorder="1" applyAlignment="1">
      <alignment horizontal="center" wrapText="1"/>
    </xf>
    <xf numFmtId="0" fontId="3" fillId="0" borderId="7" xfId="2" applyNumberFormat="1" applyFont="1" applyBorder="1" applyAlignment="1">
      <alignment horizontal="center" vertical="top" wrapText="1"/>
    </xf>
    <xf numFmtId="0" fontId="1" fillId="0" borderId="0" xfId="2" applyNumberFormat="1" applyAlignment="1">
      <alignment wrapText="1"/>
    </xf>
    <xf numFmtId="0" fontId="1" fillId="0" borderId="0" xfId="2" applyNumberFormat="1" applyFont="1" applyAlignment="1">
      <alignment horizontal="center" vertical="top" wrapText="1"/>
    </xf>
    <xf numFmtId="0" fontId="1" fillId="0" borderId="0" xfId="2" applyNumberFormat="1" applyAlignment="1">
      <alignment horizontal="center" vertical="top" wrapText="1"/>
    </xf>
    <xf numFmtId="0" fontId="1" fillId="0" borderId="0" xfId="2" applyNumberFormat="1" applyFont="1" applyAlignment="1">
      <alignment vertical="top" wrapText="1"/>
    </xf>
    <xf numFmtId="0" fontId="8" fillId="0" borderId="0" xfId="2" applyNumberFormat="1" applyFont="1" applyAlignment="1">
      <alignment vertical="top" wrapText="1"/>
    </xf>
    <xf numFmtId="0" fontId="1" fillId="0" borderId="0" xfId="2" applyNumberFormat="1" applyAlignment="1">
      <alignment vertical="top" wrapText="1"/>
    </xf>
    <xf numFmtId="0" fontId="1" fillId="0" borderId="0" xfId="2" applyNumberFormat="1" applyFont="1" applyBorder="1" applyAlignment="1">
      <alignment vertical="top" wrapText="1"/>
    </xf>
    <xf numFmtId="0" fontId="1" fillId="0" borderId="0" xfId="2" applyNumberFormat="1" applyFont="1" applyBorder="1" applyAlignment="1">
      <alignment wrapText="1"/>
    </xf>
    <xf numFmtId="0" fontId="1" fillId="0" borderId="0" xfId="2" applyNumberFormat="1" applyBorder="1" applyAlignment="1">
      <alignment vertical="top" wrapText="1"/>
    </xf>
    <xf numFmtId="0" fontId="5" fillId="0" borderId="0" xfId="2" applyNumberFormat="1" applyFont="1" applyAlignment="1">
      <alignment horizontal="right" wrapText="1"/>
    </xf>
    <xf numFmtId="0" fontId="1" fillId="0" borderId="0" xfId="2" applyNumberFormat="1" applyBorder="1" applyAlignment="1">
      <alignment horizontal="center" vertical="center"/>
    </xf>
    <xf numFmtId="0" fontId="1" fillId="0" borderId="0" xfId="2" applyNumberFormat="1" applyFont="1" applyAlignment="1"/>
    <xf numFmtId="0" fontId="4" fillId="0" borderId="0" xfId="2" applyNumberFormat="1" applyFont="1" applyBorder="1" applyAlignment="1">
      <alignment horizontal="right" vertical="top"/>
    </xf>
    <xf numFmtId="0" fontId="1" fillId="0" borderId="0" xfId="2" applyNumberFormat="1" applyFont="1" applyAlignment="1">
      <alignment horizontal="right"/>
    </xf>
    <xf numFmtId="4" fontId="1" fillId="0" borderId="8" xfId="2" applyNumberFormat="1" applyFont="1" applyBorder="1" applyAlignment="1">
      <alignment horizontal="right" vertical="top" wrapText="1"/>
    </xf>
    <xf numFmtId="0" fontId="1" fillId="0" borderId="8" xfId="2" applyNumberFormat="1" applyFont="1" applyBorder="1" applyAlignment="1">
      <alignment horizontal="left" vertical="top" wrapText="1"/>
    </xf>
    <xf numFmtId="49" fontId="8" fillId="0" borderId="8" xfId="2" applyNumberFormat="1" applyFont="1" applyBorder="1" applyAlignment="1">
      <alignment horizontal="right" vertical="top" wrapText="1"/>
    </xf>
    <xf numFmtId="0" fontId="9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 wrapText="1"/>
    </xf>
    <xf numFmtId="0" fontId="8" fillId="0" borderId="9" xfId="2" applyNumberFormat="1" applyFont="1" applyBorder="1" applyAlignment="1">
      <alignment horizontal="left" vertical="top" wrapText="1"/>
    </xf>
    <xf numFmtId="0" fontId="8" fillId="0" borderId="10" xfId="2" applyNumberFormat="1" applyFont="1" applyBorder="1" applyAlignment="1">
      <alignment horizontal="left" vertical="top" wrapText="1"/>
    </xf>
    <xf numFmtId="0" fontId="8" fillId="0" borderId="11" xfId="2" applyNumberFormat="1" applyFont="1" applyBorder="1" applyAlignment="1">
      <alignment horizontal="left" vertical="top" wrapText="1"/>
    </xf>
    <xf numFmtId="0" fontId="8" fillId="0" borderId="0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horizontal="right" vertical="top" wrapText="1"/>
    </xf>
    <xf numFmtId="0" fontId="9" fillId="0" borderId="0" xfId="2" applyNumberFormat="1" applyFont="1" applyAlignment="1">
      <alignment horizontal="left" vertical="top" wrapText="1"/>
    </xf>
    <xf numFmtId="9" fontId="1" fillId="0" borderId="9" xfId="2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0" xfId="0" applyFont="1" applyAlignment="1"/>
    <xf numFmtId="0" fontId="1" fillId="0" borderId="0" xfId="0" applyNumberFormat="1" applyFont="1" applyAlignment="1">
      <alignment horizontal="left" vertical="top"/>
    </xf>
    <xf numFmtId="0" fontId="1" fillId="0" borderId="0" xfId="0" applyFont="1"/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2" fillId="0" borderId="0" xfId="0" applyNumberFormat="1" applyFont="1" applyFill="1" applyBorder="1" applyAlignment="1" applyProtection="1">
      <alignment vertical="top"/>
    </xf>
    <xf numFmtId="0" fontId="15" fillId="0" borderId="0" xfId="0" applyFont="1"/>
    <xf numFmtId="49" fontId="8" fillId="0" borderId="0" xfId="2" applyNumberFormat="1" applyFont="1" applyBorder="1" applyAlignment="1">
      <alignment horizontal="right" vertical="top" wrapText="1"/>
    </xf>
    <xf numFmtId="4" fontId="8" fillId="0" borderId="0" xfId="2" applyNumberFormat="1" applyFont="1" applyBorder="1" applyAlignment="1">
      <alignment horizontal="right" vertical="top" wrapText="1"/>
    </xf>
    <xf numFmtId="4" fontId="8" fillId="2" borderId="1" xfId="2" applyNumberFormat="1" applyFont="1" applyFill="1" applyBorder="1" applyAlignment="1">
      <alignment horizontal="right" vertical="top" wrapText="1"/>
    </xf>
    <xf numFmtId="0" fontId="14" fillId="0" borderId="0" xfId="1" quotePrefix="1" applyAlignment="1">
      <alignment horizontal="left" vertical="top" wrapText="1"/>
    </xf>
    <xf numFmtId="0" fontId="0" fillId="0" borderId="0" xfId="0" applyAlignment="1">
      <alignment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3" fillId="0" borderId="0" xfId="0" applyNumberFormat="1" applyFont="1" applyAlignment="1">
      <alignment horizontal="right" vertical="top" wrapText="1"/>
    </xf>
    <xf numFmtId="0" fontId="8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165" fontId="1" fillId="0" borderId="1" xfId="0" applyNumberFormat="1" applyFont="1" applyFill="1" applyBorder="1" applyAlignment="1">
      <alignment horizontal="center" vertical="top" wrapText="1"/>
    </xf>
    <xf numFmtId="165" fontId="0" fillId="0" borderId="1" xfId="0" applyNumberFormat="1" applyFont="1" applyFill="1" applyBorder="1" applyAlignment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right" vertical="top"/>
    </xf>
    <xf numFmtId="0" fontId="12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165" fontId="8" fillId="0" borderId="2" xfId="0" applyNumberFormat="1" applyFont="1" applyBorder="1" applyAlignment="1">
      <alignment horizontal="center" vertical="top"/>
    </xf>
    <xf numFmtId="165" fontId="8" fillId="0" borderId="12" xfId="0" applyNumberFormat="1" applyFont="1" applyBorder="1" applyAlignment="1">
      <alignment horizontal="center" vertical="top"/>
    </xf>
    <xf numFmtId="165" fontId="8" fillId="0" borderId="13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center" vertical="top"/>
    </xf>
    <xf numFmtId="4" fontId="1" fillId="0" borderId="13" xfId="0" applyNumberFormat="1" applyFont="1" applyBorder="1" applyAlignment="1">
      <alignment horizontal="center" vertical="top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top" wrapText="1"/>
    </xf>
    <xf numFmtId="49" fontId="8" fillId="0" borderId="12" xfId="0" applyNumberFormat="1" applyFont="1" applyBorder="1" applyAlignment="1">
      <alignment horizontal="left" vertical="top" wrapText="1"/>
    </xf>
    <xf numFmtId="49" fontId="8" fillId="0" borderId="13" xfId="0" applyNumberFormat="1" applyFont="1" applyBorder="1" applyAlignment="1">
      <alignment horizontal="left" vertical="top" wrapText="1"/>
    </xf>
    <xf numFmtId="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 wrapText="1"/>
    </xf>
    <xf numFmtId="0" fontId="1" fillId="0" borderId="11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wrapText="1"/>
    </xf>
    <xf numFmtId="0" fontId="3" fillId="0" borderId="11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top"/>
    </xf>
    <xf numFmtId="0" fontId="3" fillId="0" borderId="15" xfId="0" applyNumberFormat="1" applyFont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 wrapText="1"/>
    </xf>
    <xf numFmtId="0" fontId="7" fillId="0" borderId="15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top"/>
    </xf>
    <xf numFmtId="4" fontId="8" fillId="0" borderId="13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8" fillId="0" borderId="1" xfId="2" applyNumberFormat="1" applyFont="1" applyBorder="1" applyAlignment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left" wrapText="1"/>
    </xf>
    <xf numFmtId="0" fontId="1" fillId="0" borderId="0" xfId="2" applyNumberFormat="1" applyFont="1" applyBorder="1" applyAlignment="1">
      <alignment horizontal="left" vertical="top" wrapText="1"/>
    </xf>
    <xf numFmtId="0" fontId="1" fillId="0" borderId="19" xfId="2" applyNumberFormat="1" applyFont="1" applyBorder="1" applyAlignment="1">
      <alignment horizontal="left" vertical="top" wrapText="1"/>
    </xf>
    <xf numFmtId="0" fontId="1" fillId="0" borderId="20" xfId="2" applyNumberFormat="1" applyFont="1" applyBorder="1" applyAlignment="1">
      <alignment horizontal="left" vertical="top" wrapText="1"/>
    </xf>
    <xf numFmtId="164" fontId="1" fillId="0" borderId="19" xfId="2" applyNumberFormat="1" applyFont="1" applyBorder="1" applyAlignment="1">
      <alignment horizontal="left" vertical="top" wrapText="1"/>
    </xf>
    <xf numFmtId="164" fontId="1" fillId="0" borderId="21" xfId="2" applyNumberFormat="1" applyFont="1" applyBorder="1" applyAlignment="1">
      <alignment horizontal="left" vertical="top" wrapText="1"/>
    </xf>
    <xf numFmtId="164" fontId="1" fillId="0" borderId="20" xfId="2" applyNumberFormat="1" applyFont="1" applyBorder="1" applyAlignment="1">
      <alignment horizontal="left" vertical="top" wrapText="1"/>
    </xf>
    <xf numFmtId="0" fontId="1" fillId="0" borderId="9" xfId="2" applyNumberFormat="1" applyFont="1" applyBorder="1" applyAlignment="1">
      <alignment horizontal="left" vertical="top" wrapText="1"/>
    </xf>
    <xf numFmtId="0" fontId="1" fillId="0" borderId="10" xfId="2" applyNumberFormat="1" applyFont="1" applyBorder="1" applyAlignment="1">
      <alignment horizontal="left" vertical="top" wrapText="1"/>
    </xf>
    <xf numFmtId="164" fontId="1" fillId="0" borderId="9" xfId="2" applyNumberFormat="1" applyFont="1" applyBorder="1" applyAlignment="1">
      <alignment horizontal="left" vertical="top" wrapText="1"/>
    </xf>
    <xf numFmtId="164" fontId="1" fillId="0" borderId="11" xfId="2" applyNumberFormat="1" applyFont="1" applyBorder="1" applyAlignment="1">
      <alignment horizontal="left" vertical="top" wrapText="1"/>
    </xf>
    <xf numFmtId="164" fontId="1" fillId="0" borderId="10" xfId="2" applyNumberFormat="1" applyFont="1" applyBorder="1" applyAlignment="1">
      <alignment horizontal="left" vertical="top" wrapText="1"/>
    </xf>
    <xf numFmtId="0" fontId="8" fillId="0" borderId="9" xfId="2" applyNumberFormat="1" applyFont="1" applyBorder="1" applyAlignment="1">
      <alignment horizontal="left" vertical="top" wrapText="1"/>
    </xf>
    <xf numFmtId="0" fontId="8" fillId="0" borderId="10" xfId="2" applyNumberFormat="1" applyFont="1" applyBorder="1" applyAlignment="1">
      <alignment horizontal="left" vertical="top" wrapText="1"/>
    </xf>
    <xf numFmtId="0" fontId="1" fillId="0" borderId="2" xfId="2" applyNumberFormat="1" applyFont="1" applyBorder="1" applyAlignment="1">
      <alignment horizontal="left" vertical="top" wrapText="1"/>
    </xf>
    <xf numFmtId="0" fontId="1" fillId="0" borderId="13" xfId="2" applyNumberFormat="1" applyFont="1" applyBorder="1" applyAlignment="1">
      <alignment horizontal="left" vertical="top" wrapText="1"/>
    </xf>
    <xf numFmtId="0" fontId="1" fillId="0" borderId="12" xfId="2" applyNumberFormat="1" applyFont="1" applyBorder="1" applyAlignment="1">
      <alignment horizontal="left" vertical="top" wrapText="1"/>
    </xf>
    <xf numFmtId="0" fontId="8" fillId="0" borderId="11" xfId="2" applyNumberFormat="1" applyFont="1" applyBorder="1" applyAlignment="1">
      <alignment horizontal="left" vertical="top" wrapText="1"/>
    </xf>
    <xf numFmtId="0" fontId="8" fillId="0" borderId="2" xfId="2" applyNumberFormat="1" applyFont="1" applyBorder="1" applyAlignment="1">
      <alignment horizontal="left" vertical="top" wrapText="1"/>
    </xf>
    <xf numFmtId="0" fontId="8" fillId="0" borderId="13" xfId="2" applyNumberFormat="1" applyFont="1" applyBorder="1" applyAlignment="1">
      <alignment horizontal="left" vertical="top" wrapText="1"/>
    </xf>
    <xf numFmtId="0" fontId="8" fillId="0" borderId="12" xfId="2" applyNumberFormat="1" applyFont="1" applyBorder="1" applyAlignment="1">
      <alignment horizontal="left" vertical="top" wrapText="1"/>
    </xf>
    <xf numFmtId="0" fontId="1" fillId="0" borderId="0" xfId="2" applyNumberFormat="1" applyFont="1" applyAlignment="1">
      <alignment horizontal="left" vertical="top" wrapText="1"/>
    </xf>
    <xf numFmtId="9" fontId="1" fillId="0" borderId="2" xfId="2" applyNumberFormat="1" applyFont="1" applyBorder="1" applyAlignment="1">
      <alignment horizontal="left" vertical="top" wrapText="1"/>
    </xf>
    <xf numFmtId="9" fontId="1" fillId="0" borderId="12" xfId="2" applyNumberFormat="1" applyFont="1" applyBorder="1" applyAlignment="1">
      <alignment horizontal="left" vertical="top" wrapText="1"/>
    </xf>
    <xf numFmtId="9" fontId="1" fillId="0" borderId="13" xfId="2" applyNumberFormat="1" applyFont="1" applyBorder="1" applyAlignment="1">
      <alignment horizontal="left" vertical="top" wrapText="1"/>
    </xf>
    <xf numFmtId="0" fontId="1" fillId="0" borderId="21" xfId="2" applyNumberFormat="1" applyFont="1" applyBorder="1" applyAlignment="1">
      <alignment horizontal="left" vertical="top" wrapText="1"/>
    </xf>
    <xf numFmtId="0" fontId="8" fillId="0" borderId="19" xfId="2" applyNumberFormat="1" applyFont="1" applyBorder="1" applyAlignment="1">
      <alignment horizontal="left" vertical="top" wrapText="1"/>
    </xf>
    <xf numFmtId="0" fontId="8" fillId="0" borderId="20" xfId="2" applyNumberFormat="1" applyFont="1" applyBorder="1" applyAlignment="1">
      <alignment horizontal="left" vertical="top" wrapText="1"/>
    </xf>
    <xf numFmtId="0" fontId="8" fillId="0" borderId="21" xfId="2" applyNumberFormat="1" applyFont="1" applyBorder="1" applyAlignment="1">
      <alignment horizontal="left" vertical="top" wrapText="1"/>
    </xf>
    <xf numFmtId="0" fontId="8" fillId="0" borderId="14" xfId="2" applyNumberFormat="1" applyFont="1" applyBorder="1" applyAlignment="1">
      <alignment horizontal="left" vertical="top" wrapText="1"/>
    </xf>
    <xf numFmtId="0" fontId="8" fillId="0" borderId="16" xfId="2" applyNumberFormat="1" applyFont="1" applyBorder="1" applyAlignment="1">
      <alignment horizontal="left" vertical="top" wrapText="1"/>
    </xf>
    <xf numFmtId="0" fontId="1" fillId="0" borderId="14" xfId="2" applyNumberFormat="1" applyFont="1" applyBorder="1" applyAlignment="1">
      <alignment horizontal="left" vertical="top" wrapText="1"/>
    </xf>
    <xf numFmtId="0" fontId="1" fillId="0" borderId="15" xfId="2" applyNumberFormat="1" applyFont="1" applyBorder="1" applyAlignment="1">
      <alignment horizontal="left" vertical="top" wrapText="1"/>
    </xf>
    <xf numFmtId="0" fontId="1" fillId="0" borderId="16" xfId="2" applyNumberFormat="1" applyFont="1" applyBorder="1" applyAlignment="1">
      <alignment horizontal="left" vertical="top" wrapText="1"/>
    </xf>
    <xf numFmtId="0" fontId="8" fillId="0" borderId="22" xfId="2" applyNumberFormat="1" applyFont="1" applyBorder="1" applyAlignment="1">
      <alignment horizontal="left" vertical="top" wrapText="1"/>
    </xf>
    <xf numFmtId="0" fontId="8" fillId="0" borderId="23" xfId="2" applyNumberFormat="1" applyFont="1" applyBorder="1" applyAlignment="1">
      <alignment horizontal="left" vertical="top" wrapText="1"/>
    </xf>
    <xf numFmtId="0" fontId="8" fillId="0" borderId="24" xfId="2" applyNumberFormat="1" applyFont="1" applyBorder="1" applyAlignment="1">
      <alignment horizontal="left" vertical="top" wrapText="1"/>
    </xf>
    <xf numFmtId="0" fontId="8" fillId="0" borderId="0" xfId="2" applyNumberFormat="1" applyFont="1" applyBorder="1" applyAlignment="1">
      <alignment horizontal="left" vertical="top" wrapText="1"/>
    </xf>
    <xf numFmtId="0" fontId="8" fillId="0" borderId="0" xfId="2" applyNumberFormat="1" applyFont="1" applyAlignment="1">
      <alignment horizontal="left" vertical="top" wrapText="1"/>
    </xf>
    <xf numFmtId="0" fontId="1" fillId="0" borderId="25" xfId="2" applyNumberFormat="1" applyFont="1" applyBorder="1" applyAlignment="1">
      <alignment horizontal="center" wrapText="1"/>
    </xf>
    <xf numFmtId="0" fontId="1" fillId="0" borderId="26" xfId="2" applyNumberFormat="1" applyFont="1" applyBorder="1" applyAlignment="1">
      <alignment horizontal="center" wrapText="1"/>
    </xf>
    <xf numFmtId="0" fontId="1" fillId="0" borderId="27" xfId="2" applyNumberFormat="1" applyFont="1" applyBorder="1" applyAlignment="1">
      <alignment horizontal="center" wrapText="1"/>
    </xf>
    <xf numFmtId="0" fontId="3" fillId="0" borderId="28" xfId="2" applyNumberFormat="1" applyFont="1" applyBorder="1" applyAlignment="1">
      <alignment horizontal="center" vertical="top" wrapText="1"/>
    </xf>
    <xf numFmtId="0" fontId="3" fillId="0" borderId="29" xfId="2" applyNumberFormat="1" applyFont="1" applyBorder="1" applyAlignment="1">
      <alignment horizontal="center" vertical="top" wrapText="1"/>
    </xf>
    <xf numFmtId="0" fontId="3" fillId="0" borderId="30" xfId="2" applyNumberFormat="1" applyFont="1" applyBorder="1" applyAlignment="1">
      <alignment horizontal="center" vertical="top" wrapText="1"/>
    </xf>
    <xf numFmtId="0" fontId="10" fillId="0" borderId="0" xfId="2" applyNumberFormat="1" applyFont="1" applyBorder="1" applyAlignment="1">
      <alignment horizontal="right" vertical="top" wrapText="1"/>
    </xf>
    <xf numFmtId="0" fontId="8" fillId="0" borderId="0" xfId="2" applyNumberFormat="1" applyFont="1" applyBorder="1" applyAlignment="1">
      <alignment horizontal="center" vertical="top" wrapText="1"/>
    </xf>
    <xf numFmtId="0" fontId="1" fillId="0" borderId="0" xfId="2" applyNumberFormat="1" applyBorder="1" applyAlignment="1">
      <alignment horizontal="center" vertical="center"/>
    </xf>
    <xf numFmtId="0" fontId="9" fillId="0" borderId="0" xfId="2" applyNumberFormat="1" applyFont="1" applyAlignment="1">
      <alignment horizontal="left" vertical="top" wrapText="1"/>
    </xf>
    <xf numFmtId="0" fontId="1" fillId="0" borderId="0" xfId="2" applyNumberFormat="1" applyBorder="1" applyAlignment="1">
      <alignment horizontal="left" vertical="top" wrapText="1"/>
    </xf>
    <xf numFmtId="0" fontId="1" fillId="0" borderId="0" xfId="2" applyNumberFormat="1" applyBorder="1" applyAlignment="1">
      <alignment horizontal="left" vertical="top"/>
    </xf>
    <xf numFmtId="9" fontId="1" fillId="0" borderId="19" xfId="2" applyNumberFormat="1" applyFont="1" applyBorder="1" applyAlignment="1">
      <alignment horizontal="left" vertical="top" wrapText="1"/>
    </xf>
    <xf numFmtId="9" fontId="1" fillId="0" borderId="21" xfId="2" applyNumberFormat="1" applyFont="1" applyBorder="1" applyAlignment="1">
      <alignment horizontal="left" vertical="top" wrapText="1"/>
    </xf>
    <xf numFmtId="9" fontId="1" fillId="0" borderId="20" xfId="2" applyNumberFormat="1" applyFont="1" applyBorder="1" applyAlignment="1">
      <alignment horizontal="left" vertical="top" wrapText="1"/>
    </xf>
    <xf numFmtId="0" fontId="8" fillId="0" borderId="2" xfId="2" applyNumberFormat="1" applyFont="1" applyBorder="1" applyAlignment="1">
      <alignment horizontal="center" vertical="top" wrapText="1"/>
    </xf>
    <xf numFmtId="0" fontId="8" fillId="0" borderId="12" xfId="2" applyNumberFormat="1" applyFont="1" applyBorder="1" applyAlignment="1">
      <alignment horizontal="center" vertical="top" wrapText="1"/>
    </xf>
    <xf numFmtId="0" fontId="8" fillId="0" borderId="13" xfId="2" applyNumberFormat="1" applyFont="1" applyBorder="1" applyAlignment="1">
      <alignment horizontal="center" vertical="top" wrapText="1"/>
    </xf>
    <xf numFmtId="9" fontId="1" fillId="0" borderId="9" xfId="2" applyNumberFormat="1" applyFont="1" applyBorder="1" applyAlignment="1">
      <alignment horizontal="left" vertical="top" wrapText="1"/>
    </xf>
    <xf numFmtId="9" fontId="1" fillId="0" borderId="11" xfId="2" applyNumberFormat="1" applyFont="1" applyBorder="1" applyAlignment="1">
      <alignment horizontal="left" vertical="top" wrapText="1"/>
    </xf>
    <xf numFmtId="9" fontId="1" fillId="0" borderId="10" xfId="2" applyNumberFormat="1" applyFont="1" applyBorder="1" applyAlignment="1">
      <alignment horizontal="left" vertical="top" wrapText="1"/>
    </xf>
    <xf numFmtId="0" fontId="8" fillId="0" borderId="17" xfId="2" applyNumberFormat="1" applyFont="1" applyBorder="1" applyAlignment="1">
      <alignment horizontal="left" vertical="top" wrapText="1"/>
    </xf>
    <xf numFmtId="0" fontId="8" fillId="0" borderId="18" xfId="2" applyNumberFormat="1" applyFont="1" applyBorder="1" applyAlignment="1">
      <alignment horizontal="left" vertical="top" wrapText="1"/>
    </xf>
    <xf numFmtId="0" fontId="1" fillId="0" borderId="17" xfId="2" applyNumberFormat="1" applyFont="1" applyBorder="1" applyAlignment="1">
      <alignment horizontal="left" vertical="top" wrapText="1"/>
    </xf>
    <xf numFmtId="0" fontId="1" fillId="0" borderId="18" xfId="2" applyNumberFormat="1" applyFont="1" applyBorder="1" applyAlignment="1">
      <alignment horizontal="left" vertical="top" wrapText="1"/>
    </xf>
  </cellXfs>
  <cellStyles count="3">
    <cellStyle name="S3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T51"/>
  <sheetViews>
    <sheetView tabSelected="1" zoomScale="97" zoomScaleNormal="97" workbookViewId="0">
      <selection activeCell="J22" sqref="J22"/>
    </sheetView>
  </sheetViews>
  <sheetFormatPr defaultColWidth="11.5703125" defaultRowHeight="12.75" x14ac:dyDescent="0.2"/>
  <cols>
    <col min="1" max="1" width="5.7109375" style="2" customWidth="1"/>
    <col min="2" max="2" width="11.5703125" style="2" customWidth="1"/>
    <col min="3" max="3" width="39.7109375" style="2" customWidth="1"/>
    <col min="4" max="4" width="2.140625" style="2" customWidth="1"/>
    <col min="5" max="5" width="21.85546875" style="2" customWidth="1"/>
    <col min="6" max="6" width="2.140625" style="6" customWidth="1"/>
    <col min="7" max="7" width="14.140625" style="2" customWidth="1"/>
    <col min="8" max="8" width="23.7109375" style="1" customWidth="1"/>
    <col min="9" max="9" width="14.85546875" style="1" customWidth="1"/>
    <col min="10" max="16384" width="11.5703125" style="1"/>
  </cols>
  <sheetData>
    <row r="1" spans="1:10" ht="25.5" customHeight="1" x14ac:dyDescent="0.2">
      <c r="A1" s="134" t="s">
        <v>33</v>
      </c>
      <c r="B1" s="135"/>
      <c r="C1" s="135"/>
      <c r="D1" s="136" t="s">
        <v>8</v>
      </c>
      <c r="E1" s="136"/>
      <c r="F1" s="136"/>
      <c r="G1" s="136"/>
      <c r="H1" s="136"/>
      <c r="I1" s="17"/>
      <c r="J1" s="11"/>
    </row>
    <row r="2" spans="1:10" ht="25.5" customHeight="1" x14ac:dyDescent="0.2">
      <c r="A2" s="72"/>
      <c r="B2" s="73"/>
      <c r="C2" s="73"/>
      <c r="D2" s="74"/>
      <c r="E2" s="99" t="s">
        <v>140</v>
      </c>
      <c r="F2" s="74"/>
      <c r="G2" s="74"/>
      <c r="H2" s="74"/>
      <c r="I2" s="17"/>
      <c r="J2" s="11"/>
    </row>
    <row r="3" spans="1:10" x14ac:dyDescent="0.2">
      <c r="A3" s="72"/>
      <c r="B3" s="73"/>
      <c r="C3" s="73"/>
      <c r="D3" s="74"/>
      <c r="E3" s="74" t="s">
        <v>141</v>
      </c>
      <c r="F3" s="74"/>
      <c r="G3" s="74"/>
      <c r="H3" s="74"/>
      <c r="I3" s="17"/>
      <c r="J3" s="11"/>
    </row>
    <row r="4" spans="1:10" x14ac:dyDescent="0.2">
      <c r="A4" s="72"/>
      <c r="B4" s="73"/>
      <c r="C4" s="73"/>
      <c r="D4" s="74"/>
      <c r="E4" s="74" t="s">
        <v>142</v>
      </c>
      <c r="F4" s="74"/>
      <c r="G4" s="74"/>
      <c r="H4" s="74"/>
      <c r="I4" s="17"/>
      <c r="J4" s="11"/>
    </row>
    <row r="5" spans="1:10" ht="25.5" customHeight="1" x14ac:dyDescent="0.2">
      <c r="A5" s="72"/>
      <c r="B5" s="73"/>
      <c r="C5" s="73"/>
      <c r="D5" s="74"/>
      <c r="E5" s="132" t="s">
        <v>143</v>
      </c>
      <c r="F5" s="132"/>
      <c r="G5" s="132"/>
      <c r="H5" s="132"/>
      <c r="I5" s="17"/>
      <c r="J5" s="11"/>
    </row>
    <row r="6" spans="1:10" ht="25.5" customHeight="1" x14ac:dyDescent="0.2">
      <c r="A6" s="72"/>
      <c r="B6" s="73"/>
      <c r="C6" s="73"/>
      <c r="D6" s="74"/>
      <c r="E6" s="132" t="s">
        <v>144</v>
      </c>
      <c r="F6" s="132"/>
      <c r="G6" s="132"/>
      <c r="H6" s="132"/>
      <c r="I6" s="17"/>
      <c r="J6" s="11"/>
    </row>
    <row r="7" spans="1:10" ht="25.5" customHeight="1" x14ac:dyDescent="0.2">
      <c r="A7" s="72"/>
      <c r="B7" s="73"/>
      <c r="C7" s="73"/>
      <c r="D7" s="74"/>
      <c r="E7" s="74"/>
      <c r="F7" s="74"/>
      <c r="G7" s="74"/>
      <c r="H7" s="74"/>
      <c r="I7" s="17"/>
      <c r="J7" s="11"/>
    </row>
    <row r="8" spans="1:10" ht="15.75" x14ac:dyDescent="0.25">
      <c r="A8" s="138" t="s">
        <v>9</v>
      </c>
      <c r="B8" s="138"/>
      <c r="C8" s="138"/>
      <c r="D8" s="138"/>
      <c r="E8" s="138"/>
      <c r="F8" s="138"/>
      <c r="G8" s="138"/>
      <c r="H8" s="138"/>
      <c r="I8" s="18"/>
      <c r="J8" s="11"/>
    </row>
    <row r="9" spans="1:10" x14ac:dyDescent="0.2">
      <c r="A9" s="140" t="s">
        <v>4</v>
      </c>
      <c r="B9" s="140"/>
      <c r="C9" s="140"/>
      <c r="D9" s="140"/>
      <c r="E9" s="140"/>
      <c r="F9" s="140"/>
      <c r="G9" s="140"/>
      <c r="H9" s="140"/>
      <c r="I9" s="19"/>
      <c r="J9" s="11"/>
    </row>
    <row r="10" spans="1:10" x14ac:dyDescent="0.2">
      <c r="A10" s="141" t="s">
        <v>10</v>
      </c>
      <c r="B10" s="142"/>
      <c r="C10" s="142"/>
      <c r="D10" s="142"/>
      <c r="E10" s="142"/>
      <c r="F10" s="142"/>
      <c r="G10" s="142"/>
      <c r="H10" s="142"/>
      <c r="I10" s="19"/>
      <c r="J10" s="11"/>
    </row>
    <row r="11" spans="1:10" x14ac:dyDescent="0.2">
      <c r="B11" s="139"/>
      <c r="C11" s="139"/>
      <c r="D11" s="139"/>
      <c r="H11" s="82"/>
      <c r="I11" s="11"/>
      <c r="J11" s="11"/>
    </row>
    <row r="12" spans="1:10" ht="38.25" customHeight="1" x14ac:dyDescent="0.2">
      <c r="A12" s="143" t="s">
        <v>139</v>
      </c>
      <c r="B12" s="143"/>
      <c r="C12" s="143"/>
      <c r="D12" s="143"/>
      <c r="E12" s="143"/>
      <c r="F12" s="143"/>
      <c r="G12" s="143"/>
      <c r="H12" s="143"/>
      <c r="I12" s="11"/>
      <c r="J12" s="11"/>
    </row>
    <row r="13" spans="1:10" x14ac:dyDescent="0.2">
      <c r="A13" s="144" t="s">
        <v>11</v>
      </c>
      <c r="B13" s="145"/>
      <c r="C13" s="145"/>
      <c r="D13" s="145"/>
      <c r="E13" s="145"/>
      <c r="F13" s="145"/>
      <c r="G13" s="145"/>
      <c r="H13" s="145"/>
      <c r="I13" s="11"/>
      <c r="J13" s="11"/>
    </row>
    <row r="14" spans="1:10" x14ac:dyDescent="0.2">
      <c r="H14" s="82"/>
      <c r="I14" s="11"/>
      <c r="J14" s="11"/>
    </row>
    <row r="15" spans="1:10" x14ac:dyDescent="0.2">
      <c r="A15" s="133" t="s">
        <v>12</v>
      </c>
      <c r="B15" s="133"/>
      <c r="C15" s="133"/>
      <c r="D15" s="133"/>
      <c r="E15" s="133"/>
      <c r="F15" s="133"/>
      <c r="H15" s="82"/>
      <c r="I15" s="11"/>
      <c r="J15" s="11"/>
    </row>
    <row r="16" spans="1:10" ht="15" customHeight="1" x14ac:dyDescent="0.2">
      <c r="A16" s="20"/>
      <c r="B16" s="137"/>
      <c r="C16" s="137"/>
      <c r="D16" s="137"/>
      <c r="E16" s="20"/>
      <c r="F16" s="20"/>
      <c r="H16" s="83"/>
      <c r="I16" s="13"/>
      <c r="J16" s="11"/>
    </row>
    <row r="17" spans="1:254" ht="15" customHeight="1" x14ac:dyDescent="0.2">
      <c r="A17" s="148" t="s">
        <v>3</v>
      </c>
      <c r="B17" s="117" t="s">
        <v>6</v>
      </c>
      <c r="C17" s="118"/>
      <c r="D17" s="119"/>
      <c r="E17" s="148" t="s">
        <v>0</v>
      </c>
      <c r="F17" s="152" t="s">
        <v>7</v>
      </c>
      <c r="G17" s="153"/>
      <c r="H17" s="154"/>
      <c r="I17" s="14"/>
      <c r="J17" s="11"/>
    </row>
    <row r="18" spans="1:254" ht="44.25" customHeight="1" x14ac:dyDescent="0.2">
      <c r="A18" s="149"/>
      <c r="B18" s="120"/>
      <c r="C18" s="121"/>
      <c r="D18" s="122"/>
      <c r="E18" s="120"/>
      <c r="F18" s="126" t="s">
        <v>5</v>
      </c>
      <c r="G18" s="127"/>
      <c r="H18" s="84" t="s">
        <v>1</v>
      </c>
      <c r="I18" s="11"/>
      <c r="J18" s="11"/>
    </row>
    <row r="19" spans="1:254" ht="15" customHeight="1" x14ac:dyDescent="0.2">
      <c r="A19" s="15">
        <v>1</v>
      </c>
      <c r="B19" s="123">
        <v>2</v>
      </c>
      <c r="C19" s="124"/>
      <c r="D19" s="125"/>
      <c r="E19" s="21">
        <v>3</v>
      </c>
      <c r="F19" s="150">
        <v>4</v>
      </c>
      <c r="G19" s="151"/>
      <c r="H19" s="22">
        <v>5</v>
      </c>
      <c r="I19" s="16"/>
      <c r="J19" s="11"/>
    </row>
    <row r="20" spans="1:254" ht="12.75" customHeight="1" x14ac:dyDescent="0.2">
      <c r="A20" s="23" t="s">
        <v>13</v>
      </c>
      <c r="B20" s="112" t="s">
        <v>14</v>
      </c>
      <c r="C20" s="113"/>
      <c r="D20" s="114"/>
      <c r="E20" s="23" t="s">
        <v>13</v>
      </c>
      <c r="F20" s="115">
        <v>0</v>
      </c>
      <c r="G20" s="116"/>
      <c r="H20" s="102">
        <v>246.96169</v>
      </c>
      <c r="I20" s="16"/>
      <c r="J20" s="11"/>
    </row>
    <row r="21" spans="1:254" ht="12.75" customHeight="1" x14ac:dyDescent="0.2">
      <c r="A21" s="23" t="s">
        <v>15</v>
      </c>
      <c r="B21" s="112" t="s">
        <v>16</v>
      </c>
      <c r="C21" s="113"/>
      <c r="D21" s="114"/>
      <c r="E21" s="23" t="s">
        <v>15</v>
      </c>
      <c r="F21" s="115">
        <v>0</v>
      </c>
      <c r="G21" s="116"/>
      <c r="H21" s="102">
        <v>1365.23623</v>
      </c>
      <c r="I21" s="16"/>
      <c r="J21" s="11"/>
    </row>
    <row r="22" spans="1:254" ht="12.75" customHeight="1" x14ac:dyDescent="0.2">
      <c r="A22" s="23" t="s">
        <v>17</v>
      </c>
      <c r="B22" s="112" t="s">
        <v>18</v>
      </c>
      <c r="C22" s="113"/>
      <c r="D22" s="114"/>
      <c r="E22" s="23" t="s">
        <v>17</v>
      </c>
      <c r="F22" s="115">
        <v>0</v>
      </c>
      <c r="G22" s="116"/>
      <c r="H22" s="102">
        <v>41.813299999999998</v>
      </c>
      <c r="I22" s="16"/>
      <c r="J22" s="11"/>
    </row>
    <row r="23" spans="1:254" ht="25.5" customHeight="1" x14ac:dyDescent="0.2">
      <c r="A23" s="23" t="s">
        <v>19</v>
      </c>
      <c r="B23" s="112" t="s">
        <v>20</v>
      </c>
      <c r="C23" s="113"/>
      <c r="D23" s="114"/>
      <c r="E23" s="23" t="s">
        <v>19</v>
      </c>
      <c r="F23" s="115">
        <v>0</v>
      </c>
      <c r="G23" s="116"/>
      <c r="H23" s="102">
        <v>417.53746999999998</v>
      </c>
      <c r="I23" s="16"/>
      <c r="J23" s="11"/>
    </row>
    <row r="24" spans="1:254" ht="12.75" customHeight="1" x14ac:dyDescent="0.2">
      <c r="A24" s="24" t="s">
        <v>21</v>
      </c>
      <c r="B24" s="128" t="s">
        <v>22</v>
      </c>
      <c r="C24" s="129"/>
      <c r="D24" s="130"/>
      <c r="E24" s="24" t="s">
        <v>23</v>
      </c>
      <c r="F24" s="146">
        <f>ROUND(($F$21+$F$23+$F$20+$F$22),2)</f>
        <v>0</v>
      </c>
      <c r="G24" s="147"/>
      <c r="H24" s="103">
        <f>SUM(H20:H23)</f>
        <v>2071.5486900000001</v>
      </c>
      <c r="I24" s="16"/>
      <c r="J24" s="11"/>
    </row>
    <row r="25" spans="1:254" ht="12.75" customHeight="1" x14ac:dyDescent="0.2">
      <c r="A25" s="23" t="s">
        <v>24</v>
      </c>
      <c r="B25" s="112" t="s">
        <v>25</v>
      </c>
      <c r="C25" s="113"/>
      <c r="D25" s="114"/>
      <c r="E25" s="23" t="s">
        <v>26</v>
      </c>
      <c r="F25" s="115">
        <v>0</v>
      </c>
      <c r="G25" s="116"/>
      <c r="H25" s="102">
        <f>H24*22%</f>
        <v>455.74071180000004</v>
      </c>
      <c r="I25" s="16"/>
      <c r="J25" s="11"/>
    </row>
    <row r="26" spans="1:254" ht="12.75" customHeight="1" x14ac:dyDescent="0.2">
      <c r="A26" s="24" t="s">
        <v>27</v>
      </c>
      <c r="B26" s="128" t="s">
        <v>28</v>
      </c>
      <c r="C26" s="129"/>
      <c r="D26" s="130"/>
      <c r="E26" s="24" t="s">
        <v>29</v>
      </c>
      <c r="F26" s="107">
        <f>H24+H25</f>
        <v>2527.2894018000002</v>
      </c>
      <c r="G26" s="108"/>
      <c r="H26" s="109"/>
      <c r="I26" s="19"/>
      <c r="J26" s="14"/>
    </row>
    <row r="27" spans="1:254" x14ac:dyDescent="0.2">
      <c r="A27" s="12"/>
      <c r="B27" s="12"/>
      <c r="C27" s="12"/>
      <c r="D27" s="85"/>
      <c r="E27" s="12"/>
      <c r="F27" s="12"/>
      <c r="G27" s="12"/>
      <c r="H27" s="86"/>
      <c r="I27" s="11"/>
      <c r="J27" s="11"/>
    </row>
    <row r="28" spans="1:254" ht="15" customHeight="1" x14ac:dyDescent="0.2">
      <c r="A28" s="12"/>
      <c r="B28" s="12"/>
      <c r="C28" s="12"/>
      <c r="D28" s="12"/>
      <c r="E28" s="12"/>
      <c r="F28" s="12"/>
      <c r="G28" s="12"/>
      <c r="H28" s="12"/>
      <c r="I28" s="16"/>
      <c r="J28" s="11"/>
    </row>
    <row r="29" spans="1:254" ht="35.1" customHeight="1" x14ac:dyDescent="0.2">
      <c r="A29" s="110" t="s">
        <v>30</v>
      </c>
      <c r="B29" s="110"/>
      <c r="C29" s="110"/>
      <c r="D29" s="111" t="s">
        <v>31</v>
      </c>
      <c r="E29" s="111"/>
      <c r="F29" s="111"/>
      <c r="G29" s="111"/>
      <c r="H29" s="111"/>
      <c r="I29" s="19"/>
      <c r="J29" s="11"/>
    </row>
    <row r="30" spans="1:254" s="26" customFormat="1" ht="35.1" customHeight="1" x14ac:dyDescent="0.2">
      <c r="A30" s="110" t="s">
        <v>32</v>
      </c>
      <c r="B30" s="110"/>
      <c r="C30" s="110"/>
      <c r="D30" s="131" t="s">
        <v>31</v>
      </c>
      <c r="E30" s="111"/>
      <c r="F30" s="111"/>
      <c r="G30" s="111"/>
      <c r="H30" s="111"/>
      <c r="I30" s="25"/>
      <c r="J30" s="87"/>
    </row>
    <row r="31" spans="1:254" s="7" customForma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</row>
    <row r="32" spans="1:254" s="27" customFormat="1" x14ac:dyDescent="0.2">
      <c r="A32" s="89"/>
      <c r="B32" s="90"/>
      <c r="C32" s="104" t="s">
        <v>151</v>
      </c>
      <c r="D32" s="105" t="s">
        <v>152</v>
      </c>
      <c r="E32" s="106"/>
      <c r="F32" s="106"/>
      <c r="G32" s="106"/>
      <c r="H32" s="106"/>
      <c r="I32" s="91"/>
      <c r="J32" s="91"/>
    </row>
    <row r="33" spans="1:254" s="7" customForma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</row>
    <row r="34" spans="1:254" s="7" customFormat="1" x14ac:dyDescent="0.2">
      <c r="A34" s="89"/>
      <c r="B34" s="90"/>
      <c r="C34" s="91"/>
      <c r="D34" s="91"/>
      <c r="E34" s="91"/>
      <c r="F34" s="91"/>
      <c r="G34" s="91"/>
      <c r="H34" s="91"/>
      <c r="I34" s="91"/>
      <c r="J34" s="91"/>
      <c r="IS34"/>
      <c r="IT34"/>
    </row>
    <row r="35" spans="1:254" s="7" customFormat="1" ht="12.75" customHeight="1" x14ac:dyDescent="0.2">
      <c r="A35" s="87" t="s">
        <v>149</v>
      </c>
      <c r="B35" s="92"/>
      <c r="C35" s="92"/>
      <c r="D35" s="92"/>
      <c r="E35" s="92"/>
      <c r="F35" s="92"/>
      <c r="G35" s="92"/>
      <c r="H35" s="88"/>
      <c r="I35" s="88"/>
      <c r="J35" s="88"/>
      <c r="IS35"/>
      <c r="IT35"/>
    </row>
    <row r="36" spans="1:254" s="7" customFormat="1" ht="12.75" customHeight="1" x14ac:dyDescent="0.2">
      <c r="A36" s="87" t="s">
        <v>150</v>
      </c>
      <c r="B36" s="92"/>
      <c r="C36" s="92"/>
      <c r="D36" s="92"/>
      <c r="E36" s="92"/>
      <c r="F36" s="92"/>
      <c r="G36" s="92"/>
      <c r="H36" s="88"/>
      <c r="I36" s="88"/>
      <c r="J36" s="88"/>
      <c r="IS36"/>
      <c r="IT36"/>
    </row>
    <row r="37" spans="1:254" s="7" customFormat="1" x14ac:dyDescent="0.2">
      <c r="A37" s="12"/>
      <c r="B37" s="12"/>
      <c r="C37" s="12"/>
      <c r="D37" s="12"/>
      <c r="E37" s="12"/>
      <c r="F37" s="12"/>
      <c r="G37" s="12"/>
      <c r="H37" s="12"/>
      <c r="I37" s="88"/>
      <c r="J37" s="88"/>
      <c r="K37"/>
      <c r="L37" s="8"/>
      <c r="M37" s="8"/>
    </row>
    <row r="38" spans="1:254" s="7" customFormat="1" x14ac:dyDescent="0.2">
      <c r="A38" s="2"/>
      <c r="B38" s="2"/>
      <c r="C38" s="2"/>
      <c r="D38" s="2"/>
      <c r="E38" s="2"/>
      <c r="F38" s="6"/>
      <c r="G38" s="2"/>
      <c r="H38" s="11"/>
      <c r="I38" s="88"/>
      <c r="J38" s="88"/>
      <c r="K38"/>
      <c r="L38" s="8"/>
      <c r="M38" s="8"/>
    </row>
    <row r="39" spans="1:254" s="7" customFormat="1" ht="12.75" customHeight="1" x14ac:dyDescent="0.2">
      <c r="A39" s="2"/>
      <c r="B39" s="2"/>
      <c r="C39" s="2"/>
      <c r="D39" s="2"/>
      <c r="E39" s="2"/>
      <c r="F39" s="6"/>
      <c r="G39" s="2"/>
      <c r="H39" s="11"/>
      <c r="I39"/>
      <c r="J39"/>
      <c r="K39" s="8"/>
      <c r="L39" s="8"/>
    </row>
    <row r="40" spans="1:254" s="7" customFormat="1" x14ac:dyDescent="0.2">
      <c r="A40" s="2"/>
      <c r="B40" s="2"/>
      <c r="C40" s="2"/>
      <c r="D40" s="2"/>
      <c r="E40" s="2"/>
      <c r="F40" s="6"/>
      <c r="G40" s="2"/>
      <c r="H40" s="11"/>
      <c r="I40" s="9"/>
      <c r="J40"/>
      <c r="K40" s="8"/>
      <c r="L40" s="8"/>
    </row>
    <row r="41" spans="1:254" s="7" customFormat="1" ht="12.75" customHeight="1" x14ac:dyDescent="0.2">
      <c r="A41" s="2"/>
      <c r="B41" s="2"/>
      <c r="C41" s="2"/>
      <c r="D41" s="2"/>
      <c r="E41" s="2"/>
      <c r="F41" s="6"/>
      <c r="G41" s="2"/>
      <c r="H41" s="11"/>
      <c r="I41" s="9"/>
      <c r="J41"/>
      <c r="K41" s="8"/>
      <c r="L41" s="8"/>
    </row>
    <row r="42" spans="1:254" s="7" customFormat="1" x14ac:dyDescent="0.2">
      <c r="A42" s="2"/>
      <c r="B42" s="2"/>
      <c r="C42" s="2"/>
      <c r="D42" s="2"/>
      <c r="E42" s="2"/>
      <c r="F42" s="6"/>
      <c r="G42" s="2"/>
      <c r="H42" s="11"/>
      <c r="I42" s="9"/>
      <c r="J42"/>
      <c r="K42" s="8"/>
      <c r="L42" s="8"/>
    </row>
    <row r="43" spans="1:254" s="7" customFormat="1" x14ac:dyDescent="0.2">
      <c r="A43" s="2"/>
      <c r="B43" s="2"/>
      <c r="C43" s="2"/>
      <c r="D43" s="2"/>
      <c r="E43" s="2"/>
      <c r="F43" s="6"/>
      <c r="G43" s="2"/>
      <c r="H43" s="11"/>
      <c r="I43" s="9"/>
      <c r="J43" s="10"/>
      <c r="K43" s="10"/>
      <c r="L43" s="8"/>
      <c r="M43" s="8"/>
    </row>
    <row r="44" spans="1:254" s="7" customFormat="1" x14ac:dyDescent="0.2">
      <c r="A44" s="2"/>
      <c r="B44" s="2"/>
      <c r="C44" s="2"/>
      <c r="D44" s="2"/>
      <c r="E44" s="2"/>
      <c r="F44" s="6"/>
      <c r="G44" s="2"/>
      <c r="H44" s="11"/>
      <c r="I44" s="9"/>
      <c r="J44" s="10"/>
      <c r="K44" s="10"/>
      <c r="L44" s="8"/>
      <c r="M44" s="8"/>
    </row>
    <row r="45" spans="1:254" s="7" customFormat="1" x14ac:dyDescent="0.2">
      <c r="A45" s="2"/>
      <c r="B45" s="2"/>
      <c r="C45" s="2"/>
      <c r="D45" s="2"/>
      <c r="E45" s="2"/>
      <c r="F45" s="6"/>
      <c r="G45" s="2"/>
      <c r="H45" s="1"/>
      <c r="I45" s="8"/>
      <c r="J45" s="10"/>
      <c r="K45" s="10"/>
      <c r="L45" s="8"/>
      <c r="M45" s="8"/>
    </row>
    <row r="46" spans="1:254" s="7" customFormat="1" x14ac:dyDescent="0.2">
      <c r="A46" s="2"/>
      <c r="B46" s="2"/>
      <c r="C46" s="2"/>
      <c r="D46" s="2"/>
      <c r="E46" s="2"/>
      <c r="F46" s="6"/>
      <c r="G46" s="2"/>
      <c r="H46" s="1"/>
      <c r="I46" s="9"/>
      <c r="J46" s="10"/>
      <c r="K46" s="10"/>
      <c r="L46" s="8"/>
      <c r="M46" s="8"/>
    </row>
    <row r="47" spans="1:254" s="7" customFormat="1" x14ac:dyDescent="0.2">
      <c r="A47" s="2"/>
      <c r="B47" s="2"/>
      <c r="C47" s="2"/>
      <c r="D47" s="2"/>
      <c r="E47" s="2"/>
      <c r="F47" s="6"/>
      <c r="G47" s="2"/>
      <c r="H47" s="1"/>
      <c r="I47" s="4"/>
      <c r="J47" s="10"/>
      <c r="K47" s="10"/>
      <c r="L47" s="8"/>
      <c r="M47" s="8"/>
    </row>
    <row r="48" spans="1:254" s="7" customFormat="1" x14ac:dyDescent="0.2">
      <c r="A48" s="2"/>
      <c r="B48" s="2"/>
      <c r="C48" s="2"/>
      <c r="D48" s="2"/>
      <c r="E48" s="2"/>
      <c r="F48" s="6"/>
      <c r="G48" s="2"/>
      <c r="H48" s="1"/>
      <c r="I48" s="3"/>
      <c r="J48" s="8"/>
    </row>
    <row r="49" spans="1:13" s="7" customFormat="1" x14ac:dyDescent="0.2">
      <c r="A49" s="2"/>
      <c r="B49" s="2"/>
      <c r="C49" s="2"/>
      <c r="D49" s="2"/>
      <c r="E49" s="2"/>
      <c r="F49" s="6"/>
      <c r="G49" s="2"/>
      <c r="H49" s="1"/>
      <c r="I49" s="1"/>
      <c r="J49" s="10"/>
      <c r="K49" s="10"/>
      <c r="L49" s="8"/>
      <c r="M49" s="8"/>
    </row>
    <row r="50" spans="1:13" x14ac:dyDescent="0.2">
      <c r="J50" s="5"/>
      <c r="K50" s="5"/>
      <c r="L50" s="3"/>
      <c r="M50" s="3"/>
    </row>
    <row r="51" spans="1:13" x14ac:dyDescent="0.2">
      <c r="J51" s="3"/>
    </row>
  </sheetData>
  <mergeCells count="38">
    <mergeCell ref="A1:C1"/>
    <mergeCell ref="D1:H1"/>
    <mergeCell ref="B16:D16"/>
    <mergeCell ref="A8:H8"/>
    <mergeCell ref="B11:D11"/>
    <mergeCell ref="A9:H9"/>
    <mergeCell ref="A10:H10"/>
    <mergeCell ref="A12:H12"/>
    <mergeCell ref="A13:H13"/>
    <mergeCell ref="E6:H6"/>
    <mergeCell ref="E5:H5"/>
    <mergeCell ref="A15:F15"/>
    <mergeCell ref="B20:D20"/>
    <mergeCell ref="F20:G20"/>
    <mergeCell ref="B21:D21"/>
    <mergeCell ref="A17:A18"/>
    <mergeCell ref="E17:E18"/>
    <mergeCell ref="F19:G19"/>
    <mergeCell ref="F17:H17"/>
    <mergeCell ref="B17:D18"/>
    <mergeCell ref="B19:D19"/>
    <mergeCell ref="F18:G18"/>
    <mergeCell ref="F21:G21"/>
    <mergeCell ref="B24:D24"/>
    <mergeCell ref="F24:G24"/>
    <mergeCell ref="D32:H32"/>
    <mergeCell ref="F26:H26"/>
    <mergeCell ref="A29:C29"/>
    <mergeCell ref="D29:H29"/>
    <mergeCell ref="B22:D22"/>
    <mergeCell ref="F22:G22"/>
    <mergeCell ref="B23:D23"/>
    <mergeCell ref="F23:G23"/>
    <mergeCell ref="A30:C30"/>
    <mergeCell ref="D30:H30"/>
    <mergeCell ref="B25:D25"/>
    <mergeCell ref="F25:G25"/>
    <mergeCell ref="B26:D26"/>
  </mergeCells>
  <phoneticPr fontId="0" type="noConversion"/>
  <printOptions horizontalCentered="1"/>
  <pageMargins left="0.39374999999999999" right="0.39374999999999999" top="0.59027777777777779" bottom="0.82777777777777772" header="0.51180555555555551" footer="0.59027777777777779"/>
  <pageSetup paperSize="9" firstPageNumber="0" orientation="landscape" horizontalDpi="300" verticalDpi="300" r:id="rId1"/>
  <headerFooter alignWithMargins="0">
    <oddFooter>&amp;C&amp;"Arial,Обычный"Страница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T54"/>
  <sheetViews>
    <sheetView topLeftCell="A40" workbookViewId="0">
      <selection activeCell="H12" sqref="H12"/>
    </sheetView>
  </sheetViews>
  <sheetFormatPr defaultColWidth="11.5703125" defaultRowHeight="12.75" x14ac:dyDescent="0.2"/>
  <cols>
    <col min="1" max="1" width="3.7109375" style="28" customWidth="1"/>
    <col min="2" max="2" width="10.7109375" style="28" customWidth="1"/>
    <col min="3" max="3" width="15.5703125" style="28" customWidth="1"/>
    <col min="4" max="4" width="4.42578125" style="28" customWidth="1"/>
    <col min="5" max="7" width="9.28515625" style="28" customWidth="1"/>
    <col min="8" max="8" width="19.7109375" style="28" customWidth="1"/>
    <col min="9" max="9" width="14.7109375" style="28" customWidth="1"/>
    <col min="10" max="10" width="19.7109375" style="27" customWidth="1"/>
    <col min="11" max="16384" width="11.5703125" style="27"/>
  </cols>
  <sheetData>
    <row r="1" spans="1:10" ht="25.5" customHeight="1" x14ac:dyDescent="0.2">
      <c r="A1" s="204" t="s">
        <v>74</v>
      </c>
      <c r="B1" s="204"/>
      <c r="C1" s="204"/>
      <c r="D1" s="201" t="s">
        <v>73</v>
      </c>
      <c r="E1" s="201"/>
      <c r="F1" s="201"/>
      <c r="G1" s="201"/>
      <c r="H1" s="201"/>
      <c r="I1" s="201"/>
    </row>
    <row r="2" spans="1:10" s="66" customFormat="1" x14ac:dyDescent="0.2">
      <c r="A2" s="68"/>
      <c r="B2" s="68"/>
      <c r="C2" s="68"/>
      <c r="D2" s="67"/>
      <c r="E2" s="67"/>
      <c r="F2" s="67"/>
      <c r="G2" s="156" t="s">
        <v>140</v>
      </c>
      <c r="H2" s="156"/>
      <c r="I2" s="100"/>
      <c r="J2" s="100"/>
    </row>
    <row r="3" spans="1:10" s="66" customFormat="1" x14ac:dyDescent="0.2">
      <c r="A3" s="68"/>
      <c r="B3" s="68"/>
      <c r="C3" s="68"/>
      <c r="D3" s="67"/>
      <c r="E3" s="67"/>
      <c r="F3" s="67"/>
      <c r="G3" s="101"/>
      <c r="H3" s="101"/>
      <c r="I3" s="101"/>
      <c r="J3" s="101"/>
    </row>
    <row r="4" spans="1:10" s="66" customFormat="1" x14ac:dyDescent="0.2">
      <c r="A4" s="68"/>
      <c r="B4" s="68"/>
      <c r="C4" s="68"/>
      <c r="D4" s="67"/>
      <c r="E4" s="67"/>
      <c r="F4" s="67"/>
      <c r="G4" s="101" t="s">
        <v>141</v>
      </c>
      <c r="H4" s="101"/>
      <c r="I4" s="101"/>
      <c r="J4" s="101"/>
    </row>
    <row r="5" spans="1:10" s="66" customFormat="1" x14ac:dyDescent="0.2">
      <c r="A5" s="68"/>
      <c r="B5" s="68"/>
      <c r="C5" s="68"/>
      <c r="D5" s="67"/>
      <c r="E5" s="67"/>
      <c r="F5" s="67"/>
      <c r="G5" s="132" t="s">
        <v>142</v>
      </c>
      <c r="H5" s="132"/>
      <c r="I5" s="132"/>
      <c r="J5" s="101"/>
    </row>
    <row r="6" spans="1:10" s="66" customFormat="1" x14ac:dyDescent="0.2">
      <c r="A6" s="68"/>
      <c r="B6" s="68"/>
      <c r="C6" s="68"/>
      <c r="D6" s="67"/>
      <c r="E6" s="67"/>
      <c r="F6" s="67"/>
      <c r="G6" s="132" t="s">
        <v>143</v>
      </c>
      <c r="H6" s="132"/>
      <c r="I6" s="132"/>
      <c r="J6" s="132"/>
    </row>
    <row r="7" spans="1:10" s="66" customFormat="1" x14ac:dyDescent="0.2">
      <c r="A7" s="68"/>
      <c r="B7" s="68"/>
      <c r="C7" s="68"/>
      <c r="D7" s="67"/>
      <c r="E7" s="67"/>
      <c r="F7" s="67"/>
      <c r="G7" s="132" t="s">
        <v>144</v>
      </c>
      <c r="H7" s="132"/>
      <c r="I7" s="132"/>
      <c r="J7" s="132"/>
    </row>
    <row r="8" spans="1:10" s="66" customFormat="1" x14ac:dyDescent="0.2">
      <c r="A8" s="68"/>
      <c r="B8" s="68"/>
      <c r="C8" s="68"/>
      <c r="D8" s="67"/>
      <c r="E8" s="67"/>
      <c r="F8" s="67"/>
      <c r="G8" s="98"/>
      <c r="H8" s="98"/>
      <c r="I8" s="98"/>
      <c r="J8" s="98"/>
    </row>
    <row r="9" spans="1:10" x14ac:dyDescent="0.2">
      <c r="A9" s="202" t="s">
        <v>72</v>
      </c>
      <c r="B9" s="202"/>
      <c r="C9" s="202"/>
      <c r="D9" s="202"/>
      <c r="E9" s="202"/>
      <c r="F9" s="202"/>
      <c r="G9" s="202"/>
      <c r="H9" s="202"/>
      <c r="I9" s="202"/>
    </row>
    <row r="10" spans="1:10" x14ac:dyDescent="0.2">
      <c r="A10" s="203" t="s">
        <v>71</v>
      </c>
      <c r="B10" s="203"/>
      <c r="C10" s="203"/>
      <c r="D10" s="203"/>
      <c r="E10" s="203"/>
      <c r="F10" s="203"/>
      <c r="G10" s="203"/>
      <c r="H10" s="203"/>
      <c r="I10" s="203"/>
    </row>
    <row r="11" spans="1:10" x14ac:dyDescent="0.2">
      <c r="A11" s="65"/>
      <c r="B11" s="65"/>
      <c r="C11" s="65"/>
      <c r="D11" s="65"/>
      <c r="E11" s="65"/>
      <c r="F11" s="65"/>
      <c r="G11" s="65"/>
      <c r="H11" s="65"/>
      <c r="I11" s="65"/>
    </row>
    <row r="12" spans="1:10" ht="63.75" customHeight="1" x14ac:dyDescent="0.2">
      <c r="A12" s="206" t="s">
        <v>70</v>
      </c>
      <c r="B12" s="206"/>
      <c r="C12" s="157" t="s">
        <v>139</v>
      </c>
      <c r="D12" s="157"/>
      <c r="E12" s="157"/>
      <c r="F12" s="157"/>
      <c r="G12" s="157"/>
      <c r="H12" s="65"/>
      <c r="I12" s="65"/>
    </row>
    <row r="13" spans="1:10" ht="12.75" customHeight="1" x14ac:dyDescent="0.2">
      <c r="C13" s="64"/>
      <c r="F13" s="55"/>
      <c r="G13" s="55"/>
      <c r="H13" s="55"/>
      <c r="I13" s="55"/>
      <c r="J13" s="55"/>
    </row>
    <row r="14" spans="1:10" ht="12.75" customHeight="1" x14ac:dyDescent="0.2">
      <c r="A14" s="205" t="s">
        <v>14</v>
      </c>
      <c r="B14" s="205"/>
      <c r="C14" s="205"/>
      <c r="D14" s="205"/>
      <c r="E14" s="205"/>
      <c r="F14" s="205"/>
      <c r="G14" s="205"/>
      <c r="H14" s="205"/>
      <c r="I14" s="205"/>
      <c r="J14" s="63"/>
    </row>
    <row r="15" spans="1:10" ht="12.75" customHeight="1" x14ac:dyDescent="0.2">
      <c r="A15" s="62"/>
      <c r="B15" s="62"/>
      <c r="C15" s="62"/>
      <c r="D15" s="62"/>
      <c r="E15" s="62"/>
      <c r="F15" s="62"/>
      <c r="G15" s="62"/>
      <c r="H15" s="55"/>
      <c r="I15" s="55"/>
      <c r="J15" s="55"/>
    </row>
    <row r="16" spans="1:10" ht="12.75" customHeight="1" x14ac:dyDescent="0.2">
      <c r="A16" s="193" t="s">
        <v>2</v>
      </c>
      <c r="B16" s="193"/>
      <c r="C16" s="193"/>
      <c r="D16" s="157"/>
      <c r="E16" s="157"/>
      <c r="F16" s="157"/>
      <c r="G16" s="157"/>
      <c r="H16" s="157"/>
      <c r="I16" s="157"/>
      <c r="J16" s="61"/>
    </row>
    <row r="17" spans="1:10" ht="12.75" customHeight="1" x14ac:dyDescent="0.2">
      <c r="F17" s="55"/>
      <c r="G17" s="55"/>
      <c r="H17" s="55"/>
      <c r="I17" s="55"/>
      <c r="J17" s="55"/>
    </row>
    <row r="18" spans="1:10" ht="12.75" customHeight="1" x14ac:dyDescent="0.2">
      <c r="A18" s="193" t="s">
        <v>69</v>
      </c>
      <c r="B18" s="193"/>
      <c r="C18" s="193"/>
      <c r="D18" s="157"/>
      <c r="E18" s="157"/>
      <c r="F18" s="157"/>
      <c r="G18" s="157"/>
      <c r="H18" s="157"/>
      <c r="I18" s="157"/>
      <c r="J18" s="61"/>
    </row>
    <row r="19" spans="1:10" ht="12.75" customHeight="1" x14ac:dyDescent="0.2">
      <c r="A19" s="58"/>
      <c r="B19" s="58"/>
      <c r="C19" s="60"/>
      <c r="D19" s="58"/>
      <c r="E19" s="58"/>
      <c r="F19" s="55"/>
      <c r="G19" s="55"/>
      <c r="H19" s="55"/>
      <c r="I19" s="55"/>
      <c r="J19" s="55"/>
    </row>
    <row r="20" spans="1:10" ht="12.75" customHeight="1" x14ac:dyDescent="0.2">
      <c r="A20" s="194" t="s">
        <v>12</v>
      </c>
      <c r="B20" s="194"/>
      <c r="C20" s="194"/>
      <c r="D20" s="194"/>
      <c r="E20" s="194"/>
      <c r="F20" s="194"/>
      <c r="G20" s="194"/>
      <c r="H20" s="194"/>
      <c r="I20" s="194"/>
      <c r="J20" s="59"/>
    </row>
    <row r="21" spans="1:10" ht="12.75" customHeight="1" x14ac:dyDescent="0.2">
      <c r="A21" s="58"/>
      <c r="B21" s="56"/>
      <c r="C21" s="57"/>
      <c r="D21" s="56"/>
      <c r="E21" s="56"/>
      <c r="F21" s="55"/>
      <c r="G21" s="55"/>
      <c r="H21" s="55"/>
      <c r="I21" s="55"/>
      <c r="J21" s="55"/>
    </row>
    <row r="22" spans="1:10" ht="100.5" customHeight="1" x14ac:dyDescent="0.2">
      <c r="A22" s="54" t="s">
        <v>68</v>
      </c>
      <c r="B22" s="198" t="s">
        <v>67</v>
      </c>
      <c r="C22" s="199"/>
      <c r="D22" s="198" t="s">
        <v>66</v>
      </c>
      <c r="E22" s="200"/>
      <c r="F22" s="200"/>
      <c r="G22" s="199"/>
      <c r="H22" s="54" t="s">
        <v>65</v>
      </c>
      <c r="I22" s="54" t="s">
        <v>64</v>
      </c>
    </row>
    <row r="23" spans="1:10" x14ac:dyDescent="0.2">
      <c r="A23" s="53" t="s">
        <v>13</v>
      </c>
      <c r="B23" s="195">
        <v>2</v>
      </c>
      <c r="C23" s="196"/>
      <c r="D23" s="195">
        <v>3</v>
      </c>
      <c r="E23" s="197"/>
      <c r="F23" s="197"/>
      <c r="G23" s="196"/>
      <c r="H23" s="52">
        <v>4</v>
      </c>
      <c r="I23" s="52">
        <v>5</v>
      </c>
    </row>
    <row r="24" spans="1:10" ht="145.35" customHeight="1" x14ac:dyDescent="0.2">
      <c r="A24" s="51" t="s">
        <v>13</v>
      </c>
      <c r="B24" s="185" t="s">
        <v>63</v>
      </c>
      <c r="C24" s="186"/>
      <c r="D24" s="187" t="s">
        <v>62</v>
      </c>
      <c r="E24" s="188"/>
      <c r="F24" s="188"/>
      <c r="G24" s="189"/>
      <c r="H24" s="50" t="s">
        <v>61</v>
      </c>
      <c r="I24" s="49">
        <f>ROUND((0  + 590  * 15.708) * 1 * 1.15 * 1.15 * 3.5 * 0.75 * 1.1 * 0.9665,2)</f>
        <v>34205.22</v>
      </c>
    </row>
    <row r="25" spans="1:10" ht="15.75" customHeight="1" x14ac:dyDescent="0.2">
      <c r="A25" s="48" t="s">
        <v>23</v>
      </c>
      <c r="B25" s="190" t="s">
        <v>60</v>
      </c>
      <c r="C25" s="191"/>
      <c r="D25" s="190"/>
      <c r="E25" s="192"/>
      <c r="F25" s="192"/>
      <c r="G25" s="191"/>
      <c r="H25" s="47"/>
      <c r="I25" s="46"/>
    </row>
    <row r="26" spans="1:10" ht="153" customHeight="1" x14ac:dyDescent="0.2">
      <c r="A26" s="43" t="s">
        <v>23</v>
      </c>
      <c r="B26" s="158" t="s">
        <v>59</v>
      </c>
      <c r="C26" s="159"/>
      <c r="D26" s="158" t="s">
        <v>58</v>
      </c>
      <c r="E26" s="181"/>
      <c r="F26" s="181"/>
      <c r="G26" s="159"/>
      <c r="H26" s="42"/>
      <c r="I26" s="41"/>
    </row>
    <row r="27" spans="1:10" ht="76.5" customHeight="1" x14ac:dyDescent="0.2">
      <c r="A27" s="43" t="s">
        <v>23</v>
      </c>
      <c r="B27" s="158" t="s">
        <v>57</v>
      </c>
      <c r="C27" s="159"/>
      <c r="D27" s="158" t="s">
        <v>56</v>
      </c>
      <c r="E27" s="181"/>
      <c r="F27" s="181"/>
      <c r="G27" s="159"/>
      <c r="H27" s="42"/>
      <c r="I27" s="41"/>
    </row>
    <row r="28" spans="1:10" ht="51" customHeight="1" x14ac:dyDescent="0.2">
      <c r="A28" s="43" t="s">
        <v>23</v>
      </c>
      <c r="B28" s="158" t="s">
        <v>55</v>
      </c>
      <c r="C28" s="159"/>
      <c r="D28" s="158" t="s">
        <v>54</v>
      </c>
      <c r="E28" s="181"/>
      <c r="F28" s="181"/>
      <c r="G28" s="159"/>
      <c r="H28" s="42"/>
      <c r="I28" s="41"/>
    </row>
    <row r="29" spans="1:10" ht="114.75" customHeight="1" x14ac:dyDescent="0.2">
      <c r="A29" s="43" t="s">
        <v>23</v>
      </c>
      <c r="B29" s="158" t="s">
        <v>53</v>
      </c>
      <c r="C29" s="159"/>
      <c r="D29" s="158" t="s">
        <v>52</v>
      </c>
      <c r="E29" s="181"/>
      <c r="F29" s="181"/>
      <c r="G29" s="159"/>
      <c r="H29" s="42"/>
      <c r="I29" s="41"/>
    </row>
    <row r="30" spans="1:10" ht="63.75" customHeight="1" x14ac:dyDescent="0.2">
      <c r="A30" s="43" t="s">
        <v>23</v>
      </c>
      <c r="B30" s="158" t="s">
        <v>51</v>
      </c>
      <c r="C30" s="159"/>
      <c r="D30" s="158" t="s">
        <v>50</v>
      </c>
      <c r="E30" s="181"/>
      <c r="F30" s="181"/>
      <c r="G30" s="159"/>
      <c r="H30" s="42"/>
      <c r="I30" s="41"/>
    </row>
    <row r="31" spans="1:10" ht="15.75" customHeight="1" x14ac:dyDescent="0.2">
      <c r="A31" s="43" t="s">
        <v>23</v>
      </c>
      <c r="B31" s="182" t="s">
        <v>49</v>
      </c>
      <c r="C31" s="183"/>
      <c r="D31" s="182"/>
      <c r="E31" s="184"/>
      <c r="F31" s="184"/>
      <c r="G31" s="183"/>
      <c r="H31" s="45"/>
      <c r="I31" s="44"/>
    </row>
    <row r="32" spans="1:10" ht="25.5" customHeight="1" x14ac:dyDescent="0.2">
      <c r="A32" s="43" t="s">
        <v>23</v>
      </c>
      <c r="B32" s="158" t="s">
        <v>48</v>
      </c>
      <c r="C32" s="159"/>
      <c r="D32" s="160">
        <v>3.5499999999999997E-2</v>
      </c>
      <c r="E32" s="161"/>
      <c r="F32" s="161"/>
      <c r="G32" s="162"/>
      <c r="H32" s="42"/>
      <c r="I32" s="41"/>
    </row>
    <row r="33" spans="1:9" ht="12.75" customHeight="1" x14ac:dyDescent="0.2">
      <c r="A33" s="43" t="s">
        <v>23</v>
      </c>
      <c r="B33" s="158" t="s">
        <v>47</v>
      </c>
      <c r="C33" s="159"/>
      <c r="D33" s="160">
        <v>0.12330000000000001</v>
      </c>
      <c r="E33" s="161"/>
      <c r="F33" s="161"/>
      <c r="G33" s="162"/>
      <c r="H33" s="42"/>
      <c r="I33" s="41"/>
    </row>
    <row r="34" spans="1:9" ht="25.5" customHeight="1" x14ac:dyDescent="0.2">
      <c r="A34" s="43" t="s">
        <v>23</v>
      </c>
      <c r="B34" s="158" t="s">
        <v>46</v>
      </c>
      <c r="C34" s="159"/>
      <c r="D34" s="160">
        <v>2.8000000000000001E-2</v>
      </c>
      <c r="E34" s="161"/>
      <c r="F34" s="161"/>
      <c r="G34" s="162"/>
      <c r="H34" s="42"/>
      <c r="I34" s="41"/>
    </row>
    <row r="35" spans="1:9" ht="38.25" customHeight="1" x14ac:dyDescent="0.2">
      <c r="A35" s="43" t="s">
        <v>23</v>
      </c>
      <c r="B35" s="158" t="s">
        <v>45</v>
      </c>
      <c r="C35" s="159"/>
      <c r="D35" s="160">
        <v>0.1394</v>
      </c>
      <c r="E35" s="161"/>
      <c r="F35" s="161"/>
      <c r="G35" s="162"/>
      <c r="H35" s="42"/>
      <c r="I35" s="41"/>
    </row>
    <row r="36" spans="1:9" ht="12.75" customHeight="1" x14ac:dyDescent="0.2">
      <c r="A36" s="43" t="s">
        <v>23</v>
      </c>
      <c r="B36" s="158" t="s">
        <v>44</v>
      </c>
      <c r="C36" s="159"/>
      <c r="D36" s="160">
        <v>9.8000000000000004E-2</v>
      </c>
      <c r="E36" s="161"/>
      <c r="F36" s="161"/>
      <c r="G36" s="162"/>
      <c r="H36" s="42"/>
      <c r="I36" s="41"/>
    </row>
    <row r="37" spans="1:9" ht="63.75" customHeight="1" x14ac:dyDescent="0.2">
      <c r="A37" s="43" t="s">
        <v>23</v>
      </c>
      <c r="B37" s="158" t="s">
        <v>43</v>
      </c>
      <c r="C37" s="159"/>
      <c r="D37" s="160">
        <v>0.1358</v>
      </c>
      <c r="E37" s="161"/>
      <c r="F37" s="161"/>
      <c r="G37" s="162"/>
      <c r="H37" s="42"/>
      <c r="I37" s="41"/>
    </row>
    <row r="38" spans="1:9" ht="38.25" customHeight="1" x14ac:dyDescent="0.2">
      <c r="A38" s="43" t="s">
        <v>23</v>
      </c>
      <c r="B38" s="158" t="s">
        <v>42</v>
      </c>
      <c r="C38" s="159"/>
      <c r="D38" s="160">
        <v>0.1037</v>
      </c>
      <c r="E38" s="161"/>
      <c r="F38" s="161"/>
      <c r="G38" s="162"/>
      <c r="H38" s="42"/>
      <c r="I38" s="41"/>
    </row>
    <row r="39" spans="1:9" ht="51" customHeight="1" x14ac:dyDescent="0.2">
      <c r="A39" s="43" t="s">
        <v>23</v>
      </c>
      <c r="B39" s="158" t="s">
        <v>41</v>
      </c>
      <c r="C39" s="159"/>
      <c r="D39" s="160">
        <v>0.2752</v>
      </c>
      <c r="E39" s="161"/>
      <c r="F39" s="161"/>
      <c r="G39" s="162"/>
      <c r="H39" s="42"/>
      <c r="I39" s="41"/>
    </row>
    <row r="40" spans="1:9" ht="25.5" customHeight="1" x14ac:dyDescent="0.2">
      <c r="A40" s="38" t="s">
        <v>23</v>
      </c>
      <c r="B40" s="163" t="s">
        <v>40</v>
      </c>
      <c r="C40" s="164"/>
      <c r="D40" s="165">
        <v>2.76E-2</v>
      </c>
      <c r="E40" s="166"/>
      <c r="F40" s="166"/>
      <c r="G40" s="167"/>
      <c r="H40" s="40"/>
      <c r="I40" s="39"/>
    </row>
    <row r="41" spans="1:9" ht="12.75" customHeight="1" x14ac:dyDescent="0.2">
      <c r="A41" s="38" t="s">
        <v>15</v>
      </c>
      <c r="B41" s="168" t="s">
        <v>39</v>
      </c>
      <c r="C41" s="169"/>
      <c r="D41" s="168"/>
      <c r="E41" s="173"/>
      <c r="F41" s="173"/>
      <c r="G41" s="169"/>
      <c r="H41" s="37"/>
      <c r="I41" s="36">
        <f>ROUND(($I$24),2)</f>
        <v>34205.22</v>
      </c>
    </row>
    <row r="42" spans="1:9" ht="38.25" customHeight="1" x14ac:dyDescent="0.2">
      <c r="A42" s="33" t="s">
        <v>17</v>
      </c>
      <c r="B42" s="170" t="s">
        <v>38</v>
      </c>
      <c r="C42" s="171"/>
      <c r="D42" s="170" t="s">
        <v>37</v>
      </c>
      <c r="E42" s="172"/>
      <c r="F42" s="172"/>
      <c r="G42" s="171"/>
      <c r="H42" s="35" t="s">
        <v>36</v>
      </c>
      <c r="I42" s="34">
        <f>ROUND(($I$41) * 7.22 * 1,2)</f>
        <v>246961.69</v>
      </c>
    </row>
    <row r="43" spans="1:9" ht="12.75" customHeight="1" x14ac:dyDescent="0.2">
      <c r="A43" s="33" t="s">
        <v>19</v>
      </c>
      <c r="B43" s="174" t="s">
        <v>35</v>
      </c>
      <c r="C43" s="175"/>
      <c r="D43" s="174"/>
      <c r="E43" s="176"/>
      <c r="F43" s="176"/>
      <c r="G43" s="175"/>
      <c r="H43" s="32"/>
      <c r="I43" s="31">
        <f>ROUND(($I$42),2)</f>
        <v>246961.69</v>
      </c>
    </row>
    <row r="44" spans="1:9" ht="12.75" customHeight="1" x14ac:dyDescent="0.2">
      <c r="A44" s="33" t="s">
        <v>21</v>
      </c>
      <c r="B44" s="75" t="s">
        <v>25</v>
      </c>
      <c r="C44" s="76"/>
      <c r="D44" s="178">
        <v>0.22</v>
      </c>
      <c r="E44" s="179"/>
      <c r="F44" s="179"/>
      <c r="G44" s="180"/>
      <c r="H44" s="32"/>
      <c r="I44" s="31">
        <f>I43*22%</f>
        <v>54331.571799999998</v>
      </c>
    </row>
    <row r="45" spans="1:9" ht="12.75" customHeight="1" x14ac:dyDescent="0.2">
      <c r="A45" s="33" t="s">
        <v>24</v>
      </c>
      <c r="B45" s="174" t="s">
        <v>35</v>
      </c>
      <c r="C45" s="175"/>
      <c r="D45" s="155"/>
      <c r="E45" s="155"/>
      <c r="F45" s="155"/>
      <c r="G45" s="155"/>
      <c r="H45" s="32"/>
      <c r="I45" s="95">
        <f>I43+I44</f>
        <v>301293.26179999998</v>
      </c>
    </row>
    <row r="46" spans="1:9" ht="12.75" customHeight="1" x14ac:dyDescent="0.2">
      <c r="A46" s="93"/>
      <c r="B46" s="78"/>
      <c r="C46" s="78"/>
      <c r="D46" s="78"/>
      <c r="E46" s="78"/>
      <c r="F46" s="78"/>
      <c r="G46" s="78"/>
      <c r="H46" s="78"/>
      <c r="I46" s="94"/>
    </row>
    <row r="47" spans="1:9" ht="12.75" customHeight="1" x14ac:dyDescent="0.2"/>
    <row r="48" spans="1:9" s="30" customFormat="1" ht="24.95" customHeight="1" x14ac:dyDescent="0.2">
      <c r="A48" s="177" t="s">
        <v>34</v>
      </c>
      <c r="B48" s="177"/>
      <c r="C48" s="177"/>
      <c r="D48" s="177" t="s">
        <v>145</v>
      </c>
      <c r="E48" s="177"/>
      <c r="F48" s="177"/>
      <c r="G48" s="177"/>
      <c r="H48" s="177"/>
      <c r="I48" s="177"/>
    </row>
    <row r="49" spans="1:254" ht="12.75" customHeight="1" x14ac:dyDescent="0.2">
      <c r="D49" s="29"/>
    </row>
    <row r="50" spans="1:254" x14ac:dyDescent="0.2">
      <c r="A50" s="89"/>
      <c r="B50" s="90"/>
      <c r="C50" s="91" t="s">
        <v>151</v>
      </c>
      <c r="D50" s="105" t="s">
        <v>152</v>
      </c>
      <c r="E50" s="106"/>
      <c r="F50" s="106"/>
      <c r="G50" s="106"/>
      <c r="H50" s="106"/>
      <c r="I50" s="91"/>
      <c r="J50" s="91"/>
    </row>
    <row r="52" spans="1:254" x14ac:dyDescent="0.2">
      <c r="A52" s="89"/>
      <c r="B52" s="90"/>
      <c r="C52" s="91"/>
      <c r="D52" s="91"/>
      <c r="E52" s="91"/>
      <c r="F52" s="91"/>
      <c r="G52" s="91"/>
      <c r="H52" s="91"/>
      <c r="I52" s="91"/>
      <c r="J52" s="91"/>
    </row>
    <row r="53" spans="1:254" s="7" customFormat="1" ht="12.75" customHeight="1" x14ac:dyDescent="0.2">
      <c r="A53" s="87" t="s">
        <v>149</v>
      </c>
      <c r="B53" s="92"/>
      <c r="C53" s="92"/>
      <c r="D53" s="92"/>
      <c r="E53" s="92"/>
      <c r="F53" s="92"/>
      <c r="G53" s="92"/>
      <c r="H53" s="88"/>
      <c r="I53" s="88"/>
      <c r="J53" s="88"/>
      <c r="IS53"/>
      <c r="IT53"/>
    </row>
    <row r="54" spans="1:254" s="7" customFormat="1" ht="12.75" customHeight="1" x14ac:dyDescent="0.2">
      <c r="A54" s="87" t="s">
        <v>150</v>
      </c>
      <c r="B54" s="92"/>
      <c r="C54" s="92"/>
      <c r="D54" s="92"/>
      <c r="E54" s="92"/>
      <c r="F54" s="92"/>
      <c r="G54" s="92"/>
      <c r="H54" s="88"/>
      <c r="I54" s="88"/>
      <c r="J54" s="88"/>
      <c r="IS54"/>
      <c r="IT54"/>
    </row>
  </sheetData>
  <mergeCells count="66">
    <mergeCell ref="A16:C16"/>
    <mergeCell ref="A12:B12"/>
    <mergeCell ref="C12:G12"/>
    <mergeCell ref="D1:I1"/>
    <mergeCell ref="A9:I9"/>
    <mergeCell ref="A10:I10"/>
    <mergeCell ref="A1:C1"/>
    <mergeCell ref="A14:I14"/>
    <mergeCell ref="A18:C18"/>
    <mergeCell ref="A20:I20"/>
    <mergeCell ref="B23:C23"/>
    <mergeCell ref="D23:G23"/>
    <mergeCell ref="B22:C22"/>
    <mergeCell ref="D22:G22"/>
    <mergeCell ref="B24:C24"/>
    <mergeCell ref="D24:G24"/>
    <mergeCell ref="B25:C25"/>
    <mergeCell ref="D25:G25"/>
    <mergeCell ref="B26:C26"/>
    <mergeCell ref="D26:G26"/>
    <mergeCell ref="B27:C27"/>
    <mergeCell ref="D27:G27"/>
    <mergeCell ref="B28:C28"/>
    <mergeCell ref="D28:G28"/>
    <mergeCell ref="B29:C29"/>
    <mergeCell ref="D29:G29"/>
    <mergeCell ref="B30:C30"/>
    <mergeCell ref="D30:G30"/>
    <mergeCell ref="B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A48:C48"/>
    <mergeCell ref="D48:I48"/>
    <mergeCell ref="D44:G44"/>
    <mergeCell ref="B45:C45"/>
    <mergeCell ref="B36:C36"/>
    <mergeCell ref="D36:G36"/>
    <mergeCell ref="B37:C37"/>
    <mergeCell ref="D37:G37"/>
    <mergeCell ref="B38:C38"/>
    <mergeCell ref="D38:G38"/>
    <mergeCell ref="B42:C42"/>
    <mergeCell ref="D42:G42"/>
    <mergeCell ref="D41:G41"/>
    <mergeCell ref="B43:C43"/>
    <mergeCell ref="D43:G43"/>
    <mergeCell ref="B39:C39"/>
    <mergeCell ref="D39:G39"/>
    <mergeCell ref="B40:C40"/>
    <mergeCell ref="D40:G40"/>
    <mergeCell ref="B41:C41"/>
    <mergeCell ref="D50:H50"/>
    <mergeCell ref="D45:G45"/>
    <mergeCell ref="G2:H2"/>
    <mergeCell ref="G5:I5"/>
    <mergeCell ref="G6:J6"/>
    <mergeCell ref="G7:J7"/>
    <mergeCell ref="D18:I18"/>
    <mergeCell ref="D16:I16"/>
  </mergeCells>
  <pageMargins left="0.39370078740157477" right="0.39370078740157477" top="0.74803149606299213" bottom="0.74803149606299213" header="0.31496062992125984" footer="0.31496062992125984"/>
  <pageSetup paperSize="9" orientation="portrait" useFirstPageNumber="1" horizontalDpi="300" verticalDpi="300" r:id="rId1"/>
  <headerFooter alignWithMargins="0"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T59"/>
  <sheetViews>
    <sheetView topLeftCell="A31" workbookViewId="0">
      <selection activeCell="A54" sqref="A54:IV54"/>
    </sheetView>
  </sheetViews>
  <sheetFormatPr defaultColWidth="11.5703125" defaultRowHeight="12.75" x14ac:dyDescent="0.2"/>
  <cols>
    <col min="1" max="1" width="3.7109375" style="28" customWidth="1"/>
    <col min="2" max="2" width="10.7109375" style="28" customWidth="1"/>
    <col min="3" max="3" width="15.5703125" style="28" customWidth="1"/>
    <col min="4" max="4" width="4.42578125" style="28" customWidth="1"/>
    <col min="5" max="7" width="9.28515625" style="28" customWidth="1"/>
    <col min="8" max="8" width="19.7109375" style="28" customWidth="1"/>
    <col min="9" max="9" width="14.7109375" style="28" customWidth="1"/>
    <col min="10" max="10" width="19.7109375" style="27" customWidth="1"/>
    <col min="11" max="16384" width="11.5703125" style="27"/>
  </cols>
  <sheetData>
    <row r="1" spans="1:10" ht="25.5" customHeight="1" x14ac:dyDescent="0.2">
      <c r="A1" s="204" t="s">
        <v>74</v>
      </c>
      <c r="B1" s="204"/>
      <c r="C1" s="204"/>
      <c r="D1" s="201" t="s">
        <v>73</v>
      </c>
      <c r="E1" s="201"/>
      <c r="F1" s="201"/>
      <c r="G1" s="201"/>
      <c r="H1" s="201"/>
      <c r="I1" s="201"/>
    </row>
    <row r="2" spans="1:10" s="66" customFormat="1" x14ac:dyDescent="0.2">
      <c r="A2" s="68"/>
      <c r="B2" s="68"/>
      <c r="C2" s="68"/>
      <c r="D2" s="67"/>
      <c r="E2" s="67"/>
      <c r="F2" s="67"/>
      <c r="G2" s="156" t="s">
        <v>140</v>
      </c>
      <c r="H2" s="156"/>
      <c r="I2" s="100"/>
      <c r="J2" s="100"/>
    </row>
    <row r="3" spans="1:10" s="66" customFormat="1" x14ac:dyDescent="0.2">
      <c r="A3" s="68"/>
      <c r="B3" s="68"/>
      <c r="C3" s="68"/>
      <c r="D3" s="67"/>
      <c r="E3" s="67"/>
      <c r="F3" s="67"/>
      <c r="G3" s="101"/>
      <c r="H3" s="101"/>
      <c r="I3" s="101"/>
      <c r="J3" s="101"/>
    </row>
    <row r="4" spans="1:10" s="66" customFormat="1" x14ac:dyDescent="0.2">
      <c r="A4" s="68"/>
      <c r="B4" s="68"/>
      <c r="C4" s="68"/>
      <c r="D4" s="67"/>
      <c r="E4" s="67"/>
      <c r="F4" s="67"/>
      <c r="G4" s="101" t="s">
        <v>141</v>
      </c>
      <c r="H4" s="101"/>
      <c r="I4" s="101"/>
      <c r="J4" s="101"/>
    </row>
    <row r="5" spans="1:10" s="66" customFormat="1" x14ac:dyDescent="0.2">
      <c r="A5" s="68"/>
      <c r="B5" s="68"/>
      <c r="C5" s="68"/>
      <c r="D5" s="67"/>
      <c r="E5" s="67"/>
      <c r="F5" s="67"/>
      <c r="G5" s="132" t="s">
        <v>142</v>
      </c>
      <c r="H5" s="132"/>
      <c r="I5" s="132"/>
      <c r="J5" s="101"/>
    </row>
    <row r="6" spans="1:10" s="66" customFormat="1" x14ac:dyDescent="0.2">
      <c r="A6" s="68"/>
      <c r="B6" s="68"/>
      <c r="C6" s="68"/>
      <c r="D6" s="67"/>
      <c r="E6" s="67"/>
      <c r="F6" s="67"/>
      <c r="G6" s="132" t="s">
        <v>143</v>
      </c>
      <c r="H6" s="132"/>
      <c r="I6" s="132"/>
      <c r="J6" s="132"/>
    </row>
    <row r="7" spans="1:10" s="66" customFormat="1" x14ac:dyDescent="0.2">
      <c r="A7" s="68"/>
      <c r="B7" s="68"/>
      <c r="C7" s="68"/>
      <c r="D7" s="67"/>
      <c r="E7" s="67"/>
      <c r="F7" s="67"/>
      <c r="G7" s="132" t="s">
        <v>144</v>
      </c>
      <c r="H7" s="132"/>
      <c r="I7" s="132"/>
      <c r="J7" s="132"/>
    </row>
    <row r="8" spans="1:10" s="66" customFormat="1" x14ac:dyDescent="0.2">
      <c r="A8" s="68"/>
      <c r="B8" s="68"/>
      <c r="C8" s="68"/>
      <c r="D8" s="67"/>
      <c r="E8" s="67"/>
      <c r="F8" s="67"/>
      <c r="G8" s="67"/>
      <c r="H8" s="67"/>
      <c r="I8" s="67"/>
    </row>
    <row r="9" spans="1:10" x14ac:dyDescent="0.2">
      <c r="A9" s="202" t="s">
        <v>117</v>
      </c>
      <c r="B9" s="202"/>
      <c r="C9" s="202"/>
      <c r="D9" s="202"/>
      <c r="E9" s="202"/>
      <c r="F9" s="202"/>
      <c r="G9" s="202"/>
      <c r="H9" s="202"/>
      <c r="I9" s="202"/>
    </row>
    <row r="10" spans="1:10" x14ac:dyDescent="0.2">
      <c r="A10" s="203" t="s">
        <v>71</v>
      </c>
      <c r="B10" s="203"/>
      <c r="C10" s="203"/>
      <c r="D10" s="203"/>
      <c r="E10" s="203"/>
      <c r="F10" s="203"/>
      <c r="G10" s="203"/>
      <c r="H10" s="203"/>
      <c r="I10" s="203"/>
    </row>
    <row r="11" spans="1:10" x14ac:dyDescent="0.2">
      <c r="A11" s="65"/>
      <c r="B11" s="65"/>
      <c r="C11" s="65"/>
      <c r="D11" s="65"/>
      <c r="E11" s="65"/>
      <c r="F11" s="65"/>
      <c r="G11" s="65"/>
      <c r="H11" s="65"/>
      <c r="I11" s="65"/>
    </row>
    <row r="12" spans="1:10" ht="63.75" customHeight="1" x14ac:dyDescent="0.2">
      <c r="A12" s="206" t="s">
        <v>70</v>
      </c>
      <c r="B12" s="206"/>
      <c r="C12" s="157" t="s">
        <v>139</v>
      </c>
      <c r="D12" s="157"/>
      <c r="E12" s="157"/>
      <c r="F12" s="157"/>
      <c r="G12" s="157"/>
      <c r="H12" s="65"/>
      <c r="I12" s="65"/>
    </row>
    <row r="13" spans="1:10" ht="12.75" customHeight="1" x14ac:dyDescent="0.2">
      <c r="C13" s="64"/>
      <c r="F13" s="55"/>
      <c r="G13" s="55"/>
      <c r="H13" s="55"/>
      <c r="I13" s="55"/>
      <c r="J13" s="55"/>
    </row>
    <row r="14" spans="1:10" ht="12.75" customHeight="1" x14ac:dyDescent="0.2">
      <c r="A14" s="205" t="s">
        <v>16</v>
      </c>
      <c r="B14" s="205"/>
      <c r="C14" s="205"/>
      <c r="D14" s="205"/>
      <c r="E14" s="205"/>
      <c r="F14" s="205"/>
      <c r="G14" s="205"/>
      <c r="H14" s="205"/>
      <c r="I14" s="205"/>
      <c r="J14" s="63"/>
    </row>
    <row r="15" spans="1:10" ht="12.75" customHeight="1" x14ac:dyDescent="0.2">
      <c r="A15" s="62"/>
      <c r="B15" s="62"/>
      <c r="C15" s="62"/>
      <c r="D15" s="62"/>
      <c r="E15" s="62"/>
      <c r="F15" s="62"/>
      <c r="G15" s="62"/>
      <c r="H15" s="55"/>
      <c r="I15" s="55"/>
      <c r="J15" s="55"/>
    </row>
    <row r="16" spans="1:10" ht="12.75" customHeight="1" x14ac:dyDescent="0.2">
      <c r="A16" s="193" t="s">
        <v>2</v>
      </c>
      <c r="B16" s="193"/>
      <c r="C16" s="193"/>
      <c r="D16" s="157"/>
      <c r="E16" s="157"/>
      <c r="F16" s="157"/>
      <c r="G16" s="157"/>
      <c r="H16" s="157"/>
      <c r="I16" s="157"/>
      <c r="J16" s="61"/>
    </row>
    <row r="17" spans="1:10" ht="12.75" customHeight="1" x14ac:dyDescent="0.2">
      <c r="F17" s="55"/>
      <c r="G17" s="55"/>
      <c r="H17" s="55"/>
      <c r="I17" s="55"/>
      <c r="J17" s="55"/>
    </row>
    <row r="18" spans="1:10" ht="12.75" customHeight="1" x14ac:dyDescent="0.2">
      <c r="A18" s="193" t="s">
        <v>69</v>
      </c>
      <c r="B18" s="193"/>
      <c r="C18" s="193"/>
      <c r="D18" s="157"/>
      <c r="E18" s="157"/>
      <c r="F18" s="157"/>
      <c r="G18" s="157"/>
      <c r="H18" s="157"/>
      <c r="I18" s="157"/>
      <c r="J18" s="61"/>
    </row>
    <row r="19" spans="1:10" ht="12.75" customHeight="1" x14ac:dyDescent="0.2">
      <c r="A19" s="58"/>
      <c r="B19" s="58"/>
      <c r="C19" s="60"/>
      <c r="D19" s="58"/>
      <c r="E19" s="58"/>
      <c r="F19" s="55"/>
      <c r="G19" s="55"/>
      <c r="H19" s="55"/>
      <c r="I19" s="55"/>
      <c r="J19" s="55"/>
    </row>
    <row r="20" spans="1:10" ht="12.75" customHeight="1" x14ac:dyDescent="0.2">
      <c r="A20" s="194" t="s">
        <v>12</v>
      </c>
      <c r="B20" s="194"/>
      <c r="C20" s="194"/>
      <c r="D20" s="194"/>
      <c r="E20" s="194"/>
      <c r="F20" s="194"/>
      <c r="G20" s="194"/>
      <c r="H20" s="194"/>
      <c r="I20" s="194"/>
      <c r="J20" s="59"/>
    </row>
    <row r="21" spans="1:10" ht="12.75" customHeight="1" x14ac:dyDescent="0.2">
      <c r="A21" s="58"/>
      <c r="B21" s="56"/>
      <c r="C21" s="57"/>
      <c r="D21" s="56"/>
      <c r="E21" s="56"/>
      <c r="F21" s="55"/>
      <c r="G21" s="55"/>
      <c r="H21" s="55"/>
      <c r="I21" s="55"/>
      <c r="J21" s="55"/>
    </row>
    <row r="22" spans="1:10" ht="100.5" customHeight="1" x14ac:dyDescent="0.2">
      <c r="A22" s="54" t="s">
        <v>68</v>
      </c>
      <c r="B22" s="198" t="s">
        <v>67</v>
      </c>
      <c r="C22" s="199"/>
      <c r="D22" s="198" t="s">
        <v>66</v>
      </c>
      <c r="E22" s="200"/>
      <c r="F22" s="200"/>
      <c r="G22" s="199"/>
      <c r="H22" s="54" t="s">
        <v>65</v>
      </c>
      <c r="I22" s="54" t="s">
        <v>64</v>
      </c>
    </row>
    <row r="23" spans="1:10" x14ac:dyDescent="0.2">
      <c r="A23" s="53" t="s">
        <v>13</v>
      </c>
      <c r="B23" s="195">
        <v>2</v>
      </c>
      <c r="C23" s="196"/>
      <c r="D23" s="195">
        <v>3</v>
      </c>
      <c r="E23" s="197"/>
      <c r="F23" s="197"/>
      <c r="G23" s="196"/>
      <c r="H23" s="52">
        <v>4</v>
      </c>
      <c r="I23" s="52">
        <v>5</v>
      </c>
    </row>
    <row r="24" spans="1:10" ht="132.6" customHeight="1" x14ac:dyDescent="0.2">
      <c r="A24" s="51" t="s">
        <v>13</v>
      </c>
      <c r="B24" s="185" t="s">
        <v>116</v>
      </c>
      <c r="C24" s="186"/>
      <c r="D24" s="187" t="s">
        <v>115</v>
      </c>
      <c r="E24" s="188"/>
      <c r="F24" s="188"/>
      <c r="G24" s="189"/>
      <c r="H24" s="50" t="s">
        <v>114</v>
      </c>
      <c r="I24" s="49">
        <f>ROUND((226000  + 80  * 355.35) * 1 * 1 * 0.8 * 0.929,2)</f>
        <v>189090.89</v>
      </c>
    </row>
    <row r="25" spans="1:10" ht="15.75" customHeight="1" x14ac:dyDescent="0.2">
      <c r="A25" s="48" t="s">
        <v>23</v>
      </c>
      <c r="B25" s="190" t="s">
        <v>60</v>
      </c>
      <c r="C25" s="191"/>
      <c r="D25" s="190"/>
      <c r="E25" s="192"/>
      <c r="F25" s="192"/>
      <c r="G25" s="191"/>
      <c r="H25" s="47"/>
      <c r="I25" s="46"/>
    </row>
    <row r="26" spans="1:10" ht="25.5" customHeight="1" x14ac:dyDescent="0.2">
      <c r="A26" s="43" t="s">
        <v>23</v>
      </c>
      <c r="B26" s="158" t="s">
        <v>113</v>
      </c>
      <c r="C26" s="159"/>
      <c r="D26" s="158" t="s">
        <v>112</v>
      </c>
      <c r="E26" s="181"/>
      <c r="F26" s="181"/>
      <c r="G26" s="159"/>
      <c r="H26" s="42"/>
      <c r="I26" s="41"/>
    </row>
    <row r="27" spans="1:10" ht="127.5" customHeight="1" x14ac:dyDescent="0.2">
      <c r="A27" s="43" t="s">
        <v>23</v>
      </c>
      <c r="B27" s="158" t="s">
        <v>111</v>
      </c>
      <c r="C27" s="159"/>
      <c r="D27" s="158" t="s">
        <v>110</v>
      </c>
      <c r="E27" s="181"/>
      <c r="F27" s="181"/>
      <c r="G27" s="159"/>
      <c r="H27" s="42"/>
      <c r="I27" s="41"/>
    </row>
    <row r="28" spans="1:10" ht="15.75" customHeight="1" x14ac:dyDescent="0.2">
      <c r="A28" s="43" t="s">
        <v>23</v>
      </c>
      <c r="B28" s="182" t="s">
        <v>49</v>
      </c>
      <c r="C28" s="183"/>
      <c r="D28" s="182"/>
      <c r="E28" s="184"/>
      <c r="F28" s="184"/>
      <c r="G28" s="183"/>
      <c r="H28" s="45"/>
      <c r="I28" s="44"/>
    </row>
    <row r="29" spans="1:10" ht="25.5" customHeight="1" x14ac:dyDescent="0.2">
      <c r="A29" s="43" t="s">
        <v>23</v>
      </c>
      <c r="B29" s="158" t="s">
        <v>109</v>
      </c>
      <c r="C29" s="159"/>
      <c r="D29" s="160">
        <v>5.8000000000000003E-2</v>
      </c>
      <c r="E29" s="161"/>
      <c r="F29" s="161"/>
      <c r="G29" s="162"/>
      <c r="H29" s="42"/>
      <c r="I29" s="41"/>
    </row>
    <row r="30" spans="1:10" ht="38.25" customHeight="1" x14ac:dyDescent="0.2">
      <c r="A30" s="43" t="s">
        <v>23</v>
      </c>
      <c r="B30" s="158" t="s">
        <v>108</v>
      </c>
      <c r="C30" s="159"/>
      <c r="D30" s="160">
        <v>0.14299999999999999</v>
      </c>
      <c r="E30" s="161"/>
      <c r="F30" s="161"/>
      <c r="G30" s="162"/>
      <c r="H30" s="42"/>
      <c r="I30" s="41"/>
    </row>
    <row r="31" spans="1:10" ht="25.5" customHeight="1" x14ac:dyDescent="0.2">
      <c r="A31" s="43" t="s">
        <v>23</v>
      </c>
      <c r="B31" s="158" t="s">
        <v>107</v>
      </c>
      <c r="C31" s="159"/>
      <c r="D31" s="160">
        <v>2.1000000000000001E-2</v>
      </c>
      <c r="E31" s="161"/>
      <c r="F31" s="161"/>
      <c r="G31" s="162"/>
      <c r="H31" s="42"/>
      <c r="I31" s="41"/>
    </row>
    <row r="32" spans="1:10" ht="38.25" customHeight="1" x14ac:dyDescent="0.2">
      <c r="A32" s="43" t="s">
        <v>23</v>
      </c>
      <c r="B32" s="158" t="s">
        <v>106</v>
      </c>
      <c r="C32" s="159"/>
      <c r="D32" s="160">
        <v>0.16800000000000001</v>
      </c>
      <c r="E32" s="161"/>
      <c r="F32" s="161"/>
      <c r="G32" s="162"/>
      <c r="H32" s="42"/>
      <c r="I32" s="41"/>
    </row>
    <row r="33" spans="1:9" ht="25.5" customHeight="1" x14ac:dyDescent="0.2">
      <c r="A33" s="43" t="s">
        <v>23</v>
      </c>
      <c r="B33" s="158" t="s">
        <v>105</v>
      </c>
      <c r="C33" s="159"/>
      <c r="D33" s="160">
        <v>3.7999999999999999E-2</v>
      </c>
      <c r="E33" s="161"/>
      <c r="F33" s="161"/>
      <c r="G33" s="162"/>
      <c r="H33" s="42"/>
      <c r="I33" s="41"/>
    </row>
    <row r="34" spans="1:9" ht="12.75" customHeight="1" x14ac:dyDescent="0.2">
      <c r="A34" s="43" t="s">
        <v>23</v>
      </c>
      <c r="B34" s="158" t="s">
        <v>104</v>
      </c>
      <c r="C34" s="159"/>
      <c r="D34" s="207">
        <v>0.04</v>
      </c>
      <c r="E34" s="208"/>
      <c r="F34" s="208"/>
      <c r="G34" s="209"/>
      <c r="H34" s="42"/>
      <c r="I34" s="41"/>
    </row>
    <row r="35" spans="1:9" ht="12.75" customHeight="1" x14ac:dyDescent="0.2">
      <c r="A35" s="43" t="s">
        <v>23</v>
      </c>
      <c r="B35" s="158" t="s">
        <v>103</v>
      </c>
      <c r="C35" s="159"/>
      <c r="D35" s="160">
        <v>3.6999999999999998E-2</v>
      </c>
      <c r="E35" s="161"/>
      <c r="F35" s="161"/>
      <c r="G35" s="162"/>
      <c r="H35" s="42"/>
      <c r="I35" s="41"/>
    </row>
    <row r="36" spans="1:9" ht="12.75" customHeight="1" x14ac:dyDescent="0.2">
      <c r="A36" s="43" t="s">
        <v>23</v>
      </c>
      <c r="B36" s="158" t="s">
        <v>102</v>
      </c>
      <c r="C36" s="159"/>
      <c r="D36" s="160">
        <v>3.5000000000000003E-2</v>
      </c>
      <c r="E36" s="161"/>
      <c r="F36" s="161"/>
      <c r="G36" s="162"/>
      <c r="H36" s="42"/>
      <c r="I36" s="41"/>
    </row>
    <row r="37" spans="1:9" ht="25.5" customHeight="1" x14ac:dyDescent="0.2">
      <c r="A37" s="43" t="s">
        <v>23</v>
      </c>
      <c r="B37" s="158" t="s">
        <v>101</v>
      </c>
      <c r="C37" s="159"/>
      <c r="D37" s="160">
        <v>2.1000000000000001E-2</v>
      </c>
      <c r="E37" s="161"/>
      <c r="F37" s="161"/>
      <c r="G37" s="162"/>
      <c r="H37" s="42"/>
      <c r="I37" s="41"/>
    </row>
    <row r="38" spans="1:9" ht="12.75" customHeight="1" x14ac:dyDescent="0.2">
      <c r="A38" s="43" t="s">
        <v>23</v>
      </c>
      <c r="B38" s="158" t="s">
        <v>100</v>
      </c>
      <c r="C38" s="159"/>
      <c r="D38" s="160">
        <v>3.7999999999999999E-2</v>
      </c>
      <c r="E38" s="161"/>
      <c r="F38" s="161"/>
      <c r="G38" s="162"/>
      <c r="H38" s="42"/>
      <c r="I38" s="41"/>
    </row>
    <row r="39" spans="1:9" ht="25.5" customHeight="1" x14ac:dyDescent="0.2">
      <c r="A39" s="43" t="s">
        <v>23</v>
      </c>
      <c r="B39" s="158" t="s">
        <v>99</v>
      </c>
      <c r="C39" s="159"/>
      <c r="D39" s="160">
        <v>5.8000000000000003E-2</v>
      </c>
      <c r="E39" s="161"/>
      <c r="F39" s="161"/>
      <c r="G39" s="162"/>
      <c r="H39" s="42"/>
      <c r="I39" s="41"/>
    </row>
    <row r="40" spans="1:9" ht="38.25" customHeight="1" x14ac:dyDescent="0.2">
      <c r="A40" s="43" t="s">
        <v>23</v>
      </c>
      <c r="B40" s="158" t="s">
        <v>98</v>
      </c>
      <c r="C40" s="159"/>
      <c r="D40" s="160">
        <v>5.2999999999999999E-2</v>
      </c>
      <c r="E40" s="161"/>
      <c r="F40" s="161"/>
      <c r="G40" s="162"/>
      <c r="H40" s="42"/>
      <c r="I40" s="41"/>
    </row>
    <row r="41" spans="1:9" ht="38.25" customHeight="1" x14ac:dyDescent="0.2">
      <c r="A41" s="43" t="s">
        <v>23</v>
      </c>
      <c r="B41" s="158" t="s">
        <v>97</v>
      </c>
      <c r="C41" s="159"/>
      <c r="D41" s="160">
        <v>3.7999999999999999E-2</v>
      </c>
      <c r="E41" s="161"/>
      <c r="F41" s="161"/>
      <c r="G41" s="162"/>
      <c r="H41" s="42"/>
      <c r="I41" s="41"/>
    </row>
    <row r="42" spans="1:9" ht="38.25" customHeight="1" x14ac:dyDescent="0.2">
      <c r="A42" s="43" t="s">
        <v>23</v>
      </c>
      <c r="B42" s="158" t="s">
        <v>96</v>
      </c>
      <c r="C42" s="159"/>
      <c r="D42" s="160">
        <v>4.2000000000000003E-2</v>
      </c>
      <c r="E42" s="161"/>
      <c r="F42" s="161"/>
      <c r="G42" s="162"/>
      <c r="H42" s="42"/>
      <c r="I42" s="41"/>
    </row>
    <row r="43" spans="1:9" ht="25.5" customHeight="1" x14ac:dyDescent="0.2">
      <c r="A43" s="43" t="s">
        <v>23</v>
      </c>
      <c r="B43" s="158" t="s">
        <v>95</v>
      </c>
      <c r="C43" s="159"/>
      <c r="D43" s="160">
        <v>4.4999999999999998E-2</v>
      </c>
      <c r="E43" s="161"/>
      <c r="F43" s="161"/>
      <c r="G43" s="162"/>
      <c r="H43" s="42"/>
      <c r="I43" s="41"/>
    </row>
    <row r="44" spans="1:9" ht="25.5" customHeight="1" x14ac:dyDescent="0.2">
      <c r="A44" s="43" t="s">
        <v>23</v>
      </c>
      <c r="B44" s="158" t="s">
        <v>94</v>
      </c>
      <c r="C44" s="159"/>
      <c r="D44" s="160">
        <v>4.1000000000000002E-2</v>
      </c>
      <c r="E44" s="161"/>
      <c r="F44" s="161"/>
      <c r="G44" s="162"/>
      <c r="H44" s="42"/>
      <c r="I44" s="41"/>
    </row>
    <row r="45" spans="1:9" ht="12.75" customHeight="1" x14ac:dyDescent="0.2">
      <c r="A45" s="38" t="s">
        <v>23</v>
      </c>
      <c r="B45" s="163" t="s">
        <v>93</v>
      </c>
      <c r="C45" s="164"/>
      <c r="D45" s="165">
        <v>5.2999999999999999E-2</v>
      </c>
      <c r="E45" s="166"/>
      <c r="F45" s="166"/>
      <c r="G45" s="167"/>
      <c r="H45" s="40"/>
      <c r="I45" s="39"/>
    </row>
    <row r="46" spans="1:9" ht="12.75" customHeight="1" x14ac:dyDescent="0.2">
      <c r="A46" s="38" t="s">
        <v>15</v>
      </c>
      <c r="B46" s="168" t="s">
        <v>39</v>
      </c>
      <c r="C46" s="169"/>
      <c r="D46" s="168"/>
      <c r="E46" s="173"/>
      <c r="F46" s="173"/>
      <c r="G46" s="169"/>
      <c r="H46" s="37"/>
      <c r="I46" s="36">
        <f>ROUND(($I$24),2)</f>
        <v>189090.89</v>
      </c>
    </row>
    <row r="47" spans="1:9" ht="38.25" customHeight="1" x14ac:dyDescent="0.2">
      <c r="A47" s="33" t="s">
        <v>17</v>
      </c>
      <c r="B47" s="170" t="s">
        <v>38</v>
      </c>
      <c r="C47" s="171"/>
      <c r="D47" s="170" t="s">
        <v>37</v>
      </c>
      <c r="E47" s="172"/>
      <c r="F47" s="172"/>
      <c r="G47" s="171"/>
      <c r="H47" s="35" t="s">
        <v>36</v>
      </c>
      <c r="I47" s="34">
        <f>ROUND(($I$46) * 7.22 * 1,2)</f>
        <v>1365236.23</v>
      </c>
    </row>
    <row r="48" spans="1:9" ht="12.75" customHeight="1" x14ac:dyDescent="0.2">
      <c r="A48" s="33" t="s">
        <v>19</v>
      </c>
      <c r="B48" s="174" t="s">
        <v>35</v>
      </c>
      <c r="C48" s="175"/>
      <c r="D48" s="174"/>
      <c r="E48" s="176"/>
      <c r="F48" s="176"/>
      <c r="G48" s="175"/>
      <c r="H48" s="32"/>
      <c r="I48" s="31">
        <f>ROUND(($I$47),2)</f>
        <v>1365236.23</v>
      </c>
    </row>
    <row r="49" spans="1:254" ht="12.75" customHeight="1" x14ac:dyDescent="0.2">
      <c r="A49" s="33" t="s">
        <v>21</v>
      </c>
      <c r="B49" s="75" t="s">
        <v>25</v>
      </c>
      <c r="C49" s="76"/>
      <c r="D49" s="178">
        <v>0.22</v>
      </c>
      <c r="E49" s="179"/>
      <c r="F49" s="179"/>
      <c r="G49" s="180"/>
      <c r="H49" s="32"/>
      <c r="I49" s="31">
        <f>I48*22%</f>
        <v>300351.9706</v>
      </c>
    </row>
    <row r="50" spans="1:254" ht="12.75" customHeight="1" x14ac:dyDescent="0.2">
      <c r="A50" s="33" t="s">
        <v>24</v>
      </c>
      <c r="B50" s="174" t="s">
        <v>35</v>
      </c>
      <c r="C50" s="175"/>
      <c r="D50" s="155"/>
      <c r="E50" s="155"/>
      <c r="F50" s="155"/>
      <c r="G50" s="155"/>
      <c r="H50" s="32"/>
      <c r="I50" s="95">
        <f>I48+I49</f>
        <v>1665588.2006000001</v>
      </c>
    </row>
    <row r="51" spans="1:254" ht="12.75" customHeight="1" x14ac:dyDescent="0.2"/>
    <row r="52" spans="1:254" s="30" customFormat="1" ht="29.25" customHeight="1" x14ac:dyDescent="0.2">
      <c r="A52" s="177" t="s">
        <v>34</v>
      </c>
      <c r="B52" s="177"/>
      <c r="C52" s="177"/>
      <c r="D52" s="177" t="s">
        <v>146</v>
      </c>
      <c r="E52" s="177"/>
      <c r="F52" s="177"/>
      <c r="G52" s="177"/>
      <c r="H52" s="177"/>
      <c r="I52" s="177"/>
    </row>
    <row r="53" spans="1:254" ht="12.75" customHeight="1" x14ac:dyDescent="0.2">
      <c r="D53" s="29"/>
    </row>
    <row r="54" spans="1:254" x14ac:dyDescent="0.2">
      <c r="A54" s="89"/>
      <c r="B54" s="90"/>
      <c r="C54" s="91" t="s">
        <v>151</v>
      </c>
      <c r="D54" s="105" t="s">
        <v>152</v>
      </c>
      <c r="E54" s="106"/>
      <c r="F54" s="106"/>
      <c r="G54" s="106"/>
      <c r="H54" s="106"/>
      <c r="I54" s="91"/>
      <c r="J54" s="91"/>
    </row>
    <row r="55" spans="1:254" ht="12.75" customHeight="1" x14ac:dyDescent="0.2">
      <c r="D55" s="29"/>
    </row>
    <row r="57" spans="1:254" x14ac:dyDescent="0.2">
      <c r="A57" s="89"/>
      <c r="B57" s="90"/>
      <c r="C57" s="91"/>
      <c r="D57" s="91"/>
      <c r="E57" s="91"/>
      <c r="F57" s="91"/>
      <c r="G57" s="91"/>
      <c r="H57" s="91"/>
      <c r="I57" s="91"/>
      <c r="J57" s="91"/>
    </row>
    <row r="58" spans="1:254" s="7" customFormat="1" ht="12.75" customHeight="1" x14ac:dyDescent="0.2">
      <c r="A58" s="87" t="s">
        <v>149</v>
      </c>
      <c r="B58" s="92"/>
      <c r="C58" s="92"/>
      <c r="D58" s="92"/>
      <c r="E58" s="92"/>
      <c r="F58" s="92"/>
      <c r="G58" s="92"/>
      <c r="H58" s="88"/>
      <c r="I58" s="88"/>
      <c r="J58" s="88"/>
      <c r="IS58"/>
      <c r="IT58"/>
    </row>
    <row r="59" spans="1:254" s="7" customFormat="1" ht="12.75" customHeight="1" x14ac:dyDescent="0.2">
      <c r="A59" s="87" t="s">
        <v>150</v>
      </c>
      <c r="B59" s="92"/>
      <c r="C59" s="92"/>
      <c r="D59" s="92"/>
      <c r="E59" s="92"/>
      <c r="F59" s="92"/>
      <c r="G59" s="92"/>
      <c r="H59" s="88"/>
      <c r="I59" s="88"/>
      <c r="J59" s="88"/>
      <c r="IS59"/>
      <c r="IT59"/>
    </row>
  </sheetData>
  <mergeCells count="76">
    <mergeCell ref="D16:I16"/>
    <mergeCell ref="D1:I1"/>
    <mergeCell ref="A9:I9"/>
    <mergeCell ref="A10:I10"/>
    <mergeCell ref="A1:C1"/>
    <mergeCell ref="A14:I14"/>
    <mergeCell ref="A16:C16"/>
    <mergeCell ref="A12:B12"/>
    <mergeCell ref="C12:G12"/>
    <mergeCell ref="D18:I18"/>
    <mergeCell ref="A18:C18"/>
    <mergeCell ref="A20:I20"/>
    <mergeCell ref="B23:C23"/>
    <mergeCell ref="D23:G23"/>
    <mergeCell ref="B22:C22"/>
    <mergeCell ref="D22:G22"/>
    <mergeCell ref="B24:C24"/>
    <mergeCell ref="D24:G24"/>
    <mergeCell ref="B25:C25"/>
    <mergeCell ref="D25:G25"/>
    <mergeCell ref="B26:C26"/>
    <mergeCell ref="D26:G26"/>
    <mergeCell ref="B27:C27"/>
    <mergeCell ref="D27:G27"/>
    <mergeCell ref="B28:C28"/>
    <mergeCell ref="D28:G28"/>
    <mergeCell ref="B29:C29"/>
    <mergeCell ref="D29:G29"/>
    <mergeCell ref="B30:C30"/>
    <mergeCell ref="D30:G30"/>
    <mergeCell ref="B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B38:C38"/>
    <mergeCell ref="D38:G38"/>
    <mergeCell ref="B39:C39"/>
    <mergeCell ref="D39:G39"/>
    <mergeCell ref="B40:C40"/>
    <mergeCell ref="D40:G40"/>
    <mergeCell ref="B41:C41"/>
    <mergeCell ref="D41:G41"/>
    <mergeCell ref="B47:C47"/>
    <mergeCell ref="D47:G47"/>
    <mergeCell ref="B42:C42"/>
    <mergeCell ref="D42:G42"/>
    <mergeCell ref="B43:C43"/>
    <mergeCell ref="D43:G43"/>
    <mergeCell ref="B44:C44"/>
    <mergeCell ref="D44:G44"/>
    <mergeCell ref="D54:H54"/>
    <mergeCell ref="B50:C50"/>
    <mergeCell ref="D50:G50"/>
    <mergeCell ref="D49:G49"/>
    <mergeCell ref="G2:H2"/>
    <mergeCell ref="G5:I5"/>
    <mergeCell ref="G6:J6"/>
    <mergeCell ref="G7:J7"/>
    <mergeCell ref="B48:C48"/>
    <mergeCell ref="D48:G48"/>
    <mergeCell ref="A52:C52"/>
    <mergeCell ref="D52:I52"/>
    <mergeCell ref="B45:C45"/>
    <mergeCell ref="D45:G45"/>
    <mergeCell ref="B46:C46"/>
    <mergeCell ref="D46:G46"/>
  </mergeCells>
  <pageMargins left="0.39370078740157477" right="0.39370078740157477" top="0.74803149606299213" bottom="0.74803149606299213" header="0.31496062992125984" footer="0.31496062992125984"/>
  <pageSetup paperSize="9" orientation="portrait" useFirstPageNumber="1" horizontalDpi="300" verticalDpi="300" r:id="rId1"/>
  <headerFooter alignWithMargins="0">
    <oddFooter>&amp;CСтраница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T46"/>
  <sheetViews>
    <sheetView topLeftCell="A46" workbookViewId="0">
      <selection activeCell="H53" sqref="H53"/>
    </sheetView>
  </sheetViews>
  <sheetFormatPr defaultColWidth="11.5703125" defaultRowHeight="12.75" x14ac:dyDescent="0.2"/>
  <cols>
    <col min="1" max="1" width="3.7109375" style="28" customWidth="1"/>
    <col min="2" max="2" width="10.7109375" style="28" customWidth="1"/>
    <col min="3" max="3" width="15.5703125" style="28" customWidth="1"/>
    <col min="4" max="4" width="4.42578125" style="28" customWidth="1"/>
    <col min="5" max="7" width="9.28515625" style="28" customWidth="1"/>
    <col min="8" max="8" width="19.7109375" style="28" customWidth="1"/>
    <col min="9" max="9" width="14.7109375" style="28" customWidth="1"/>
    <col min="10" max="10" width="19.7109375" style="27" customWidth="1"/>
    <col min="11" max="16384" width="11.5703125" style="27"/>
  </cols>
  <sheetData>
    <row r="1" spans="1:10" ht="25.5" customHeight="1" x14ac:dyDescent="0.2">
      <c r="A1" s="204" t="s">
        <v>74</v>
      </c>
      <c r="B1" s="204"/>
      <c r="C1" s="204"/>
      <c r="D1" s="201" t="s">
        <v>73</v>
      </c>
      <c r="E1" s="201"/>
      <c r="F1" s="201"/>
      <c r="G1" s="201"/>
      <c r="H1" s="201"/>
      <c r="I1" s="201"/>
    </row>
    <row r="2" spans="1:10" ht="25.5" customHeight="1" x14ac:dyDescent="0.2">
      <c r="A2" s="80"/>
      <c r="B2" s="80"/>
      <c r="C2" s="80"/>
      <c r="D2" s="79"/>
      <c r="E2" s="79"/>
      <c r="F2" s="79"/>
      <c r="G2" s="156" t="s">
        <v>140</v>
      </c>
      <c r="H2" s="156"/>
      <c r="I2" s="100"/>
      <c r="J2" s="100"/>
    </row>
    <row r="3" spans="1:10" s="66" customFormat="1" x14ac:dyDescent="0.2">
      <c r="A3" s="68"/>
      <c r="B3" s="68"/>
      <c r="C3" s="68"/>
      <c r="D3" s="67"/>
      <c r="E3" s="67"/>
      <c r="F3" s="67"/>
      <c r="G3" s="101"/>
      <c r="H3" s="101"/>
      <c r="I3" s="101"/>
      <c r="J3" s="101"/>
    </row>
    <row r="4" spans="1:10" s="66" customFormat="1" x14ac:dyDescent="0.2">
      <c r="A4" s="68"/>
      <c r="B4" s="68"/>
      <c r="C4" s="68"/>
      <c r="D4" s="67"/>
      <c r="E4" s="67"/>
      <c r="F4" s="67"/>
      <c r="G4" s="101" t="s">
        <v>141</v>
      </c>
      <c r="H4" s="101"/>
      <c r="I4" s="101"/>
      <c r="J4" s="101"/>
    </row>
    <row r="5" spans="1:10" s="66" customFormat="1" x14ac:dyDescent="0.2">
      <c r="A5" s="68"/>
      <c r="B5" s="68"/>
      <c r="C5" s="68"/>
      <c r="D5" s="67"/>
      <c r="E5" s="67"/>
      <c r="F5" s="67"/>
      <c r="G5" s="132" t="s">
        <v>142</v>
      </c>
      <c r="H5" s="132"/>
      <c r="I5" s="132"/>
      <c r="J5" s="101"/>
    </row>
    <row r="6" spans="1:10" s="66" customFormat="1" x14ac:dyDescent="0.2">
      <c r="A6" s="68"/>
      <c r="B6" s="68"/>
      <c r="C6" s="68"/>
      <c r="D6" s="67"/>
      <c r="E6" s="67"/>
      <c r="F6" s="67"/>
      <c r="G6" s="132" t="s">
        <v>143</v>
      </c>
      <c r="H6" s="132"/>
      <c r="I6" s="132"/>
      <c r="J6" s="132"/>
    </row>
    <row r="7" spans="1:10" s="66" customFormat="1" x14ac:dyDescent="0.2">
      <c r="A7" s="68"/>
      <c r="B7" s="68"/>
      <c r="C7" s="68"/>
      <c r="D7" s="67"/>
      <c r="E7" s="67"/>
      <c r="F7" s="67"/>
      <c r="G7" s="132" t="s">
        <v>144</v>
      </c>
      <c r="H7" s="132"/>
      <c r="I7" s="132"/>
      <c r="J7" s="132"/>
    </row>
    <row r="8" spans="1:10" s="66" customFormat="1" x14ac:dyDescent="0.2">
      <c r="A8" s="68"/>
      <c r="B8" s="68"/>
      <c r="C8" s="68"/>
      <c r="D8" s="67"/>
      <c r="E8" s="67"/>
      <c r="F8" s="67"/>
      <c r="G8" s="67"/>
      <c r="H8" s="67"/>
      <c r="I8" s="67"/>
    </row>
    <row r="9" spans="1:10" s="66" customFormat="1" x14ac:dyDescent="0.2">
      <c r="A9" s="68"/>
      <c r="B9" s="68"/>
      <c r="C9" s="68"/>
      <c r="D9" s="67"/>
      <c r="E9" s="67"/>
      <c r="F9" s="67"/>
      <c r="G9" s="67"/>
      <c r="H9" s="67"/>
      <c r="I9" s="67"/>
    </row>
    <row r="10" spans="1:10" x14ac:dyDescent="0.2">
      <c r="A10" s="202" t="s">
        <v>92</v>
      </c>
      <c r="B10" s="202"/>
      <c r="C10" s="202"/>
      <c r="D10" s="202"/>
      <c r="E10" s="202"/>
      <c r="F10" s="202"/>
      <c r="G10" s="202"/>
      <c r="H10" s="202"/>
      <c r="I10" s="202"/>
    </row>
    <row r="11" spans="1:10" x14ac:dyDescent="0.2">
      <c r="A11" s="203" t="s">
        <v>71</v>
      </c>
      <c r="B11" s="203"/>
      <c r="C11" s="203"/>
      <c r="D11" s="203"/>
      <c r="E11" s="203"/>
      <c r="F11" s="203"/>
      <c r="G11" s="203"/>
      <c r="H11" s="203"/>
      <c r="I11" s="203"/>
    </row>
    <row r="12" spans="1:10" x14ac:dyDescent="0.2">
      <c r="A12" s="65"/>
      <c r="B12" s="65"/>
      <c r="C12" s="65"/>
      <c r="D12" s="65"/>
      <c r="E12" s="65"/>
      <c r="F12" s="65"/>
      <c r="G12" s="65"/>
      <c r="H12" s="65"/>
      <c r="I12" s="65"/>
    </row>
    <row r="13" spans="1:10" ht="63.75" customHeight="1" x14ac:dyDescent="0.2">
      <c r="A13" s="206" t="s">
        <v>70</v>
      </c>
      <c r="B13" s="206"/>
      <c r="C13" s="157" t="s">
        <v>139</v>
      </c>
      <c r="D13" s="157"/>
      <c r="E13" s="157"/>
      <c r="F13" s="157"/>
      <c r="G13" s="157"/>
      <c r="H13" s="65"/>
      <c r="I13" s="65"/>
    </row>
    <row r="14" spans="1:10" ht="12.75" customHeight="1" x14ac:dyDescent="0.2">
      <c r="C14" s="64"/>
      <c r="F14" s="55"/>
      <c r="G14" s="55"/>
      <c r="H14" s="55"/>
      <c r="I14" s="55"/>
      <c r="J14" s="55"/>
    </row>
    <row r="15" spans="1:10" ht="12.75" customHeight="1" x14ac:dyDescent="0.2">
      <c r="A15" s="205" t="s">
        <v>18</v>
      </c>
      <c r="B15" s="205"/>
      <c r="C15" s="205"/>
      <c r="D15" s="205"/>
      <c r="E15" s="205"/>
      <c r="F15" s="205"/>
      <c r="G15" s="205"/>
      <c r="H15" s="205"/>
      <c r="I15" s="205"/>
      <c r="J15" s="63"/>
    </row>
    <row r="16" spans="1:10" ht="12.75" customHeight="1" x14ac:dyDescent="0.2">
      <c r="A16" s="62"/>
      <c r="B16" s="62"/>
      <c r="C16" s="62"/>
      <c r="D16" s="62"/>
      <c r="E16" s="62"/>
      <c r="F16" s="62"/>
      <c r="G16" s="62"/>
      <c r="H16" s="55"/>
      <c r="I16" s="55"/>
      <c r="J16" s="55"/>
    </row>
    <row r="17" spans="1:10" ht="12.75" customHeight="1" x14ac:dyDescent="0.2">
      <c r="A17" s="193" t="s">
        <v>2</v>
      </c>
      <c r="B17" s="193"/>
      <c r="C17" s="193"/>
      <c r="D17" s="157"/>
      <c r="E17" s="157"/>
      <c r="F17" s="157"/>
      <c r="G17" s="157"/>
      <c r="H17" s="157"/>
      <c r="I17" s="157"/>
      <c r="J17" s="61"/>
    </row>
    <row r="18" spans="1:10" ht="12.75" customHeight="1" x14ac:dyDescent="0.2">
      <c r="F18" s="55"/>
      <c r="G18" s="55"/>
      <c r="H18" s="55"/>
      <c r="I18" s="55"/>
      <c r="J18" s="55"/>
    </row>
    <row r="19" spans="1:10" ht="12.75" customHeight="1" x14ac:dyDescent="0.2">
      <c r="A19" s="193" t="s">
        <v>69</v>
      </c>
      <c r="B19" s="193"/>
      <c r="C19" s="193"/>
      <c r="D19" s="157"/>
      <c r="E19" s="157"/>
      <c r="F19" s="157"/>
      <c r="G19" s="157"/>
      <c r="H19" s="157"/>
      <c r="I19" s="157"/>
      <c r="J19" s="61"/>
    </row>
    <row r="20" spans="1:10" ht="12.75" customHeight="1" x14ac:dyDescent="0.2">
      <c r="A20" s="58"/>
      <c r="B20" s="58"/>
      <c r="C20" s="60"/>
      <c r="D20" s="58"/>
      <c r="E20" s="58"/>
      <c r="F20" s="55"/>
      <c r="G20" s="55"/>
      <c r="H20" s="55"/>
      <c r="I20" s="55"/>
      <c r="J20" s="55"/>
    </row>
    <row r="21" spans="1:10" ht="12.75" customHeight="1" x14ac:dyDescent="0.2">
      <c r="A21" s="194" t="s">
        <v>12</v>
      </c>
      <c r="B21" s="194"/>
      <c r="C21" s="194"/>
      <c r="D21" s="194"/>
      <c r="E21" s="194"/>
      <c r="F21" s="194"/>
      <c r="G21" s="194"/>
      <c r="H21" s="194"/>
      <c r="I21" s="194"/>
      <c r="J21" s="59"/>
    </row>
    <row r="22" spans="1:10" ht="12.75" customHeight="1" x14ac:dyDescent="0.2">
      <c r="A22" s="58"/>
      <c r="B22" s="56"/>
      <c r="C22" s="57"/>
      <c r="D22" s="56"/>
      <c r="E22" s="56"/>
      <c r="F22" s="55"/>
      <c r="G22" s="55"/>
      <c r="H22" s="55"/>
      <c r="I22" s="55"/>
      <c r="J22" s="55"/>
    </row>
    <row r="23" spans="1:10" ht="100.5" customHeight="1" x14ac:dyDescent="0.2">
      <c r="A23" s="54" t="s">
        <v>68</v>
      </c>
      <c r="B23" s="198" t="s">
        <v>67</v>
      </c>
      <c r="C23" s="199"/>
      <c r="D23" s="198" t="s">
        <v>66</v>
      </c>
      <c r="E23" s="200"/>
      <c r="F23" s="200"/>
      <c r="G23" s="199"/>
      <c r="H23" s="54" t="s">
        <v>65</v>
      </c>
      <c r="I23" s="54" t="s">
        <v>64</v>
      </c>
    </row>
    <row r="24" spans="1:10" x14ac:dyDescent="0.2">
      <c r="A24" s="53" t="s">
        <v>13</v>
      </c>
      <c r="B24" s="195">
        <v>2</v>
      </c>
      <c r="C24" s="196"/>
      <c r="D24" s="195">
        <v>3</v>
      </c>
      <c r="E24" s="197"/>
      <c r="F24" s="197"/>
      <c r="G24" s="196"/>
      <c r="H24" s="52">
        <v>4</v>
      </c>
      <c r="I24" s="52">
        <v>5</v>
      </c>
    </row>
    <row r="25" spans="1:10" ht="132.6" customHeight="1" x14ac:dyDescent="0.2">
      <c r="A25" s="51" t="s">
        <v>13</v>
      </c>
      <c r="B25" s="185" t="s">
        <v>91</v>
      </c>
      <c r="C25" s="186"/>
      <c r="D25" s="187" t="s">
        <v>90</v>
      </c>
      <c r="E25" s="188"/>
      <c r="F25" s="188"/>
      <c r="G25" s="189"/>
      <c r="H25" s="50" t="s">
        <v>89</v>
      </c>
      <c r="I25" s="49">
        <f>ROUND((4973400  + 863  * (0.4 * 5000 + 0.6 * 5000 / 2)) * 1 * 0.6 * 0.5 * 0.14 * 0.07283,2)</f>
        <v>24452.22</v>
      </c>
    </row>
    <row r="26" spans="1:10" ht="15.75" customHeight="1" x14ac:dyDescent="0.2">
      <c r="A26" s="48" t="s">
        <v>23</v>
      </c>
      <c r="B26" s="190" t="s">
        <v>60</v>
      </c>
      <c r="C26" s="191"/>
      <c r="D26" s="190"/>
      <c r="E26" s="192"/>
      <c r="F26" s="192"/>
      <c r="G26" s="191"/>
      <c r="H26" s="47"/>
      <c r="I26" s="46"/>
    </row>
    <row r="27" spans="1:10" ht="25.5" customHeight="1" x14ac:dyDescent="0.2">
      <c r="A27" s="43" t="s">
        <v>23</v>
      </c>
      <c r="B27" s="158" t="s">
        <v>88</v>
      </c>
      <c r="C27" s="159"/>
      <c r="D27" s="158" t="s">
        <v>87</v>
      </c>
      <c r="E27" s="181"/>
      <c r="F27" s="181"/>
      <c r="G27" s="159"/>
      <c r="H27" s="42"/>
      <c r="I27" s="41"/>
    </row>
    <row r="28" spans="1:10" ht="178.5" customHeight="1" x14ac:dyDescent="0.2">
      <c r="A28" s="43" t="s">
        <v>23</v>
      </c>
      <c r="B28" s="158" t="s">
        <v>86</v>
      </c>
      <c r="C28" s="159"/>
      <c r="D28" s="158" t="s">
        <v>85</v>
      </c>
      <c r="E28" s="181"/>
      <c r="F28" s="181"/>
      <c r="G28" s="159"/>
      <c r="H28" s="42"/>
      <c r="I28" s="41"/>
    </row>
    <row r="29" spans="1:10" ht="76.5" customHeight="1" x14ac:dyDescent="0.2">
      <c r="A29" s="43" t="s">
        <v>23</v>
      </c>
      <c r="B29" s="158" t="s">
        <v>84</v>
      </c>
      <c r="C29" s="159"/>
      <c r="D29" s="158" t="s">
        <v>83</v>
      </c>
      <c r="E29" s="181"/>
      <c r="F29" s="181"/>
      <c r="G29" s="159"/>
      <c r="H29" s="42"/>
      <c r="I29" s="41"/>
    </row>
    <row r="30" spans="1:10" ht="15.75" customHeight="1" x14ac:dyDescent="0.2">
      <c r="A30" s="43" t="s">
        <v>23</v>
      </c>
      <c r="B30" s="182" t="s">
        <v>49</v>
      </c>
      <c r="C30" s="183"/>
      <c r="D30" s="182"/>
      <c r="E30" s="184"/>
      <c r="F30" s="184"/>
      <c r="G30" s="183"/>
      <c r="H30" s="45"/>
      <c r="I30" s="44"/>
    </row>
    <row r="31" spans="1:10" ht="89.25" customHeight="1" x14ac:dyDescent="0.2">
      <c r="A31" s="43" t="s">
        <v>23</v>
      </c>
      <c r="B31" s="158" t="s">
        <v>82</v>
      </c>
      <c r="C31" s="159"/>
      <c r="D31" s="160">
        <v>6.8000000000000005E-2</v>
      </c>
      <c r="E31" s="161"/>
      <c r="F31" s="161"/>
      <c r="G31" s="162"/>
      <c r="H31" s="42"/>
      <c r="I31" s="41"/>
    </row>
    <row r="32" spans="1:10" ht="12.75" customHeight="1" x14ac:dyDescent="0.2">
      <c r="A32" s="43" t="s">
        <v>23</v>
      </c>
      <c r="B32" s="158" t="s">
        <v>81</v>
      </c>
      <c r="C32" s="159"/>
      <c r="D32" s="160" t="s">
        <v>80</v>
      </c>
      <c r="E32" s="161"/>
      <c r="F32" s="161"/>
      <c r="G32" s="162"/>
      <c r="H32" s="42"/>
      <c r="I32" s="41"/>
    </row>
    <row r="33" spans="1:254" ht="12.75" customHeight="1" x14ac:dyDescent="0.2">
      <c r="A33" s="43" t="s">
        <v>23</v>
      </c>
      <c r="B33" s="158" t="s">
        <v>79</v>
      </c>
      <c r="C33" s="159"/>
      <c r="D33" s="160" t="s">
        <v>78</v>
      </c>
      <c r="E33" s="161"/>
      <c r="F33" s="161"/>
      <c r="G33" s="162"/>
      <c r="H33" s="42"/>
      <c r="I33" s="41"/>
    </row>
    <row r="34" spans="1:254" ht="38.25" customHeight="1" x14ac:dyDescent="0.2">
      <c r="A34" s="38" t="s">
        <v>23</v>
      </c>
      <c r="B34" s="163" t="s">
        <v>77</v>
      </c>
      <c r="C34" s="164"/>
      <c r="D34" s="165">
        <v>4.8300000000000001E-3</v>
      </c>
      <c r="E34" s="166"/>
      <c r="F34" s="166"/>
      <c r="G34" s="167"/>
      <c r="H34" s="40"/>
      <c r="I34" s="39"/>
    </row>
    <row r="35" spans="1:254" ht="12.75" customHeight="1" x14ac:dyDescent="0.2">
      <c r="A35" s="38" t="s">
        <v>15</v>
      </c>
      <c r="B35" s="168" t="s">
        <v>39</v>
      </c>
      <c r="C35" s="169"/>
      <c r="D35" s="168"/>
      <c r="E35" s="173"/>
      <c r="F35" s="173"/>
      <c r="G35" s="169"/>
      <c r="H35" s="37"/>
      <c r="I35" s="36">
        <f>ROUND(($I$25),2)</f>
        <v>24452.22</v>
      </c>
    </row>
    <row r="36" spans="1:254" ht="38.25" customHeight="1" x14ac:dyDescent="0.2">
      <c r="A36" s="33" t="s">
        <v>17</v>
      </c>
      <c r="B36" s="170" t="s">
        <v>76</v>
      </c>
      <c r="C36" s="171"/>
      <c r="D36" s="170" t="s">
        <v>37</v>
      </c>
      <c r="E36" s="172"/>
      <c r="F36" s="172"/>
      <c r="G36" s="171"/>
      <c r="H36" s="35" t="s">
        <v>75</v>
      </c>
      <c r="I36" s="34">
        <f>ROUND(($I$35) * 1.71 * 1,2)</f>
        <v>41813.300000000003</v>
      </c>
    </row>
    <row r="37" spans="1:254" ht="12.75" customHeight="1" x14ac:dyDescent="0.2">
      <c r="A37" s="33" t="s">
        <v>19</v>
      </c>
      <c r="B37" s="168" t="s">
        <v>39</v>
      </c>
      <c r="C37" s="169"/>
      <c r="D37" s="174"/>
      <c r="E37" s="176"/>
      <c r="F37" s="176"/>
      <c r="G37" s="175"/>
      <c r="H37" s="32"/>
      <c r="I37" s="31">
        <f>ROUND(($I$36),2)</f>
        <v>41813.300000000003</v>
      </c>
    </row>
    <row r="38" spans="1:254" ht="12.75" customHeight="1" x14ac:dyDescent="0.2">
      <c r="A38" s="33" t="s">
        <v>21</v>
      </c>
      <c r="B38" s="75" t="s">
        <v>25</v>
      </c>
      <c r="C38" s="76"/>
      <c r="D38" s="81">
        <v>0.22</v>
      </c>
      <c r="E38" s="77"/>
      <c r="F38" s="77"/>
      <c r="G38" s="76"/>
      <c r="H38" s="32"/>
      <c r="I38" s="31">
        <f>I37*22%</f>
        <v>9198.9260000000013</v>
      </c>
    </row>
    <row r="39" spans="1:254" ht="12.75" customHeight="1" x14ac:dyDescent="0.2">
      <c r="A39" s="33" t="s">
        <v>24</v>
      </c>
      <c r="B39" s="174" t="s">
        <v>35</v>
      </c>
      <c r="C39" s="175"/>
      <c r="D39" s="210"/>
      <c r="E39" s="211"/>
      <c r="F39" s="211"/>
      <c r="G39" s="212"/>
      <c r="H39" s="32"/>
      <c r="I39" s="95">
        <f>I37+I38</f>
        <v>51012.226000000002</v>
      </c>
    </row>
    <row r="40" spans="1:254" ht="12.75" customHeight="1" x14ac:dyDescent="0.2"/>
    <row r="41" spans="1:254" s="30" customFormat="1" ht="24.95" customHeight="1" x14ac:dyDescent="0.2">
      <c r="A41" s="177" t="s">
        <v>34</v>
      </c>
      <c r="B41" s="177"/>
      <c r="C41" s="177"/>
      <c r="D41" s="177" t="s">
        <v>147</v>
      </c>
      <c r="E41" s="177"/>
      <c r="F41" s="177"/>
      <c r="G41" s="177"/>
      <c r="H41" s="177"/>
      <c r="I41" s="177"/>
    </row>
    <row r="42" spans="1:254" ht="12.75" customHeight="1" x14ac:dyDescent="0.2">
      <c r="D42" s="29"/>
    </row>
    <row r="43" spans="1:254" x14ac:dyDescent="0.2">
      <c r="A43" s="89"/>
      <c r="B43" s="90"/>
      <c r="C43" s="91" t="s">
        <v>151</v>
      </c>
      <c r="D43" s="105" t="s">
        <v>152</v>
      </c>
      <c r="E43" s="106"/>
      <c r="F43" s="106"/>
      <c r="G43" s="106"/>
      <c r="H43" s="106"/>
      <c r="I43" s="91"/>
      <c r="J43" s="91"/>
    </row>
    <row r="44" spans="1:254" x14ac:dyDescent="0.2">
      <c r="A44" s="89"/>
      <c r="B44" s="90"/>
      <c r="C44" s="91"/>
      <c r="D44" s="91"/>
      <c r="E44" s="91"/>
      <c r="F44" s="91"/>
      <c r="G44" s="91"/>
      <c r="H44" s="91"/>
      <c r="I44" s="91"/>
      <c r="J44" s="91"/>
    </row>
    <row r="45" spans="1:254" s="7" customFormat="1" ht="12.75" customHeight="1" x14ac:dyDescent="0.2">
      <c r="A45" s="87" t="s">
        <v>149</v>
      </c>
      <c r="B45" s="92"/>
      <c r="C45" s="92"/>
      <c r="D45" s="92"/>
      <c r="E45" s="92"/>
      <c r="F45" s="92"/>
      <c r="G45" s="92"/>
      <c r="H45" s="88"/>
      <c r="I45" s="88"/>
      <c r="J45" s="88"/>
      <c r="IS45"/>
      <c r="IT45"/>
    </row>
    <row r="46" spans="1:254" s="7" customFormat="1" ht="12.75" customHeight="1" x14ac:dyDescent="0.2">
      <c r="A46" s="87" t="s">
        <v>150</v>
      </c>
      <c r="B46" s="92"/>
      <c r="C46" s="92"/>
      <c r="D46" s="92"/>
      <c r="E46" s="92"/>
      <c r="F46" s="92"/>
      <c r="G46" s="92"/>
      <c r="H46" s="88"/>
      <c r="I46" s="88"/>
      <c r="J46" s="88"/>
      <c r="IS46"/>
      <c r="IT46"/>
    </row>
  </sheetData>
  <mergeCells count="51">
    <mergeCell ref="B37:C37"/>
    <mergeCell ref="D37:G37"/>
    <mergeCell ref="A41:C41"/>
    <mergeCell ref="D41:I41"/>
    <mergeCell ref="B34:C34"/>
    <mergeCell ref="D34:G34"/>
    <mergeCell ref="B35:C35"/>
    <mergeCell ref="D35:G35"/>
    <mergeCell ref="B36:C36"/>
    <mergeCell ref="D36:G36"/>
    <mergeCell ref="B31:C31"/>
    <mergeCell ref="D31:G31"/>
    <mergeCell ref="B32:C32"/>
    <mergeCell ref="D32:G32"/>
    <mergeCell ref="B33:C33"/>
    <mergeCell ref="D33:G33"/>
    <mergeCell ref="B28:C28"/>
    <mergeCell ref="D28:G28"/>
    <mergeCell ref="B29:C29"/>
    <mergeCell ref="D29:G29"/>
    <mergeCell ref="B30:C30"/>
    <mergeCell ref="D30:G30"/>
    <mergeCell ref="B25:C25"/>
    <mergeCell ref="D25:G25"/>
    <mergeCell ref="B26:C26"/>
    <mergeCell ref="D26:G26"/>
    <mergeCell ref="B27:C27"/>
    <mergeCell ref="D27:G27"/>
    <mergeCell ref="D1:I1"/>
    <mergeCell ref="A10:I10"/>
    <mergeCell ref="A11:I11"/>
    <mergeCell ref="A1:C1"/>
    <mergeCell ref="A15:I15"/>
    <mergeCell ref="A13:B13"/>
    <mergeCell ref="C13:G13"/>
    <mergeCell ref="D43:H43"/>
    <mergeCell ref="B39:C39"/>
    <mergeCell ref="D39:G39"/>
    <mergeCell ref="G2:H2"/>
    <mergeCell ref="G5:I5"/>
    <mergeCell ref="G6:J6"/>
    <mergeCell ref="G7:J7"/>
    <mergeCell ref="D17:I17"/>
    <mergeCell ref="D19:I19"/>
    <mergeCell ref="A19:C19"/>
    <mergeCell ref="A17:C17"/>
    <mergeCell ref="A21:I21"/>
    <mergeCell ref="B24:C24"/>
    <mergeCell ref="D24:G24"/>
    <mergeCell ref="B23:C23"/>
    <mergeCell ref="D23:G23"/>
  </mergeCells>
  <pageMargins left="0.39370078740157477" right="0.39370078740157477" top="0.74803149606299213" bottom="0.74803149606299213" header="0.31496062992125984" footer="0.31496062992125984"/>
  <pageSetup paperSize="9" orientation="portrait" useFirstPageNumber="1" horizontalDpi="300" verticalDpi="300" r:id="rId1"/>
  <headerFooter alignWithMargins="0">
    <oddFooter>&amp;CСтраница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IT69"/>
  <sheetViews>
    <sheetView topLeftCell="A16" workbookViewId="0">
      <selection activeCell="J57" sqref="J57"/>
    </sheetView>
  </sheetViews>
  <sheetFormatPr defaultColWidth="11.5703125" defaultRowHeight="12.75" x14ac:dyDescent="0.2"/>
  <cols>
    <col min="1" max="1" width="3.7109375" style="28" customWidth="1"/>
    <col min="2" max="2" width="10.7109375" style="28" customWidth="1"/>
    <col min="3" max="3" width="15.5703125" style="28" customWidth="1"/>
    <col min="4" max="4" width="4.42578125" style="28" customWidth="1"/>
    <col min="5" max="7" width="9.28515625" style="28" customWidth="1"/>
    <col min="8" max="8" width="19.7109375" style="28" customWidth="1"/>
    <col min="9" max="9" width="14.7109375" style="28" customWidth="1"/>
    <col min="10" max="10" width="19.7109375" style="27" customWidth="1"/>
    <col min="11" max="16384" width="11.5703125" style="27"/>
  </cols>
  <sheetData>
    <row r="2" spans="1:10" ht="25.5" customHeight="1" x14ac:dyDescent="0.2">
      <c r="A2" s="204" t="s">
        <v>74</v>
      </c>
      <c r="B2" s="204"/>
      <c r="C2" s="204"/>
      <c r="D2" s="201" t="s">
        <v>73</v>
      </c>
      <c r="E2" s="201"/>
      <c r="F2" s="201"/>
      <c r="G2" s="201"/>
      <c r="H2" s="201"/>
      <c r="I2" s="201"/>
    </row>
    <row r="3" spans="1:10" s="66" customFormat="1" ht="22.5" customHeight="1" x14ac:dyDescent="0.2">
      <c r="A3" s="96"/>
      <c r="B3" s="97"/>
      <c r="C3" s="97"/>
      <c r="D3" s="97"/>
      <c r="E3" s="97"/>
      <c r="F3" s="97"/>
      <c r="G3" s="156" t="s">
        <v>140</v>
      </c>
      <c r="H3" s="156"/>
      <c r="I3" s="100"/>
      <c r="J3" s="100"/>
    </row>
    <row r="4" spans="1:10" s="66" customFormat="1" x14ac:dyDescent="0.2">
      <c r="A4" s="96"/>
      <c r="B4" s="97"/>
      <c r="C4" s="97"/>
      <c r="D4" s="97"/>
      <c r="E4" s="97"/>
      <c r="F4" s="97"/>
      <c r="G4" s="101"/>
      <c r="H4" s="101"/>
      <c r="I4" s="101"/>
      <c r="J4" s="101"/>
    </row>
    <row r="5" spans="1:10" s="66" customFormat="1" x14ac:dyDescent="0.2">
      <c r="A5" s="96"/>
      <c r="B5" s="97"/>
      <c r="C5" s="97"/>
      <c r="D5" s="97"/>
      <c r="E5" s="97"/>
      <c r="F5" s="97"/>
      <c r="G5" s="101" t="s">
        <v>141</v>
      </c>
      <c r="H5" s="101"/>
      <c r="I5" s="101"/>
      <c r="J5" s="101"/>
    </row>
    <row r="6" spans="1:10" s="66" customFormat="1" x14ac:dyDescent="0.2">
      <c r="A6" s="96"/>
      <c r="B6" s="97"/>
      <c r="C6" s="97"/>
      <c r="D6" s="97"/>
      <c r="E6" s="97"/>
      <c r="F6" s="97"/>
      <c r="G6" s="132" t="s">
        <v>142</v>
      </c>
      <c r="H6" s="132"/>
      <c r="I6" s="132"/>
      <c r="J6" s="101"/>
    </row>
    <row r="7" spans="1:10" s="66" customFormat="1" x14ac:dyDescent="0.2">
      <c r="A7" s="96"/>
      <c r="B7" s="97"/>
      <c r="C7" s="97"/>
      <c r="D7" s="97"/>
      <c r="E7" s="97"/>
      <c r="F7" s="97"/>
      <c r="G7" s="132" t="s">
        <v>143</v>
      </c>
      <c r="H7" s="132"/>
      <c r="I7" s="132"/>
      <c r="J7" s="132"/>
    </row>
    <row r="8" spans="1:10" s="66" customFormat="1" x14ac:dyDescent="0.2">
      <c r="A8" s="96"/>
      <c r="B8" s="97"/>
      <c r="C8" s="97"/>
      <c r="D8" s="97"/>
      <c r="E8" s="97"/>
      <c r="F8" s="97"/>
      <c r="G8" s="132" t="s">
        <v>144</v>
      </c>
      <c r="H8" s="132"/>
      <c r="I8" s="132"/>
      <c r="J8" s="132"/>
    </row>
    <row r="9" spans="1:10" s="66" customFormat="1" x14ac:dyDescent="0.2">
      <c r="A9" s="96"/>
      <c r="B9" s="97"/>
      <c r="C9" s="97"/>
      <c r="D9" s="97"/>
      <c r="E9" s="97"/>
      <c r="F9" s="97"/>
      <c r="G9" s="98"/>
      <c r="H9" s="98"/>
      <c r="I9" s="98"/>
      <c r="J9" s="98"/>
    </row>
    <row r="10" spans="1:10" x14ac:dyDescent="0.2">
      <c r="A10" s="202" t="s">
        <v>138</v>
      </c>
      <c r="B10" s="202"/>
      <c r="C10" s="202"/>
      <c r="D10" s="202"/>
      <c r="E10" s="202"/>
      <c r="F10" s="202"/>
      <c r="G10" s="202"/>
      <c r="H10" s="202"/>
      <c r="I10" s="202"/>
    </row>
    <row r="11" spans="1:10" x14ac:dyDescent="0.2">
      <c r="A11" s="203" t="s">
        <v>71</v>
      </c>
      <c r="B11" s="203"/>
      <c r="C11" s="203"/>
      <c r="D11" s="203"/>
      <c r="E11" s="203"/>
      <c r="F11" s="203"/>
      <c r="G11" s="203"/>
      <c r="H11" s="203"/>
      <c r="I11" s="203"/>
    </row>
    <row r="12" spans="1:10" x14ac:dyDescent="0.2">
      <c r="A12" s="65"/>
      <c r="B12" s="65"/>
      <c r="C12" s="65"/>
      <c r="D12" s="65"/>
      <c r="E12" s="65"/>
      <c r="F12" s="65"/>
      <c r="G12" s="65"/>
      <c r="H12" s="65"/>
      <c r="I12" s="65"/>
    </row>
    <row r="13" spans="1:10" ht="63.75" customHeight="1" x14ac:dyDescent="0.2">
      <c r="A13" s="206" t="s">
        <v>70</v>
      </c>
      <c r="B13" s="206"/>
      <c r="C13" s="157" t="s">
        <v>139</v>
      </c>
      <c r="D13" s="157"/>
      <c r="E13" s="157"/>
      <c r="F13" s="157"/>
      <c r="G13" s="157"/>
      <c r="H13" s="65"/>
      <c r="I13" s="65"/>
    </row>
    <row r="14" spans="1:10" ht="12.75" customHeight="1" x14ac:dyDescent="0.2">
      <c r="C14" s="64"/>
      <c r="F14" s="55"/>
      <c r="G14" s="55"/>
      <c r="H14" s="55"/>
      <c r="I14" s="55"/>
      <c r="J14" s="55"/>
    </row>
    <row r="15" spans="1:10" ht="12.75" customHeight="1" x14ac:dyDescent="0.2">
      <c r="A15" s="205" t="s">
        <v>20</v>
      </c>
      <c r="B15" s="205"/>
      <c r="C15" s="205"/>
      <c r="D15" s="205"/>
      <c r="E15" s="205"/>
      <c r="F15" s="205"/>
      <c r="G15" s="205"/>
      <c r="H15" s="205"/>
      <c r="I15" s="205"/>
      <c r="J15" s="63"/>
    </row>
    <row r="16" spans="1:10" ht="12.75" customHeight="1" x14ac:dyDescent="0.2">
      <c r="A16" s="62"/>
      <c r="B16" s="62"/>
      <c r="C16" s="62"/>
      <c r="D16" s="62"/>
      <c r="E16" s="62"/>
      <c r="F16" s="62"/>
      <c r="G16" s="62"/>
      <c r="H16" s="55"/>
      <c r="I16" s="55"/>
      <c r="J16" s="55"/>
    </row>
    <row r="17" spans="1:10" ht="12.75" customHeight="1" x14ac:dyDescent="0.2">
      <c r="A17" s="193" t="s">
        <v>2</v>
      </c>
      <c r="B17" s="193"/>
      <c r="C17" s="193"/>
      <c r="D17" s="157"/>
      <c r="E17" s="157"/>
      <c r="F17" s="157"/>
      <c r="G17" s="157"/>
      <c r="H17" s="157"/>
      <c r="I17" s="157"/>
      <c r="J17" s="61"/>
    </row>
    <row r="18" spans="1:10" ht="12.75" customHeight="1" x14ac:dyDescent="0.2">
      <c r="F18" s="55"/>
      <c r="G18" s="55"/>
      <c r="H18" s="55"/>
      <c r="I18" s="55"/>
      <c r="J18" s="55"/>
    </row>
    <row r="19" spans="1:10" ht="12.75" customHeight="1" x14ac:dyDescent="0.2">
      <c r="A19" s="193" t="s">
        <v>69</v>
      </c>
      <c r="B19" s="193"/>
      <c r="C19" s="193"/>
      <c r="D19" s="157"/>
      <c r="E19" s="157"/>
      <c r="F19" s="157"/>
      <c r="G19" s="157"/>
      <c r="H19" s="157"/>
      <c r="I19" s="157"/>
      <c r="J19" s="61"/>
    </row>
    <row r="20" spans="1:10" ht="12.75" customHeight="1" x14ac:dyDescent="0.2">
      <c r="A20" s="58"/>
      <c r="B20" s="58"/>
      <c r="C20" s="60"/>
      <c r="D20" s="58"/>
      <c r="E20" s="58"/>
      <c r="F20" s="55"/>
      <c r="G20" s="55"/>
      <c r="H20" s="55"/>
      <c r="I20" s="55"/>
      <c r="J20" s="55"/>
    </row>
    <row r="21" spans="1:10" ht="12.75" customHeight="1" x14ac:dyDescent="0.2">
      <c r="A21" s="194" t="s">
        <v>12</v>
      </c>
      <c r="B21" s="194"/>
      <c r="C21" s="194"/>
      <c r="D21" s="194"/>
      <c r="E21" s="194"/>
      <c r="F21" s="194"/>
      <c r="G21" s="194"/>
      <c r="H21" s="194"/>
      <c r="I21" s="194"/>
      <c r="J21" s="59"/>
    </row>
    <row r="22" spans="1:10" ht="12.75" customHeight="1" x14ac:dyDescent="0.2">
      <c r="A22" s="58"/>
      <c r="B22" s="56"/>
      <c r="C22" s="57"/>
      <c r="D22" s="56"/>
      <c r="E22" s="56"/>
      <c r="F22" s="55"/>
      <c r="G22" s="55"/>
      <c r="H22" s="55"/>
      <c r="I22" s="55"/>
      <c r="J22" s="55"/>
    </row>
    <row r="23" spans="1:10" ht="100.5" customHeight="1" x14ac:dyDescent="0.2">
      <c r="A23" s="54" t="s">
        <v>68</v>
      </c>
      <c r="B23" s="198" t="s">
        <v>67</v>
      </c>
      <c r="C23" s="199"/>
      <c r="D23" s="198" t="s">
        <v>66</v>
      </c>
      <c r="E23" s="200"/>
      <c r="F23" s="200"/>
      <c r="G23" s="199"/>
      <c r="H23" s="54" t="s">
        <v>65</v>
      </c>
      <c r="I23" s="54" t="s">
        <v>64</v>
      </c>
    </row>
    <row r="24" spans="1:10" x14ac:dyDescent="0.2">
      <c r="A24" s="53" t="s">
        <v>13</v>
      </c>
      <c r="B24" s="195">
        <v>2</v>
      </c>
      <c r="C24" s="196"/>
      <c r="D24" s="195">
        <v>3</v>
      </c>
      <c r="E24" s="197"/>
      <c r="F24" s="197"/>
      <c r="G24" s="196"/>
      <c r="H24" s="52">
        <v>4</v>
      </c>
      <c r="I24" s="52">
        <v>5</v>
      </c>
    </row>
    <row r="25" spans="1:10" ht="145.35" customHeight="1" x14ac:dyDescent="0.2">
      <c r="A25" s="51" t="s">
        <v>13</v>
      </c>
      <c r="B25" s="185" t="s">
        <v>137</v>
      </c>
      <c r="C25" s="186"/>
      <c r="D25" s="187" t="s">
        <v>136</v>
      </c>
      <c r="E25" s="188"/>
      <c r="F25" s="188"/>
      <c r="G25" s="189"/>
      <c r="H25" s="50" t="s">
        <v>135</v>
      </c>
      <c r="I25" s="49">
        <f>ROUND((26300  + 70  * 355.35) * 1 * 0.6 * 1.71 * 1.2,2)</f>
        <v>63006.04</v>
      </c>
    </row>
    <row r="26" spans="1:10" ht="15.75" customHeight="1" x14ac:dyDescent="0.2">
      <c r="A26" s="48" t="s">
        <v>23</v>
      </c>
      <c r="B26" s="190" t="s">
        <v>60</v>
      </c>
      <c r="C26" s="191"/>
      <c r="D26" s="190"/>
      <c r="E26" s="192"/>
      <c r="F26" s="192"/>
      <c r="G26" s="191"/>
      <c r="H26" s="47"/>
      <c r="I26" s="46"/>
    </row>
    <row r="27" spans="1:10" ht="25.5" customHeight="1" x14ac:dyDescent="0.2">
      <c r="A27" s="43" t="s">
        <v>23</v>
      </c>
      <c r="B27" s="158" t="s">
        <v>88</v>
      </c>
      <c r="C27" s="159"/>
      <c r="D27" s="158" t="s">
        <v>87</v>
      </c>
      <c r="E27" s="181"/>
      <c r="F27" s="181"/>
      <c r="G27" s="159"/>
      <c r="H27" s="42"/>
      <c r="I27" s="41"/>
    </row>
    <row r="28" spans="1:10" ht="38.25" customHeight="1" x14ac:dyDescent="0.2">
      <c r="A28" s="43" t="s">
        <v>23</v>
      </c>
      <c r="B28" s="158" t="s">
        <v>128</v>
      </c>
      <c r="C28" s="159"/>
      <c r="D28" s="158" t="s">
        <v>127</v>
      </c>
      <c r="E28" s="181"/>
      <c r="F28" s="181"/>
      <c r="G28" s="159"/>
      <c r="H28" s="42"/>
      <c r="I28" s="41"/>
    </row>
    <row r="29" spans="1:10" ht="76.5" customHeight="1" x14ac:dyDescent="0.2">
      <c r="A29" s="43" t="s">
        <v>23</v>
      </c>
      <c r="B29" s="158" t="s">
        <v>126</v>
      </c>
      <c r="C29" s="159"/>
      <c r="D29" s="158" t="s">
        <v>125</v>
      </c>
      <c r="E29" s="181"/>
      <c r="F29" s="181"/>
      <c r="G29" s="159"/>
      <c r="H29" s="42"/>
      <c r="I29" s="41"/>
    </row>
    <row r="30" spans="1:10" ht="15.75" customHeight="1" x14ac:dyDescent="0.2">
      <c r="A30" s="43" t="s">
        <v>23</v>
      </c>
      <c r="B30" s="182" t="s">
        <v>49</v>
      </c>
      <c r="C30" s="183"/>
      <c r="D30" s="182"/>
      <c r="E30" s="184"/>
      <c r="F30" s="184"/>
      <c r="G30" s="183"/>
      <c r="H30" s="45"/>
      <c r="I30" s="44"/>
    </row>
    <row r="31" spans="1:10" ht="38.25" customHeight="1" x14ac:dyDescent="0.2">
      <c r="A31" s="43" t="s">
        <v>23</v>
      </c>
      <c r="B31" s="158" t="s">
        <v>124</v>
      </c>
      <c r="C31" s="159"/>
      <c r="D31" s="207">
        <v>0.12</v>
      </c>
      <c r="E31" s="208"/>
      <c r="F31" s="208"/>
      <c r="G31" s="209"/>
      <c r="H31" s="42"/>
      <c r="I31" s="41"/>
    </row>
    <row r="32" spans="1:10" ht="12.75" customHeight="1" x14ac:dyDescent="0.2">
      <c r="A32" s="43" t="s">
        <v>23</v>
      </c>
      <c r="B32" s="158" t="s">
        <v>123</v>
      </c>
      <c r="C32" s="159"/>
      <c r="D32" s="207">
        <v>0.56999999999999995</v>
      </c>
      <c r="E32" s="208"/>
      <c r="F32" s="208"/>
      <c r="G32" s="209"/>
      <c r="H32" s="42"/>
      <c r="I32" s="41"/>
    </row>
    <row r="33" spans="1:9" ht="89.25" customHeight="1" x14ac:dyDescent="0.2">
      <c r="A33" s="43" t="s">
        <v>23</v>
      </c>
      <c r="B33" s="158" t="s">
        <v>122</v>
      </c>
      <c r="C33" s="159"/>
      <c r="D33" s="207">
        <v>0.18</v>
      </c>
      <c r="E33" s="208"/>
      <c r="F33" s="208"/>
      <c r="G33" s="209"/>
      <c r="H33" s="42"/>
      <c r="I33" s="41"/>
    </row>
    <row r="34" spans="1:9" ht="25.5" customHeight="1" x14ac:dyDescent="0.2">
      <c r="A34" s="43" t="s">
        <v>23</v>
      </c>
      <c r="B34" s="158" t="s">
        <v>121</v>
      </c>
      <c r="C34" s="159"/>
      <c r="D34" s="158" t="s">
        <v>119</v>
      </c>
      <c r="E34" s="181"/>
      <c r="F34" s="181"/>
      <c r="G34" s="159"/>
      <c r="H34" s="42"/>
      <c r="I34" s="41"/>
    </row>
    <row r="35" spans="1:9" ht="12.75" customHeight="1" x14ac:dyDescent="0.2">
      <c r="A35" s="43" t="s">
        <v>23</v>
      </c>
      <c r="B35" s="158" t="s">
        <v>120</v>
      </c>
      <c r="C35" s="159"/>
      <c r="D35" s="158" t="s">
        <v>119</v>
      </c>
      <c r="E35" s="181"/>
      <c r="F35" s="181"/>
      <c r="G35" s="159"/>
      <c r="H35" s="42"/>
      <c r="I35" s="41"/>
    </row>
    <row r="36" spans="1:9" ht="12.75" customHeight="1" x14ac:dyDescent="0.2">
      <c r="A36" s="38" t="s">
        <v>23</v>
      </c>
      <c r="B36" s="163" t="s">
        <v>118</v>
      </c>
      <c r="C36" s="164"/>
      <c r="D36" s="213">
        <v>0.13</v>
      </c>
      <c r="E36" s="214"/>
      <c r="F36" s="214"/>
      <c r="G36" s="215"/>
      <c r="H36" s="40"/>
      <c r="I36" s="39"/>
    </row>
    <row r="37" spans="1:9" ht="132.6" customHeight="1" x14ac:dyDescent="0.2">
      <c r="A37" s="71" t="s">
        <v>15</v>
      </c>
      <c r="B37" s="216" t="s">
        <v>134</v>
      </c>
      <c r="C37" s="217"/>
      <c r="D37" s="218" t="s">
        <v>133</v>
      </c>
      <c r="E37" s="157"/>
      <c r="F37" s="157"/>
      <c r="G37" s="219"/>
      <c r="H37" s="70" t="s">
        <v>132</v>
      </c>
      <c r="I37" s="69">
        <f>ROUND((105200  + 5313  * 12) * 1 * 0.6 * 1.71 * 1.2,2)</f>
        <v>208018.63</v>
      </c>
    </row>
    <row r="38" spans="1:9" ht="15.75" customHeight="1" x14ac:dyDescent="0.2">
      <c r="A38" s="48" t="s">
        <v>23</v>
      </c>
      <c r="B38" s="190" t="s">
        <v>60</v>
      </c>
      <c r="C38" s="191"/>
      <c r="D38" s="190"/>
      <c r="E38" s="192"/>
      <c r="F38" s="192"/>
      <c r="G38" s="191"/>
      <c r="H38" s="47"/>
      <c r="I38" s="46"/>
    </row>
    <row r="39" spans="1:9" ht="25.5" customHeight="1" x14ac:dyDescent="0.2">
      <c r="A39" s="43" t="s">
        <v>23</v>
      </c>
      <c r="B39" s="158" t="s">
        <v>88</v>
      </c>
      <c r="C39" s="159"/>
      <c r="D39" s="158" t="s">
        <v>87</v>
      </c>
      <c r="E39" s="181"/>
      <c r="F39" s="181"/>
      <c r="G39" s="159"/>
      <c r="H39" s="42"/>
      <c r="I39" s="41"/>
    </row>
    <row r="40" spans="1:9" ht="38.25" customHeight="1" x14ac:dyDescent="0.2">
      <c r="A40" s="43" t="s">
        <v>23</v>
      </c>
      <c r="B40" s="158" t="s">
        <v>128</v>
      </c>
      <c r="C40" s="159"/>
      <c r="D40" s="158" t="s">
        <v>127</v>
      </c>
      <c r="E40" s="181"/>
      <c r="F40" s="181"/>
      <c r="G40" s="159"/>
      <c r="H40" s="42"/>
      <c r="I40" s="41"/>
    </row>
    <row r="41" spans="1:9" ht="76.5" customHeight="1" x14ac:dyDescent="0.2">
      <c r="A41" s="43" t="s">
        <v>23</v>
      </c>
      <c r="B41" s="158" t="s">
        <v>126</v>
      </c>
      <c r="C41" s="159"/>
      <c r="D41" s="158" t="s">
        <v>125</v>
      </c>
      <c r="E41" s="181"/>
      <c r="F41" s="181"/>
      <c r="G41" s="159"/>
      <c r="H41" s="42"/>
      <c r="I41" s="41"/>
    </row>
    <row r="42" spans="1:9" ht="15.75" customHeight="1" x14ac:dyDescent="0.2">
      <c r="A42" s="43" t="s">
        <v>23</v>
      </c>
      <c r="B42" s="182" t="s">
        <v>49</v>
      </c>
      <c r="C42" s="183"/>
      <c r="D42" s="182"/>
      <c r="E42" s="184"/>
      <c r="F42" s="184"/>
      <c r="G42" s="183"/>
      <c r="H42" s="45"/>
      <c r="I42" s="44"/>
    </row>
    <row r="43" spans="1:9" ht="38.25" customHeight="1" x14ac:dyDescent="0.2">
      <c r="A43" s="43" t="s">
        <v>23</v>
      </c>
      <c r="B43" s="158" t="s">
        <v>124</v>
      </c>
      <c r="C43" s="159"/>
      <c r="D43" s="207">
        <v>0.16</v>
      </c>
      <c r="E43" s="208"/>
      <c r="F43" s="208"/>
      <c r="G43" s="209"/>
      <c r="H43" s="42"/>
      <c r="I43" s="41"/>
    </row>
    <row r="44" spans="1:9" ht="12.75" customHeight="1" x14ac:dyDescent="0.2">
      <c r="A44" s="43" t="s">
        <v>23</v>
      </c>
      <c r="B44" s="158" t="s">
        <v>123</v>
      </c>
      <c r="C44" s="159"/>
      <c r="D44" s="160">
        <v>0.54500000000000004</v>
      </c>
      <c r="E44" s="161"/>
      <c r="F44" s="161"/>
      <c r="G44" s="162"/>
      <c r="H44" s="42"/>
      <c r="I44" s="41"/>
    </row>
    <row r="45" spans="1:9" ht="89.25" customHeight="1" x14ac:dyDescent="0.2">
      <c r="A45" s="43" t="s">
        <v>23</v>
      </c>
      <c r="B45" s="158" t="s">
        <v>122</v>
      </c>
      <c r="C45" s="159"/>
      <c r="D45" s="207">
        <v>0.18</v>
      </c>
      <c r="E45" s="208"/>
      <c r="F45" s="208"/>
      <c r="G45" s="209"/>
      <c r="H45" s="42"/>
      <c r="I45" s="41"/>
    </row>
    <row r="46" spans="1:9" ht="25.5" customHeight="1" x14ac:dyDescent="0.2">
      <c r="A46" s="43" t="s">
        <v>23</v>
      </c>
      <c r="B46" s="158" t="s">
        <v>121</v>
      </c>
      <c r="C46" s="159"/>
      <c r="D46" s="158" t="s">
        <v>119</v>
      </c>
      <c r="E46" s="181"/>
      <c r="F46" s="181"/>
      <c r="G46" s="159"/>
      <c r="H46" s="42"/>
      <c r="I46" s="41"/>
    </row>
    <row r="47" spans="1:9" ht="12.75" customHeight="1" x14ac:dyDescent="0.2">
      <c r="A47" s="43" t="s">
        <v>23</v>
      </c>
      <c r="B47" s="158" t="s">
        <v>120</v>
      </c>
      <c r="C47" s="159"/>
      <c r="D47" s="158" t="s">
        <v>119</v>
      </c>
      <c r="E47" s="181"/>
      <c r="F47" s="181"/>
      <c r="G47" s="159"/>
      <c r="H47" s="42"/>
      <c r="I47" s="41"/>
    </row>
    <row r="48" spans="1:9" ht="12.75" customHeight="1" x14ac:dyDescent="0.2">
      <c r="A48" s="38" t="s">
        <v>23</v>
      </c>
      <c r="B48" s="163" t="s">
        <v>118</v>
      </c>
      <c r="C48" s="164"/>
      <c r="D48" s="165">
        <v>0.115</v>
      </c>
      <c r="E48" s="166"/>
      <c r="F48" s="166"/>
      <c r="G48" s="167"/>
      <c r="H48" s="40"/>
      <c r="I48" s="39"/>
    </row>
    <row r="49" spans="1:9" ht="132.6" customHeight="1" x14ac:dyDescent="0.2">
      <c r="A49" s="71" t="s">
        <v>17</v>
      </c>
      <c r="B49" s="216" t="s">
        <v>131</v>
      </c>
      <c r="C49" s="217"/>
      <c r="D49" s="218" t="s">
        <v>130</v>
      </c>
      <c r="E49" s="157"/>
      <c r="F49" s="157"/>
      <c r="G49" s="219"/>
      <c r="H49" s="70" t="s">
        <v>129</v>
      </c>
      <c r="I49" s="69">
        <f>ROUND((77600  + 10350  * 4) * 1 * 0.6 * 1.71 * 1.2,2)</f>
        <v>146512.79999999999</v>
      </c>
    </row>
    <row r="50" spans="1:9" ht="15.75" customHeight="1" x14ac:dyDescent="0.2">
      <c r="A50" s="48" t="s">
        <v>23</v>
      </c>
      <c r="B50" s="190" t="s">
        <v>60</v>
      </c>
      <c r="C50" s="191"/>
      <c r="D50" s="190"/>
      <c r="E50" s="192"/>
      <c r="F50" s="192"/>
      <c r="G50" s="191"/>
      <c r="H50" s="47"/>
      <c r="I50" s="46"/>
    </row>
    <row r="51" spans="1:9" ht="25.5" customHeight="1" x14ac:dyDescent="0.2">
      <c r="A51" s="43" t="s">
        <v>23</v>
      </c>
      <c r="B51" s="158" t="s">
        <v>88</v>
      </c>
      <c r="C51" s="159"/>
      <c r="D51" s="158" t="s">
        <v>87</v>
      </c>
      <c r="E51" s="181"/>
      <c r="F51" s="181"/>
      <c r="G51" s="159"/>
      <c r="H51" s="42"/>
      <c r="I51" s="41"/>
    </row>
    <row r="52" spans="1:9" ht="38.25" customHeight="1" x14ac:dyDescent="0.2">
      <c r="A52" s="43" t="s">
        <v>23</v>
      </c>
      <c r="B52" s="158" t="s">
        <v>128</v>
      </c>
      <c r="C52" s="159"/>
      <c r="D52" s="158" t="s">
        <v>127</v>
      </c>
      <c r="E52" s="181"/>
      <c r="F52" s="181"/>
      <c r="G52" s="159"/>
      <c r="H52" s="42"/>
      <c r="I52" s="41"/>
    </row>
    <row r="53" spans="1:9" ht="76.5" customHeight="1" x14ac:dyDescent="0.2">
      <c r="A53" s="43" t="s">
        <v>23</v>
      </c>
      <c r="B53" s="158" t="s">
        <v>126</v>
      </c>
      <c r="C53" s="159"/>
      <c r="D53" s="158" t="s">
        <v>125</v>
      </c>
      <c r="E53" s="181"/>
      <c r="F53" s="181"/>
      <c r="G53" s="159"/>
      <c r="H53" s="42"/>
      <c r="I53" s="41"/>
    </row>
    <row r="54" spans="1:9" ht="15.75" customHeight="1" x14ac:dyDescent="0.2">
      <c r="A54" s="43" t="s">
        <v>23</v>
      </c>
      <c r="B54" s="182" t="s">
        <v>49</v>
      </c>
      <c r="C54" s="183"/>
      <c r="D54" s="182"/>
      <c r="E54" s="184"/>
      <c r="F54" s="184"/>
      <c r="G54" s="183"/>
      <c r="H54" s="45"/>
      <c r="I54" s="44"/>
    </row>
    <row r="55" spans="1:9" ht="38.25" customHeight="1" x14ac:dyDescent="0.2">
      <c r="A55" s="43" t="s">
        <v>23</v>
      </c>
      <c r="B55" s="158" t="s">
        <v>124</v>
      </c>
      <c r="C55" s="159"/>
      <c r="D55" s="207">
        <v>0.18</v>
      </c>
      <c r="E55" s="208"/>
      <c r="F55" s="208"/>
      <c r="G55" s="209"/>
      <c r="H55" s="42"/>
      <c r="I55" s="41"/>
    </row>
    <row r="56" spans="1:9" ht="12.75" customHeight="1" x14ac:dyDescent="0.2">
      <c r="A56" s="43" t="s">
        <v>23</v>
      </c>
      <c r="B56" s="158" t="s">
        <v>123</v>
      </c>
      <c r="C56" s="159"/>
      <c r="D56" s="207">
        <v>0.55000000000000004</v>
      </c>
      <c r="E56" s="208"/>
      <c r="F56" s="208"/>
      <c r="G56" s="209"/>
      <c r="H56" s="42"/>
      <c r="I56" s="41"/>
    </row>
    <row r="57" spans="1:9" ht="89.25" customHeight="1" x14ac:dyDescent="0.2">
      <c r="A57" s="43" t="s">
        <v>23</v>
      </c>
      <c r="B57" s="158" t="s">
        <v>122</v>
      </c>
      <c r="C57" s="159"/>
      <c r="D57" s="207">
        <v>0.18</v>
      </c>
      <c r="E57" s="208"/>
      <c r="F57" s="208"/>
      <c r="G57" s="209"/>
      <c r="H57" s="42"/>
      <c r="I57" s="41"/>
    </row>
    <row r="58" spans="1:9" ht="25.5" customHeight="1" x14ac:dyDescent="0.2">
      <c r="A58" s="43" t="s">
        <v>23</v>
      </c>
      <c r="B58" s="158" t="s">
        <v>121</v>
      </c>
      <c r="C58" s="159"/>
      <c r="D58" s="158" t="s">
        <v>119</v>
      </c>
      <c r="E58" s="181"/>
      <c r="F58" s="181"/>
      <c r="G58" s="159"/>
      <c r="H58" s="42"/>
      <c r="I58" s="41"/>
    </row>
    <row r="59" spans="1:9" ht="12.75" customHeight="1" x14ac:dyDescent="0.2">
      <c r="A59" s="43" t="s">
        <v>23</v>
      </c>
      <c r="B59" s="158" t="s">
        <v>120</v>
      </c>
      <c r="C59" s="159"/>
      <c r="D59" s="158" t="s">
        <v>119</v>
      </c>
      <c r="E59" s="181"/>
      <c r="F59" s="181"/>
      <c r="G59" s="159"/>
      <c r="H59" s="42"/>
      <c r="I59" s="41"/>
    </row>
    <row r="60" spans="1:9" ht="12.75" customHeight="1" x14ac:dyDescent="0.2">
      <c r="A60" s="38" t="s">
        <v>23</v>
      </c>
      <c r="B60" s="163" t="s">
        <v>118</v>
      </c>
      <c r="C60" s="164"/>
      <c r="D60" s="213">
        <v>0.09</v>
      </c>
      <c r="E60" s="214"/>
      <c r="F60" s="214"/>
      <c r="G60" s="215"/>
      <c r="H60" s="40"/>
      <c r="I60" s="39"/>
    </row>
    <row r="61" spans="1:9" ht="12.75" customHeight="1" x14ac:dyDescent="0.2">
      <c r="A61" s="38" t="s">
        <v>19</v>
      </c>
      <c r="B61" s="168" t="s">
        <v>39</v>
      </c>
      <c r="C61" s="169"/>
      <c r="D61" s="168"/>
      <c r="E61" s="173"/>
      <c r="F61" s="173"/>
      <c r="G61" s="169"/>
      <c r="H61" s="37"/>
      <c r="I61" s="36">
        <f>ROUND((SUM($I$25:$I$49)),2)</f>
        <v>417537.47</v>
      </c>
    </row>
    <row r="62" spans="1:9" ht="12.75" customHeight="1" x14ac:dyDescent="0.2">
      <c r="A62" s="38" t="s">
        <v>21</v>
      </c>
      <c r="B62" s="75" t="s">
        <v>25</v>
      </c>
      <c r="C62" s="76"/>
      <c r="D62" s="81">
        <v>0.22</v>
      </c>
      <c r="E62" s="77"/>
      <c r="F62" s="77"/>
      <c r="G62" s="76"/>
      <c r="H62" s="37"/>
      <c r="I62" s="36">
        <f>I61*22%</f>
        <v>91858.243399999992</v>
      </c>
    </row>
    <row r="63" spans="1:9" ht="12.75" customHeight="1" x14ac:dyDescent="0.2">
      <c r="A63" s="33" t="s">
        <v>24</v>
      </c>
      <c r="B63" s="174" t="s">
        <v>35</v>
      </c>
      <c r="C63" s="175"/>
      <c r="D63" s="174"/>
      <c r="E63" s="176"/>
      <c r="F63" s="176"/>
      <c r="G63" s="175"/>
      <c r="H63" s="32"/>
      <c r="I63" s="95">
        <f>I61+I62</f>
        <v>509395.71339999995</v>
      </c>
    </row>
    <row r="64" spans="1:9" ht="12.75" customHeight="1" x14ac:dyDescent="0.2"/>
    <row r="65" spans="1:254" s="30" customFormat="1" ht="27" customHeight="1" x14ac:dyDescent="0.2">
      <c r="A65" s="177" t="s">
        <v>34</v>
      </c>
      <c r="B65" s="177"/>
      <c r="C65" s="177"/>
      <c r="D65" s="177" t="s">
        <v>148</v>
      </c>
      <c r="E65" s="177"/>
      <c r="F65" s="177"/>
      <c r="G65" s="177"/>
      <c r="H65" s="177"/>
      <c r="I65" s="177"/>
    </row>
    <row r="66" spans="1:254" ht="12.75" customHeight="1" x14ac:dyDescent="0.2">
      <c r="D66" s="29"/>
    </row>
    <row r="67" spans="1:254" x14ac:dyDescent="0.2">
      <c r="A67" s="89"/>
      <c r="B67" s="90"/>
      <c r="C67" s="91" t="s">
        <v>151</v>
      </c>
      <c r="D67" s="105" t="s">
        <v>152</v>
      </c>
      <c r="E67" s="106"/>
      <c r="F67" s="106"/>
      <c r="G67" s="106"/>
      <c r="H67" s="106"/>
      <c r="I67" s="91"/>
      <c r="J67" s="91"/>
    </row>
    <row r="68" spans="1:254" s="7" customFormat="1" ht="12.75" customHeight="1" x14ac:dyDescent="0.2">
      <c r="A68" s="87" t="s">
        <v>149</v>
      </c>
      <c r="B68" s="92"/>
      <c r="C68" s="92"/>
      <c r="D68" s="92"/>
      <c r="E68" s="92"/>
      <c r="F68" s="92"/>
      <c r="G68" s="92"/>
      <c r="H68" s="88"/>
      <c r="I68" s="88"/>
      <c r="J68" s="88"/>
      <c r="IS68"/>
      <c r="IT68"/>
    </row>
    <row r="69" spans="1:254" s="7" customFormat="1" ht="12.75" customHeight="1" x14ac:dyDescent="0.2">
      <c r="A69" s="87" t="s">
        <v>150</v>
      </c>
      <c r="B69" s="92"/>
      <c r="C69" s="92"/>
      <c r="D69" s="92"/>
      <c r="E69" s="92"/>
      <c r="F69" s="92"/>
      <c r="G69" s="92"/>
      <c r="H69" s="88"/>
      <c r="I69" s="88"/>
      <c r="J69" s="88"/>
      <c r="IS69"/>
      <c r="IT69"/>
    </row>
  </sheetData>
  <mergeCells count="99">
    <mergeCell ref="A65:C65"/>
    <mergeCell ref="D65:I65"/>
    <mergeCell ref="B58:C58"/>
    <mergeCell ref="D58:G58"/>
    <mergeCell ref="B59:C59"/>
    <mergeCell ref="G3:H3"/>
    <mergeCell ref="B61:C61"/>
    <mergeCell ref="D61:G61"/>
    <mergeCell ref="B63:C63"/>
    <mergeCell ref="D63:G63"/>
    <mergeCell ref="B60:C60"/>
    <mergeCell ref="D60:G60"/>
    <mergeCell ref="B55:C55"/>
    <mergeCell ref="D55:G55"/>
    <mergeCell ref="B56:C56"/>
    <mergeCell ref="D56:G56"/>
    <mergeCell ref="B57:C57"/>
    <mergeCell ref="D57:G57"/>
    <mergeCell ref="B53:C53"/>
    <mergeCell ref="D53:G53"/>
    <mergeCell ref="B54:C54"/>
    <mergeCell ref="D54:G54"/>
    <mergeCell ref="D59:G59"/>
    <mergeCell ref="B50:C50"/>
    <mergeCell ref="D50:G50"/>
    <mergeCell ref="B51:C51"/>
    <mergeCell ref="D51:G51"/>
    <mergeCell ref="B52:C52"/>
    <mergeCell ref="D52:G52"/>
    <mergeCell ref="B47:C47"/>
    <mergeCell ref="D47:G47"/>
    <mergeCell ref="B48:C48"/>
    <mergeCell ref="D48:G48"/>
    <mergeCell ref="B49:C49"/>
    <mergeCell ref="D49:G49"/>
    <mergeCell ref="B44:C44"/>
    <mergeCell ref="D44:G44"/>
    <mergeCell ref="B45:C45"/>
    <mergeCell ref="D45:G45"/>
    <mergeCell ref="B46:C46"/>
    <mergeCell ref="D46:G46"/>
    <mergeCell ref="B41:C41"/>
    <mergeCell ref="D41:G41"/>
    <mergeCell ref="B42:C42"/>
    <mergeCell ref="D42:G42"/>
    <mergeCell ref="B43:C43"/>
    <mergeCell ref="D43:G43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B29:C29"/>
    <mergeCell ref="D29:G29"/>
    <mergeCell ref="B30:C30"/>
    <mergeCell ref="D30:G30"/>
    <mergeCell ref="B31:C31"/>
    <mergeCell ref="D31:G31"/>
    <mergeCell ref="B26:C26"/>
    <mergeCell ref="D26:G26"/>
    <mergeCell ref="B27:C27"/>
    <mergeCell ref="D27:G27"/>
    <mergeCell ref="B28:C28"/>
    <mergeCell ref="D28:G28"/>
    <mergeCell ref="B23:C23"/>
    <mergeCell ref="D23:G23"/>
    <mergeCell ref="G7:J7"/>
    <mergeCell ref="G8:J8"/>
    <mergeCell ref="B25:C25"/>
    <mergeCell ref="D25:G25"/>
    <mergeCell ref="D67:H67"/>
    <mergeCell ref="D17:I17"/>
    <mergeCell ref="D2:I2"/>
    <mergeCell ref="A10:I10"/>
    <mergeCell ref="A11:I11"/>
    <mergeCell ref="A2:C2"/>
    <mergeCell ref="A15:I15"/>
    <mergeCell ref="A17:C17"/>
    <mergeCell ref="A13:B13"/>
    <mergeCell ref="C13:G13"/>
    <mergeCell ref="G6:I6"/>
    <mergeCell ref="D19:I19"/>
    <mergeCell ref="A19:C19"/>
    <mergeCell ref="A21:I21"/>
    <mergeCell ref="B24:C24"/>
    <mergeCell ref="D24:G24"/>
  </mergeCells>
  <pageMargins left="0.39370078740157477" right="0.39370078740157477" top="0.74803149606299213" bottom="0.74803149606299213" header="0.31496062992125984" footer="0.31496062992125984"/>
  <pageSetup paperSize="9" orientation="portrait" useFirstPageNumber="1" horizontalDpi="300" verticalDpi="300" r:id="rId1"/>
  <headerFooter alignWithMargins="0"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Сводная смета</vt:lpstr>
      <vt:lpstr>№1_Об</vt:lpstr>
      <vt:lpstr>№2_Кап.рем.(РД)</vt:lpstr>
      <vt:lpstr>№3_Конд</vt:lpstr>
      <vt:lpstr>№4_ИТС_Антитерорр_(РД)</vt:lpstr>
      <vt:lpstr>№1_Об!Заголовки_для_печати</vt:lpstr>
      <vt:lpstr>'№2_Кап.рем.(РД)'!Заголовки_для_печати</vt:lpstr>
      <vt:lpstr>№3_Конд!Заголовки_для_печати</vt:lpstr>
      <vt:lpstr>'№4_ИТС_Антитерорр_(РД)'!Заголовки_для_печати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Пользователь</cp:lastModifiedBy>
  <dcterms:created xsi:type="dcterms:W3CDTF">2009-11-09T11:09:42Z</dcterms:created>
  <dcterms:modified xsi:type="dcterms:W3CDTF">2026-10-06T14:35:41Z</dcterms:modified>
</cp:coreProperties>
</file>