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КСК Михаил\КРУ\"/>
    </mc:Choice>
  </mc:AlternateContent>
  <xr:revisionPtr revIDLastSave="0" documentId="13_ncr:1_{30AE3E1E-B3DC-4BA7-B581-5CCE9CE75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МЦД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23" l="1"/>
  <c r="L10" i="23" s="1"/>
  <c r="H10" i="23"/>
  <c r="F10" i="23"/>
  <c r="E10" i="23"/>
  <c r="I10" i="23" s="1"/>
  <c r="J10" i="23" s="1"/>
  <c r="H9" i="23"/>
  <c r="K9" i="23" s="1"/>
  <c r="L9" i="23" s="1"/>
  <c r="F9" i="23"/>
  <c r="E9" i="23"/>
  <c r="I9" i="23" s="1"/>
  <c r="J9" i="23" s="1"/>
  <c r="H8" i="23"/>
  <c r="K8" i="23" s="1"/>
  <c r="L8" i="23" s="1"/>
  <c r="L11" i="23" s="1"/>
  <c r="F8" i="23"/>
  <c r="E8" i="23"/>
  <c r="I8" i="23" s="1"/>
  <c r="J8" i="23" s="1"/>
</calcChain>
</file>

<file path=xl/sharedStrings.xml><?xml version="1.0" encoding="utf-8"?>
<sst xmlns="http://schemas.openxmlformats.org/spreadsheetml/2006/main" count="32" uniqueCount="30">
  <si>
    <t>ОБОСНОВАНИЕ НАЧАЛЬНОЙ (МАКСИМАЛЬНОЙ) ЦЕНЫ ДОГОВОРА</t>
  </si>
  <si>
    <t>Наименование закупки (предмет договора)</t>
  </si>
  <si>
    <t>Используемый метод определения НМЦ</t>
  </si>
  <si>
    <t>Расчет НМЦ</t>
  </si>
  <si>
    <t>Информация о запросах ценовых предложений (коммерческих предложений)</t>
  </si>
  <si>
    <t>№</t>
  </si>
  <si>
    <t xml:space="preserve">Наименование предмета договора 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</si>
  <si>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</si>
  <si>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</si>
  <si>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</si>
  <si>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</si>
  <si>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</si>
  <si>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</si>
  <si>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</si>
  <si>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(%)  </t>
  </si>
  <si>
    <t>Цена за единицу изм. с округлением (вниз) до сотых долей после запятой (руб.)</t>
  </si>
  <si>
    <t>Н(М)ЦД</t>
  </si>
  <si>
    <t>Итого: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</si>
  <si>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</si>
  <si>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</si>
  <si>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</si>
  <si>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Метод сопоставимых рыночных цен (анализа рынка), п. 19.2.1 Положения о закупке АО «КСК»; два различных поставщика</t>
  </si>
  <si>
    <t>комплект</t>
  </si>
  <si>
    <t>Дата подготовки расчета: 01.10.2026</t>
  </si>
  <si>
    <t>Предложение №1</t>
  </si>
  <si>
    <t>Предложение №2</t>
  </si>
  <si>
    <t>КРУН-10кВ на 1 ячейку</t>
  </si>
  <si>
    <t>КРУН-10кВ на 3 ячейки</t>
  </si>
  <si>
    <t>КРУН-10кВ на 4 ячейки</t>
  </si>
  <si>
    <t xml:space="preserve">Поставка трех комплектных распределительных устройств КРУН-10кВ  для нужд АО «КСК».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</si>
</sst>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2"/>
      <color indexed="8"/>
      <name val="Times New Roman"/>
    </font>
    <font>
      <b/>
      <sz val="10"/>
      <color indexed="8"/>
      <name val="Times New Roman"/>
    </font>
    <font>
      <sz val="11"/>
      <color indexed="8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2"/>
      <name val="Times New Roman"/>
    </font>
    <font>
      <sz val="11"/>
      <color rgb="FF000000"/>
      <name val="Times New Roman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4" fontId="4" fillId="0" borderId="0" xfId="0" applyNumberFormat="1" applyFont="1" applyFill="1"/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4" fontId="4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wrapText="1"/>
    </xf>
    <xf numFmtId="2" fontId="4" fillId="0" borderId="0" xfId="0" applyNumberFormat="1" applyFont="1" applyFill="1" applyAlignment="1">
      <alignment wrapText="1"/>
    </xf>
    <xf numFmtId="4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4" fontId="7" fillId="0" borderId="0" xfId="0" applyNumberFormat="1" applyFont="1" applyFill="1" applyAlignment="1">
      <alignment horizontal="center"/>
    </xf>
    <xf numFmtId="0" fontId="11" fillId="0" borderId="0" xfId="0" applyNumberFormat="1" applyFont="1" applyFill="1" applyBorder="1" applyAlignment="1">
      <alignment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 wrapText="1"/>
    </xf>
    <xf numFmtId="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5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1028700</xdr:colOff>
      <xdr:row>6</xdr:row>
      <xdr:rowOff>533399</xdr:rowOff>
    </xdr:from>
    <xdr:to>
      <xdr:col>8</xdr:col>
      <xdr:colOff>990600</xdr:colOff>
      <xdr:row>6</xdr:row>
      <xdr:rowOff>857250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6700" y="2952749"/>
          <a:ext cx="1000125" cy="323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workbookViewId="0">
      <selection activeCell="A16" sqref="A16:L20"/>
    </sheetView>
  </sheetViews>
  <sheetFormatPr defaultRowHeight="12.75" x14ac:dyDescent="0.2"/>
  <cols>
    <col min="1" max="1" width="6.140625" style="1" customWidth="1"/>
    <col min="2" max="2" width="43.42578125" style="1" customWidth="1"/>
    <col min="3" max="3" width="7.85546875" style="1" customWidth="1"/>
    <col min="4" max="4" width="6.85546875" style="1" customWidth="1"/>
    <col min="5" max="5" width="15.7109375" style="1" customWidth="1"/>
    <col min="6" max="6" width="11.7109375" style="3" customWidth="1"/>
    <col min="7" max="7" width="4.28515625" style="1" customWidth="1"/>
    <col min="8" max="8" width="15.5703125" style="1" customWidth="1"/>
    <col min="9" max="9" width="15.42578125" style="1" customWidth="1"/>
    <col min="10" max="10" width="22.7109375" style="1" customWidth="1"/>
    <col min="11" max="11" width="13.5703125" style="1" customWidth="1"/>
    <col min="12" max="12" width="15.42578125" style="1" customWidth="1"/>
    <col min="13" max="13" width="11.85546875" style="1" customWidth="1"/>
    <col min="14" max="14" width="9.140625" style="1" hidden="1" customWidth="1"/>
    <col min="15" max="15" width="13.42578125" style="1" hidden="1" customWidth="1"/>
    <col min="16" max="16" width="9.140625" style="1" hidden="1" customWidth="1"/>
    <col min="17" max="17" width="0" style="3" hidden="1" customWidth="1"/>
    <col min="18" max="22" width="9.140625" style="1" hidden="1" customWidth="1"/>
    <col min="23" max="16384" width="9.140625" style="1"/>
  </cols>
  <sheetData>
    <row r="1" spans="1:21" ht="16.5" customHeight="1" x14ac:dyDescent="0.2">
      <c r="E1" s="2" t="s">
        <v>0</v>
      </c>
      <c r="J1" s="44"/>
      <c r="K1" s="45"/>
      <c r="L1" s="45"/>
    </row>
    <row r="2" spans="1:21" ht="56.1" customHeight="1" x14ac:dyDescent="0.25">
      <c r="A2" s="54" t="s">
        <v>1</v>
      </c>
      <c r="B2" s="54"/>
      <c r="C2" s="54"/>
      <c r="D2" s="51" t="s">
        <v>29</v>
      </c>
      <c r="E2" s="51"/>
      <c r="F2" s="51"/>
      <c r="G2" s="51"/>
      <c r="H2" s="51"/>
      <c r="I2" s="51"/>
      <c r="J2" s="51"/>
      <c r="K2" s="51"/>
      <c r="L2" s="51"/>
    </row>
    <row r="3" spans="1:21" ht="39.950000000000003" customHeight="1" x14ac:dyDescent="0.2">
      <c r="A3" s="54" t="s">
        <v>2</v>
      </c>
      <c r="B3" s="54"/>
      <c r="C3" s="54"/>
      <c r="D3" s="52" t="s">
        <v>21</v>
      </c>
      <c r="E3" s="52"/>
      <c r="F3" s="52"/>
      <c r="G3" s="52"/>
      <c r="H3" s="52"/>
      <c r="I3" s="52"/>
      <c r="J3" s="52"/>
      <c r="K3" s="52"/>
      <c r="L3" s="52"/>
    </row>
    <row r="4" spans="1:21" ht="22.5" customHeight="1" x14ac:dyDescent="0.2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1" ht="17.2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21" ht="39" customHeight="1" x14ac:dyDescent="0.2">
      <c r="A6" s="46" t="s">
        <v>5</v>
      </c>
      <c r="B6" s="46" t="s">
        <v>6</v>
      </c>
      <c r="C6" s="46" t="s">
        <v>7</v>
      </c>
      <c r="D6" s="46" t="s">
        <v>8</v>
      </c>
      <c r="E6" s="48" t="s">
        <v>9</v>
      </c>
      <c r="F6" s="49"/>
      <c r="G6" s="50"/>
      <c r="H6" s="56" t="s">
        <v>10</v>
      </c>
      <c r="I6" s="57"/>
      <c r="J6" s="58"/>
      <c r="K6" s="55" t="s">
        <v>11</v>
      </c>
      <c r="L6" s="55"/>
    </row>
    <row r="7" spans="1:21" ht="80.099999999999994" customHeight="1" x14ac:dyDescent="0.2">
      <c r="A7" s="47"/>
      <c r="B7" s="46"/>
      <c r="C7" s="47"/>
      <c r="D7" s="47"/>
      <c r="E7" s="4" t="s">
        <v>24</v>
      </c>
      <c r="F7" s="59" t="s">
        <v>25</v>
      </c>
      <c r="G7" s="60"/>
      <c r="H7" s="5" t="s">
        <v>12</v>
      </c>
      <c r="I7" s="5" t="s">
        <v>13</v>
      </c>
      <c r="J7" s="5" t="s">
        <v>14</v>
      </c>
      <c r="K7" s="6" t="s">
        <v>15</v>
      </c>
      <c r="L7" s="6" t="s">
        <v>16</v>
      </c>
    </row>
    <row r="8" spans="1:21" ht="42.75" customHeight="1" x14ac:dyDescent="0.2">
      <c r="A8" s="7">
        <v>1</v>
      </c>
      <c r="B8" s="8" t="s">
        <v>26</v>
      </c>
      <c r="C8" s="9" t="s">
        <v>22</v>
      </c>
      <c r="D8" s="9">
        <v>1</v>
      </c>
      <c r="E8" s="10">
        <f>183750+75000</f>
        <v>258750</v>
      </c>
      <c r="F8" s="28">
        <f>180200+20000</f>
        <v>200200</v>
      </c>
      <c r="G8" s="28"/>
      <c r="H8" s="11">
        <f>AVERAGE(E8:F8)</f>
        <v>229475</v>
      </c>
      <c r="I8" s="11">
        <f>SQRT(((E8-H8)^2+(F8-H8)^2)/(COUNT(E8:F8)-1))</f>
        <v>41401.10203847236</v>
      </c>
      <c r="J8" s="12">
        <f>I8/H8*100</f>
        <v>18.041661199900798</v>
      </c>
      <c r="K8" s="13">
        <f>ROUNDDOWN(H8,2)</f>
        <v>229475</v>
      </c>
      <c r="L8" s="13">
        <f>K8*D8</f>
        <v>229475</v>
      </c>
    </row>
    <row r="9" spans="1:21" ht="40.5" customHeight="1" x14ac:dyDescent="0.2">
      <c r="A9" s="7">
        <v>2</v>
      </c>
      <c r="B9" s="8" t="s">
        <v>27</v>
      </c>
      <c r="C9" s="9" t="s">
        <v>22</v>
      </c>
      <c r="D9" s="9">
        <v>1</v>
      </c>
      <c r="E9" s="10">
        <f>467300+75000</f>
        <v>542300</v>
      </c>
      <c r="F9" s="28">
        <f>460000+20000</f>
        <v>480000</v>
      </c>
      <c r="G9" s="28"/>
      <c r="H9" s="11">
        <f>AVERAGE(E9:F9)</f>
        <v>511150</v>
      </c>
      <c r="I9" s="11">
        <f>SQRT(((E9-H9)^2+(F9-H9)^2)/(COUNT(E9:F9)-1))</f>
        <v>44052.752467921913</v>
      </c>
      <c r="J9" s="12">
        <f>I9/H9*100</f>
        <v>8.6183610423401955</v>
      </c>
      <c r="K9" s="13">
        <f>ROUNDDOWN(H9,2)</f>
        <v>511150</v>
      </c>
      <c r="L9" s="13">
        <f>K9*D9</f>
        <v>511150</v>
      </c>
    </row>
    <row r="10" spans="1:21" s="18" customFormat="1" ht="42" customHeight="1" x14ac:dyDescent="0.2">
      <c r="A10" s="14">
        <v>3</v>
      </c>
      <c r="B10" s="15" t="s">
        <v>28</v>
      </c>
      <c r="C10" s="15" t="s">
        <v>22</v>
      </c>
      <c r="D10" s="15">
        <v>1</v>
      </c>
      <c r="E10" s="16">
        <f>659500+75000</f>
        <v>734500</v>
      </c>
      <c r="F10" s="29">
        <f>637000+20000</f>
        <v>657000</v>
      </c>
      <c r="G10" s="29"/>
      <c r="H10" s="11">
        <f>AVERAGE(E10:F10)</f>
        <v>695750</v>
      </c>
      <c r="I10" s="13">
        <f>SQRT(((E10-H10)^2+(F10-H10)^2)/(COUNT(E10:F10)-1))</f>
        <v>54800.775541957431</v>
      </c>
      <c r="J10" s="12">
        <f>I10/H10*100</f>
        <v>7.8765038508023615</v>
      </c>
      <c r="K10" s="11">
        <f>ROUNDDOWN(H10,2)</f>
        <v>695750</v>
      </c>
      <c r="L10" s="11">
        <f>K10*D10</f>
        <v>695750</v>
      </c>
      <c r="M10" s="17"/>
      <c r="O10" s="19"/>
      <c r="P10" s="20"/>
      <c r="Q10" s="21"/>
      <c r="U10" s="22"/>
    </row>
    <row r="11" spans="1:21" ht="18.75" customHeight="1" x14ac:dyDescent="0.25">
      <c r="A11" s="35" t="s">
        <v>17</v>
      </c>
      <c r="B11" s="35"/>
      <c r="C11" s="35"/>
      <c r="D11" s="35"/>
      <c r="E11" s="36"/>
      <c r="F11" s="36"/>
      <c r="G11" s="36"/>
      <c r="H11" s="36"/>
      <c r="I11" s="36"/>
      <c r="J11" s="37"/>
      <c r="K11" s="36"/>
      <c r="L11" s="23">
        <f>SUM(L8:L10)</f>
        <v>1436375</v>
      </c>
    </row>
    <row r="12" spans="1:21" ht="39.950000000000003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21" ht="23.25" customHeight="1" x14ac:dyDescent="0.25">
      <c r="A13" s="39" t="s">
        <v>23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21" ht="24.75" customHeight="1" x14ac:dyDescent="0.25">
      <c r="A14" s="24"/>
      <c r="B14" s="41" t="s">
        <v>18</v>
      </c>
      <c r="C14" s="25"/>
      <c r="D14" s="43"/>
      <c r="E14" s="43"/>
      <c r="F14" s="26"/>
      <c r="G14" s="43"/>
      <c r="H14" s="43"/>
      <c r="I14" s="43"/>
    </row>
    <row r="15" spans="1:21" ht="22.5" customHeight="1" x14ac:dyDescent="0.25">
      <c r="A15" s="24"/>
      <c r="B15" s="42"/>
      <c r="C15" s="25"/>
      <c r="D15" s="43" t="s">
        <v>19</v>
      </c>
      <c r="E15" s="43"/>
      <c r="F15" s="26"/>
      <c r="G15" s="43" t="s">
        <v>20</v>
      </c>
      <c r="H15" s="43"/>
      <c r="I15" s="43"/>
    </row>
    <row r="16" spans="1:21" ht="48" customHeight="1" x14ac:dyDescent="0.25">
      <c r="A16" s="30"/>
      <c r="B16" s="30"/>
      <c r="C16" s="30"/>
      <c r="D16" s="27"/>
      <c r="E16" s="27"/>
      <c r="F16" s="31"/>
      <c r="G16" s="32"/>
      <c r="H16" s="33"/>
      <c r="I16" s="33"/>
      <c r="J16" s="33"/>
      <c r="K16" s="33"/>
      <c r="L16" s="33"/>
    </row>
    <row r="17" spans="1:12" ht="60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34"/>
    </row>
    <row r="18" spans="1:12" ht="48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ht="48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ht="60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31">
    <mergeCell ref="J1:L1"/>
    <mergeCell ref="A6:A7"/>
    <mergeCell ref="B6:B7"/>
    <mergeCell ref="C6:C7"/>
    <mergeCell ref="D6:D7"/>
    <mergeCell ref="E6:G6"/>
    <mergeCell ref="D2:L2"/>
    <mergeCell ref="D3:L3"/>
    <mergeCell ref="A4:L4"/>
    <mergeCell ref="A2:C2"/>
    <mergeCell ref="A3:C3"/>
    <mergeCell ref="A5:L5"/>
    <mergeCell ref="K6:L6"/>
    <mergeCell ref="H6:J6"/>
    <mergeCell ref="F7:G7"/>
    <mergeCell ref="A18:L18"/>
    <mergeCell ref="A19:L19"/>
    <mergeCell ref="A20:L20"/>
    <mergeCell ref="F8:G8"/>
    <mergeCell ref="F9:G9"/>
    <mergeCell ref="F10:G10"/>
    <mergeCell ref="A16:L16"/>
    <mergeCell ref="A17:L17"/>
    <mergeCell ref="A11:K11"/>
    <mergeCell ref="A12:L12"/>
    <mergeCell ref="A13:L13"/>
    <mergeCell ref="B14:B15"/>
    <mergeCell ref="D14:E14"/>
    <mergeCell ref="G14:I14"/>
    <mergeCell ref="D15:E15"/>
    <mergeCell ref="G15:I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2026-10-01T07:22:43Z</dcterms:created>
  <dcterms:modified xsi:type="dcterms:W3CDTF">2026-10-01T08:07:09Z</dcterms:modified>
</cp:coreProperties>
</file>