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МАОУ СОШ № 111\Медицинский кабинет\Готовый вариант\"/>
    </mc:Choice>
  </mc:AlternateContent>
  <xr:revisionPtr revIDLastSave="0" documentId="13_ncr:1_{E3697A84-EC43-4486-BFB9-7F00A50AB2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0" i="1" l="1"/>
  <c r="M10" i="1"/>
  <c r="I11" i="1"/>
  <c r="J11" i="1"/>
  <c r="L11" i="1"/>
  <c r="M11" i="1" s="1"/>
  <c r="N11" i="1" s="1"/>
  <c r="O11" i="1" s="1"/>
  <c r="I12" i="1"/>
  <c r="J12" i="1"/>
  <c r="K12" i="1" s="1"/>
  <c r="L12" i="1"/>
  <c r="M12" i="1" s="1"/>
  <c r="N12" i="1" s="1"/>
  <c r="O12" i="1" s="1"/>
  <c r="I13" i="1"/>
  <c r="J13" i="1"/>
  <c r="L13" i="1"/>
  <c r="M13" i="1" s="1"/>
  <c r="N13" i="1" s="1"/>
  <c r="O13" i="1" s="1"/>
  <c r="I14" i="1"/>
  <c r="J14" i="1"/>
  <c r="K14" i="1" s="1"/>
  <c r="L14" i="1"/>
  <c r="M14" i="1" s="1"/>
  <c r="N14" i="1" s="1"/>
  <c r="O14" i="1" s="1"/>
  <c r="I15" i="1"/>
  <c r="J15" i="1"/>
  <c r="K15" i="1" s="1"/>
  <c r="L15" i="1"/>
  <c r="M15" i="1" s="1"/>
  <c r="N15" i="1" s="1"/>
  <c r="O15" i="1" s="1"/>
  <c r="I16" i="1"/>
  <c r="J16" i="1"/>
  <c r="K16" i="1" s="1"/>
  <c r="L16" i="1"/>
  <c r="M16" i="1" s="1"/>
  <c r="N16" i="1" s="1"/>
  <c r="O16" i="1" s="1"/>
  <c r="I17" i="1"/>
  <c r="J17" i="1"/>
  <c r="L17" i="1"/>
  <c r="M17" i="1" s="1"/>
  <c r="N17" i="1" s="1"/>
  <c r="O17" i="1" s="1"/>
  <c r="L18" i="1"/>
  <c r="M18" i="1" s="1"/>
  <c r="N18" i="1" s="1"/>
  <c r="O18" i="1" s="1"/>
  <c r="J18" i="1"/>
  <c r="I18" i="1"/>
  <c r="L10" i="1"/>
  <c r="J10" i="1"/>
  <c r="I10" i="1"/>
  <c r="O10" i="1" l="1"/>
  <c r="K13" i="1"/>
  <c r="K11" i="1"/>
  <c r="K17" i="1"/>
  <c r="O19" i="1"/>
  <c r="K18" i="1"/>
  <c r="K10" i="1"/>
</calcChain>
</file>

<file path=xl/sharedStrings.xml><?xml version="1.0" encoding="utf-8"?>
<sst xmlns="http://schemas.openxmlformats.org/spreadsheetml/2006/main" count="52" uniqueCount="43">
  <si>
    <t>Приложение № 2 к Извещению</t>
  </si>
  <si>
    <t>Обоснование начальной (максимальной) цены договора</t>
  </si>
  <si>
    <t>Для определения начальной (максимальной) цены Договора (далее - НМЦД) применен метод сопоставимых рыночных цен (анализ рынка). 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договора, заключаемого с единственным поставщиком (подрядчиком, исполнителем).</t>
  </si>
  <si>
    <t>Обоснование НМЦД проводилось на основании трех коммерческих предложений, полученных по результатам анализа рынка, с расчетом средней арифметической цены по каждой позиции.</t>
  </si>
  <si>
    <t>№</t>
  </si>
  <si>
    <t>Наименование товара, работы, услуги</t>
  </si>
  <si>
    <t>Ед. изм</t>
  </si>
  <si>
    <t>Кол-во</t>
  </si>
  <si>
    <t>Коммерческие предложения (руб./ед.изм.)</t>
  </si>
  <si>
    <t>Однородность совокупности значений выявленных цен, используемых в расчете Н(М)ЦД</t>
  </si>
  <si>
    <t>Н(М)ЦД, определяемая методом сопоставимых рыночных цен (анализа рынка)</t>
  </si>
  <si>
    <t>Коммерческое предложение № 1</t>
  </si>
  <si>
    <t>Коммерческое предложение № 2</t>
  </si>
  <si>
    <t>Коммерческое предложение № 3</t>
  </si>
  <si>
    <t>Средняя арифметическая цена за единицу &lt;ц&gt;</t>
  </si>
  <si>
    <t>Среднее квадратичное отклонение</t>
  </si>
  <si>
    <t>Расчет Н(М)ЦД по формуле: v - количество (объем) закупаемого товара; n - количество значений, используемых в расчете; i - номер источника ценовой информации; цᵢ - цена единицы</t>
  </si>
  <si>
    <t>Цена за единицу изм. (руб.)</t>
  </si>
  <si>
    <t>Цена за единицу изм. с округлением до сотых долей после запятой (руб.)</t>
  </si>
  <si>
    <t>Н(М)ЦД с учетом округления цены за единицу (руб.)</t>
  </si>
  <si>
    <t>Итого:</t>
  </si>
  <si>
    <t>Поставка оборудования для оснащения медицинского кабинета МАОУ СОШ № 111</t>
  </si>
  <si>
    <r>
      <t xml:space="preserve">Коэффициент вариации цен V (%) </t>
    </r>
    <r>
      <rPr>
        <sz val="11"/>
        <rFont val="Times New Roman"/>
        <family val="1"/>
        <charset val="204"/>
      </rPr>
      <t>(не должен превышать 33%)</t>
    </r>
  </si>
  <si>
    <t>Код ОКПД2</t>
  </si>
  <si>
    <t>шт.</t>
  </si>
  <si>
    <t>Вакуумный матрас</t>
  </si>
  <si>
    <t>Весы с ростомером</t>
  </si>
  <si>
    <t>Мензурки градуированные</t>
  </si>
  <si>
    <t xml:space="preserve">Термометр для фармацевтического холодильника </t>
  </si>
  <si>
    <t xml:space="preserve">Гибкая шина для иммобилизации верхних и нижних конечностей </t>
  </si>
  <si>
    <t>Пульсоксиметр</t>
  </si>
  <si>
    <t>Контейнер для дезинфекции</t>
  </si>
  <si>
    <t>Кожный антисептик</t>
  </si>
  <si>
    <t>Диспенсер для кожного антисептика</t>
  </si>
  <si>
    <t>22.29.23.130</t>
  </si>
  <si>
    <t>21.20.10.158</t>
  </si>
  <si>
    <t>32.50.21.110</t>
  </si>
  <si>
    <t>26.60.12.129</t>
  </si>
  <si>
    <t>32.50.22.127</t>
  </si>
  <si>
    <t xml:space="preserve">23.19.23.110 </t>
  </si>
  <si>
    <t>28.29.31.119</t>
  </si>
  <si>
    <t>26.51.51.110</t>
  </si>
  <si>
    <t>На основании проведенного анализа рынка и расчетов, НМЦД составляет: 209 337,32 рублей (с учетом всех расходов, налогов, сборов и иных обязательных платежей, подлежащих уплате поставщиком в соответствии с применяемой системой налогообложения).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</si>
</sst>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sz val="11"/>
      <name val="Carlito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3" fillId="0" borderId="0" xfId="0" applyFont="1"/>
    <xf numFmtId="0" fontId="3" fillId="0" borderId="0" xfId="1" applyNumberFormat="1" applyFont="1" applyFill="1" applyBorder="1" applyAlignment="1">
      <alignment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left" vertical="center" wrapText="1"/>
    </xf>
    <xf numFmtId="4" fontId="3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left" vertical="center"/>
    </xf>
    <xf numFmtId="0" fontId="3" fillId="0" borderId="6" xfId="1" applyNumberFormat="1" applyFont="1" applyFill="1" applyBorder="1" applyAlignment="1">
      <alignment horizontal="center" vertical="center" wrapText="1"/>
    </xf>
    <xf numFmtId="4" fontId="3" fillId="0" borderId="7" xfId="1" applyNumberFormat="1" applyFont="1" applyFill="1" applyBorder="1" applyAlignment="1">
      <alignment horizontal="center" vertical="center" wrapText="1"/>
    </xf>
    <xf numFmtId="4" fontId="2" fillId="0" borderId="13" xfId="1" applyNumberFormat="1" applyFont="1" applyFill="1" applyBorder="1" applyAlignment="1">
      <alignment horizontal="center" vertical="center" wrapText="1"/>
    </xf>
    <xf numFmtId="0" fontId="3" fillId="0" borderId="8" xfId="1" applyNumberFormat="1" applyFont="1" applyFill="1" applyBorder="1" applyAlignment="1">
      <alignment horizontal="center" vertical="center" wrapText="1"/>
    </xf>
    <xf numFmtId="0" fontId="3" fillId="0" borderId="9" xfId="1" applyNumberFormat="1" applyFont="1" applyFill="1" applyBorder="1" applyAlignment="1">
      <alignment horizontal="left" vertical="center" wrapText="1"/>
    </xf>
    <xf numFmtId="0" fontId="3" fillId="0" borderId="9" xfId="1" applyNumberFormat="1" applyFont="1" applyFill="1" applyBorder="1" applyAlignment="1">
      <alignment horizontal="center" vertical="center" wrapText="1"/>
    </xf>
    <xf numFmtId="4" fontId="3" fillId="0" borderId="9" xfId="1" applyNumberFormat="1" applyFont="1" applyFill="1" applyBorder="1" applyAlignment="1">
      <alignment horizontal="center" vertical="center" wrapText="1"/>
    </xf>
    <xf numFmtId="4" fontId="3" fillId="0" borderId="10" xfId="1" applyNumberFormat="1" applyFont="1" applyFill="1" applyBorder="1" applyAlignment="1">
      <alignment horizontal="center" vertical="center" wrapText="1"/>
    </xf>
    <xf numFmtId="0" fontId="3" fillId="0" borderId="14" xfId="1" applyNumberFormat="1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left"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4" fontId="3" fillId="0" borderId="2" xfId="1" applyNumberFormat="1" applyFont="1" applyFill="1" applyBorder="1" applyAlignment="1">
      <alignment horizontal="center" vertical="center" wrapText="1"/>
    </xf>
    <xf numFmtId="4" fontId="3" fillId="0" borderId="15" xfId="1" applyNumberFormat="1" applyFont="1" applyFill="1" applyBorder="1" applyAlignment="1">
      <alignment horizontal="center" vertical="center" wrapText="1"/>
    </xf>
    <xf numFmtId="0" fontId="2" fillId="0" borderId="9" xfId="1" applyNumberFormat="1" applyFont="1" applyFill="1" applyBorder="1" applyAlignment="1">
      <alignment horizontal="center" vertical="center" wrapText="1"/>
    </xf>
    <xf numFmtId="0" fontId="2" fillId="0" borderId="10" xfId="1" applyNumberFormat="1" applyFont="1" applyFill="1" applyBorder="1" applyAlignment="1">
      <alignment horizontal="center" vertical="center" wrapText="1"/>
    </xf>
    <xf numFmtId="0" fontId="2" fillId="0" borderId="17" xfId="1" applyNumberFormat="1" applyFont="1" applyFill="1" applyBorder="1" applyAlignment="1">
      <alignment horizontal="center" vertical="center" wrapText="1"/>
    </xf>
    <xf numFmtId="4" fontId="3" fillId="0" borderId="18" xfId="1" applyNumberFormat="1" applyFont="1" applyFill="1" applyBorder="1" applyAlignment="1">
      <alignment horizontal="center" vertical="center" wrapText="1"/>
    </xf>
    <xf numFmtId="4" fontId="3" fillId="0" borderId="19" xfId="1" applyNumberFormat="1" applyFont="1" applyFill="1" applyBorder="1" applyAlignment="1">
      <alignment horizontal="center" vertical="center" wrapText="1"/>
    </xf>
    <xf numFmtId="4" fontId="3" fillId="0" borderId="17" xfId="1" applyNumberFormat="1" applyFont="1" applyFill="1" applyBorder="1" applyAlignment="1">
      <alignment horizontal="center" vertical="center" wrapText="1"/>
    </xf>
    <xf numFmtId="1" fontId="3" fillId="0" borderId="15" xfId="1" applyNumberFormat="1" applyFont="1" applyFill="1" applyBorder="1" applyAlignment="1">
      <alignment horizontal="center" vertical="center" wrapText="1"/>
    </xf>
    <xf numFmtId="1" fontId="3" fillId="0" borderId="7" xfId="1" applyNumberFormat="1" applyFont="1" applyFill="1" applyBorder="1" applyAlignment="1">
      <alignment horizontal="center" vertical="center" wrapText="1"/>
    </xf>
    <xf numFmtId="1" fontId="3" fillId="0" borderId="10" xfId="1" applyNumberFormat="1" applyFont="1" applyFill="1" applyBorder="1" applyAlignment="1">
      <alignment horizontal="center" vertical="center" wrapText="1"/>
    </xf>
    <xf numFmtId="0" fontId="2" fillId="0" borderId="21" xfId="1" applyNumberFormat="1" applyFont="1" applyFill="1" applyBorder="1" applyAlignment="1">
      <alignment horizontal="center" vertical="center" wrapText="1"/>
    </xf>
    <xf numFmtId="4" fontId="3" fillId="0" borderId="22" xfId="1" applyNumberFormat="1" applyFont="1" applyFill="1" applyBorder="1" applyAlignment="1">
      <alignment horizontal="center" vertical="center" wrapText="1"/>
    </xf>
    <xf numFmtId="4" fontId="3" fillId="0" borderId="23" xfId="1" applyNumberFormat="1" applyFont="1" applyFill="1" applyBorder="1" applyAlignment="1">
      <alignment horizontal="center" vertical="center" wrapText="1"/>
    </xf>
    <xf numFmtId="4" fontId="3" fillId="0" borderId="21" xfId="1" applyNumberFormat="1" applyFont="1" applyFill="1" applyBorder="1" applyAlignment="1">
      <alignment horizontal="center" vertical="center" wrapText="1"/>
    </xf>
    <xf numFmtId="0" fontId="2" fillId="0" borderId="8" xfId="1" applyNumberFormat="1" applyFont="1" applyFill="1" applyBorder="1" applyAlignment="1">
      <alignment horizontal="center" vertical="center" wrapText="1"/>
    </xf>
    <xf numFmtId="4" fontId="3" fillId="0" borderId="14" xfId="1" applyNumberFormat="1" applyFont="1" applyFill="1" applyBorder="1" applyAlignment="1">
      <alignment horizontal="center" vertical="center" wrapText="1"/>
    </xf>
    <xf numFmtId="2" fontId="3" fillId="0" borderId="15" xfId="1" applyNumberFormat="1" applyFont="1" applyFill="1" applyBorder="1" applyAlignment="1">
      <alignment horizontal="center" vertical="center" wrapText="1"/>
    </xf>
    <xf numFmtId="4" fontId="3" fillId="0" borderId="6" xfId="1" applyNumberFormat="1" applyFont="1" applyFill="1" applyBorder="1" applyAlignment="1">
      <alignment horizontal="center" vertical="center" wrapText="1"/>
    </xf>
    <xf numFmtId="2" fontId="3" fillId="0" borderId="7" xfId="1" applyNumberFormat="1" applyFont="1" applyFill="1" applyBorder="1" applyAlignment="1">
      <alignment horizontal="center" vertical="center" wrapText="1"/>
    </xf>
    <xf numFmtId="4" fontId="3" fillId="0" borderId="8" xfId="1" applyNumberFormat="1" applyFont="1" applyFill="1" applyBorder="1" applyAlignment="1">
      <alignment horizontal="center" vertical="center" wrapText="1"/>
    </xf>
    <xf numFmtId="2" fontId="3" fillId="0" borderId="10" xfId="1" applyNumberFormat="1" applyFont="1" applyFill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right" vertical="center" wrapText="1"/>
    </xf>
    <xf numFmtId="0" fontId="2" fillId="0" borderId="0" xfId="1" applyNumberFormat="1" applyFont="1" applyFill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left" vertical="center" wrapText="1"/>
    </xf>
    <xf numFmtId="0" fontId="2" fillId="0" borderId="11" xfId="1" applyNumberFormat="1" applyFont="1" applyFill="1" applyBorder="1" applyAlignment="1">
      <alignment horizontal="right" vertical="center" wrapText="1"/>
    </xf>
    <xf numFmtId="0" fontId="2" fillId="0" borderId="12" xfId="1" applyNumberFormat="1" applyFont="1" applyFill="1" applyBorder="1" applyAlignment="1">
      <alignment horizontal="right" vertical="center" wrapText="1"/>
    </xf>
    <xf numFmtId="4" fontId="2" fillId="0" borderId="12" xfId="1" applyNumberFormat="1" applyFont="1" applyFill="1" applyBorder="1" applyAlignment="1">
      <alignment horizontal="right" vertical="center" wrapText="1"/>
    </xf>
    <xf numFmtId="0" fontId="2" fillId="0" borderId="0" xfId="1" applyNumberFormat="1" applyFont="1" applyFill="1" applyBorder="1" applyAlignment="1">
      <alignment horizontal="left" vertical="center" wrapText="1"/>
    </xf>
    <xf numFmtId="4" fontId="2" fillId="0" borderId="0" xfId="1" applyNumberFormat="1" applyFont="1" applyFill="1" applyBorder="1" applyAlignment="1">
      <alignment horizontal="left" vertical="center" wrapText="1"/>
    </xf>
    <xf numFmtId="0" fontId="3" fillId="0" borderId="0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horizontal="center" vertical="center" wrapText="1"/>
    </xf>
    <xf numFmtId="0" fontId="2" fillId="0" borderId="8" xfId="1" applyNumberFormat="1" applyFont="1" applyFill="1" applyBorder="1" applyAlignment="1">
      <alignment horizontal="center" vertical="center" wrapText="1"/>
    </xf>
    <xf numFmtId="0" fontId="2" fillId="0" borderId="4" xfId="1" applyNumberFormat="1" applyFont="1" applyFill="1" applyBorder="1" applyAlignment="1">
      <alignment horizontal="center" vertical="center" wrapText="1"/>
    </xf>
    <xf numFmtId="0" fontId="2" fillId="0" borderId="9" xfId="1" applyNumberFormat="1" applyFont="1" applyFill="1" applyBorder="1" applyAlignment="1">
      <alignment horizontal="center" vertical="center" wrapText="1"/>
    </xf>
    <xf numFmtId="0" fontId="2" fillId="0" borderId="5" xfId="1" applyNumberFormat="1" applyFont="1" applyFill="1" applyBorder="1" applyAlignment="1">
      <alignment horizontal="center" vertical="center" wrapText="1"/>
    </xf>
    <xf numFmtId="0" fontId="2" fillId="0" borderId="10" xfId="1" applyNumberFormat="1" applyFont="1" applyFill="1" applyBorder="1" applyAlignment="1">
      <alignment horizontal="center" vertical="center" wrapText="1"/>
    </xf>
    <xf numFmtId="0" fontId="2" fillId="0" borderId="16" xfId="1" applyNumberFormat="1" applyFont="1" applyFill="1" applyBorder="1" applyAlignment="1">
      <alignment horizontal="center" vertical="center" wrapText="1"/>
    </xf>
    <xf numFmtId="0" fontId="2" fillId="0" borderId="20" xfId="1" applyNumberFormat="1" applyFont="1" applyFill="1" applyBorder="1" applyAlignment="1">
      <alignment horizontal="center" vertical="center"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6"/>
  <sheetViews>
    <sheetView tabSelected="1" topLeftCell="A5" workbookViewId="0">
      <selection activeCell="E10" sqref="E10:E18"/>
    </sheetView>
  </sheetViews>
  <sheetFormatPr defaultRowHeight="14.25"/>
  <cols>
    <col min="1" max="1" width="5.5" customWidth="1"/>
    <col min="2" max="2" width="31.75" customWidth="1"/>
    <col min="3" max="3" width="14.625" customWidth="1"/>
    <col min="4" max="4" width="8.5" customWidth="1"/>
    <col min="5" max="5" width="9.125" customWidth="1"/>
    <col min="6" max="6" width="14.125" customWidth="1"/>
    <col min="7" max="8" width="14" customWidth="1"/>
    <col min="9" max="9" width="11.375" customWidth="1"/>
    <col min="10" max="10" width="11.875" customWidth="1"/>
    <col min="11" max="11" width="15.875" customWidth="1"/>
    <col min="12" max="12" width="22.625" customWidth="1"/>
    <col min="13" max="13" width="14.625" customWidth="1"/>
    <col min="14" max="14" width="11.875" customWidth="1"/>
    <col min="15" max="15" width="16" customWidth="1"/>
  </cols>
  <sheetData>
    <row r="1" spans="1:15" ht="13.9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41" t="s">
        <v>0</v>
      </c>
      <c r="M1" s="41"/>
      <c r="N1" s="41"/>
      <c r="O1" s="41"/>
    </row>
    <row r="2" spans="1:15" ht="14.45" customHeight="1">
      <c r="A2" s="2"/>
      <c r="B2" s="42" t="s">
        <v>1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1:15" ht="6.4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4.45" customHeight="1">
      <c r="A4" s="2"/>
      <c r="B4" s="42" t="s">
        <v>21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38.450000000000003" customHeight="1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15" ht="28.9" customHeight="1">
      <c r="A6" s="43" t="s">
        <v>3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6.4" customHeight="1" thickBot="1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</row>
    <row r="8" spans="1:15" ht="46.5" customHeight="1">
      <c r="A8" s="50" t="s">
        <v>4</v>
      </c>
      <c r="B8" s="52" t="s">
        <v>5</v>
      </c>
      <c r="C8" s="52" t="s">
        <v>23</v>
      </c>
      <c r="D8" s="52" t="s">
        <v>6</v>
      </c>
      <c r="E8" s="54" t="s">
        <v>7</v>
      </c>
      <c r="F8" s="56" t="s">
        <v>8</v>
      </c>
      <c r="G8" s="52"/>
      <c r="H8" s="57"/>
      <c r="I8" s="50" t="s">
        <v>9</v>
      </c>
      <c r="J8" s="52"/>
      <c r="K8" s="54"/>
      <c r="L8" s="56" t="s">
        <v>10</v>
      </c>
      <c r="M8" s="52"/>
      <c r="N8" s="52"/>
      <c r="O8" s="54"/>
    </row>
    <row r="9" spans="1:15" ht="132" customHeight="1" thickBot="1">
      <c r="A9" s="51"/>
      <c r="B9" s="53"/>
      <c r="C9" s="53"/>
      <c r="D9" s="53"/>
      <c r="E9" s="55"/>
      <c r="F9" s="23" t="s">
        <v>11</v>
      </c>
      <c r="G9" s="21" t="s">
        <v>12</v>
      </c>
      <c r="H9" s="30" t="s">
        <v>13</v>
      </c>
      <c r="I9" s="34" t="s">
        <v>14</v>
      </c>
      <c r="J9" s="21" t="s">
        <v>15</v>
      </c>
      <c r="K9" s="22" t="s">
        <v>22</v>
      </c>
      <c r="L9" s="23" t="s">
        <v>16</v>
      </c>
      <c r="M9" s="21" t="s">
        <v>17</v>
      </c>
      <c r="N9" s="21" t="s">
        <v>18</v>
      </c>
      <c r="O9" s="22" t="s">
        <v>19</v>
      </c>
    </row>
    <row r="10" spans="1:15" ht="38.450000000000003" customHeight="1">
      <c r="A10" s="16">
        <v>1</v>
      </c>
      <c r="B10" s="17" t="s">
        <v>28</v>
      </c>
      <c r="C10" s="18" t="s">
        <v>41</v>
      </c>
      <c r="D10" s="18" t="s">
        <v>24</v>
      </c>
      <c r="E10" s="27">
        <v>10</v>
      </c>
      <c r="F10" s="24">
        <v>1349</v>
      </c>
      <c r="G10" s="19">
        <v>1345</v>
      </c>
      <c r="H10" s="31">
        <v>1357</v>
      </c>
      <c r="I10" s="35">
        <f>AVERAGE(F10:H10)</f>
        <v>1350.3333333333333</v>
      </c>
      <c r="J10" s="19">
        <f>SQRT(VAR(F10:H10))</f>
        <v>6.1101009266077861</v>
      </c>
      <c r="K10" s="36">
        <f>J10/I10*100</f>
        <v>0.45248834312079389</v>
      </c>
      <c r="L10" s="24">
        <f>E10*SUM(F10:H10)/COLUMNS(F10:H10)</f>
        <v>13503.333333333334</v>
      </c>
      <c r="M10" s="19">
        <f>L10/E10</f>
        <v>1350.3333333333335</v>
      </c>
      <c r="N10" s="19">
        <f>ROUND(M10,2)</f>
        <v>1350.33</v>
      </c>
      <c r="O10" s="20">
        <f>N10*E10</f>
        <v>13503.3</v>
      </c>
    </row>
    <row r="11" spans="1:15" ht="21.75" customHeight="1">
      <c r="A11" s="8">
        <v>2</v>
      </c>
      <c r="B11" s="7" t="s">
        <v>25</v>
      </c>
      <c r="C11" s="3" t="s">
        <v>36</v>
      </c>
      <c r="D11" s="3" t="s">
        <v>24</v>
      </c>
      <c r="E11" s="28">
        <v>1</v>
      </c>
      <c r="F11" s="25">
        <v>66231</v>
      </c>
      <c r="G11" s="5">
        <v>66020</v>
      </c>
      <c r="H11" s="32">
        <v>66602</v>
      </c>
      <c r="I11" s="37">
        <f t="shared" ref="I11:I17" si="0">AVERAGE(F11:H11)</f>
        <v>66284.333333333328</v>
      </c>
      <c r="J11" s="5">
        <f t="shared" ref="J11:J17" si="1">SQRT(VAR(F11:H11))</f>
        <v>294.6427215006903</v>
      </c>
      <c r="K11" s="38">
        <f t="shared" ref="K11:K17" si="2">J11/I11*100</f>
        <v>0.44451336640738182</v>
      </c>
      <c r="L11" s="25">
        <f t="shared" ref="L11:L17" si="3">E11*SUM(F11:H11)/COLUMNS(F11:H11)</f>
        <v>66284.333333333328</v>
      </c>
      <c r="M11" s="5">
        <f t="shared" ref="M11:M17" si="4">L11/E11</f>
        <v>66284.333333333328</v>
      </c>
      <c r="N11" s="5">
        <f t="shared" ref="N11:N17" si="5">ROUND(M11,2)</f>
        <v>66284.33</v>
      </c>
      <c r="O11" s="9">
        <f t="shared" ref="O11:O17" si="6">N11*E11</f>
        <v>66284.33</v>
      </c>
    </row>
    <row r="12" spans="1:15" ht="21.75" customHeight="1">
      <c r="A12" s="8">
        <v>3</v>
      </c>
      <c r="B12" s="7" t="s">
        <v>26</v>
      </c>
      <c r="C12" s="3" t="s">
        <v>40</v>
      </c>
      <c r="D12" s="3" t="s">
        <v>24</v>
      </c>
      <c r="E12" s="28">
        <v>1</v>
      </c>
      <c r="F12" s="25">
        <v>74362</v>
      </c>
      <c r="G12" s="5">
        <v>74125</v>
      </c>
      <c r="H12" s="32">
        <v>74778</v>
      </c>
      <c r="I12" s="37">
        <f t="shared" si="0"/>
        <v>74421.666666666672</v>
      </c>
      <c r="J12" s="5">
        <f t="shared" si="1"/>
        <v>330.56366003136725</v>
      </c>
      <c r="K12" s="38">
        <f t="shared" si="2"/>
        <v>0.44417664214906127</v>
      </c>
      <c r="L12" s="25">
        <f t="shared" si="3"/>
        <v>74421.666666666672</v>
      </c>
      <c r="M12" s="5">
        <f t="shared" si="4"/>
        <v>74421.666666666672</v>
      </c>
      <c r="N12" s="5">
        <f t="shared" si="5"/>
        <v>74421.67</v>
      </c>
      <c r="O12" s="9">
        <f t="shared" si="6"/>
        <v>74421.67</v>
      </c>
    </row>
    <row r="13" spans="1:15" ht="21.75" customHeight="1">
      <c r="A13" s="8">
        <v>4</v>
      </c>
      <c r="B13" s="4" t="s">
        <v>27</v>
      </c>
      <c r="C13" s="3" t="s">
        <v>39</v>
      </c>
      <c r="D13" s="3" t="s">
        <v>24</v>
      </c>
      <c r="E13" s="28">
        <v>10</v>
      </c>
      <c r="F13" s="25">
        <v>466</v>
      </c>
      <c r="G13" s="5">
        <v>465</v>
      </c>
      <c r="H13" s="32">
        <v>469</v>
      </c>
      <c r="I13" s="37">
        <f t="shared" si="0"/>
        <v>466.66666666666669</v>
      </c>
      <c r="J13" s="5">
        <f t="shared" si="1"/>
        <v>2.0816659994661326</v>
      </c>
      <c r="K13" s="38">
        <f t="shared" si="2"/>
        <v>0.44607128559988557</v>
      </c>
      <c r="L13" s="25">
        <f t="shared" si="3"/>
        <v>4666.666666666667</v>
      </c>
      <c r="M13" s="5">
        <f t="shared" si="4"/>
        <v>466.66666666666669</v>
      </c>
      <c r="N13" s="5">
        <f t="shared" si="5"/>
        <v>466.67</v>
      </c>
      <c r="O13" s="9">
        <f t="shared" si="6"/>
        <v>4666.7</v>
      </c>
    </row>
    <row r="14" spans="1:15" ht="38.450000000000003" customHeight="1">
      <c r="A14" s="8">
        <v>5</v>
      </c>
      <c r="B14" s="4" t="s">
        <v>29</v>
      </c>
      <c r="C14" s="3" t="s">
        <v>38</v>
      </c>
      <c r="D14" s="3" t="s">
        <v>24</v>
      </c>
      <c r="E14" s="28">
        <v>2</v>
      </c>
      <c r="F14" s="25">
        <v>4242</v>
      </c>
      <c r="G14" s="5">
        <v>4228</v>
      </c>
      <c r="H14" s="32">
        <v>4266</v>
      </c>
      <c r="I14" s="37">
        <f t="shared" si="0"/>
        <v>4245.333333333333</v>
      </c>
      <c r="J14" s="5">
        <f t="shared" si="1"/>
        <v>19.218047073866099</v>
      </c>
      <c r="K14" s="38">
        <f t="shared" si="2"/>
        <v>0.45268641034546409</v>
      </c>
      <c r="L14" s="25">
        <f t="shared" si="3"/>
        <v>8490.6666666666661</v>
      </c>
      <c r="M14" s="5">
        <f t="shared" si="4"/>
        <v>4245.333333333333</v>
      </c>
      <c r="N14" s="5">
        <f t="shared" si="5"/>
        <v>4245.33</v>
      </c>
      <c r="O14" s="9">
        <f t="shared" si="6"/>
        <v>8490.66</v>
      </c>
    </row>
    <row r="15" spans="1:15" ht="21" customHeight="1">
      <c r="A15" s="8">
        <v>6</v>
      </c>
      <c r="B15" s="7" t="s">
        <v>30</v>
      </c>
      <c r="C15" s="3" t="s">
        <v>37</v>
      </c>
      <c r="D15" s="3" t="s">
        <v>24</v>
      </c>
      <c r="E15" s="28">
        <v>1</v>
      </c>
      <c r="F15" s="25">
        <v>3787</v>
      </c>
      <c r="G15" s="5">
        <v>3775</v>
      </c>
      <c r="H15" s="32">
        <v>3808</v>
      </c>
      <c r="I15" s="37">
        <f t="shared" si="0"/>
        <v>3790</v>
      </c>
      <c r="J15" s="5">
        <f t="shared" si="1"/>
        <v>16.703293088490067</v>
      </c>
      <c r="K15" s="38">
        <f t="shared" si="2"/>
        <v>0.44072013426095169</v>
      </c>
      <c r="L15" s="25">
        <f t="shared" si="3"/>
        <v>3790</v>
      </c>
      <c r="M15" s="5">
        <f t="shared" si="4"/>
        <v>3790</v>
      </c>
      <c r="N15" s="5">
        <f t="shared" si="5"/>
        <v>3790</v>
      </c>
      <c r="O15" s="9">
        <f t="shared" si="6"/>
        <v>3790</v>
      </c>
    </row>
    <row r="16" spans="1:15" ht="21" customHeight="1">
      <c r="A16" s="8">
        <v>7</v>
      </c>
      <c r="B16" s="4" t="s">
        <v>31</v>
      </c>
      <c r="C16" s="3" t="s">
        <v>36</v>
      </c>
      <c r="D16" s="3" t="s">
        <v>24</v>
      </c>
      <c r="E16" s="28">
        <v>10</v>
      </c>
      <c r="F16" s="25">
        <v>1347</v>
      </c>
      <c r="G16" s="5">
        <v>1343</v>
      </c>
      <c r="H16" s="32">
        <v>1355</v>
      </c>
      <c r="I16" s="37">
        <f t="shared" si="0"/>
        <v>1348.3333333333333</v>
      </c>
      <c r="J16" s="5">
        <f t="shared" si="1"/>
        <v>6.1101009266077861</v>
      </c>
      <c r="K16" s="38">
        <f t="shared" si="2"/>
        <v>0.45315952484112137</v>
      </c>
      <c r="L16" s="25">
        <f t="shared" si="3"/>
        <v>13483.333333333334</v>
      </c>
      <c r="M16" s="5">
        <f t="shared" si="4"/>
        <v>1348.3333333333335</v>
      </c>
      <c r="N16" s="5">
        <f t="shared" si="5"/>
        <v>1348.33</v>
      </c>
      <c r="O16" s="9">
        <f t="shared" si="6"/>
        <v>13483.3</v>
      </c>
    </row>
    <row r="17" spans="1:15" ht="21" customHeight="1">
      <c r="A17" s="8">
        <v>8</v>
      </c>
      <c r="B17" s="7" t="s">
        <v>32</v>
      </c>
      <c r="C17" s="3" t="s">
        <v>35</v>
      </c>
      <c r="D17" s="3" t="s">
        <v>24</v>
      </c>
      <c r="E17" s="28">
        <v>4</v>
      </c>
      <c r="F17" s="25">
        <v>1956</v>
      </c>
      <c r="G17" s="5">
        <v>1950</v>
      </c>
      <c r="H17" s="32">
        <v>1967</v>
      </c>
      <c r="I17" s="37">
        <f t="shared" si="0"/>
        <v>1957.6666666666667</v>
      </c>
      <c r="J17" s="5">
        <f t="shared" si="1"/>
        <v>8.6216781042517088</v>
      </c>
      <c r="K17" s="38">
        <f t="shared" si="2"/>
        <v>0.44040582858428612</v>
      </c>
      <c r="L17" s="25">
        <f t="shared" si="3"/>
        <v>7830.666666666667</v>
      </c>
      <c r="M17" s="5">
        <f t="shared" si="4"/>
        <v>1957.6666666666667</v>
      </c>
      <c r="N17" s="5">
        <f t="shared" si="5"/>
        <v>1957.67</v>
      </c>
      <c r="O17" s="9">
        <f t="shared" si="6"/>
        <v>7830.68</v>
      </c>
    </row>
    <row r="18" spans="1:15" ht="21" customHeight="1" thickBot="1">
      <c r="A18" s="11">
        <v>9</v>
      </c>
      <c r="B18" s="12" t="s">
        <v>33</v>
      </c>
      <c r="C18" s="13" t="s">
        <v>34</v>
      </c>
      <c r="D18" s="13" t="s">
        <v>24</v>
      </c>
      <c r="E18" s="29">
        <v>4</v>
      </c>
      <c r="F18" s="26">
        <v>4213</v>
      </c>
      <c r="G18" s="14">
        <v>4200</v>
      </c>
      <c r="H18" s="33">
        <v>4237</v>
      </c>
      <c r="I18" s="39">
        <f>AVERAGE(F18:H18)</f>
        <v>4216.666666666667</v>
      </c>
      <c r="J18" s="14">
        <f>SQRT(VAR(F18:H18))</f>
        <v>18.77054430040145</v>
      </c>
      <c r="K18" s="40">
        <f>J18/I18*100</f>
        <v>0.44515124823086438</v>
      </c>
      <c r="L18" s="26">
        <f>E18*SUM(F18:H18)/COLUMNS(F18:H18)</f>
        <v>16866.666666666668</v>
      </c>
      <c r="M18" s="14">
        <f>L18/E18</f>
        <v>4216.666666666667</v>
      </c>
      <c r="N18" s="14">
        <f>ROUND(M18,2)</f>
        <v>4216.67</v>
      </c>
      <c r="O18" s="15">
        <f>N18*E18</f>
        <v>16866.68</v>
      </c>
    </row>
    <row r="19" spans="1:15" ht="17.649999999999999" customHeight="1" thickBot="1">
      <c r="A19" s="44" t="s">
        <v>20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6"/>
      <c r="M19" s="46"/>
      <c r="N19" s="46"/>
      <c r="O19" s="10">
        <f>SUM(O10:O18)</f>
        <v>209337.31999999998</v>
      </c>
    </row>
    <row r="20" spans="1:15" ht="31.5" customHeight="1">
      <c r="A20" s="47" t="s">
        <v>42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8"/>
      <c r="M20" s="48"/>
      <c r="N20" s="48"/>
      <c r="O20" s="6"/>
    </row>
    <row r="21" spans="1:15" ht="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</sheetData>
  <mergeCells count="16">
    <mergeCell ref="A19:N19"/>
    <mergeCell ref="A20:N20"/>
    <mergeCell ref="A7:O7"/>
    <mergeCell ref="A8:A9"/>
    <mergeCell ref="B8:B9"/>
    <mergeCell ref="D8:D9"/>
    <mergeCell ref="E8:E9"/>
    <mergeCell ref="F8:H8"/>
    <mergeCell ref="I8:K8"/>
    <mergeCell ref="L8:O8"/>
    <mergeCell ref="C8:C9"/>
    <mergeCell ref="L1:O1"/>
    <mergeCell ref="B2:O2"/>
    <mergeCell ref="B4:O4"/>
    <mergeCell ref="A5:O5"/>
    <mergeCell ref="A6:O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Simonov Alex</cp:lastModifiedBy>
  <dcterms:modified xsi:type="dcterms:W3CDTF">2026-10-09T13:51:21Z</dcterms:modified>
</cp:coreProperties>
</file>