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C:\Users\Анна\Desktop\Desktop\ветцентр\реагенты биология\"/>
    </mc:Choice>
  </mc:AlternateContent>
  <xr:revisionPtr revIDLastSave="0" documentId="13_ncr:1_{2D5943F6-E7C0-466A-BEDA-BDFB3B3D7131}" xr6:coauthVersionLast="36" xr6:coauthVersionMax="36" xr10:uidLastSave="{00000000-0000-0000-0000-000000000000}"/>
  <bookViews>
    <workbookView xWindow="0" yWindow="0" windowWidth="20490" windowHeight="7545" tabRatio="851" xr2:uid="{00000000-000D-0000-FFFF-FFFF00000000}"/>
  </bookViews>
  <sheets>
    <sheet name="нмцд" sheetId="1" r:id="rId1"/>
  </sheets>
  <calcPr calcId="191029"/>
</workbook>
</file>

<file path=xl/calcChain.xml><?xml version="1.0" encoding="utf-8"?>
<calcChain xmlns="http://schemas.openxmlformats.org/spreadsheetml/2006/main">
  <c r="N19" i="1" l="1"/>
  <c r="N7" i="1"/>
  <c r="N8" i="1"/>
  <c r="N9" i="1"/>
  <c r="N10" i="1"/>
  <c r="N11" i="1"/>
  <c r="N12" i="1"/>
  <c r="N13" i="1"/>
  <c r="N14" i="1"/>
  <c r="N15" i="1"/>
  <c r="N16" i="1"/>
  <c r="N17" i="1"/>
  <c r="M7" i="1"/>
  <c r="M8" i="1"/>
  <c r="M9" i="1"/>
  <c r="M10" i="1"/>
  <c r="M11" i="1"/>
  <c r="M12" i="1"/>
  <c r="M13" i="1"/>
  <c r="M14" i="1"/>
  <c r="M15" i="1"/>
  <c r="M16" i="1"/>
  <c r="M17" i="1"/>
  <c r="L7" i="1"/>
  <c r="L8" i="1"/>
  <c r="L9" i="1"/>
  <c r="L10" i="1"/>
  <c r="L11" i="1"/>
  <c r="L12" i="1"/>
  <c r="L13" i="1"/>
  <c r="L14" i="1"/>
  <c r="L15" i="1"/>
  <c r="L16" i="1"/>
  <c r="L17" i="1"/>
  <c r="K7" i="1"/>
  <c r="K8" i="1"/>
  <c r="K9" i="1"/>
  <c r="K10" i="1"/>
  <c r="K11" i="1"/>
  <c r="K12" i="1"/>
  <c r="K13" i="1"/>
  <c r="K14" i="1"/>
  <c r="K15" i="1"/>
  <c r="K16" i="1"/>
  <c r="K17" i="1"/>
  <c r="J7" i="1"/>
  <c r="J8" i="1"/>
  <c r="J9" i="1"/>
  <c r="J10" i="1"/>
  <c r="J11" i="1"/>
  <c r="J12" i="1"/>
  <c r="J13" i="1"/>
  <c r="J14" i="1"/>
  <c r="J15" i="1"/>
  <c r="J16" i="1"/>
  <c r="J17" i="1"/>
  <c r="I7" i="1"/>
  <c r="I8" i="1"/>
  <c r="I9" i="1"/>
  <c r="I10" i="1"/>
  <c r="I11" i="1"/>
  <c r="I12" i="1"/>
  <c r="I13" i="1"/>
  <c r="I14" i="1"/>
  <c r="I15" i="1"/>
  <c r="I16" i="1"/>
  <c r="I17" i="1"/>
  <c r="H7" i="1"/>
  <c r="H8" i="1"/>
  <c r="H9" i="1"/>
  <c r="H10" i="1"/>
  <c r="H11" i="1"/>
  <c r="H12" i="1"/>
  <c r="H13" i="1"/>
  <c r="H14" i="1"/>
  <c r="H15" i="1"/>
  <c r="H16" i="1"/>
  <c r="H17" i="1"/>
  <c r="K6" i="1"/>
  <c r="L6" i="1" s="1"/>
  <c r="M6" i="1" s="1"/>
  <c r="N6" i="1" s="1"/>
  <c r="H6" i="1"/>
  <c r="I6" i="1" s="1"/>
  <c r="J6" i="1" s="1"/>
  <c r="K18" i="1" l="1"/>
  <c r="L18" i="1" s="1"/>
  <c r="M18" i="1" s="1"/>
  <c r="N18" i="1" s="1"/>
  <c r="H18" i="1"/>
  <c r="I18" i="1" s="1"/>
  <c r="J18" i="1" s="1"/>
</calcChain>
</file>

<file path=xl/sharedStrings.xml><?xml version="1.0" encoding="utf-8"?>
<sst xmlns="http://schemas.openxmlformats.org/spreadsheetml/2006/main" count="49" uniqueCount="37">
  <si>
    <t xml:space="preserve">Приложение 2 _Обоснование НМЦД </t>
  </si>
  <si>
    <t xml:space="preserve">Обоснование начальной (максимальной) цены договора  </t>
  </si>
  <si>
    <r>
      <rPr>
        <b/>
        <i/>
        <sz val="11"/>
        <color rgb="FF000000"/>
        <rFont val="Times New Roman"/>
        <charset val="204"/>
      </rPr>
      <t>Используемый метод  определения НМЦД с обоснованием:   Метод сопоставимых рыночных цен (анализа рынка)</t>
    </r>
    <r>
      <rPr>
        <b/>
        <sz val="11"/>
        <color rgb="FF000000"/>
        <rFont val="Times New Roman"/>
        <charset val="204"/>
      </rPr>
      <t xml:space="preserve">   </t>
    </r>
    <r>
      <rPr>
        <sz val="11"/>
        <color rgb="FF000000"/>
        <rFont val="Times New Roman"/>
        <charset val="204"/>
      </rPr>
      <t xml:space="preserve">      </t>
    </r>
    <r>
      <rPr>
        <sz val="11"/>
        <color indexed="8"/>
        <rFont val="Times New Roman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</si>
  <si>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</si>
  <si>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</si>
  <si>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</si>
  <si>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</si>
  <si>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</si>
  <si>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</si>
  <si>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</si>
  <si>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</si>
  <si>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</si>
  <si>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indexed="8"/>
        <rFont val="Times New Roman"/>
        <charset val="204"/>
      </rPr>
      <t xml:space="preserve">коэффициент вариации цен V (%)           </t>
    </r>
    <r>
      <rPr>
        <i/>
        <sz val="10"/>
        <color indexed="8"/>
        <rFont val="Times New Roman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</si>
  <si>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charset val="204"/>
      </rPr>
      <t>Расчет НМЦД по формуле</t>
    </r>
    <r>
      <rPr>
        <sz val="10"/>
        <color indexed="8"/>
        <rFont val="Times New Roman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</si>
  <si>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</si>
  <si>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</si>
  <si>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НМЦД с учетом округления цены за единицу (руб.)**</t>
  </si>
  <si>
    <t>шт</t>
  </si>
  <si>
    <t xml:space="preserve"> </t>
  </si>
  <si>
    <t>В результате проведенного расчета Н(М)ЦД составила, руб.:</t>
  </si>
  <si>
    <t xml:space="preserve">Работник контрактной службы </t>
  </si>
  <si>
    <t xml:space="preserve">Реагент-диск для SMT-120V Максимальная диагностика </t>
  </si>
  <si>
    <t>Реагент-диск для SMT-120V Показатели воспаления у кошек</t>
  </si>
  <si>
    <t>Реагент-диск для SMT-120V Показатели воспаления у собак</t>
  </si>
  <si>
    <t xml:space="preserve">Лизирующий раствор LYF-1, 100мл, для DF50VET/DM61VET, </t>
  </si>
  <si>
    <t xml:space="preserve">Лизирующий раствор LYF-2, 200мл, для DF50VET/DM61VET, </t>
  </si>
  <si>
    <t>Изотонический раствор DIL-F, 20Л, для DF50VET/DM61VET</t>
  </si>
  <si>
    <t>Очиститель Cle-P, 50мл, для гематологических анализаторов</t>
  </si>
  <si>
    <t xml:space="preserve">Реагент для определения ретикулоцитов, краситель FDF-R, 46мл, </t>
  </si>
  <si>
    <t xml:space="preserve">Реагент для определения ретикулоцитов, разбавитель DIF-R, 46мл, </t>
  </si>
  <si>
    <t xml:space="preserve">Реагент-диск для SMT-120V Показатели функции печени </t>
  </si>
  <si>
    <t>Реагент-диск для SMT-120V Показатели функции почек</t>
  </si>
  <si>
    <t>Реагент-диск для SMT-120V Для определения уровня аммиака</t>
  </si>
  <si>
    <t>Картридж для LAB3DX Цистатин С кошек и собак</t>
  </si>
  <si>
    <t>Коммерческое предложение №1 
от 28.09.2026</t>
  </si>
  <si>
    <t xml:space="preserve">Коммерческое предложение №2  от   28.09.2026            
</t>
  </si>
  <si>
    <t>Коммерческое предложение  №3 от                               
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</si>
</sst>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0.0000"/>
  </numFmts>
  <fonts count="22" x14ac:knownFonts="1"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0"/>
      <color indexed="8"/>
      <name val="Times New Roman"/>
      <charset val="204"/>
    </font>
    <font>
      <b/>
      <sz val="11"/>
      <color indexed="8"/>
      <name val="Times New Roman"/>
      <charset val="204"/>
    </font>
    <font>
      <sz val="11"/>
      <color indexed="8"/>
      <name val="Times New Roman"/>
      <charset val="204"/>
    </font>
    <font>
      <sz val="10"/>
      <color indexed="8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6"/>
      <color indexed="8"/>
      <name val="Times New Roman"/>
      <charset val="204"/>
    </font>
    <font>
      <sz val="11"/>
      <color indexed="8"/>
      <name val="Calibri"/>
      <charset val="204"/>
    </font>
    <font>
      <sz val="8"/>
      <name val="Arial"/>
      <charset val="204"/>
    </font>
    <font>
      <b/>
      <i/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i/>
      <sz val="10"/>
      <color indexed="8"/>
      <name val="Times New Roman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1" fillId="0" borderId="0">
      <alignment horizontal="left"/>
    </xf>
  </cellStyleXfs>
  <cellXfs count="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164" fontId="8" fillId="0" borderId="0" xfId="0" applyNumberFormat="1" applyFont="1"/>
    <xf numFmtId="1" fontId="7" fillId="0" borderId="0" xfId="0" applyNumberFormat="1" applyFont="1"/>
    <xf numFmtId="2" fontId="7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top" wrapText="1"/>
    </xf>
    <xf numFmtId="1" fontId="18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2" fontId="20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top" wrapText="1"/>
    </xf>
  </cellXfs>
  <cellStyles count="3">
    <cellStyle name="Excel Built-in Normal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061575" y="37338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topLeftCell="C13" workbookViewId="0">
      <selection activeCell="D17" sqref="D17"/>
    </sheetView>
  </sheetViews>
  <sheetFormatPr defaultColWidth="9.140625" defaultRowHeight="12.75" x14ac:dyDescent="0.2"/>
  <cols>
    <col min="1" max="1" width="3.140625" style="2" customWidth="1"/>
    <col min="2" max="2" width="36.28515625" style="2" customWidth="1"/>
    <col min="3" max="3" width="5.85546875" style="2" customWidth="1"/>
    <col min="4" max="4" width="9.42578125" style="3" customWidth="1"/>
    <col min="5" max="5" width="14.42578125" style="2" customWidth="1"/>
    <col min="6" max="6" width="12.7109375" style="2" customWidth="1"/>
    <col min="7" max="7" width="15.28515625" style="2" customWidth="1"/>
    <col min="8" max="8" width="15.42578125" style="2" customWidth="1"/>
    <col min="9" max="9" width="15.42578125" style="4" customWidth="1"/>
    <col min="10" max="10" width="14.28515625" style="4" customWidth="1"/>
    <col min="11" max="11" width="25.85546875" style="2" customWidth="1"/>
    <col min="12" max="12" width="13.42578125" style="2" customWidth="1"/>
    <col min="13" max="13" width="13.5703125" style="2" customWidth="1"/>
    <col min="14" max="14" width="13.85546875" style="2" customWidth="1"/>
    <col min="15" max="16384" width="9.140625" style="2"/>
  </cols>
  <sheetData>
    <row r="1" spans="1:24" ht="48" customHeight="1" x14ac:dyDescent="0.2">
      <c r="B1" s="5"/>
      <c r="C1" s="5"/>
      <c r="K1" s="6"/>
      <c r="M1" s="37" t="s">
        <v>0</v>
      </c>
      <c r="N1" s="38"/>
      <c r="O1" s="7"/>
      <c r="P1" s="7"/>
      <c r="Q1" s="7"/>
      <c r="R1" s="8"/>
      <c r="S1" s="8"/>
      <c r="T1" s="8"/>
      <c r="U1" s="8"/>
      <c r="V1" s="8"/>
      <c r="W1" s="8"/>
      <c r="X1" s="8"/>
    </row>
    <row r="2" spans="1:24" ht="39" customHeight="1" x14ac:dyDescent="0.2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M2" s="38"/>
      <c r="N2" s="3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70.5" customHeight="1" x14ac:dyDescent="0.2">
      <c r="A3" s="9"/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39" customHeight="1" x14ac:dyDescent="0.2">
      <c r="A4" s="25" t="s">
        <v>3</v>
      </c>
      <c r="B4" s="26" t="s">
        <v>4</v>
      </c>
      <c r="C4" s="26" t="s">
        <v>5</v>
      </c>
      <c r="D4" s="27" t="s">
        <v>6</v>
      </c>
      <c r="E4" s="26" t="s">
        <v>7</v>
      </c>
      <c r="F4" s="26"/>
      <c r="G4" s="26"/>
      <c r="H4" s="33" t="s">
        <v>8</v>
      </c>
      <c r="I4" s="33"/>
      <c r="J4" s="33"/>
      <c r="K4" s="34" t="s">
        <v>9</v>
      </c>
      <c r="L4" s="35"/>
      <c r="M4" s="35"/>
      <c r="N4" s="36"/>
    </row>
    <row r="5" spans="1:24" ht="124.5" customHeight="1" x14ac:dyDescent="0.2">
      <c r="A5" s="25"/>
      <c r="B5" s="26"/>
      <c r="C5" s="26"/>
      <c r="D5" s="27"/>
      <c r="E5" s="44" t="s">
        <v>34</v>
      </c>
      <c r="F5" s="44" t="s">
        <v>35</v>
      </c>
      <c r="G5" s="45" t="s">
        <v>36</v>
      </c>
      <c r="H5" s="11" t="s">
        <v>10</v>
      </c>
      <c r="I5" s="10" t="s">
        <v>11</v>
      </c>
      <c r="J5" s="10" t="s">
        <v>12</v>
      </c>
      <c r="K5" s="12" t="s">
        <v>13</v>
      </c>
      <c r="L5" s="13" t="s">
        <v>14</v>
      </c>
      <c r="M5" s="13" t="s">
        <v>15</v>
      </c>
      <c r="N5" s="13" t="s">
        <v>16</v>
      </c>
    </row>
    <row r="6" spans="1:24" ht="38.25" customHeight="1" x14ac:dyDescent="0.2">
      <c r="A6" s="39">
        <v>1</v>
      </c>
      <c r="B6" s="40" t="s">
        <v>21</v>
      </c>
      <c r="C6" s="40" t="s">
        <v>17</v>
      </c>
      <c r="D6" s="43">
        <v>20</v>
      </c>
      <c r="E6" s="46">
        <v>1834.02</v>
      </c>
      <c r="F6" s="46">
        <v>1594.8</v>
      </c>
      <c r="G6" s="48">
        <v>1754.28</v>
      </c>
      <c r="H6" s="14">
        <f>AVERAGE(E6:G6)</f>
        <v>1727.6999999999998</v>
      </c>
      <c r="I6" s="15">
        <f>SQRT(((SUM((POWER(E6-H6,2)),(POWER(F6-H6,2)),(POWER(G6-H6,2)))/(COLUMNS(E6:G6)-1))))</f>
        <v>121.80486197192623</v>
      </c>
      <c r="J6" s="15">
        <f>I6/H6*100</f>
        <v>7.0501164537782159</v>
      </c>
      <c r="K6" s="16">
        <f>((D6/3)*(SUM(E6:G6)))</f>
        <v>34554</v>
      </c>
      <c r="L6" s="17">
        <f>K6/D6</f>
        <v>1727.7</v>
      </c>
      <c r="M6" s="16">
        <f>ROUND(L6,2)</f>
        <v>1727.7</v>
      </c>
      <c r="N6" s="16">
        <f>M6*D6</f>
        <v>34554</v>
      </c>
    </row>
    <row r="7" spans="1:24" ht="42" customHeight="1" x14ac:dyDescent="0.2">
      <c r="A7" s="39">
        <v>2</v>
      </c>
      <c r="B7" s="40" t="s">
        <v>22</v>
      </c>
      <c r="C7" s="40" t="s">
        <v>17</v>
      </c>
      <c r="D7" s="43">
        <v>10</v>
      </c>
      <c r="E7" s="46">
        <v>1201.98</v>
      </c>
      <c r="F7" s="46">
        <v>1045.2</v>
      </c>
      <c r="G7" s="48">
        <v>1149.72</v>
      </c>
      <c r="H7" s="14">
        <f t="shared" ref="H7:H17" si="0">AVERAGE(E7:G7)</f>
        <v>1132.3000000000002</v>
      </c>
      <c r="I7" s="15">
        <f t="shared" ref="I7:I17" si="1">SQRT(((SUM((POWER(E7-H7,2)),(POWER(F7-H7,2)),(POWER(G7-H7,2)))/(COLUMNS(E7:G7)-1))))</f>
        <v>79.828468606130727</v>
      </c>
      <c r="J7" s="15">
        <f t="shared" ref="J7:J17" si="2">I7/H7*100</f>
        <v>7.0501164537782142</v>
      </c>
      <c r="K7" s="16">
        <f t="shared" ref="K7:K17" si="3">((D7/3)*(SUM(E7:G7)))</f>
        <v>11323.000000000002</v>
      </c>
      <c r="L7" s="17">
        <f t="shared" ref="L7:L17" si="4">K7/D7</f>
        <v>1132.3000000000002</v>
      </c>
      <c r="M7" s="16">
        <f t="shared" ref="M7:M17" si="5">ROUND(L7,2)</f>
        <v>1132.3</v>
      </c>
      <c r="N7" s="16">
        <f t="shared" ref="N7:N17" si="6">M7*D7</f>
        <v>11323</v>
      </c>
    </row>
    <row r="8" spans="1:24" ht="42" customHeight="1" x14ac:dyDescent="0.2">
      <c r="A8" s="39">
        <v>3</v>
      </c>
      <c r="B8" s="40" t="s">
        <v>23</v>
      </c>
      <c r="C8" s="40" t="s">
        <v>17</v>
      </c>
      <c r="D8" s="43">
        <v>10</v>
      </c>
      <c r="E8" s="46">
        <v>1201.98</v>
      </c>
      <c r="F8" s="46">
        <v>1045.2</v>
      </c>
      <c r="G8" s="48">
        <v>1149.72</v>
      </c>
      <c r="H8" s="14">
        <f t="shared" si="0"/>
        <v>1132.3000000000002</v>
      </c>
      <c r="I8" s="15">
        <f t="shared" si="1"/>
        <v>79.828468606130727</v>
      </c>
      <c r="J8" s="15">
        <f t="shared" si="2"/>
        <v>7.0501164537782142</v>
      </c>
      <c r="K8" s="16">
        <f t="shared" si="3"/>
        <v>11323.000000000002</v>
      </c>
      <c r="L8" s="17">
        <f t="shared" si="4"/>
        <v>1132.3000000000002</v>
      </c>
      <c r="M8" s="16">
        <f t="shared" si="5"/>
        <v>1132.3</v>
      </c>
      <c r="N8" s="16">
        <f t="shared" si="6"/>
        <v>11323</v>
      </c>
    </row>
    <row r="9" spans="1:24" ht="42" customHeight="1" x14ac:dyDescent="0.2">
      <c r="A9" s="39">
        <v>4</v>
      </c>
      <c r="B9" s="40" t="s">
        <v>24</v>
      </c>
      <c r="C9" s="40" t="s">
        <v>17</v>
      </c>
      <c r="D9" s="43">
        <v>1</v>
      </c>
      <c r="E9" s="46">
        <v>4278</v>
      </c>
      <c r="F9" s="46">
        <v>3720</v>
      </c>
      <c r="G9" s="48">
        <v>4092</v>
      </c>
      <c r="H9" s="14">
        <f t="shared" si="0"/>
        <v>4030</v>
      </c>
      <c r="I9" s="15">
        <f t="shared" si="1"/>
        <v>284.11969308726208</v>
      </c>
      <c r="J9" s="15">
        <f t="shared" si="2"/>
        <v>7.0501164537782159</v>
      </c>
      <c r="K9" s="16">
        <f t="shared" si="3"/>
        <v>4030</v>
      </c>
      <c r="L9" s="17">
        <f t="shared" si="4"/>
        <v>4030</v>
      </c>
      <c r="M9" s="16">
        <f t="shared" si="5"/>
        <v>4030</v>
      </c>
      <c r="N9" s="16">
        <f t="shared" si="6"/>
        <v>4030</v>
      </c>
    </row>
    <row r="10" spans="1:24" ht="42" customHeight="1" x14ac:dyDescent="0.2">
      <c r="A10" s="39">
        <v>5</v>
      </c>
      <c r="B10" s="40" t="s">
        <v>25</v>
      </c>
      <c r="C10" s="40" t="s">
        <v>17</v>
      </c>
      <c r="D10" s="43">
        <v>1</v>
      </c>
      <c r="E10" s="46">
        <v>7038</v>
      </c>
      <c r="F10" s="46">
        <v>6120</v>
      </c>
      <c r="G10" s="48">
        <v>6732</v>
      </c>
      <c r="H10" s="14">
        <f t="shared" si="0"/>
        <v>6630</v>
      </c>
      <c r="I10" s="15">
        <f t="shared" si="1"/>
        <v>467.42272088549566</v>
      </c>
      <c r="J10" s="15">
        <f t="shared" si="2"/>
        <v>7.0501164537782159</v>
      </c>
      <c r="K10" s="16">
        <f t="shared" si="3"/>
        <v>6630</v>
      </c>
      <c r="L10" s="17">
        <f t="shared" si="4"/>
        <v>6630</v>
      </c>
      <c r="M10" s="16">
        <f t="shared" si="5"/>
        <v>6630</v>
      </c>
      <c r="N10" s="16">
        <f t="shared" si="6"/>
        <v>6630</v>
      </c>
    </row>
    <row r="11" spans="1:24" ht="42" customHeight="1" x14ac:dyDescent="0.2">
      <c r="A11" s="39">
        <v>6</v>
      </c>
      <c r="B11" s="40" t="s">
        <v>26</v>
      </c>
      <c r="C11" s="40" t="s">
        <v>17</v>
      </c>
      <c r="D11" s="43">
        <v>1</v>
      </c>
      <c r="E11" s="46">
        <v>17250</v>
      </c>
      <c r="F11" s="46">
        <v>15000</v>
      </c>
      <c r="G11" s="48">
        <v>16500</v>
      </c>
      <c r="H11" s="14">
        <f t="shared" si="0"/>
        <v>16250</v>
      </c>
      <c r="I11" s="15">
        <f t="shared" si="1"/>
        <v>1145.64392373896</v>
      </c>
      <c r="J11" s="15">
        <f t="shared" si="2"/>
        <v>7.0501164537782159</v>
      </c>
      <c r="K11" s="16">
        <f t="shared" si="3"/>
        <v>16250</v>
      </c>
      <c r="L11" s="17">
        <f t="shared" si="4"/>
        <v>16250</v>
      </c>
      <c r="M11" s="16">
        <f t="shared" si="5"/>
        <v>16250</v>
      </c>
      <c r="N11" s="16">
        <f t="shared" si="6"/>
        <v>16250</v>
      </c>
    </row>
    <row r="12" spans="1:24" ht="42" customHeight="1" x14ac:dyDescent="0.2">
      <c r="A12" s="39">
        <v>7</v>
      </c>
      <c r="B12" s="40" t="s">
        <v>27</v>
      </c>
      <c r="C12" s="40" t="s">
        <v>17</v>
      </c>
      <c r="D12" s="43">
        <v>1</v>
      </c>
      <c r="E12" s="46">
        <v>3450</v>
      </c>
      <c r="F12" s="46">
        <v>3000</v>
      </c>
      <c r="G12" s="48">
        <v>3300</v>
      </c>
      <c r="H12" s="14">
        <f t="shared" si="0"/>
        <v>3250</v>
      </c>
      <c r="I12" s="15">
        <f t="shared" si="1"/>
        <v>229.128784747792</v>
      </c>
      <c r="J12" s="15">
        <f t="shared" si="2"/>
        <v>7.0501164537782159</v>
      </c>
      <c r="K12" s="16">
        <f t="shared" si="3"/>
        <v>3250</v>
      </c>
      <c r="L12" s="17">
        <f t="shared" si="4"/>
        <v>3250</v>
      </c>
      <c r="M12" s="16">
        <f t="shared" si="5"/>
        <v>3250</v>
      </c>
      <c r="N12" s="16">
        <f t="shared" si="6"/>
        <v>3250</v>
      </c>
    </row>
    <row r="13" spans="1:24" ht="42" customHeight="1" x14ac:dyDescent="0.2">
      <c r="A13" s="39">
        <v>8</v>
      </c>
      <c r="B13" s="40" t="s">
        <v>28</v>
      </c>
      <c r="C13" s="40" t="s">
        <v>17</v>
      </c>
      <c r="D13" s="43">
        <v>1</v>
      </c>
      <c r="E13" s="46">
        <v>7176</v>
      </c>
      <c r="F13" s="46">
        <v>6240</v>
      </c>
      <c r="G13" s="48">
        <v>6864</v>
      </c>
      <c r="H13" s="14">
        <f t="shared" si="0"/>
        <v>6760</v>
      </c>
      <c r="I13" s="15">
        <f t="shared" si="1"/>
        <v>476.58787227540734</v>
      </c>
      <c r="J13" s="15">
        <f t="shared" si="2"/>
        <v>7.0501164537782142</v>
      </c>
      <c r="K13" s="16">
        <f t="shared" si="3"/>
        <v>6760</v>
      </c>
      <c r="L13" s="17">
        <f t="shared" si="4"/>
        <v>6760</v>
      </c>
      <c r="M13" s="16">
        <f t="shared" si="5"/>
        <v>6760</v>
      </c>
      <c r="N13" s="16">
        <f t="shared" si="6"/>
        <v>6760</v>
      </c>
    </row>
    <row r="14" spans="1:24" ht="42" customHeight="1" x14ac:dyDescent="0.2">
      <c r="A14" s="39">
        <v>9</v>
      </c>
      <c r="B14" s="40" t="s">
        <v>29</v>
      </c>
      <c r="C14" s="40" t="s">
        <v>17</v>
      </c>
      <c r="D14" s="43">
        <v>1</v>
      </c>
      <c r="E14" s="46">
        <v>6210</v>
      </c>
      <c r="F14" s="46">
        <v>5400</v>
      </c>
      <c r="G14" s="48">
        <v>5940</v>
      </c>
      <c r="H14" s="14">
        <f t="shared" si="0"/>
        <v>5850</v>
      </c>
      <c r="I14" s="15">
        <f t="shared" si="1"/>
        <v>412.43181254602558</v>
      </c>
      <c r="J14" s="15">
        <f t="shared" si="2"/>
        <v>7.0501164537782159</v>
      </c>
      <c r="K14" s="16">
        <f t="shared" si="3"/>
        <v>5850</v>
      </c>
      <c r="L14" s="17">
        <f t="shared" si="4"/>
        <v>5850</v>
      </c>
      <c r="M14" s="16">
        <f t="shared" si="5"/>
        <v>5850</v>
      </c>
      <c r="N14" s="16">
        <f t="shared" si="6"/>
        <v>5850</v>
      </c>
    </row>
    <row r="15" spans="1:24" ht="42" customHeight="1" x14ac:dyDescent="0.2">
      <c r="A15" s="39">
        <v>10</v>
      </c>
      <c r="B15" s="40" t="s">
        <v>30</v>
      </c>
      <c r="C15" s="40" t="s">
        <v>17</v>
      </c>
      <c r="D15" s="43">
        <v>20</v>
      </c>
      <c r="E15" s="46">
        <v>1415.88</v>
      </c>
      <c r="F15" s="46">
        <v>1231.2</v>
      </c>
      <c r="G15" s="48">
        <v>1354.32</v>
      </c>
      <c r="H15" s="14">
        <f t="shared" si="0"/>
        <v>1333.8</v>
      </c>
      <c r="I15" s="15">
        <f t="shared" si="1"/>
        <v>94.034453260493862</v>
      </c>
      <c r="J15" s="15">
        <f t="shared" si="2"/>
        <v>7.0501164537782168</v>
      </c>
      <c r="K15" s="16">
        <f t="shared" si="3"/>
        <v>26676</v>
      </c>
      <c r="L15" s="17">
        <f t="shared" si="4"/>
        <v>1333.8</v>
      </c>
      <c r="M15" s="16">
        <f t="shared" si="5"/>
        <v>1333.8</v>
      </c>
      <c r="N15" s="16">
        <f t="shared" si="6"/>
        <v>26676</v>
      </c>
    </row>
    <row r="16" spans="1:24" ht="42" customHeight="1" x14ac:dyDescent="0.2">
      <c r="A16" s="39">
        <v>11</v>
      </c>
      <c r="B16" s="40" t="s">
        <v>31</v>
      </c>
      <c r="C16" s="40" t="s">
        <v>17</v>
      </c>
      <c r="D16" s="43">
        <v>20</v>
      </c>
      <c r="E16" s="46">
        <v>1415.88</v>
      </c>
      <c r="F16" s="46">
        <v>1231.2</v>
      </c>
      <c r="G16" s="48">
        <v>1354.32</v>
      </c>
      <c r="H16" s="14">
        <f t="shared" si="0"/>
        <v>1333.8</v>
      </c>
      <c r="I16" s="15">
        <f t="shared" si="1"/>
        <v>94.034453260493862</v>
      </c>
      <c r="J16" s="15">
        <f t="shared" si="2"/>
        <v>7.0501164537782168</v>
      </c>
      <c r="K16" s="16">
        <f t="shared" si="3"/>
        <v>26676</v>
      </c>
      <c r="L16" s="17">
        <f t="shared" si="4"/>
        <v>1333.8</v>
      </c>
      <c r="M16" s="16">
        <f t="shared" si="5"/>
        <v>1333.8</v>
      </c>
      <c r="N16" s="16">
        <f t="shared" si="6"/>
        <v>26676</v>
      </c>
    </row>
    <row r="17" spans="1:15" ht="42" customHeight="1" x14ac:dyDescent="0.2">
      <c r="A17" s="39">
        <v>12</v>
      </c>
      <c r="B17" s="40" t="s">
        <v>32</v>
      </c>
      <c r="C17" s="40" t="s">
        <v>17</v>
      </c>
      <c r="D17" s="43">
        <v>10</v>
      </c>
      <c r="E17" s="46">
        <v>1006.02</v>
      </c>
      <c r="F17" s="46">
        <v>874.8</v>
      </c>
      <c r="G17" s="48">
        <v>962.28</v>
      </c>
      <c r="H17" s="14">
        <f t="shared" si="0"/>
        <v>947.69999999999993</v>
      </c>
      <c r="I17" s="15">
        <f t="shared" si="1"/>
        <v>66.813953632456162</v>
      </c>
      <c r="J17" s="15">
        <f t="shared" si="2"/>
        <v>7.0501164537782168</v>
      </c>
      <c r="K17" s="16">
        <f t="shared" si="3"/>
        <v>9477</v>
      </c>
      <c r="L17" s="17">
        <f t="shared" si="4"/>
        <v>947.7</v>
      </c>
      <c r="M17" s="16">
        <f t="shared" si="5"/>
        <v>947.7</v>
      </c>
      <c r="N17" s="16">
        <f t="shared" si="6"/>
        <v>9477</v>
      </c>
    </row>
    <row r="18" spans="1:15" s="1" customFormat="1" ht="25.5" x14ac:dyDescent="0.25">
      <c r="A18" s="42">
        <v>13</v>
      </c>
      <c r="B18" s="40" t="s">
        <v>33</v>
      </c>
      <c r="C18" s="41" t="s">
        <v>17</v>
      </c>
      <c r="D18" s="41">
        <v>10</v>
      </c>
      <c r="E18" s="47">
        <v>1388.28</v>
      </c>
      <c r="F18" s="47">
        <v>1207.2</v>
      </c>
      <c r="G18" s="47">
        <v>1327.92</v>
      </c>
      <c r="H18" s="14">
        <f>AVERAGE(E18:G18)</f>
        <v>1307.8</v>
      </c>
      <c r="I18" s="15">
        <f>SQRT(((SUM((POWER(E18-H18,2)),(POWER(F18-H18,2)),(POWER(G18-H18,2)))/(COLUMNS(E18:G18)-1))))</f>
        <v>92.201422982511474</v>
      </c>
      <c r="J18" s="15">
        <f>I18/H18*100</f>
        <v>7.0501164537782133</v>
      </c>
      <c r="K18" s="16">
        <f>((D18/3)*(SUM(E18:G18)))</f>
        <v>13078</v>
      </c>
      <c r="L18" s="17">
        <f>K18/D18</f>
        <v>1307.8</v>
      </c>
      <c r="M18" s="16">
        <f>ROUND(L18,2)</f>
        <v>1307.8</v>
      </c>
      <c r="N18" s="16">
        <f>M18*D18</f>
        <v>13078</v>
      </c>
    </row>
    <row r="19" spans="1:15" ht="15" x14ac:dyDescent="0.25">
      <c r="A19" s="18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23">
        <f>SUM(N6:N18)</f>
        <v>175877</v>
      </c>
    </row>
    <row r="20" spans="1:15" ht="20.25" customHeight="1" x14ac:dyDescent="0.25">
      <c r="A20" s="28" t="s">
        <v>19</v>
      </c>
      <c r="B20" s="28"/>
      <c r="C20" s="28"/>
      <c r="D20" s="28"/>
      <c r="E20" s="28"/>
      <c r="F20" s="28"/>
      <c r="G20" s="28"/>
      <c r="H20" s="19"/>
      <c r="I20" s="20"/>
      <c r="J20" s="20"/>
      <c r="K20" s="20"/>
      <c r="L20" s="18"/>
      <c r="M20" s="18"/>
      <c r="N20" s="21"/>
    </row>
    <row r="21" spans="1:15" ht="15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18"/>
      <c r="M21" s="18"/>
      <c r="N21" s="18"/>
    </row>
    <row r="22" spans="1:15" ht="15" x14ac:dyDescent="0.25">
      <c r="A22" s="18"/>
      <c r="B22" s="18"/>
      <c r="C22" s="18"/>
      <c r="D22" s="22"/>
      <c r="E22" s="18"/>
      <c r="F22" s="18"/>
      <c r="G22" s="18"/>
      <c r="H22" s="18"/>
      <c r="I22" s="23"/>
      <c r="J22" s="23"/>
      <c r="K22" s="18"/>
      <c r="L22" s="18"/>
      <c r="M22" s="18"/>
      <c r="N22" s="18"/>
    </row>
    <row r="24" spans="1:15" x14ac:dyDescent="0.2">
      <c r="B24" s="2" t="s">
        <v>20</v>
      </c>
    </row>
    <row r="26" spans="1:15" x14ac:dyDescent="0.2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5" ht="20.25" x14ac:dyDescent="0.2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20.25" x14ac:dyDescent="0.2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20.25" x14ac:dyDescent="0.2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</sheetData>
  <mergeCells count="16">
    <mergeCell ref="A2:K2"/>
    <mergeCell ref="B3:N3"/>
    <mergeCell ref="E4:G4"/>
    <mergeCell ref="H4:J4"/>
    <mergeCell ref="K4:N4"/>
    <mergeCell ref="M1:N2"/>
    <mergeCell ref="B29:O29"/>
    <mergeCell ref="A4:A5"/>
    <mergeCell ref="B4:B5"/>
    <mergeCell ref="C4:C5"/>
    <mergeCell ref="D4:D5"/>
    <mergeCell ref="A20:G20"/>
    <mergeCell ref="A21:K21"/>
    <mergeCell ref="B26:O26"/>
    <mergeCell ref="B27:O27"/>
    <mergeCell ref="B28:O28"/>
  </mergeCells>
  <pageMargins left="0.70866141732283505" right="0.70866141732283505" top="0.74803149606299202" bottom="0.74803149606299202" header="0.31496062992126" footer="0.31496062992126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Анна</cp:lastModifiedBy>
  <cp:lastPrinted>2020-05-07T08:33:00Z</cp:lastPrinted>
  <dcterms:created xsi:type="dcterms:W3CDTF">2016-01-29T06:08:00Z</dcterms:created>
  <dcterms:modified xsi:type="dcterms:W3CDTF">2026-09-28T10:47:06Z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3CF8431315344B07998C81F919D0CA15_13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