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1\закупочные процедуры по 223_2021\198. уголь_ЗК не СМП_Крым\"/>
    </mc:Choice>
  </mc:AlternateContent>
  <bookViews>
    <workbookView xWindow="0" yWindow="0" windowWidth="28800" windowHeight="12450"/>
  </bookViews>
  <sheets>
    <sheet name="Лист1" sheetId="2" r:id="rId1"/>
    <sheet name="Лист4" sheetId="1" r:id="rId2"/>
    <sheet name="Лист3" sheetId="4" r:id="rId3"/>
  </sheets>
  <definedNames>
    <definedName name="_GoBack" localSheetId="0">Лист1!#REF!</definedName>
    <definedName name="_xlnm.Print_Area" localSheetId="0">Лист1!$A$1:$R$27</definedName>
  </definedNames>
  <calcPr calcId="162913"/>
</workbook>
</file>

<file path=xl/calcChain.xml><?xml version="1.0" encoding="utf-8"?>
<calcChain xmlns="http://schemas.openxmlformats.org/spreadsheetml/2006/main">
  <c r="H63" i="1" l="1"/>
  <c r="H62" i="1"/>
  <c r="K57" i="1"/>
  <c r="K56" i="1"/>
  <c r="K55" i="1"/>
  <c r="K54" i="1"/>
  <c r="K53" i="1"/>
  <c r="K52" i="1"/>
  <c r="K51" i="1"/>
  <c r="K45" i="1"/>
  <c r="K44" i="1"/>
  <c r="K43" i="1"/>
  <c r="K42" i="1"/>
  <c r="K41" i="1"/>
  <c r="K40" i="1"/>
  <c r="K39" i="1"/>
  <c r="K47" i="1" s="1"/>
  <c r="K35" i="1"/>
  <c r="K28" i="1"/>
  <c r="K29" i="1"/>
  <c r="K30" i="1"/>
  <c r="K31" i="1"/>
  <c r="K32" i="1"/>
  <c r="K33" i="1"/>
  <c r="K27" i="1"/>
  <c r="K59" i="1" l="1"/>
  <c r="I8" i="2" l="1"/>
  <c r="D28" i="1" l="1"/>
  <c r="D43" i="1" s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27" i="1"/>
  <c r="H8" i="2" l="1"/>
  <c r="K8" i="2" l="1"/>
  <c r="K9" i="2" s="1"/>
  <c r="J8" i="2" l="1"/>
  <c r="C4" i="2" l="1"/>
</calcChain>
</file>

<file path=xl/sharedStrings.xml><?xml version="1.0" encoding="utf-8"?>
<sst xmlns="http://schemas.openxmlformats.org/spreadsheetml/2006/main" count="119" uniqueCount="58">
  <si>
    <t>Обоснование начальной (максимальной) цены договора
ОПИСАНИЕ ПРЕДМЕТА/НАИМЕНОВАНИЯ ЗАКУПКИ</t>
  </si>
  <si>
    <t>Основные характеристики объекта закупки</t>
  </si>
  <si>
    <t xml:space="preserve">Используемый метод определения НМЦД с обоснованием: </t>
  </si>
  <si>
    <t xml:space="preserve">Метод сопоставимых рыночных цен (анализа рынка)
В соответствии с ч.6 статьи 22 Федерального закона от 05.04.2013 N 44-ФЗ "О контрактной системе в сфере закупок товаров, работ, услуг для обеспечения государственных и муниципальных нужд" метод сопоставимых рыночных цен (анализа рынка) является приоритетным для определения и обоснования начальной (максимальной) цены контракта
</t>
  </si>
  <si>
    <t>Расчет НМЦД</t>
  </si>
  <si>
    <t xml:space="preserve">Дата подготовки обоснования НМЦД: </t>
  </si>
  <si>
    <t xml:space="preserve">Расчет начальной (максимальной) цены договора методом сопоставимых рыночных цен (анализа рынка) </t>
  </si>
  <si>
    <t>Характеристики ценовой информации</t>
  </si>
  <si>
    <t>ед. измерения</t>
  </si>
  <si>
    <t>Количество (объем) продукции</t>
  </si>
  <si>
    <t xml:space="preserve">Цена единицы продукции, указанная в источнике №1 с НДС, (руб.) </t>
  </si>
  <si>
    <t xml:space="preserve">Цена единицы продукции, указанная в источнике №2 с НДС', (руб.) </t>
  </si>
  <si>
    <t xml:space="preserve">Цена единицы продукции, указанная в источнике №3 с НДС, (руб.) </t>
  </si>
  <si>
    <t xml:space="preserve">Среднее квадратичное отклонение </t>
  </si>
  <si>
    <t xml:space="preserve">коэффициент вариации цен         V (%)                    (не должен превышать 33%) </t>
  </si>
  <si>
    <t>НМЦД договора с учетом округления цены за единицу (руб.)</t>
  </si>
  <si>
    <t>ИТОГО:</t>
  </si>
  <si>
    <t>Средняя арифметическая величина цены единицы продукции изм. с округлением (руб.)</t>
  </si>
  <si>
    <t>Наименование, ГОСТ и технические характеристики согласно технического задания</t>
  </si>
  <si>
    <t>компл</t>
  </si>
  <si>
    <t>шт</t>
  </si>
  <si>
    <t>Очки защитные</t>
  </si>
  <si>
    <t>Щиток защитный лицевой</t>
  </si>
  <si>
    <t>Очки защитные термостойкие  со светофильтром</t>
  </si>
  <si>
    <t>Маска защитная электрогазосварщика</t>
  </si>
  <si>
    <t>Наушники противошумные</t>
  </si>
  <si>
    <t>Вкладыши противошумные</t>
  </si>
  <si>
    <t>Средства индивидуальной защиты органов дыхания (СИЗОД) противоаэрозольное</t>
  </si>
  <si>
    <t xml:space="preserve">Средство индивидуальной защиты органов дыхания фильтрующее, респиратор </t>
  </si>
  <si>
    <t>Респиратор</t>
  </si>
  <si>
    <t xml:space="preserve">Каска защитная </t>
  </si>
  <si>
    <t>Каска защитная ИТР</t>
  </si>
  <si>
    <t xml:space="preserve">Пояс предохранительный </t>
  </si>
  <si>
    <t>Пояс предохранительный со страховочным канатом</t>
  </si>
  <si>
    <t>Самоспасатель</t>
  </si>
  <si>
    <t xml:space="preserve">Каска защитная со щитком электрогазосварщика </t>
  </si>
  <si>
    <t>Каскетка</t>
  </si>
  <si>
    <t>Номер исходящего запроса:  04-46/1391 от 13.02.2020г.</t>
  </si>
  <si>
    <t>25.02.2020 г.</t>
  </si>
  <si>
    <t>1770938,88 руб. (расчет приложен в виде отдельной таблицы)</t>
  </si>
  <si>
    <t xml:space="preserve">Цена единицы продукции, указанная в источнике №1, (руб.) </t>
  </si>
  <si>
    <t xml:space="preserve">Цена единицы продукции, указанная в источнике №2 , (руб.) </t>
  </si>
  <si>
    <t xml:space="preserve">Цена единицы продукции, указанная в источнике №3 ,  (руб.) </t>
  </si>
  <si>
    <t>шт.</t>
  </si>
  <si>
    <t>Угловая шлифмашина 720</t>
  </si>
  <si>
    <t>Угловая шлифмашина 2200</t>
  </si>
  <si>
    <t>Электрическая дрель -шуруповерт</t>
  </si>
  <si>
    <t>Перфоратор с вертикальным двигателем</t>
  </si>
  <si>
    <t>Лазерный уровень (комбинированный лазерный нивелир)</t>
  </si>
  <si>
    <t>Электрическая дрель ударная</t>
  </si>
  <si>
    <t>Пила торцовочная настольная</t>
  </si>
  <si>
    <t>Уголь</t>
  </si>
  <si>
    <t>т.</t>
  </si>
  <si>
    <t>Номер исходящего запроса:  04-46/8895 от 25.08.2021г.</t>
  </si>
  <si>
    <t>Входящий  номер коммерческого предложения, источник №3 04/04-46/8895/1984 от 11.10.2021г. на 1 листе;</t>
  </si>
  <si>
    <t>Входящий  номер коммерческого предложения, источник №2 04/04-46/8895/1983 от 11.10.2021г. на 1 листе;</t>
  </si>
  <si>
    <t>Входящий  номер коммерческого предложения, источник №1 04/04-46/8895/1982 от 11.10.2021г. на 1 листе;</t>
  </si>
  <si>
    <t>Приложение №3 к извещению о запросе котировок в электронной форме № 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</si>
</sst>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#,##0.0"/>
  </numFmts>
  <fonts count="30" x14ac:knownFonts="1"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164" fontId="22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92">
    <xf numFmtId="0" fontId="0" fillId="0" borderId="0" xfId="0"/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14" xfId="0" applyFont="1" applyBorder="1" applyAlignment="1">
      <alignment horizontal="center" vertical="top" wrapText="1"/>
    </xf>
    <xf numFmtId="0" fontId="19" fillId="0" borderId="0" xfId="0" applyFont="1" applyFill="1"/>
    <xf numFmtId="0" fontId="19" fillId="0" borderId="15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center" wrapText="1"/>
    </xf>
    <xf numFmtId="165" fontId="23" fillId="0" borderId="12" xfId="42" applyNumberFormat="1" applyFont="1" applyBorder="1" applyAlignment="1">
      <alignment horizontal="center" vertical="center" wrapText="1"/>
    </xf>
    <xf numFmtId="0" fontId="0" fillId="0" borderId="0" xfId="0"/>
    <xf numFmtId="0" fontId="19" fillId="0" borderId="10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0" xfId="0" applyFont="1" applyFill="1" applyBorder="1" applyAlignment="1">
      <alignment vertical="center" wrapText="1"/>
    </xf>
    <xf numFmtId="4" fontId="19" fillId="0" borderId="10" xfId="0" applyNumberFormat="1" applyFont="1" applyFill="1" applyBorder="1" applyAlignment="1">
      <alignment horizontal="center" vertical="center"/>
    </xf>
    <xf numFmtId="4" fontId="20" fillId="0" borderId="10" xfId="0" applyNumberFormat="1" applyFont="1" applyBorder="1" applyAlignment="1">
      <alignment horizontal="right" vertical="center"/>
    </xf>
    <xf numFmtId="4" fontId="20" fillId="0" borderId="10" xfId="0" applyNumberFormat="1" applyFont="1" applyBorder="1"/>
    <xf numFmtId="0" fontId="21" fillId="0" borderId="10" xfId="0" applyFont="1" applyFill="1" applyBorder="1" applyAlignment="1">
      <alignment horizontal="center" vertical="top" wrapText="1"/>
    </xf>
    <xf numFmtId="4" fontId="21" fillId="0" borderId="10" xfId="0" applyNumberFormat="1" applyFont="1" applyFill="1" applyBorder="1" applyAlignment="1">
      <alignment horizontal="righ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0" xfId="0" applyFont="1" applyFill="1"/>
    <xf numFmtId="0" fontId="19" fillId="0" borderId="15" xfId="0" applyFont="1" applyBorder="1" applyAlignment="1">
      <alignment horizontal="center" vertical="top" wrapText="1"/>
    </xf>
    <xf numFmtId="165" fontId="19" fillId="0" borderId="10" xfId="42" applyNumberFormat="1" applyFont="1" applyBorder="1" applyAlignment="1">
      <alignment horizontal="center" vertical="center" wrapText="1"/>
    </xf>
    <xf numFmtId="165" fontId="19" fillId="0" borderId="12" xfId="42" applyNumberFormat="1" applyFont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vertical="center" wrapText="1"/>
    </xf>
    <xf numFmtId="165" fontId="19" fillId="33" borderId="10" xfId="42" applyNumberFormat="1" applyFont="1" applyFill="1" applyBorder="1" applyAlignment="1">
      <alignment horizontal="center" vertical="center" wrapText="1"/>
    </xf>
    <xf numFmtId="165" fontId="19" fillId="33" borderId="12" xfId="42" applyNumberFormat="1" applyFont="1" applyFill="1" applyBorder="1" applyAlignment="1">
      <alignment horizontal="center" vertical="center" wrapText="1"/>
    </xf>
    <xf numFmtId="4" fontId="21" fillId="33" borderId="10" xfId="0" applyNumberFormat="1" applyFont="1" applyFill="1" applyBorder="1" applyAlignment="1">
      <alignment horizontal="right" vertical="center"/>
    </xf>
    <xf numFmtId="4" fontId="19" fillId="33" borderId="10" xfId="0" applyNumberFormat="1" applyFont="1" applyFill="1" applyBorder="1" applyAlignment="1">
      <alignment horizontal="center" vertical="center"/>
    </xf>
    <xf numFmtId="4" fontId="20" fillId="33" borderId="10" xfId="0" applyNumberFormat="1" applyFont="1" applyFill="1" applyBorder="1" applyAlignment="1">
      <alignment horizontal="right" vertical="center"/>
    </xf>
    <xf numFmtId="0" fontId="23" fillId="33" borderId="10" xfId="0" applyFont="1" applyFill="1" applyBorder="1" applyAlignment="1">
      <alignment horizontal="center" vertical="center" wrapText="1"/>
    </xf>
    <xf numFmtId="165" fontId="23" fillId="33" borderId="10" xfId="42" applyNumberFormat="1" applyFont="1" applyFill="1" applyBorder="1" applyAlignment="1">
      <alignment horizontal="center" vertical="center" wrapText="1"/>
    </xf>
    <xf numFmtId="0" fontId="21" fillId="0" borderId="0" xfId="0" applyFont="1" applyFill="1"/>
    <xf numFmtId="0" fontId="19" fillId="0" borderId="0" xfId="0" applyFont="1" applyFill="1" applyAlignment="1">
      <alignment horizontal="center"/>
    </xf>
    <xf numFmtId="165" fontId="21" fillId="0" borderId="10" xfId="42" applyNumberFormat="1" applyFont="1" applyFill="1" applyBorder="1" applyAlignment="1">
      <alignment horizontal="center" vertical="center" wrapText="1"/>
    </xf>
    <xf numFmtId="167" fontId="21" fillId="0" borderId="10" xfId="0" applyNumberFormat="1" applyFont="1" applyFill="1" applyBorder="1" applyAlignment="1">
      <alignment horizontal="center" vertical="center" wrapText="1"/>
    </xf>
    <xf numFmtId="166" fontId="0" fillId="0" borderId="0" xfId="0" applyNumberFormat="1"/>
    <xf numFmtId="0" fontId="19" fillId="0" borderId="0" xfId="0" applyFont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top" wrapText="1"/>
    </xf>
    <xf numFmtId="167" fontId="21" fillId="0" borderId="16" xfId="0" applyNumberFormat="1" applyFont="1" applyFill="1" applyBorder="1" applyAlignment="1">
      <alignment horizontal="center" vertical="center" wrapText="1"/>
    </xf>
    <xf numFmtId="165" fontId="21" fillId="0" borderId="16" xfId="42" applyNumberFormat="1" applyFont="1" applyFill="1" applyBorder="1" applyAlignment="1">
      <alignment horizontal="center" vertical="center" wrapText="1"/>
    </xf>
    <xf numFmtId="4" fontId="21" fillId="0" borderId="16" xfId="0" applyNumberFormat="1" applyFont="1" applyFill="1" applyBorder="1" applyAlignment="1">
      <alignment horizontal="right" vertical="center"/>
    </xf>
    <xf numFmtId="4" fontId="21" fillId="0" borderId="16" xfId="0" applyNumberFormat="1" applyFont="1" applyFill="1" applyBorder="1" applyAlignment="1">
      <alignment horizontal="center" vertical="center"/>
    </xf>
    <xf numFmtId="4" fontId="24" fillId="0" borderId="17" xfId="0" applyNumberFormat="1" applyFont="1" applyFill="1" applyBorder="1" applyAlignment="1">
      <alignment horizontal="right" vertical="center"/>
    </xf>
    <xf numFmtId="4" fontId="20" fillId="0" borderId="19" xfId="0" applyNumberFormat="1" applyFont="1" applyBorder="1"/>
    <xf numFmtId="0" fontId="25" fillId="0" borderId="22" xfId="0" applyFont="1" applyFill="1" applyBorder="1" applyAlignment="1">
      <alignment horizontal="center" vertical="center" wrapText="1"/>
    </xf>
    <xf numFmtId="165" fontId="21" fillId="0" borderId="15" xfId="42" applyNumberFormat="1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8" fillId="34" borderId="22" xfId="0" applyFont="1" applyFill="1" applyBorder="1" applyAlignment="1">
      <alignment horizontal="justify" vertical="center" wrapText="1"/>
    </xf>
    <xf numFmtId="0" fontId="26" fillId="0" borderId="20" xfId="0" applyFont="1" applyFill="1" applyBorder="1" applyAlignment="1">
      <alignment horizontal="center" vertical="center" wrapText="1"/>
    </xf>
    <xf numFmtId="167" fontId="26" fillId="0" borderId="16" xfId="0" applyNumberFormat="1" applyFont="1" applyFill="1" applyBorder="1" applyAlignment="1">
      <alignment horizontal="center" vertical="center" wrapText="1"/>
    </xf>
    <xf numFmtId="0" fontId="28" fillId="0" borderId="26" xfId="0" applyFont="1" applyBorder="1"/>
    <xf numFmtId="0" fontId="26" fillId="0" borderId="12" xfId="0" applyFont="1" applyFill="1" applyBorder="1" applyAlignment="1">
      <alignment horizontal="center" vertical="center" wrapText="1"/>
    </xf>
    <xf numFmtId="167" fontId="26" fillId="0" borderId="10" xfId="0" applyNumberFormat="1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wrapText="1"/>
    </xf>
    <xf numFmtId="0" fontId="28" fillId="0" borderId="24" xfId="0" applyFont="1" applyBorder="1"/>
    <xf numFmtId="167" fontId="26" fillId="0" borderId="15" xfId="0" applyNumberFormat="1" applyFont="1" applyFill="1" applyBorder="1" applyAlignment="1">
      <alignment horizontal="center" vertical="center" wrapText="1"/>
    </xf>
    <xf numFmtId="0" fontId="28" fillId="0" borderId="10" xfId="0" applyFont="1" applyBorder="1"/>
    <xf numFmtId="0" fontId="27" fillId="34" borderId="22" xfId="0" applyFont="1" applyFill="1" applyBorder="1" applyAlignment="1">
      <alignment horizontal="center" vertical="center" wrapText="1"/>
    </xf>
    <xf numFmtId="166" fontId="19" fillId="0" borderId="0" xfId="0" applyNumberFormat="1" applyFont="1"/>
    <xf numFmtId="0" fontId="19" fillId="0" borderId="0" xfId="0" applyFont="1" applyAlignment="1">
      <alignment horizontal="center" wrapText="1"/>
    </xf>
    <xf numFmtId="0" fontId="19" fillId="0" borderId="11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20" fillId="0" borderId="11" xfId="0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19" fillId="0" borderId="11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19" fillId="0" borderId="11" xfId="0" applyFont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19" fillId="0" borderId="11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14" fontId="19" fillId="0" borderId="11" xfId="0" applyNumberFormat="1" applyFont="1" applyFill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0" fillId="0" borderId="11" xfId="0" applyFont="1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19" fillId="0" borderId="13" xfId="0" applyFont="1" applyBorder="1" applyAlignment="1">
      <alignment horizontal="left" vertical="center"/>
    </xf>
    <xf numFmtId="0" fontId="19" fillId="33" borderId="11" xfId="0" applyFont="1" applyFill="1" applyBorder="1" applyAlignment="1">
      <alignment horizontal="left" vertical="center"/>
    </xf>
    <xf numFmtId="0" fontId="19" fillId="33" borderId="13" xfId="0" applyFont="1" applyFill="1" applyBorder="1" applyAlignment="1">
      <alignment horizontal="left" vertical="center"/>
    </xf>
    <xf numFmtId="0" fontId="19" fillId="33" borderId="12" xfId="0" applyFont="1" applyFill="1" applyBorder="1" applyAlignment="1">
      <alignment horizontal="left" vertical="center"/>
    </xf>
    <xf numFmtId="0" fontId="29" fillId="0" borderId="0" xfId="0" applyFont="1" applyAlignment="1">
      <alignment wrapText="1"/>
    </xf>
  </cellXfs>
  <cellStyles count="56">
    <cellStyle name="20% — акцент1" xfId="19" builtinId="30" customBuiltin="1"/>
    <cellStyle name="20% - Акцент1 2" xfId="44"/>
    <cellStyle name="20% — акцент2" xfId="23" builtinId="34" customBuiltin="1"/>
    <cellStyle name="20% - Акцент2 2" xfId="46"/>
    <cellStyle name="20% — акцент3" xfId="27" builtinId="38" customBuiltin="1"/>
    <cellStyle name="20% - Акцент3 2" xfId="48"/>
    <cellStyle name="20% — акцент4" xfId="31" builtinId="42" customBuiltin="1"/>
    <cellStyle name="20% - Акцент4 2" xfId="50"/>
    <cellStyle name="20% — акцент5" xfId="35" builtinId="46" customBuiltin="1"/>
    <cellStyle name="20% - Акцент5 2" xfId="52"/>
    <cellStyle name="20% — акцент6" xfId="39" builtinId="50" customBuiltin="1"/>
    <cellStyle name="20% - Акцент6 2" xfId="54"/>
    <cellStyle name="40% — акцент1" xfId="20" builtinId="31" customBuiltin="1"/>
    <cellStyle name="40% - Акцент1 2" xfId="45"/>
    <cellStyle name="40% — акцент2" xfId="24" builtinId="35" customBuiltin="1"/>
    <cellStyle name="40% - Акцент2 2" xfId="47"/>
    <cellStyle name="40% — акцент3" xfId="28" builtinId="39" customBuiltin="1"/>
    <cellStyle name="40% - Акцент3 2" xfId="49"/>
    <cellStyle name="40% — акцент4" xfId="32" builtinId="43" customBuiltin="1"/>
    <cellStyle name="40% - Акцент4 2" xfId="51"/>
    <cellStyle name="40% — акцент5" xfId="36" builtinId="47" customBuiltin="1"/>
    <cellStyle name="40% - Акцент5 2" xfId="53"/>
    <cellStyle name="40% — акцент6" xfId="40" builtinId="51" customBuiltin="1"/>
    <cellStyle name="40% - Акцент6 2" xfId="55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Денежный" xfId="42" builtinId="4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3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view="pageBreakPreview" zoomScale="80" zoomScaleNormal="80" zoomScaleSheetLayoutView="80" workbookViewId="0">
      <selection activeCell="B16" sqref="B16:C24"/>
    </sheetView>
  </sheetViews>
  <sheetFormatPr defaultColWidth="9.140625" defaultRowHeight="18.75" customHeight="1" x14ac:dyDescent="0.3"/>
  <cols>
    <col min="1" max="1" width="6.140625" style="1" customWidth="1"/>
    <col min="2" max="2" width="65.140625" style="1" customWidth="1"/>
    <col min="3" max="3" width="9.42578125" style="1" customWidth="1"/>
    <col min="4" max="4" width="11.42578125" style="1" bestFit="1" customWidth="1"/>
    <col min="5" max="5" width="19.7109375" style="1" bestFit="1" customWidth="1"/>
    <col min="6" max="6" width="16.85546875" style="1" bestFit="1" customWidth="1"/>
    <col min="7" max="7" width="18.140625" style="1" bestFit="1" customWidth="1"/>
    <col min="8" max="8" width="23.28515625" style="1" customWidth="1"/>
    <col min="9" max="9" width="21.140625" style="1" customWidth="1"/>
    <col min="10" max="10" width="14.7109375" style="1" bestFit="1" customWidth="1"/>
    <col min="11" max="11" width="17.5703125" style="1" customWidth="1"/>
    <col min="12" max="13" width="9.140625" style="1" hidden="1" customWidth="1"/>
    <col min="14" max="14" width="0.140625" style="1" hidden="1" customWidth="1"/>
    <col min="15" max="18" width="9.140625" style="1" hidden="1" customWidth="1"/>
    <col min="19" max="16384" width="9.140625" style="1"/>
  </cols>
  <sheetData>
    <row r="1" spans="1:11" ht="107.25" customHeight="1" x14ac:dyDescent="0.3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91" t="s">
        <v>57</v>
      </c>
    </row>
    <row r="2" spans="1:11" ht="18.75" customHeight="1" x14ac:dyDescent="0.3">
      <c r="A2" s="62" t="s">
        <v>1</v>
      </c>
      <c r="B2" s="63"/>
      <c r="C2" s="64" t="s">
        <v>18</v>
      </c>
      <c r="D2" s="65"/>
      <c r="E2" s="65"/>
      <c r="F2" s="65"/>
      <c r="G2" s="65"/>
      <c r="H2" s="65"/>
      <c r="I2" s="65"/>
      <c r="J2" s="65"/>
      <c r="K2" s="66"/>
    </row>
    <row r="3" spans="1:11" ht="18.75" customHeight="1" x14ac:dyDescent="0.3">
      <c r="A3" s="67" t="s">
        <v>2</v>
      </c>
      <c r="B3" s="68"/>
      <c r="C3" s="69" t="s">
        <v>3</v>
      </c>
      <c r="D3" s="70"/>
      <c r="E3" s="70"/>
      <c r="F3" s="70"/>
      <c r="G3" s="70"/>
      <c r="H3" s="70"/>
      <c r="I3" s="70"/>
      <c r="J3" s="70"/>
      <c r="K3" s="71"/>
    </row>
    <row r="4" spans="1:11" ht="18.75" customHeight="1" x14ac:dyDescent="0.3">
      <c r="A4" s="75" t="s">
        <v>4</v>
      </c>
      <c r="B4" s="76"/>
      <c r="C4" s="77" t="str">
        <f>K9&amp;" руб. (расчет приложен в виде отдельной таблицы)"</f>
        <v>3497700 руб. (расчет приложен в виде отдельной таблицы)</v>
      </c>
      <c r="D4" s="78"/>
      <c r="E4" s="78"/>
      <c r="F4" s="78"/>
      <c r="G4" s="78"/>
      <c r="H4" s="78"/>
      <c r="I4" s="78"/>
      <c r="J4" s="78"/>
      <c r="K4" s="79"/>
    </row>
    <row r="5" spans="1:11" ht="18.75" customHeight="1" x14ac:dyDescent="0.3">
      <c r="A5" s="62" t="s">
        <v>5</v>
      </c>
      <c r="B5" s="63"/>
      <c r="C5" s="80">
        <v>44480</v>
      </c>
      <c r="D5" s="78"/>
      <c r="E5" s="78"/>
      <c r="F5" s="78"/>
      <c r="G5" s="78"/>
      <c r="H5" s="78"/>
      <c r="I5" s="78"/>
      <c r="J5" s="78"/>
      <c r="K5" s="79"/>
    </row>
    <row r="6" spans="1:11" s="2" customFormat="1" ht="30.75" customHeight="1" x14ac:dyDescent="0.25">
      <c r="A6" s="81" t="s">
        <v>6</v>
      </c>
      <c r="B6" s="82"/>
      <c r="C6" s="82"/>
      <c r="D6" s="82"/>
      <c r="E6" s="82"/>
      <c r="F6" s="82"/>
      <c r="G6" s="82"/>
      <c r="H6" s="82"/>
      <c r="I6" s="82"/>
      <c r="J6" s="82"/>
      <c r="K6" s="83"/>
    </row>
    <row r="7" spans="1:11" ht="194.25" customHeight="1" thickBot="1" x14ac:dyDescent="0.35">
      <c r="A7" s="19"/>
      <c r="B7" s="38" t="s">
        <v>7</v>
      </c>
      <c r="C7" s="3" t="s">
        <v>8</v>
      </c>
      <c r="D7" s="5" t="s">
        <v>9</v>
      </c>
      <c r="E7" s="5" t="s">
        <v>40</v>
      </c>
      <c r="F7" s="19" t="s">
        <v>41</v>
      </c>
      <c r="G7" s="19" t="s">
        <v>42</v>
      </c>
      <c r="H7" s="39" t="s">
        <v>17</v>
      </c>
      <c r="I7" s="19" t="s">
        <v>13</v>
      </c>
      <c r="J7" s="19" t="s">
        <v>14</v>
      </c>
      <c r="K7" s="19" t="s">
        <v>15</v>
      </c>
    </row>
    <row r="8" spans="1:11" s="32" customFormat="1" x14ac:dyDescent="0.3">
      <c r="A8" s="46">
        <v>1</v>
      </c>
      <c r="B8" s="59" t="s">
        <v>51</v>
      </c>
      <c r="C8" s="48" t="s">
        <v>52</v>
      </c>
      <c r="D8" s="40">
        <v>178</v>
      </c>
      <c r="E8" s="41">
        <v>19000</v>
      </c>
      <c r="F8" s="41">
        <v>20500</v>
      </c>
      <c r="G8" s="41">
        <v>19450</v>
      </c>
      <c r="H8" s="42">
        <f>ROUND(AVERAGE(E8:G8),2)</f>
        <v>19650</v>
      </c>
      <c r="I8" s="43">
        <f>STDEV(E8,F8,G8)</f>
        <v>769.74021591703263</v>
      </c>
      <c r="J8" s="43">
        <f>I8/H8*100</f>
        <v>3.9172530072113618</v>
      </c>
      <c r="K8" s="44">
        <f>ROUND(D8*H8,2)</f>
        <v>3497700</v>
      </c>
    </row>
    <row r="9" spans="1:11" ht="15.75" customHeight="1" thickBot="1" x14ac:dyDescent="0.35">
      <c r="A9" s="72" t="s">
        <v>16</v>
      </c>
      <c r="B9" s="73"/>
      <c r="C9" s="74"/>
      <c r="D9" s="74"/>
      <c r="E9" s="74"/>
      <c r="F9" s="74"/>
      <c r="G9" s="74"/>
      <c r="H9" s="74"/>
      <c r="I9" s="74"/>
      <c r="J9" s="74"/>
      <c r="K9" s="45">
        <f>SUM(K8:K8)</f>
        <v>3497700</v>
      </c>
    </row>
    <row r="10" spans="1:11" ht="18.75" customHeight="1" x14ac:dyDescent="0.3">
      <c r="B10" s="18" t="s">
        <v>53</v>
      </c>
      <c r="C10" s="4"/>
      <c r="D10" s="4"/>
      <c r="E10" s="4"/>
      <c r="F10" s="4"/>
      <c r="G10" s="33"/>
      <c r="H10" s="4"/>
    </row>
    <row r="11" spans="1:11" ht="18.75" customHeight="1" x14ac:dyDescent="0.3">
      <c r="B11" s="18" t="s">
        <v>56</v>
      </c>
      <c r="C11" s="4"/>
      <c r="D11" s="18"/>
      <c r="E11" s="18"/>
      <c r="F11" s="18"/>
      <c r="G11" s="18"/>
      <c r="H11" s="4"/>
    </row>
    <row r="12" spans="1:11" ht="18.75" customHeight="1" x14ac:dyDescent="0.3">
      <c r="B12" s="18" t="s">
        <v>55</v>
      </c>
      <c r="C12" s="4"/>
      <c r="D12" s="18"/>
      <c r="E12" s="18"/>
      <c r="F12" s="18"/>
      <c r="G12" s="18"/>
      <c r="H12" s="60"/>
      <c r="I12" s="60"/>
    </row>
    <row r="13" spans="1:11" ht="18.75" customHeight="1" x14ac:dyDescent="0.3">
      <c r="B13" s="18" t="s">
        <v>54</v>
      </c>
      <c r="C13" s="4"/>
      <c r="D13" s="18"/>
      <c r="E13" s="18"/>
      <c r="F13" s="18"/>
      <c r="G13" s="18"/>
      <c r="H13" s="60"/>
      <c r="I13" s="60"/>
    </row>
    <row r="14" spans="1:11" ht="18.75" customHeight="1" x14ac:dyDescent="0.3">
      <c r="B14" s="18"/>
      <c r="C14" s="18"/>
      <c r="D14" s="18"/>
      <c r="E14" s="18"/>
      <c r="F14" s="18"/>
      <c r="G14" s="18"/>
    </row>
    <row r="15" spans="1:11" ht="18.75" customHeight="1" x14ac:dyDescent="0.3">
      <c r="B15" s="18"/>
      <c r="C15" s="18"/>
      <c r="D15" s="18"/>
      <c r="E15" s="18"/>
      <c r="F15" s="18"/>
      <c r="G15" s="18"/>
    </row>
    <row r="16" spans="1:11" s="4" customFormat="1" ht="18.75" customHeight="1" x14ac:dyDescent="0.3">
      <c r="B16" s="18"/>
      <c r="H16" s="1"/>
      <c r="I16" s="1"/>
      <c r="J16" s="1"/>
      <c r="K16" s="1"/>
    </row>
    <row r="17" spans="2:11" s="4" customFormat="1" ht="18.75" customHeight="1" x14ac:dyDescent="0.3">
      <c r="B17" s="18"/>
      <c r="H17" s="1"/>
      <c r="I17" s="1"/>
      <c r="J17" s="1"/>
      <c r="K17" s="1"/>
    </row>
    <row r="18" spans="2:11" ht="18.75" customHeight="1" x14ac:dyDescent="0.3">
      <c r="B18" s="18"/>
      <c r="C18" s="4"/>
      <c r="D18" s="4"/>
      <c r="E18" s="4"/>
      <c r="F18" s="4"/>
      <c r="G18" s="4"/>
      <c r="H18" s="37"/>
      <c r="I18" s="37"/>
      <c r="J18" s="37"/>
    </row>
    <row r="19" spans="2:11" ht="18.75" customHeight="1" x14ac:dyDescent="0.3">
      <c r="B19" s="18"/>
    </row>
    <row r="20" spans="2:11" ht="18.75" customHeight="1" x14ac:dyDescent="0.3">
      <c r="B20" s="18"/>
    </row>
    <row r="21" spans="2:11" ht="18.75" customHeight="1" x14ac:dyDescent="0.3">
      <c r="B21" s="18"/>
    </row>
    <row r="22" spans="2:11" ht="18.75" customHeight="1" x14ac:dyDescent="0.3">
      <c r="B22" s="18"/>
    </row>
    <row r="23" spans="2:11" ht="18.75" customHeight="1" x14ac:dyDescent="0.3">
      <c r="B23" s="18"/>
    </row>
    <row r="24" spans="2:11" ht="18.75" customHeight="1" x14ac:dyDescent="0.3">
      <c r="B24" s="18"/>
    </row>
    <row r="25" spans="2:11" ht="18.75" customHeight="1" x14ac:dyDescent="0.3">
      <c r="B25" s="4"/>
    </row>
    <row r="27" spans="2:11" ht="117" customHeight="1" x14ac:dyDescent="0.3">
      <c r="B27" s="37"/>
      <c r="C27" s="37"/>
      <c r="D27" s="37"/>
      <c r="E27" s="37"/>
      <c r="F27" s="37"/>
      <c r="G27" s="37"/>
    </row>
  </sheetData>
  <mergeCells count="11">
    <mergeCell ref="A9:J9"/>
    <mergeCell ref="A4:B4"/>
    <mergeCell ref="C4:K4"/>
    <mergeCell ref="A5:B5"/>
    <mergeCell ref="C5:K5"/>
    <mergeCell ref="A6:K6"/>
    <mergeCell ref="A1:J1"/>
    <mergeCell ref="A2:B2"/>
    <mergeCell ref="C2:K2"/>
    <mergeCell ref="A3:B3"/>
    <mergeCell ref="C3:K3"/>
  </mergeCells>
  <pageMargins left="0" right="0" top="0" bottom="0" header="0.31496062992125984" footer="0.31496062992125984"/>
  <pageSetup paperSize="9" scale="64" orientation="landscape" r:id="rId1"/>
  <rowBreaks count="1" manualBreakCount="1">
    <brk id="15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opLeftCell="A37" workbookViewId="0">
      <selection activeCell="H64" sqref="H64"/>
    </sheetView>
  </sheetViews>
  <sheetFormatPr defaultRowHeight="15" customHeight="1" x14ac:dyDescent="0.25"/>
  <cols>
    <col min="3" max="3" width="13.5703125" customWidth="1"/>
    <col min="4" max="4" width="19.140625" customWidth="1"/>
    <col min="5" max="5" width="13.42578125" bestFit="1" customWidth="1"/>
    <col min="7" max="7" width="39.28515625" customWidth="1"/>
    <col min="8" max="8" width="23.28515625" customWidth="1"/>
    <col min="9" max="9" width="20.5703125" customWidth="1"/>
    <col min="10" max="10" width="16.140625" customWidth="1"/>
    <col min="11" max="11" width="16.42578125" bestFit="1" customWidth="1"/>
  </cols>
  <sheetData>
    <row r="1" spans="1:11" ht="15" customHeight="1" x14ac:dyDescent="0.25">
      <c r="A1" s="67" t="s">
        <v>2</v>
      </c>
      <c r="B1" s="68"/>
      <c r="C1" s="69" t="s">
        <v>3</v>
      </c>
      <c r="D1" s="70"/>
      <c r="E1" s="70"/>
      <c r="F1" s="70"/>
      <c r="G1" s="70"/>
      <c r="H1" s="70"/>
      <c r="I1" s="70"/>
      <c r="J1" s="70"/>
      <c r="K1" s="71"/>
    </row>
    <row r="2" spans="1:11" ht="15" customHeight="1" x14ac:dyDescent="0.3">
      <c r="A2" s="75" t="s">
        <v>4</v>
      </c>
      <c r="B2" s="76"/>
      <c r="C2" s="62" t="s">
        <v>39</v>
      </c>
      <c r="D2" s="87"/>
      <c r="E2" s="87"/>
      <c r="F2" s="87"/>
      <c r="G2" s="87"/>
      <c r="H2" s="87"/>
      <c r="I2" s="87"/>
      <c r="J2" s="87"/>
      <c r="K2" s="63"/>
    </row>
    <row r="3" spans="1:11" ht="15" customHeight="1" x14ac:dyDescent="0.25">
      <c r="A3" s="62" t="s">
        <v>5</v>
      </c>
      <c r="B3" s="63"/>
      <c r="C3" s="88" t="s">
        <v>38</v>
      </c>
      <c r="D3" s="89"/>
      <c r="E3" s="89"/>
      <c r="F3" s="89"/>
      <c r="G3" s="89"/>
      <c r="H3" s="89"/>
      <c r="I3" s="89"/>
      <c r="J3" s="89"/>
      <c r="K3" s="90"/>
    </row>
    <row r="4" spans="1:11" ht="15" customHeight="1" x14ac:dyDescent="0.25">
      <c r="A4" s="81" t="s">
        <v>6</v>
      </c>
      <c r="B4" s="82"/>
      <c r="C4" s="82"/>
      <c r="D4" s="82"/>
      <c r="E4" s="82"/>
      <c r="F4" s="82"/>
      <c r="G4" s="82"/>
      <c r="H4" s="82"/>
      <c r="I4" s="82"/>
      <c r="J4" s="82"/>
      <c r="K4" s="83"/>
    </row>
    <row r="5" spans="1:11" ht="15" customHeight="1" x14ac:dyDescent="0.25">
      <c r="A5" s="9"/>
      <c r="B5" s="11" t="s">
        <v>7</v>
      </c>
      <c r="C5" s="10" t="s">
        <v>8</v>
      </c>
      <c r="D5" s="19" t="s">
        <v>9</v>
      </c>
      <c r="E5" s="19" t="s">
        <v>10</v>
      </c>
      <c r="F5" s="9" t="s">
        <v>11</v>
      </c>
      <c r="G5" s="9" t="s">
        <v>12</v>
      </c>
      <c r="H5" s="15" t="s">
        <v>17</v>
      </c>
      <c r="I5" s="9" t="s">
        <v>13</v>
      </c>
      <c r="J5" s="9" t="s">
        <v>14</v>
      </c>
      <c r="K5" s="9" t="s">
        <v>15</v>
      </c>
    </row>
    <row r="6" spans="1:11" ht="15" customHeight="1" x14ac:dyDescent="0.25">
      <c r="A6" s="23">
        <v>1</v>
      </c>
      <c r="B6" s="24" t="s">
        <v>21</v>
      </c>
      <c r="C6" s="23" t="s">
        <v>20</v>
      </c>
      <c r="D6" s="30">
        <v>4</v>
      </c>
      <c r="E6" s="31"/>
      <c r="F6" s="26"/>
      <c r="G6" s="25"/>
      <c r="H6" s="27">
        <v>151.13</v>
      </c>
      <c r="I6" s="28" t="e">
        <v>#DIV/0!</v>
      </c>
      <c r="J6" s="28" t="e">
        <v>#DIV/0!</v>
      </c>
      <c r="K6" s="29">
        <v>151130</v>
      </c>
    </row>
    <row r="7" spans="1:11" ht="15" customHeight="1" x14ac:dyDescent="0.25">
      <c r="A7" s="17">
        <v>2</v>
      </c>
      <c r="B7" s="22" t="s">
        <v>22</v>
      </c>
      <c r="C7" s="17" t="s">
        <v>20</v>
      </c>
      <c r="D7" s="6">
        <v>30</v>
      </c>
      <c r="E7" s="7"/>
      <c r="F7" s="21"/>
      <c r="G7" s="20"/>
      <c r="H7" s="16">
        <v>430.13</v>
      </c>
      <c r="I7" s="12" t="e">
        <v>#DIV/0!</v>
      </c>
      <c r="J7" s="12" t="e">
        <v>#DIV/0!</v>
      </c>
      <c r="K7" s="13">
        <v>4301.3</v>
      </c>
    </row>
    <row r="8" spans="1:11" ht="15" customHeight="1" x14ac:dyDescent="0.25">
      <c r="A8" s="17">
        <v>3</v>
      </c>
      <c r="B8" s="22" t="s">
        <v>23</v>
      </c>
      <c r="C8" s="17" t="s">
        <v>20</v>
      </c>
      <c r="D8" s="17">
        <v>51</v>
      </c>
      <c r="E8" s="21"/>
      <c r="F8" s="21"/>
      <c r="G8" s="20"/>
      <c r="H8" s="16">
        <v>976.5</v>
      </c>
      <c r="I8" s="12" t="e">
        <v>#DIV/0!</v>
      </c>
      <c r="J8" s="12" t="e">
        <v>#DIV/0!</v>
      </c>
      <c r="K8" s="13">
        <v>49801.5</v>
      </c>
    </row>
    <row r="9" spans="1:11" ht="15" customHeight="1" x14ac:dyDescent="0.25">
      <c r="A9" s="17">
        <v>4</v>
      </c>
      <c r="B9" s="22" t="s">
        <v>24</v>
      </c>
      <c r="C9" s="17" t="s">
        <v>20</v>
      </c>
      <c r="D9" s="17">
        <v>61</v>
      </c>
      <c r="E9" s="21"/>
      <c r="F9" s="21"/>
      <c r="G9" s="20"/>
      <c r="H9" s="16">
        <v>460.35</v>
      </c>
      <c r="I9" s="12" t="e">
        <v>#DIV/0!</v>
      </c>
      <c r="J9" s="12" t="e">
        <v>#DIV/0!</v>
      </c>
      <c r="K9" s="13">
        <v>28081.35</v>
      </c>
    </row>
    <row r="10" spans="1:11" ht="15" customHeight="1" x14ac:dyDescent="0.25">
      <c r="A10" s="17">
        <v>5</v>
      </c>
      <c r="B10" s="22" t="s">
        <v>25</v>
      </c>
      <c r="C10" s="17" t="s">
        <v>20</v>
      </c>
      <c r="D10" s="17">
        <v>75</v>
      </c>
      <c r="E10" s="21"/>
      <c r="F10" s="21"/>
      <c r="G10" s="20"/>
      <c r="H10" s="16">
        <v>418.5</v>
      </c>
      <c r="I10" s="12" t="e">
        <v>#DIV/0!</v>
      </c>
      <c r="J10" s="12" t="e">
        <v>#DIV/0!</v>
      </c>
      <c r="K10" s="13">
        <v>31387.5</v>
      </c>
    </row>
    <row r="11" spans="1:11" ht="15" customHeight="1" x14ac:dyDescent="0.25">
      <c r="A11" s="17">
        <v>6</v>
      </c>
      <c r="B11" s="22" t="s">
        <v>26</v>
      </c>
      <c r="C11" s="17" t="s">
        <v>19</v>
      </c>
      <c r="D11" s="17">
        <v>106</v>
      </c>
      <c r="E11" s="21"/>
      <c r="F11" s="21"/>
      <c r="G11" s="20"/>
      <c r="H11" s="16">
        <v>46.5</v>
      </c>
      <c r="I11" s="12" t="e">
        <v>#DIV/0!</v>
      </c>
      <c r="J11" s="12" t="e">
        <v>#DIV/0!</v>
      </c>
      <c r="K11" s="13">
        <v>4929</v>
      </c>
    </row>
    <row r="12" spans="1:11" ht="15" customHeight="1" x14ac:dyDescent="0.25">
      <c r="A12" s="17">
        <v>7</v>
      </c>
      <c r="B12" s="22" t="s">
        <v>27</v>
      </c>
      <c r="C12" s="17" t="s">
        <v>20</v>
      </c>
      <c r="D12" s="17">
        <v>100</v>
      </c>
      <c r="E12" s="21"/>
      <c r="F12" s="21"/>
      <c r="G12" s="20"/>
      <c r="H12" s="16">
        <v>58.82</v>
      </c>
      <c r="I12" s="12" t="e">
        <v>#DIV/0!</v>
      </c>
      <c r="J12" s="12" t="e">
        <v>#DIV/0!</v>
      </c>
      <c r="K12" s="13">
        <v>5882</v>
      </c>
    </row>
    <row r="13" spans="1:11" ht="15" customHeight="1" x14ac:dyDescent="0.25">
      <c r="A13" s="17">
        <v>8</v>
      </c>
      <c r="B13" s="22" t="s">
        <v>28</v>
      </c>
      <c r="C13" s="17" t="s">
        <v>20</v>
      </c>
      <c r="D13" s="17">
        <v>966</v>
      </c>
      <c r="E13" s="21"/>
      <c r="F13" s="21"/>
      <c r="G13" s="20"/>
      <c r="H13" s="16">
        <v>220.88</v>
      </c>
      <c r="I13" s="12" t="e">
        <v>#DIV/0!</v>
      </c>
      <c r="J13" s="12" t="e">
        <v>#DIV/0!</v>
      </c>
      <c r="K13" s="13">
        <v>213370.08</v>
      </c>
    </row>
    <row r="14" spans="1:11" ht="15" customHeight="1" x14ac:dyDescent="0.25">
      <c r="A14" s="17">
        <v>9</v>
      </c>
      <c r="B14" s="22" t="s">
        <v>29</v>
      </c>
      <c r="C14" s="17" t="s">
        <v>20</v>
      </c>
      <c r="D14" s="17">
        <v>90</v>
      </c>
      <c r="E14" s="21"/>
      <c r="F14" s="21"/>
      <c r="G14" s="20"/>
      <c r="H14" s="16">
        <v>102.3</v>
      </c>
      <c r="I14" s="12" t="e">
        <v>#DIV/0!</v>
      </c>
      <c r="J14" s="12" t="e">
        <v>#DIV/0!</v>
      </c>
      <c r="K14" s="13">
        <v>9207</v>
      </c>
    </row>
    <row r="15" spans="1:11" ht="15" customHeight="1" x14ac:dyDescent="0.25">
      <c r="A15" s="17">
        <v>10</v>
      </c>
      <c r="B15" s="22" t="s">
        <v>30</v>
      </c>
      <c r="C15" s="17" t="s">
        <v>20</v>
      </c>
      <c r="D15" s="17">
        <v>425</v>
      </c>
      <c r="E15" s="21"/>
      <c r="F15" s="21"/>
      <c r="G15" s="20"/>
      <c r="H15" s="16">
        <v>604.5</v>
      </c>
      <c r="I15" s="12" t="e">
        <v>#DIV/0!</v>
      </c>
      <c r="J15" s="12" t="e">
        <v>#DIV/0!</v>
      </c>
      <c r="K15" s="13">
        <v>256912.5</v>
      </c>
    </row>
    <row r="16" spans="1:11" ht="15" customHeight="1" x14ac:dyDescent="0.25">
      <c r="A16" s="17">
        <v>11</v>
      </c>
      <c r="B16" s="22" t="s">
        <v>31</v>
      </c>
      <c r="C16" s="17" t="s">
        <v>20</v>
      </c>
      <c r="D16" s="17">
        <v>20</v>
      </c>
      <c r="E16" s="21"/>
      <c r="F16" s="21"/>
      <c r="G16" s="20"/>
      <c r="H16" s="16">
        <v>1395</v>
      </c>
      <c r="I16" s="12" t="e">
        <v>#DIV/0!</v>
      </c>
      <c r="J16" s="12" t="e">
        <v>#DIV/0!</v>
      </c>
      <c r="K16" s="13">
        <v>27900</v>
      </c>
    </row>
    <row r="17" spans="1:11" ht="15" customHeight="1" x14ac:dyDescent="0.25">
      <c r="A17" s="17">
        <v>12</v>
      </c>
      <c r="B17" s="22" t="s">
        <v>32</v>
      </c>
      <c r="C17" s="17" t="s">
        <v>19</v>
      </c>
      <c r="D17" s="17">
        <v>19</v>
      </c>
      <c r="E17" s="21"/>
      <c r="F17" s="21"/>
      <c r="G17" s="20"/>
      <c r="H17" s="16">
        <v>2208.75</v>
      </c>
      <c r="I17" s="12" t="e">
        <v>#DIV/0!</v>
      </c>
      <c r="J17" s="12" t="e">
        <v>#DIV/0!</v>
      </c>
      <c r="K17" s="13">
        <v>41966.25</v>
      </c>
    </row>
    <row r="18" spans="1:11" ht="15" customHeight="1" x14ac:dyDescent="0.25">
      <c r="A18" s="17">
        <v>13</v>
      </c>
      <c r="B18" s="22" t="s">
        <v>33</v>
      </c>
      <c r="C18" s="17" t="s">
        <v>19</v>
      </c>
      <c r="D18" s="17">
        <v>147</v>
      </c>
      <c r="E18" s="21"/>
      <c r="F18" s="21"/>
      <c r="G18" s="20"/>
      <c r="H18" s="16">
        <v>3301.5</v>
      </c>
      <c r="I18" s="12" t="e">
        <v>#DIV/0!</v>
      </c>
      <c r="J18" s="12" t="e">
        <v>#DIV/0!</v>
      </c>
      <c r="K18" s="13">
        <v>485320.5</v>
      </c>
    </row>
    <row r="19" spans="1:11" ht="15" customHeight="1" x14ac:dyDescent="0.25">
      <c r="A19" s="17">
        <v>14</v>
      </c>
      <c r="B19" s="22" t="s">
        <v>34</v>
      </c>
      <c r="C19" s="17" t="s">
        <v>19</v>
      </c>
      <c r="D19" s="17">
        <v>89</v>
      </c>
      <c r="E19" s="21"/>
      <c r="F19" s="21"/>
      <c r="G19" s="20"/>
      <c r="H19" s="16">
        <v>4533.75</v>
      </c>
      <c r="I19" s="12" t="e">
        <v>#DIV/0!</v>
      </c>
      <c r="J19" s="12" t="e">
        <v>#DIV/0!</v>
      </c>
      <c r="K19" s="13">
        <v>403503.75</v>
      </c>
    </row>
    <row r="20" spans="1:11" ht="15" customHeight="1" x14ac:dyDescent="0.25">
      <c r="A20" s="17">
        <v>15</v>
      </c>
      <c r="B20" s="22" t="s">
        <v>35</v>
      </c>
      <c r="C20" s="17" t="s">
        <v>19</v>
      </c>
      <c r="D20" s="17">
        <v>35</v>
      </c>
      <c r="E20" s="21"/>
      <c r="F20" s="21"/>
      <c r="G20" s="20"/>
      <c r="H20" s="16">
        <v>1511.25</v>
      </c>
      <c r="I20" s="12" t="e">
        <v>#DIV/0!</v>
      </c>
      <c r="J20" s="12" t="e">
        <v>#DIV/0!</v>
      </c>
      <c r="K20" s="13">
        <v>52893.75</v>
      </c>
    </row>
    <row r="21" spans="1:11" ht="15" customHeight="1" x14ac:dyDescent="0.25">
      <c r="A21" s="17">
        <v>16</v>
      </c>
      <c r="B21" s="22" t="s">
        <v>36</v>
      </c>
      <c r="C21" s="17" t="s">
        <v>20</v>
      </c>
      <c r="D21" s="17">
        <v>4</v>
      </c>
      <c r="E21" s="21"/>
      <c r="F21" s="21"/>
      <c r="G21" s="20"/>
      <c r="H21" s="16">
        <v>1088.0999999999999</v>
      </c>
      <c r="I21" s="12" t="e">
        <v>#DIV/0!</v>
      </c>
      <c r="J21" s="12" t="e">
        <v>#DIV/0!</v>
      </c>
      <c r="K21" s="13">
        <v>4352.3999999999996</v>
      </c>
    </row>
    <row r="22" spans="1:11" ht="15" customHeight="1" x14ac:dyDescent="0.3">
      <c r="A22" s="84" t="s">
        <v>16</v>
      </c>
      <c r="B22" s="85"/>
      <c r="C22" s="85"/>
      <c r="D22" s="85"/>
      <c r="E22" s="85"/>
      <c r="F22" s="85"/>
      <c r="G22" s="85"/>
      <c r="H22" s="85"/>
      <c r="I22" s="85"/>
      <c r="J22" s="86"/>
      <c r="K22" s="14">
        <v>1770938.88</v>
      </c>
    </row>
    <row r="23" spans="1:11" ht="15" customHeight="1" x14ac:dyDescent="0.3">
      <c r="A23" s="8"/>
      <c r="B23" s="18" t="s">
        <v>37</v>
      </c>
      <c r="C23" s="18"/>
      <c r="D23" s="18"/>
      <c r="E23" s="18"/>
      <c r="F23" s="18"/>
      <c r="G23" s="18"/>
      <c r="H23" s="18"/>
      <c r="I23" s="8"/>
      <c r="J23" s="8"/>
      <c r="K23" s="8"/>
    </row>
    <row r="26" spans="1:11" ht="15" customHeight="1" thickBot="1" x14ac:dyDescent="0.3"/>
    <row r="27" spans="1:11" ht="15" customHeight="1" x14ac:dyDescent="0.25">
      <c r="B27" s="35">
        <v>73.599999999999994</v>
      </c>
      <c r="C27" s="34">
        <v>46.9</v>
      </c>
      <c r="D27" s="36">
        <f>B27*C27</f>
        <v>3451.8399999999997</v>
      </c>
      <c r="G27" s="49" t="s">
        <v>44</v>
      </c>
      <c r="H27" s="50" t="s">
        <v>43</v>
      </c>
      <c r="I27" s="51">
        <v>5</v>
      </c>
      <c r="J27" s="41">
        <v>5090</v>
      </c>
      <c r="K27" s="36">
        <f>J27*I27</f>
        <v>25450</v>
      </c>
    </row>
    <row r="28" spans="1:11" ht="15" customHeight="1" x14ac:dyDescent="0.25">
      <c r="B28" s="35">
        <v>98.1</v>
      </c>
      <c r="C28" s="34">
        <v>45.5</v>
      </c>
      <c r="D28" s="36">
        <f t="shared" ref="D28:D41" si="0">B28*C28</f>
        <v>4463.55</v>
      </c>
      <c r="G28" s="52" t="s">
        <v>45</v>
      </c>
      <c r="H28" s="53" t="s">
        <v>43</v>
      </c>
      <c r="I28" s="54">
        <v>6</v>
      </c>
      <c r="J28" s="34">
        <v>10900</v>
      </c>
      <c r="K28" s="36">
        <f t="shared" ref="K28:K33" si="1">J28*I28</f>
        <v>65400</v>
      </c>
    </row>
    <row r="29" spans="1:11" ht="15" customHeight="1" x14ac:dyDescent="0.25">
      <c r="B29" s="35">
        <v>294.39999999999998</v>
      </c>
      <c r="C29" s="34">
        <v>45.2</v>
      </c>
      <c r="D29" s="36">
        <f t="shared" si="0"/>
        <v>13306.88</v>
      </c>
      <c r="G29" s="52" t="s">
        <v>46</v>
      </c>
      <c r="H29" s="53" t="s">
        <v>43</v>
      </c>
      <c r="I29" s="54">
        <v>2</v>
      </c>
      <c r="J29" s="34">
        <v>9400</v>
      </c>
      <c r="K29" s="36">
        <f t="shared" si="1"/>
        <v>18800</v>
      </c>
    </row>
    <row r="30" spans="1:11" ht="15" customHeight="1" x14ac:dyDescent="0.25">
      <c r="B30" s="35">
        <v>2260.8000000000002</v>
      </c>
      <c r="C30" s="34">
        <v>45</v>
      </c>
      <c r="D30" s="36">
        <f t="shared" si="0"/>
        <v>101736.00000000001</v>
      </c>
      <c r="G30" s="52" t="s">
        <v>47</v>
      </c>
      <c r="H30" s="53" t="s">
        <v>43</v>
      </c>
      <c r="I30" s="54">
        <v>3</v>
      </c>
      <c r="J30" s="34">
        <v>67800</v>
      </c>
      <c r="K30" s="36">
        <f t="shared" si="1"/>
        <v>203400</v>
      </c>
    </row>
    <row r="31" spans="1:11" ht="15" customHeight="1" x14ac:dyDescent="0.25">
      <c r="B31" s="35">
        <v>353.3</v>
      </c>
      <c r="C31" s="34">
        <v>45</v>
      </c>
      <c r="D31" s="36">
        <f t="shared" si="0"/>
        <v>15898.5</v>
      </c>
      <c r="G31" s="55" t="s">
        <v>48</v>
      </c>
      <c r="H31" s="53" t="s">
        <v>43</v>
      </c>
      <c r="I31" s="54">
        <v>2</v>
      </c>
      <c r="J31" s="34">
        <v>13640</v>
      </c>
      <c r="K31" s="36">
        <f t="shared" si="1"/>
        <v>27280</v>
      </c>
    </row>
    <row r="32" spans="1:11" ht="15" customHeight="1" x14ac:dyDescent="0.25">
      <c r="B32" s="35">
        <v>1271.7</v>
      </c>
      <c r="C32" s="34">
        <v>44.5</v>
      </c>
      <c r="D32" s="36">
        <f t="shared" si="0"/>
        <v>56590.65</v>
      </c>
      <c r="G32" s="56" t="s">
        <v>49</v>
      </c>
      <c r="H32" s="53" t="s">
        <v>43</v>
      </c>
      <c r="I32" s="57">
        <v>3</v>
      </c>
      <c r="J32" s="47">
        <v>13220</v>
      </c>
      <c r="K32" s="36">
        <f t="shared" si="1"/>
        <v>39660</v>
      </c>
    </row>
    <row r="33" spans="2:11" ht="15" customHeight="1" x14ac:dyDescent="0.25">
      <c r="B33" s="35">
        <v>1695.6</v>
      </c>
      <c r="C33" s="34">
        <v>44.3</v>
      </c>
      <c r="D33" s="36">
        <f t="shared" si="0"/>
        <v>75115.079999999987</v>
      </c>
      <c r="G33" s="58" t="s">
        <v>50</v>
      </c>
      <c r="H33" s="53" t="s">
        <v>43</v>
      </c>
      <c r="I33" s="57">
        <v>1</v>
      </c>
      <c r="J33" s="47">
        <v>25300</v>
      </c>
      <c r="K33" s="36">
        <f t="shared" si="1"/>
        <v>25300</v>
      </c>
    </row>
    <row r="34" spans="2:11" ht="15" customHeight="1" x14ac:dyDescent="0.25">
      <c r="B34" s="35">
        <v>2826</v>
      </c>
      <c r="C34" s="34">
        <v>44.3</v>
      </c>
      <c r="D34" s="36">
        <f t="shared" si="0"/>
        <v>125191.79999999999</v>
      </c>
    </row>
    <row r="35" spans="2:11" ht="15" customHeight="1" x14ac:dyDescent="0.25">
      <c r="B35" s="35">
        <v>2543.4</v>
      </c>
      <c r="C35" s="34">
        <v>44.3</v>
      </c>
      <c r="D35" s="36">
        <f t="shared" si="0"/>
        <v>112672.62</v>
      </c>
      <c r="K35" s="36">
        <f>SUM(K27:K34)</f>
        <v>405290</v>
      </c>
    </row>
    <row r="36" spans="2:11" ht="15" customHeight="1" x14ac:dyDescent="0.25">
      <c r="B36" s="35">
        <v>3391.2</v>
      </c>
      <c r="C36" s="34">
        <v>45</v>
      </c>
      <c r="D36" s="36">
        <f t="shared" si="0"/>
        <v>152604</v>
      </c>
    </row>
    <row r="37" spans="2:11" ht="15" customHeight="1" x14ac:dyDescent="0.25">
      <c r="B37" s="35">
        <v>5086.8</v>
      </c>
      <c r="C37" s="34">
        <v>45</v>
      </c>
      <c r="D37" s="36">
        <f t="shared" si="0"/>
        <v>228906</v>
      </c>
    </row>
    <row r="38" spans="2:11" ht="15" customHeight="1" thickBot="1" x14ac:dyDescent="0.3">
      <c r="B38" s="35">
        <v>4239</v>
      </c>
      <c r="C38" s="34">
        <v>45.4</v>
      </c>
      <c r="D38" s="36">
        <f t="shared" si="0"/>
        <v>192450.6</v>
      </c>
    </row>
    <row r="39" spans="2:11" ht="15" customHeight="1" x14ac:dyDescent="0.25">
      <c r="B39" s="35">
        <v>4662.8999999999996</v>
      </c>
      <c r="C39" s="34">
        <v>45.4</v>
      </c>
      <c r="D39" s="36">
        <f t="shared" si="0"/>
        <v>211695.65999999997</v>
      </c>
      <c r="G39" s="49" t="s">
        <v>44</v>
      </c>
      <c r="H39" s="50" t="s">
        <v>43</v>
      </c>
      <c r="I39" s="51">
        <v>5</v>
      </c>
      <c r="J39" s="41">
        <v>4150</v>
      </c>
      <c r="K39" s="36">
        <f>J39*I39</f>
        <v>20750</v>
      </c>
    </row>
    <row r="40" spans="2:11" ht="15" customHeight="1" x14ac:dyDescent="0.25">
      <c r="B40" s="35">
        <v>10597.5</v>
      </c>
      <c r="C40" s="34">
        <v>45</v>
      </c>
      <c r="D40" s="36">
        <f t="shared" si="0"/>
        <v>476887.5</v>
      </c>
      <c r="G40" s="52" t="s">
        <v>45</v>
      </c>
      <c r="H40" s="53" t="s">
        <v>43</v>
      </c>
      <c r="I40" s="54">
        <v>6</v>
      </c>
      <c r="J40" s="34">
        <v>9650</v>
      </c>
      <c r="K40" s="36">
        <f t="shared" ref="K40:K45" si="2">J40*I40</f>
        <v>57900</v>
      </c>
    </row>
    <row r="41" spans="2:11" ht="15" customHeight="1" x14ac:dyDescent="0.25">
      <c r="B41" s="35">
        <v>2119.5</v>
      </c>
      <c r="C41" s="34">
        <v>45.4</v>
      </c>
      <c r="D41" s="36">
        <f t="shared" si="0"/>
        <v>96225.3</v>
      </c>
      <c r="G41" s="52" t="s">
        <v>46</v>
      </c>
      <c r="H41" s="53" t="s">
        <v>43</v>
      </c>
      <c r="I41" s="54">
        <v>2</v>
      </c>
      <c r="J41" s="34">
        <v>8450</v>
      </c>
      <c r="K41" s="36">
        <f t="shared" si="2"/>
        <v>16900</v>
      </c>
    </row>
    <row r="42" spans="2:11" ht="15" customHeight="1" x14ac:dyDescent="0.25">
      <c r="G42" s="52" t="s">
        <v>47</v>
      </c>
      <c r="H42" s="53" t="s">
        <v>43</v>
      </c>
      <c r="I42" s="54">
        <v>3</v>
      </c>
      <c r="J42" s="34">
        <v>63600</v>
      </c>
      <c r="K42" s="36">
        <f t="shared" si="2"/>
        <v>190800</v>
      </c>
    </row>
    <row r="43" spans="2:11" ht="15" customHeight="1" x14ac:dyDescent="0.25">
      <c r="D43" s="36">
        <f>SUM(D27:D42)</f>
        <v>1867195.98</v>
      </c>
      <c r="E43">
        <v>1857195.98</v>
      </c>
      <c r="G43" s="55" t="s">
        <v>48</v>
      </c>
      <c r="H43" s="53" t="s">
        <v>43</v>
      </c>
      <c r="I43" s="54">
        <v>2</v>
      </c>
      <c r="J43" s="34">
        <v>12700</v>
      </c>
      <c r="K43" s="36">
        <f t="shared" si="2"/>
        <v>25400</v>
      </c>
    </row>
    <row r="44" spans="2:11" ht="15" customHeight="1" x14ac:dyDescent="0.25">
      <c r="G44" s="56" t="s">
        <v>49</v>
      </c>
      <c r="H44" s="53" t="s">
        <v>43</v>
      </c>
      <c r="I44" s="57">
        <v>3</v>
      </c>
      <c r="J44" s="47">
        <v>11750</v>
      </c>
      <c r="K44" s="36">
        <f t="shared" si="2"/>
        <v>35250</v>
      </c>
    </row>
    <row r="45" spans="2:11" ht="15" customHeight="1" x14ac:dyDescent="0.25">
      <c r="G45" s="58" t="s">
        <v>50</v>
      </c>
      <c r="H45" s="53" t="s">
        <v>43</v>
      </c>
      <c r="I45" s="57">
        <v>1</v>
      </c>
      <c r="J45" s="47">
        <v>22300</v>
      </c>
      <c r="K45" s="36">
        <f t="shared" si="2"/>
        <v>22300</v>
      </c>
    </row>
    <row r="46" spans="2:11" ht="15" customHeight="1" x14ac:dyDescent="0.25">
      <c r="G46" s="8"/>
      <c r="H46" s="8"/>
      <c r="I46" s="8"/>
      <c r="J46" s="8"/>
      <c r="K46" s="8"/>
    </row>
    <row r="47" spans="2:11" ht="15" customHeight="1" x14ac:dyDescent="0.25">
      <c r="G47" s="8"/>
      <c r="H47" s="8"/>
      <c r="I47" s="8"/>
      <c r="J47" s="8"/>
      <c r="K47" s="36">
        <f>SUM(K39:K46)</f>
        <v>369300</v>
      </c>
    </row>
    <row r="50" spans="7:11" ht="15" customHeight="1" thickBot="1" x14ac:dyDescent="0.3"/>
    <row r="51" spans="7:11" ht="15" customHeight="1" x14ac:dyDescent="0.25">
      <c r="G51" s="49" t="s">
        <v>44</v>
      </c>
      <c r="H51" s="50" t="s">
        <v>43</v>
      </c>
      <c r="I51" s="51">
        <v>5</v>
      </c>
      <c r="J51" s="41">
        <v>5100</v>
      </c>
      <c r="K51" s="36">
        <f>J51*I51</f>
        <v>25500</v>
      </c>
    </row>
    <row r="52" spans="7:11" ht="15" customHeight="1" x14ac:dyDescent="0.25">
      <c r="G52" s="52" t="s">
        <v>45</v>
      </c>
      <c r="H52" s="53" t="s">
        <v>43</v>
      </c>
      <c r="I52" s="54">
        <v>6</v>
      </c>
      <c r="J52" s="34">
        <v>10700</v>
      </c>
      <c r="K52" s="36">
        <f t="shared" ref="K52:K57" si="3">J52*I52</f>
        <v>64200</v>
      </c>
    </row>
    <row r="53" spans="7:11" ht="15" customHeight="1" x14ac:dyDescent="0.25">
      <c r="G53" s="52" t="s">
        <v>46</v>
      </c>
      <c r="H53" s="53" t="s">
        <v>43</v>
      </c>
      <c r="I53" s="54">
        <v>2</v>
      </c>
      <c r="J53" s="34">
        <v>9500</v>
      </c>
      <c r="K53" s="36">
        <f t="shared" si="3"/>
        <v>19000</v>
      </c>
    </row>
    <row r="54" spans="7:11" ht="15" customHeight="1" x14ac:dyDescent="0.25">
      <c r="G54" s="52" t="s">
        <v>47</v>
      </c>
      <c r="H54" s="53" t="s">
        <v>43</v>
      </c>
      <c r="I54" s="54">
        <v>3</v>
      </c>
      <c r="J54" s="34">
        <v>67000</v>
      </c>
      <c r="K54" s="36">
        <f t="shared" si="3"/>
        <v>201000</v>
      </c>
    </row>
    <row r="55" spans="7:11" ht="15" customHeight="1" x14ac:dyDescent="0.25">
      <c r="G55" s="55" t="s">
        <v>48</v>
      </c>
      <c r="H55" s="53" t="s">
        <v>43</v>
      </c>
      <c r="I55" s="54">
        <v>2</v>
      </c>
      <c r="J55" s="34">
        <v>13700</v>
      </c>
      <c r="K55" s="36">
        <f t="shared" si="3"/>
        <v>27400</v>
      </c>
    </row>
    <row r="56" spans="7:11" ht="15" customHeight="1" x14ac:dyDescent="0.25">
      <c r="G56" s="56" t="s">
        <v>49</v>
      </c>
      <c r="H56" s="53" t="s">
        <v>43</v>
      </c>
      <c r="I56" s="57">
        <v>3</v>
      </c>
      <c r="J56" s="47">
        <v>12300</v>
      </c>
      <c r="K56" s="36">
        <f t="shared" si="3"/>
        <v>36900</v>
      </c>
    </row>
    <row r="57" spans="7:11" ht="15" customHeight="1" x14ac:dyDescent="0.25">
      <c r="G57" s="58" t="s">
        <v>50</v>
      </c>
      <c r="H57" s="53" t="s">
        <v>43</v>
      </c>
      <c r="I57" s="57">
        <v>1</v>
      </c>
      <c r="J57" s="47">
        <v>24080</v>
      </c>
      <c r="K57" s="36">
        <f t="shared" si="3"/>
        <v>24080</v>
      </c>
    </row>
    <row r="58" spans="7:11" ht="15" customHeight="1" x14ac:dyDescent="0.25">
      <c r="G58" s="8"/>
      <c r="H58" s="8"/>
      <c r="I58" s="8"/>
      <c r="J58" s="8"/>
      <c r="K58" s="8"/>
    </row>
    <row r="59" spans="7:11" ht="15" customHeight="1" x14ac:dyDescent="0.25">
      <c r="G59" s="8"/>
      <c r="H59" s="8"/>
      <c r="I59" s="8"/>
      <c r="J59" s="8"/>
      <c r="K59" s="36">
        <f>SUM(K51:K58)</f>
        <v>398080</v>
      </c>
    </row>
    <row r="62" spans="7:11" ht="15" customHeight="1" x14ac:dyDescent="0.25">
      <c r="H62" s="36">
        <f>K59+K47+K35</f>
        <v>1172670</v>
      </c>
    </row>
    <row r="63" spans="7:11" ht="15" customHeight="1" x14ac:dyDescent="0.25">
      <c r="H63" s="36">
        <f>H62/3</f>
        <v>390890</v>
      </c>
    </row>
  </sheetData>
  <mergeCells count="8">
    <mergeCell ref="A4:K4"/>
    <mergeCell ref="A22:J22"/>
    <mergeCell ref="A1:B1"/>
    <mergeCell ref="C1:K1"/>
    <mergeCell ref="A2:B2"/>
    <mergeCell ref="C2:K2"/>
    <mergeCell ref="A3:B3"/>
    <mergeCell ref="C3:K3"/>
  </mergeCells>
  <pageMargins left="0.78740157499999996" right="0.78740157499999996" top="0.984251969" bottom="0.984251969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Лист4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Левченко Дарья Сергеевна</cp:lastModifiedBy>
  <cp:lastPrinted>2021-10-11T10:39:23Z</cp:lastPrinted>
  <dcterms:created xsi:type="dcterms:W3CDTF">2017-07-07T10:59:11Z</dcterms:created>
  <dcterms:modified xsi:type="dcterms:W3CDTF">2021-10-14T12:54:23Z</dcterms:modified>
</cp:coreProperties>
</file>