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БА\Дирекция по закупкам\АРХИВ\2023 ОЗ\Авиа-ангар\Закупочная документация\"/>
    </mc:Choice>
  </mc:AlternateContent>
  <bookViews>
    <workbookView xWindow="0" yWindow="0" windowWidth="28800" windowHeight="12300" tabRatio="766"/>
  </bookViews>
  <sheets>
    <sheet name="ЭТАП 1" sheetId="2" r:id="rId1"/>
    <sheet name="1 Подготовительные работы" sheetId="21" r:id="rId2"/>
    <sheet name="2.1 Фундаменты" sheetId="3" r:id="rId3"/>
    <sheet name="2.2 Надземная часть авиа-ангара" sheetId="6" r:id="rId4"/>
    <sheet name="2.3 Внутр ИС" sheetId="15" r:id="rId5"/>
    <sheet name="3.1 ТП. Диз-ген" sheetId="9" r:id="rId6"/>
    <sheet name="3.2 Пожарные резервуары" sheetId="12" r:id="rId7"/>
    <sheet name="3.3 Насосная станция" sheetId="7" r:id="rId8"/>
    <sheet name="Лист4" sheetId="17" state="hidden" r:id="rId9"/>
    <sheet name="3.4 Емкость для стоков" sheetId="10" r:id="rId10"/>
    <sheet name="3.5 Площадка под чиллеры" sheetId="13" r:id="rId11"/>
    <sheet name="3.6 Очистные сооружения" sheetId="14" r:id="rId12"/>
    <sheet name="4.1 Внутриплощ ЭОМ " sheetId="16" r:id="rId13"/>
    <sheet name="4.2 Внеш ЭОМ" sheetId="19" r:id="rId14"/>
    <sheet name="4.3 НВК" sheetId="18" r:id="rId15"/>
    <sheet name="4.4 Сети связи" sheetId="20" r:id="rId16"/>
    <sheet name="5. Благоустройство" sheetId="11" r:id="rId17"/>
  </sheets>
  <definedNames>
    <definedName name="_xlnm._FilterDatabase" localSheetId="0" hidden="1">'ЭТАП 1'!$A$2:$J$40</definedName>
    <definedName name="_xlnm.Print_Titles" localSheetId="0">'ЭТАП 1'!$2:$9</definedName>
    <definedName name="_xlnm.Print_Area" localSheetId="1">'1 Подготовительные работы'!$A$1:$K$24</definedName>
    <definedName name="_xlnm.Print_Area" localSheetId="2">'2.1 Фундаменты'!$A$1:$K$81</definedName>
    <definedName name="_xlnm.Print_Area" localSheetId="3">'2.2 Надземная часть авиа-ангара'!$A$1:$K$80</definedName>
    <definedName name="_xlnm.Print_Area" localSheetId="4">'2.3 Внутр ИС'!$A$1:$K$698</definedName>
    <definedName name="_xlnm.Print_Area" localSheetId="5">'3.1 ТП. Диз-ген'!$A$1:$K$82</definedName>
    <definedName name="_xlnm.Print_Area" localSheetId="6">'3.2 Пожарные резервуары'!$A$1:$K$49</definedName>
    <definedName name="_xlnm.Print_Area" localSheetId="7">'3.3 Насосная станция'!$A$1:$K$333</definedName>
    <definedName name="_xlnm.Print_Area" localSheetId="9">'3.4 Емкость для стоков'!$A$1:$K$16</definedName>
    <definedName name="_xlnm.Print_Area" localSheetId="10">'3.5 Площадка под чиллеры'!$A$1:$K$16</definedName>
    <definedName name="_xlnm.Print_Area" localSheetId="11">'3.6 Очистные сооружения'!$A$1:$K$90</definedName>
    <definedName name="_xlnm.Print_Area" localSheetId="12">'4.1 Внутриплощ ЭОМ '!$A$1:$K$86</definedName>
    <definedName name="_xlnm.Print_Area" localSheetId="13">'4.2 Внеш ЭОМ'!$A$1:$K$98</definedName>
    <definedName name="_xlnm.Print_Area" localSheetId="14">'4.3 НВК'!$A$1:$K$309</definedName>
    <definedName name="_xlnm.Print_Area" localSheetId="15">'4.4 Сети связи'!$A$1:$K$70</definedName>
    <definedName name="_xlnm.Print_Area" localSheetId="16">'5. Благоустройство'!$A$1:$K$44</definedName>
    <definedName name="_xlnm.Print_Area" localSheetId="0">'ЭТАП 1'!$A$1:$K$120</definedName>
  </definedNames>
  <calcPr calcId="162913" fullPrecision="0"/>
</workbook>
</file>

<file path=xl/calcChain.xml><?xml version="1.0" encoding="utf-8"?>
<calcChain xmlns="http://schemas.openxmlformats.org/spreadsheetml/2006/main">
  <c r="I92" i="2" l="1"/>
  <c r="J92" i="2" s="1"/>
  <c r="H92" i="2"/>
  <c r="I113" i="2"/>
  <c r="H113" i="2"/>
  <c r="I107" i="2"/>
  <c r="J107" i="2" s="1"/>
  <c r="H107" i="2"/>
  <c r="I105" i="2"/>
  <c r="H105" i="2"/>
  <c r="I104" i="2"/>
  <c r="J104" i="2" s="1"/>
  <c r="H104" i="2"/>
  <c r="I103" i="2"/>
  <c r="H103" i="2"/>
  <c r="F105" i="2"/>
  <c r="F104" i="2"/>
  <c r="F103" i="2"/>
  <c r="J113" i="2" l="1"/>
  <c r="J105" i="2"/>
  <c r="J103" i="2"/>
  <c r="I117" i="2"/>
  <c r="F117" i="2"/>
  <c r="I116" i="2"/>
  <c r="J116" i="2" s="1"/>
  <c r="H116" i="2"/>
  <c r="F116" i="2"/>
  <c r="H115" i="2"/>
  <c r="F115" i="2"/>
  <c r="I114" i="2"/>
  <c r="F114" i="2"/>
  <c r="I112" i="2"/>
  <c r="H112" i="2"/>
  <c r="F112" i="2"/>
  <c r="I111" i="2"/>
  <c r="F111" i="2"/>
  <c r="I110" i="2"/>
  <c r="H110" i="2"/>
  <c r="F110" i="2"/>
  <c r="I109" i="2"/>
  <c r="F109" i="2"/>
  <c r="I108" i="2"/>
  <c r="J108" i="2" s="1"/>
  <c r="H108" i="2"/>
  <c r="F108" i="2"/>
  <c r="F113" i="2" l="1"/>
  <c r="I115" i="2"/>
  <c r="F107" i="2"/>
  <c r="H114" i="2"/>
  <c r="J117" i="2"/>
  <c r="J114" i="2"/>
  <c r="H117" i="2"/>
  <c r="J109" i="2"/>
  <c r="J111" i="2"/>
  <c r="H109" i="2"/>
  <c r="J110" i="2"/>
  <c r="H111" i="2"/>
  <c r="J112" i="2"/>
  <c r="J115" i="2" l="1"/>
  <c r="I101" i="2" l="1"/>
  <c r="F101" i="2"/>
  <c r="I100" i="2"/>
  <c r="J100" i="2" s="1"/>
  <c r="H100" i="2"/>
  <c r="F100" i="2"/>
  <c r="I99" i="2"/>
  <c r="H99" i="2"/>
  <c r="F99" i="2"/>
  <c r="I98" i="2"/>
  <c r="H98" i="2"/>
  <c r="F98" i="2"/>
  <c r="I97" i="2"/>
  <c r="H97" i="2"/>
  <c r="F97" i="2"/>
  <c r="H96" i="2"/>
  <c r="I96" i="2" l="1"/>
  <c r="J101" i="2"/>
  <c r="J99" i="2"/>
  <c r="F96" i="2"/>
  <c r="H101" i="2"/>
  <c r="J98" i="2"/>
  <c r="J97" i="2"/>
  <c r="B61" i="2"/>
  <c r="B60" i="2"/>
  <c r="B59" i="2"/>
  <c r="B58" i="2"/>
  <c r="B57" i="2"/>
  <c r="B56" i="2"/>
  <c r="B52" i="2"/>
  <c r="B51" i="2"/>
  <c r="B50" i="2"/>
  <c r="B49" i="2"/>
  <c r="B48" i="2"/>
  <c r="B47" i="2"/>
  <c r="B46" i="2"/>
  <c r="B45" i="2"/>
  <c r="B43" i="2"/>
  <c r="B42" i="2"/>
  <c r="B41" i="2"/>
  <c r="B39" i="2"/>
  <c r="B38" i="2"/>
  <c r="B37" i="2"/>
  <c r="B36" i="2"/>
  <c r="B35" i="2"/>
  <c r="B34" i="2"/>
  <c r="F82" i="9"/>
  <c r="I81" i="9"/>
  <c r="J81" i="9" s="1"/>
  <c r="H81" i="9"/>
  <c r="F81" i="9"/>
  <c r="I80" i="9"/>
  <c r="J80" i="9" s="1"/>
  <c r="H80" i="9"/>
  <c r="F80" i="9"/>
  <c r="I79" i="9"/>
  <c r="H79" i="9"/>
  <c r="F79" i="9"/>
  <c r="I78" i="9"/>
  <c r="H78" i="9"/>
  <c r="F78" i="9"/>
  <c r="I77" i="9"/>
  <c r="J77" i="9" s="1"/>
  <c r="H77" i="9"/>
  <c r="F77" i="9"/>
  <c r="I76" i="9"/>
  <c r="J76" i="9" s="1"/>
  <c r="H76" i="9"/>
  <c r="F76" i="9"/>
  <c r="I75" i="9"/>
  <c r="J75" i="9" s="1"/>
  <c r="H75" i="9"/>
  <c r="F75" i="9"/>
  <c r="I73" i="9"/>
  <c r="H73" i="9"/>
  <c r="F73" i="9"/>
  <c r="I71" i="9"/>
  <c r="J71" i="9" s="1"/>
  <c r="H71" i="9"/>
  <c r="F71" i="9"/>
  <c r="I70" i="9"/>
  <c r="J70" i="9" s="1"/>
  <c r="H70" i="9"/>
  <c r="F70" i="9"/>
  <c r="I69" i="9"/>
  <c r="J69" i="9" s="1"/>
  <c r="H69" i="9"/>
  <c r="F69" i="9"/>
  <c r="I68" i="9"/>
  <c r="H68" i="9"/>
  <c r="F68" i="9"/>
  <c r="I67" i="9"/>
  <c r="J67" i="9" s="1"/>
  <c r="H67" i="9"/>
  <c r="F67" i="9"/>
  <c r="I66" i="9"/>
  <c r="J66" i="9" s="1"/>
  <c r="H66" i="9"/>
  <c r="F66" i="9"/>
  <c r="I65" i="9"/>
  <c r="J65" i="9" s="1"/>
  <c r="H65" i="9"/>
  <c r="F65" i="9"/>
  <c r="I64" i="9"/>
  <c r="H64" i="9"/>
  <c r="F64" i="9"/>
  <c r="I63" i="9"/>
  <c r="J63" i="9" s="1"/>
  <c r="H63" i="9"/>
  <c r="F63" i="9"/>
  <c r="I62" i="9"/>
  <c r="J62" i="9" s="1"/>
  <c r="H62" i="9"/>
  <c r="F62" i="9"/>
  <c r="I61" i="9"/>
  <c r="J61" i="9" s="1"/>
  <c r="H61" i="9"/>
  <c r="F61" i="9"/>
  <c r="I60" i="9"/>
  <c r="H60" i="9"/>
  <c r="F60" i="9"/>
  <c r="I59" i="9"/>
  <c r="J59" i="9" s="1"/>
  <c r="H59" i="9"/>
  <c r="F59" i="9"/>
  <c r="I58" i="9"/>
  <c r="J58" i="9" s="1"/>
  <c r="H58" i="9"/>
  <c r="F58" i="9"/>
  <c r="I56" i="9"/>
  <c r="J56" i="9" s="1"/>
  <c r="H56" i="9"/>
  <c r="F56" i="9"/>
  <c r="I55" i="9"/>
  <c r="H55" i="9"/>
  <c r="F55" i="9"/>
  <c r="I54" i="9"/>
  <c r="J54" i="9" s="1"/>
  <c r="H54" i="9"/>
  <c r="F54" i="9"/>
  <c r="I53" i="9"/>
  <c r="J53" i="9" s="1"/>
  <c r="H53" i="9"/>
  <c r="F53" i="9"/>
  <c r="I52" i="9"/>
  <c r="J52" i="9" s="1"/>
  <c r="H52" i="9"/>
  <c r="F52" i="9"/>
  <c r="I50" i="9"/>
  <c r="H50" i="9"/>
  <c r="F50" i="9"/>
  <c r="I49" i="9"/>
  <c r="J49" i="9" s="1"/>
  <c r="H49" i="9"/>
  <c r="F49" i="9"/>
  <c r="I48" i="9"/>
  <c r="J48" i="9" s="1"/>
  <c r="H48" i="9"/>
  <c r="F48" i="9"/>
  <c r="I47" i="9"/>
  <c r="J47" i="9" s="1"/>
  <c r="H47" i="9"/>
  <c r="F47" i="9"/>
  <c r="I46" i="9"/>
  <c r="H46" i="9"/>
  <c r="F46" i="9"/>
  <c r="I45" i="9"/>
  <c r="J45" i="9" s="1"/>
  <c r="H45" i="9"/>
  <c r="F45" i="9"/>
  <c r="I44" i="9"/>
  <c r="J44" i="9" s="1"/>
  <c r="H44" i="9"/>
  <c r="F44" i="9"/>
  <c r="I43" i="9"/>
  <c r="J43" i="9" s="1"/>
  <c r="H43" i="9"/>
  <c r="F43" i="9"/>
  <c r="I42" i="9"/>
  <c r="H42" i="9"/>
  <c r="F42" i="9"/>
  <c r="I39" i="9"/>
  <c r="J39" i="9" s="1"/>
  <c r="H39" i="9"/>
  <c r="F39" i="9"/>
  <c r="I38" i="9"/>
  <c r="J38" i="9" s="1"/>
  <c r="H38" i="9"/>
  <c r="F38" i="9"/>
  <c r="I37" i="9"/>
  <c r="J37" i="9" s="1"/>
  <c r="H37" i="9"/>
  <c r="F37" i="9"/>
  <c r="I36" i="9"/>
  <c r="H36" i="9"/>
  <c r="F36" i="9"/>
  <c r="I35" i="9"/>
  <c r="J35" i="9" s="1"/>
  <c r="H35" i="9"/>
  <c r="F35" i="9"/>
  <c r="I34" i="9"/>
  <c r="J34" i="9" s="1"/>
  <c r="H34" i="9"/>
  <c r="F34" i="9"/>
  <c r="I33" i="9"/>
  <c r="H33" i="9"/>
  <c r="F33" i="9"/>
  <c r="I32" i="9"/>
  <c r="H32" i="9"/>
  <c r="F32" i="9"/>
  <c r="I31" i="9"/>
  <c r="J31" i="9" s="1"/>
  <c r="H31" i="9"/>
  <c r="F31" i="9"/>
  <c r="I30" i="9"/>
  <c r="J30" i="9" s="1"/>
  <c r="H30" i="9"/>
  <c r="F30" i="9"/>
  <c r="I29" i="9"/>
  <c r="J29" i="9" s="1"/>
  <c r="D29" i="9"/>
  <c r="H29" i="9" s="1"/>
  <c r="H27" i="9"/>
  <c r="H26" i="9" s="1"/>
  <c r="H37" i="2" s="1"/>
  <c r="I27" i="9"/>
  <c r="D25" i="9"/>
  <c r="D24" i="9"/>
  <c r="H23" i="9"/>
  <c r="F23" i="9"/>
  <c r="I23" i="9"/>
  <c r="H22" i="9"/>
  <c r="F22" i="9"/>
  <c r="I22" i="9"/>
  <c r="H21" i="9"/>
  <c r="I24" i="21"/>
  <c r="D24" i="21"/>
  <c r="I23" i="21"/>
  <c r="H23" i="21"/>
  <c r="F23" i="21"/>
  <c r="I22" i="21"/>
  <c r="J22" i="21" s="1"/>
  <c r="H22" i="21"/>
  <c r="F22" i="21"/>
  <c r="I21" i="21"/>
  <c r="J21" i="21" s="1"/>
  <c r="H21" i="21"/>
  <c r="F21" i="21"/>
  <c r="I20" i="21"/>
  <c r="J20" i="21" s="1"/>
  <c r="H20" i="21"/>
  <c r="F20" i="21"/>
  <c r="I19" i="21"/>
  <c r="H19" i="21"/>
  <c r="F19" i="21"/>
  <c r="I18" i="21"/>
  <c r="J18" i="21" s="1"/>
  <c r="H18" i="21"/>
  <c r="F18" i="21"/>
  <c r="I17" i="21"/>
  <c r="J17" i="21" s="1"/>
  <c r="H17" i="21"/>
  <c r="F17" i="21"/>
  <c r="I16" i="21"/>
  <c r="J16" i="21" s="1"/>
  <c r="H16" i="21"/>
  <c r="F16" i="21"/>
  <c r="I15" i="21"/>
  <c r="J15" i="21" s="1"/>
  <c r="H15" i="21"/>
  <c r="F15" i="21"/>
  <c r="I14" i="21"/>
  <c r="J14" i="21" s="1"/>
  <c r="H14" i="21"/>
  <c r="F14" i="21"/>
  <c r="I13" i="21"/>
  <c r="J13" i="21" s="1"/>
  <c r="H13" i="21"/>
  <c r="F13" i="21"/>
  <c r="F29" i="9" l="1"/>
  <c r="J96" i="2"/>
  <c r="H28" i="9"/>
  <c r="H38" i="2" s="1"/>
  <c r="F28" i="9"/>
  <c r="F38" i="2" s="1"/>
  <c r="F40" i="9"/>
  <c r="F39" i="2" s="1"/>
  <c r="J79" i="9"/>
  <c r="J42" i="9"/>
  <c r="J46" i="9"/>
  <c r="J50" i="9"/>
  <c r="J55" i="9"/>
  <c r="J60" i="9"/>
  <c r="J64" i="9"/>
  <c r="J68" i="9"/>
  <c r="J73" i="9"/>
  <c r="J78" i="9"/>
  <c r="J33" i="9"/>
  <c r="J32" i="9"/>
  <c r="J36" i="9"/>
  <c r="J27" i="9"/>
  <c r="J26" i="9" s="1"/>
  <c r="J37" i="2" s="1"/>
  <c r="F27" i="9"/>
  <c r="F26" i="9" s="1"/>
  <c r="F37" i="2" s="1"/>
  <c r="J23" i="9"/>
  <c r="J22" i="9"/>
  <c r="H24" i="9"/>
  <c r="H25" i="9"/>
  <c r="J24" i="21"/>
  <c r="J19" i="21"/>
  <c r="J23" i="21"/>
  <c r="H24" i="21"/>
  <c r="J28" i="9" l="1"/>
  <c r="J38" i="2" s="1"/>
  <c r="F25" i="11"/>
  <c r="I44" i="11"/>
  <c r="F10" i="11"/>
  <c r="F44" i="11"/>
  <c r="F43" i="11"/>
  <c r="F42" i="11"/>
  <c r="F41" i="11"/>
  <c r="F40" i="11"/>
  <c r="F39" i="11"/>
  <c r="F38" i="11" s="1"/>
  <c r="F84" i="2" s="1"/>
  <c r="F34" i="11"/>
  <c r="F28" i="11"/>
  <c r="F27" i="11"/>
  <c r="F26" i="11"/>
  <c r="F21" i="11"/>
  <c r="F20" i="11"/>
  <c r="F19" i="11"/>
  <c r="F18" i="11"/>
  <c r="D14" i="11"/>
  <c r="F14" i="11" s="1"/>
  <c r="D13" i="11"/>
  <c r="D12" i="11"/>
  <c r="I14" i="11" l="1"/>
  <c r="J14" i="11" s="1"/>
  <c r="I20" i="11"/>
  <c r="J20" i="11" s="1"/>
  <c r="H26" i="11"/>
  <c r="I42" i="11"/>
  <c r="J42" i="11" s="1"/>
  <c r="I41" i="11"/>
  <c r="J41" i="11" s="1"/>
  <c r="I13" i="11"/>
  <c r="J13" i="11" s="1"/>
  <c r="H16" i="11"/>
  <c r="H36" i="11"/>
  <c r="H10" i="11"/>
  <c r="H11" i="11"/>
  <c r="H21" i="11"/>
  <c r="I39" i="11"/>
  <c r="J39" i="11" s="1"/>
  <c r="I43" i="11"/>
  <c r="J43" i="11" s="1"/>
  <c r="H22" i="11"/>
  <c r="H29" i="11"/>
  <c r="I12" i="11"/>
  <c r="J12" i="11" s="1"/>
  <c r="H23" i="11"/>
  <c r="H30" i="11"/>
  <c r="H40" i="11"/>
  <c r="F23" i="11"/>
  <c r="F37" i="11"/>
  <c r="F30" i="11"/>
  <c r="F29" i="11"/>
  <c r="F24" i="11" s="1"/>
  <c r="F82" i="2" s="1"/>
  <c r="F35" i="11"/>
  <c r="F22" i="11"/>
  <c r="F36" i="11"/>
  <c r="I40" i="11"/>
  <c r="J40" i="11" s="1"/>
  <c r="I17" i="11"/>
  <c r="J17" i="11" s="1"/>
  <c r="F13" i="11"/>
  <c r="F17" i="11"/>
  <c r="I11" i="11"/>
  <c r="F11" i="11"/>
  <c r="I18" i="11"/>
  <c r="J18" i="11" s="1"/>
  <c r="H37" i="11"/>
  <c r="F12" i="11"/>
  <c r="I10" i="11"/>
  <c r="J10" i="11" s="1"/>
  <c r="F16" i="11"/>
  <c r="I19" i="11"/>
  <c r="J44" i="11"/>
  <c r="H18" i="11"/>
  <c r="I28" i="11"/>
  <c r="H27" i="11"/>
  <c r="H32" i="11"/>
  <c r="H33" i="11"/>
  <c r="H12" i="11"/>
  <c r="H14" i="11"/>
  <c r="H17" i="11"/>
  <c r="H19" i="11"/>
  <c r="I21" i="11"/>
  <c r="I23" i="11"/>
  <c r="I26" i="11"/>
  <c r="H44" i="11"/>
  <c r="H43" i="11"/>
  <c r="H42" i="11"/>
  <c r="H41" i="11"/>
  <c r="F9" i="11" l="1"/>
  <c r="F80" i="2" s="1"/>
  <c r="F15" i="11"/>
  <c r="F81" i="2" s="1"/>
  <c r="J38" i="11"/>
  <c r="J84" i="2" s="1"/>
  <c r="H20" i="11"/>
  <c r="H15" i="11" s="1"/>
  <c r="H81" i="2" s="1"/>
  <c r="H25" i="11"/>
  <c r="I25" i="11"/>
  <c r="J25" i="11" s="1"/>
  <c r="H13" i="11"/>
  <c r="H9" i="11" s="1"/>
  <c r="H80" i="2" s="1"/>
  <c r="H39" i="11"/>
  <c r="H38" i="11" s="1"/>
  <c r="H84" i="2" s="1"/>
  <c r="I16" i="11"/>
  <c r="J16" i="11" s="1"/>
  <c r="I22" i="11"/>
  <c r="J22" i="11" s="1"/>
  <c r="I30" i="11"/>
  <c r="J30" i="11" s="1"/>
  <c r="I29" i="11"/>
  <c r="J29" i="11" s="1"/>
  <c r="I36" i="11"/>
  <c r="J36" i="11" s="1"/>
  <c r="I37" i="11"/>
  <c r="J37" i="11" s="1"/>
  <c r="J11" i="11"/>
  <c r="J9" i="11" s="1"/>
  <c r="J80" i="2" s="1"/>
  <c r="I27" i="11"/>
  <c r="J27" i="11" s="1"/>
  <c r="J19" i="11"/>
  <c r="J28" i="11"/>
  <c r="H35" i="11"/>
  <c r="I35" i="11"/>
  <c r="F32" i="11"/>
  <c r="I32" i="11"/>
  <c r="F33" i="11"/>
  <c r="I33" i="11"/>
  <c r="J21" i="11"/>
  <c r="J26" i="11"/>
  <c r="J23" i="11"/>
  <c r="H28" i="11"/>
  <c r="F31" i="11" l="1"/>
  <c r="F83" i="2" s="1"/>
  <c r="H24" i="11"/>
  <c r="H82" i="2" s="1"/>
  <c r="J24" i="11"/>
  <c r="J82" i="2" s="1"/>
  <c r="J15" i="11"/>
  <c r="J81" i="2" s="1"/>
  <c r="J33" i="11"/>
  <c r="J35" i="11"/>
  <c r="J32" i="11"/>
  <c r="H34" i="11"/>
  <c r="H31" i="11" s="1"/>
  <c r="H83" i="2" s="1"/>
  <c r="I34" i="11"/>
  <c r="J34" i="11" l="1"/>
  <c r="J31" i="11" s="1"/>
  <c r="J83" i="2" s="1"/>
  <c r="D29" i="19" l="1"/>
  <c r="F25" i="19"/>
  <c r="D80" i="14" l="1"/>
  <c r="H468" i="15" l="1"/>
  <c r="H467" i="15"/>
  <c r="H466" i="15"/>
  <c r="H465" i="15"/>
  <c r="H464" i="15" l="1"/>
  <c r="F70" i="19" l="1"/>
  <c r="H63" i="19"/>
  <c r="H54" i="19"/>
  <c r="H53" i="19"/>
  <c r="H48" i="19"/>
  <c r="F23" i="19"/>
  <c r="F22" i="19"/>
  <c r="F20" i="19"/>
  <c r="F19" i="19"/>
  <c r="I18" i="19"/>
  <c r="H18" i="19"/>
  <c r="F18" i="19"/>
  <c r="F17" i="19"/>
  <c r="F16" i="19"/>
  <c r="I15" i="19"/>
  <c r="J15" i="19" s="1"/>
  <c r="H15" i="19"/>
  <c r="F15" i="19"/>
  <c r="F14" i="19"/>
  <c r="F13" i="19"/>
  <c r="H12" i="19"/>
  <c r="I12" i="19"/>
  <c r="B68" i="2"/>
  <c r="B67" i="2"/>
  <c r="B66" i="2"/>
  <c r="J18" i="19" l="1"/>
  <c r="J12" i="19"/>
  <c r="F12" i="19"/>
  <c r="H69" i="20" l="1"/>
  <c r="B78" i="2"/>
  <c r="B77" i="2"/>
  <c r="F70" i="20"/>
  <c r="H46" i="18" l="1"/>
  <c r="H45" i="18"/>
  <c r="H44" i="18"/>
  <c r="H43" i="18"/>
  <c r="H42" i="18"/>
  <c r="H41" i="18"/>
  <c r="H40" i="18"/>
  <c r="H39" i="18"/>
  <c r="H38" i="18"/>
  <c r="H34" i="18"/>
  <c r="H33" i="18"/>
  <c r="H32" i="18"/>
  <c r="F90" i="14" l="1"/>
  <c r="H74" i="14"/>
  <c r="I77" i="16"/>
  <c r="J77" i="16" s="1"/>
  <c r="H77" i="16"/>
  <c r="F77" i="16"/>
  <c r="I44" i="16"/>
  <c r="H44" i="16"/>
  <c r="F44" i="16"/>
  <c r="I43" i="16"/>
  <c r="H43" i="16"/>
  <c r="F43" i="16"/>
  <c r="J43" i="16" l="1"/>
  <c r="J44" i="16"/>
  <c r="H255" i="7" l="1"/>
  <c r="H329" i="7" l="1"/>
  <c r="H328" i="7"/>
  <c r="H327" i="7"/>
  <c r="H326" i="7"/>
  <c r="H325" i="7"/>
  <c r="H324" i="7"/>
  <c r="H323" i="7"/>
  <c r="H321" i="7"/>
  <c r="H307" i="7"/>
  <c r="H300" i="7"/>
  <c r="H290" i="7"/>
  <c r="H330" i="7"/>
  <c r="H267" i="7"/>
  <c r="F333" i="7" l="1"/>
  <c r="G6" i="11" l="1"/>
  <c r="E6" i="11"/>
  <c r="G6" i="13"/>
  <c r="E6" i="13"/>
  <c r="G6" i="20"/>
  <c r="E6" i="20"/>
  <c r="G6" i="14"/>
  <c r="E6" i="14"/>
  <c r="G6" i="18"/>
  <c r="E6" i="18"/>
  <c r="G6" i="19"/>
  <c r="E6" i="19"/>
  <c r="G6" i="16"/>
  <c r="E6" i="16"/>
  <c r="G6" i="10"/>
  <c r="E6" i="10"/>
  <c r="G6" i="7"/>
  <c r="E6" i="7"/>
  <c r="G6" i="12"/>
  <c r="E6" i="12"/>
  <c r="G6" i="9"/>
  <c r="E6" i="9"/>
  <c r="G6" i="15"/>
  <c r="E6" i="15"/>
  <c r="G6" i="6"/>
  <c r="E6" i="6"/>
  <c r="E6" i="3"/>
  <c r="G6" i="3"/>
  <c r="D43" i="12" l="1"/>
  <c r="D130" i="15"/>
  <c r="D80" i="3" l="1"/>
  <c r="D81" i="3"/>
  <c r="D73" i="3"/>
  <c r="D72" i="3"/>
  <c r="D74" i="3"/>
  <c r="D58" i="3"/>
  <c r="D48" i="3"/>
  <c r="D47" i="3"/>
  <c r="D36" i="3"/>
  <c r="D35" i="3"/>
  <c r="D22" i="3"/>
  <c r="D21" i="3"/>
  <c r="D406" i="15"/>
  <c r="D403" i="15"/>
  <c r="D402" i="15"/>
  <c r="D398" i="15"/>
  <c r="D397" i="15"/>
  <c r="D396" i="15"/>
  <c r="D365" i="15"/>
  <c r="D362" i="15"/>
  <c r="D361" i="15"/>
  <c r="D360" i="15"/>
  <c r="D343" i="15"/>
  <c r="D341" i="15"/>
  <c r="D337" i="15"/>
  <c r="D331" i="15"/>
  <c r="D330" i="15"/>
  <c r="D329" i="15"/>
  <c r="D325" i="15"/>
  <c r="D324" i="15"/>
  <c r="D323" i="15"/>
  <c r="D322" i="15"/>
  <c r="D321" i="15"/>
  <c r="D314" i="15"/>
  <c r="D311" i="15"/>
  <c r="H73" i="3" l="1"/>
  <c r="I95" i="2" l="1"/>
  <c r="H95" i="2"/>
  <c r="F95" i="2"/>
  <c r="I94" i="2"/>
  <c r="J94" i="2" s="1"/>
  <c r="H94" i="2"/>
  <c r="F94" i="2"/>
  <c r="I93" i="2"/>
  <c r="H93" i="2"/>
  <c r="F93" i="2"/>
  <c r="H61" i="19" l="1"/>
  <c r="H25" i="19"/>
  <c r="I25" i="19"/>
  <c r="J25" i="19" s="1"/>
  <c r="H64" i="20"/>
  <c r="F35" i="19"/>
  <c r="H56" i="19"/>
  <c r="H55" i="19"/>
  <c r="H59" i="19"/>
  <c r="H58" i="19"/>
  <c r="H57" i="19"/>
  <c r="H50" i="19"/>
  <c r="H52" i="19"/>
  <c r="H45" i="19"/>
  <c r="H36" i="19"/>
  <c r="H44" i="19"/>
  <c r="H34" i="19"/>
  <c r="H41" i="19"/>
  <c r="H43" i="19"/>
  <c r="H42" i="19"/>
  <c r="H37" i="19"/>
  <c r="H40" i="19"/>
  <c r="H39" i="19"/>
  <c r="H48" i="16"/>
  <c r="H241" i="15"/>
  <c r="F241" i="15"/>
  <c r="H63" i="20"/>
  <c r="H31" i="18"/>
  <c r="H30" i="18"/>
  <c r="H37" i="18"/>
  <c r="H36" i="18"/>
  <c r="H35" i="18"/>
  <c r="H314" i="7"/>
  <c r="H291" i="7"/>
  <c r="H311" i="7"/>
  <c r="H284" i="7"/>
  <c r="H318" i="7"/>
  <c r="H315" i="7"/>
  <c r="H309" i="7"/>
  <c r="H317" i="7"/>
  <c r="H313" i="7"/>
  <c r="H296" i="7"/>
  <c r="H316" i="7"/>
  <c r="H308" i="7"/>
  <c r="H295" i="7"/>
  <c r="H322" i="7"/>
  <c r="F278" i="7"/>
  <c r="F260" i="7"/>
  <c r="F244" i="7"/>
  <c r="F92" i="2"/>
  <c r="H404" i="15"/>
  <c r="F404" i="15"/>
  <c r="H325" i="15"/>
  <c r="H324" i="15"/>
  <c r="H281" i="7"/>
  <c r="H259" i="7"/>
  <c r="H246" i="7"/>
  <c r="H266" i="7"/>
  <c r="H282" i="7"/>
  <c r="H65" i="20"/>
  <c r="H283" i="7"/>
  <c r="H287" i="7"/>
  <c r="H248" i="7"/>
  <c r="H243" i="7"/>
  <c r="H251" i="7"/>
  <c r="H247" i="7"/>
  <c r="H301" i="7"/>
  <c r="H263" i="7"/>
  <c r="H270" i="7"/>
  <c r="H66" i="19"/>
  <c r="H51" i="19"/>
  <c r="H65" i="19"/>
  <c r="H49" i="19"/>
  <c r="H75" i="16"/>
  <c r="H47" i="19"/>
  <c r="H62" i="19"/>
  <c r="H69" i="19"/>
  <c r="H68" i="19"/>
  <c r="H67" i="19"/>
  <c r="H279" i="7"/>
  <c r="H302" i="7"/>
  <c r="H264" i="7"/>
  <c r="H280" i="7"/>
  <c r="H265" i="7"/>
  <c r="J93" i="2"/>
  <c r="J95" i="2"/>
  <c r="F59" i="20"/>
  <c r="H13" i="20"/>
  <c r="H58" i="20"/>
  <c r="H293" i="7" l="1"/>
  <c r="I241" i="15"/>
  <c r="I22" i="19"/>
  <c r="J22" i="19" s="1"/>
  <c r="H22" i="19"/>
  <c r="I23" i="19"/>
  <c r="J23" i="19" s="1"/>
  <c r="H23" i="19"/>
  <c r="I14" i="19"/>
  <c r="J14" i="19" s="1"/>
  <c r="H14" i="19"/>
  <c r="I61" i="19"/>
  <c r="J61" i="19" s="1"/>
  <c r="F61" i="19"/>
  <c r="F34" i="19"/>
  <c r="I34" i="19"/>
  <c r="J34" i="19" s="1"/>
  <c r="F41" i="19"/>
  <c r="I41" i="19"/>
  <c r="J41" i="19" s="1"/>
  <c r="F36" i="19"/>
  <c r="I36" i="19"/>
  <c r="J36" i="19" s="1"/>
  <c r="I59" i="19"/>
  <c r="J59" i="19" s="1"/>
  <c r="F59" i="19"/>
  <c r="F40" i="19"/>
  <c r="I40" i="19"/>
  <c r="J40" i="19" s="1"/>
  <c r="F45" i="19"/>
  <c r="I45" i="19"/>
  <c r="J45" i="19" s="1"/>
  <c r="I55" i="19"/>
  <c r="J55" i="19" s="1"/>
  <c r="F55" i="19"/>
  <c r="I37" i="19"/>
  <c r="J37" i="19" s="1"/>
  <c r="F37" i="19"/>
  <c r="F56" i="19"/>
  <c r="I56" i="19"/>
  <c r="J56" i="19" s="1"/>
  <c r="I44" i="19"/>
  <c r="J44" i="19" s="1"/>
  <c r="F44" i="19"/>
  <c r="F42" i="19"/>
  <c r="I42" i="19"/>
  <c r="J42" i="19" s="1"/>
  <c r="I39" i="19"/>
  <c r="J39" i="19" s="1"/>
  <c r="F39" i="19"/>
  <c r="F58" i="19"/>
  <c r="I58" i="19"/>
  <c r="J58" i="19" s="1"/>
  <c r="I48" i="19"/>
  <c r="J48" i="19" s="1"/>
  <c r="F48" i="19"/>
  <c r="I52" i="19"/>
  <c r="J52" i="19" s="1"/>
  <c r="F52" i="19"/>
  <c r="F43" i="19"/>
  <c r="I43" i="19"/>
  <c r="J43" i="19" s="1"/>
  <c r="I50" i="19"/>
  <c r="J50" i="19" s="1"/>
  <c r="F50" i="19"/>
  <c r="I57" i="19"/>
  <c r="J57" i="19" s="1"/>
  <c r="F57" i="19"/>
  <c r="I13" i="20"/>
  <c r="F13" i="20"/>
  <c r="F60" i="19"/>
  <c r="F51" i="19"/>
  <c r="I51" i="19"/>
  <c r="J51" i="19" s="1"/>
  <c r="I66" i="19"/>
  <c r="J66" i="19" s="1"/>
  <c r="F66" i="19"/>
  <c r="I62" i="19"/>
  <c r="J62" i="19" s="1"/>
  <c r="F62" i="19"/>
  <c r="F53" i="19"/>
  <c r="I53" i="19"/>
  <c r="J53" i="19" s="1"/>
  <c r="F65" i="19"/>
  <c r="I65" i="19"/>
  <c r="J65" i="19" s="1"/>
  <c r="I63" i="19"/>
  <c r="J63" i="19" s="1"/>
  <c r="F63" i="19"/>
  <c r="I49" i="19"/>
  <c r="J49" i="19" s="1"/>
  <c r="F49" i="19"/>
  <c r="I69" i="19"/>
  <c r="J69" i="19" s="1"/>
  <c r="F69" i="19"/>
  <c r="I54" i="19"/>
  <c r="J54" i="19" s="1"/>
  <c r="F54" i="19"/>
  <c r="H35" i="19"/>
  <c r="I35" i="19"/>
  <c r="J35" i="19" s="1"/>
  <c r="I68" i="19"/>
  <c r="J68" i="19" s="1"/>
  <c r="F68" i="19"/>
  <c r="I67" i="19"/>
  <c r="J67" i="19" s="1"/>
  <c r="F67" i="19"/>
  <c r="H289" i="7"/>
  <c r="I468" i="15"/>
  <c r="F468" i="15"/>
  <c r="F466" i="15"/>
  <c r="I466" i="15"/>
  <c r="I467" i="15"/>
  <c r="F467" i="15"/>
  <c r="I464" i="15"/>
  <c r="F464" i="15"/>
  <c r="H303" i="7"/>
  <c r="F288" i="7"/>
  <c r="F286" i="7"/>
  <c r="I465" i="15"/>
  <c r="F465" i="15"/>
  <c r="H285" i="7"/>
  <c r="F47" i="19"/>
  <c r="I47" i="19"/>
  <c r="J47" i="19" s="1"/>
  <c r="I58" i="20"/>
  <c r="J58" i="20" s="1"/>
  <c r="F58" i="20"/>
  <c r="I59" i="20"/>
  <c r="H59" i="20"/>
  <c r="F67" i="20"/>
  <c r="H61" i="20"/>
  <c r="H60" i="20"/>
  <c r="H68" i="20"/>
  <c r="I61" i="20"/>
  <c r="J61" i="20" s="1"/>
  <c r="F61" i="20"/>
  <c r="I64" i="20"/>
  <c r="J64" i="20" s="1"/>
  <c r="F64" i="20"/>
  <c r="F255" i="7"/>
  <c r="I63" i="20"/>
  <c r="J63" i="20" s="1"/>
  <c r="F63" i="20"/>
  <c r="I65" i="20"/>
  <c r="J65" i="20" s="1"/>
  <c r="F65" i="20"/>
  <c r="F60" i="20"/>
  <c r="F38" i="18"/>
  <c r="I38" i="18"/>
  <c r="J38" i="18" s="1"/>
  <c r="I45" i="18"/>
  <c r="J45" i="18" s="1"/>
  <c r="F45" i="18"/>
  <c r="F31" i="18"/>
  <c r="I31" i="18"/>
  <c r="J31" i="18" s="1"/>
  <c r="I37" i="18"/>
  <c r="J37" i="18" s="1"/>
  <c r="F37" i="18"/>
  <c r="I34" i="18"/>
  <c r="J34" i="18" s="1"/>
  <c r="F34" i="18"/>
  <c r="F39" i="18"/>
  <c r="I39" i="18"/>
  <c r="J39" i="18" s="1"/>
  <c r="I46" i="18"/>
  <c r="J46" i="18" s="1"/>
  <c r="F46" i="18"/>
  <c r="F30" i="18"/>
  <c r="I30" i="18"/>
  <c r="J30" i="18" s="1"/>
  <c r="F35" i="18"/>
  <c r="I35" i="18"/>
  <c r="J35" i="18" s="1"/>
  <c r="I33" i="18"/>
  <c r="J33" i="18" s="1"/>
  <c r="F33" i="18"/>
  <c r="F32" i="18"/>
  <c r="I32" i="18"/>
  <c r="J32" i="18" s="1"/>
  <c r="F42" i="18"/>
  <c r="I42" i="18"/>
  <c r="J42" i="18" s="1"/>
  <c r="I36" i="18"/>
  <c r="J36" i="18" s="1"/>
  <c r="F36" i="18"/>
  <c r="F40" i="18"/>
  <c r="I40" i="18"/>
  <c r="J40" i="18" s="1"/>
  <c r="I41" i="18"/>
  <c r="J41" i="18" s="1"/>
  <c r="F41" i="18"/>
  <c r="I43" i="18"/>
  <c r="J43" i="18" s="1"/>
  <c r="F43" i="18"/>
  <c r="I44" i="18"/>
  <c r="J44" i="18" s="1"/>
  <c r="F44" i="18"/>
  <c r="I311" i="7"/>
  <c r="J311" i="7" s="1"/>
  <c r="F311" i="7"/>
  <c r="I290" i="7"/>
  <c r="J290" i="7" s="1"/>
  <c r="F290" i="7"/>
  <c r="I314" i="7"/>
  <c r="J314" i="7" s="1"/>
  <c r="F314" i="7"/>
  <c r="I328" i="7"/>
  <c r="F328" i="7"/>
  <c r="F75" i="16"/>
  <c r="I75" i="16"/>
  <c r="J75" i="16" s="1"/>
  <c r="I326" i="7"/>
  <c r="F326" i="7"/>
  <c r="I313" i="7"/>
  <c r="J313" i="7" s="1"/>
  <c r="F313" i="7"/>
  <c r="I329" i="7"/>
  <c r="F329" i="7"/>
  <c r="F317" i="7"/>
  <c r="I317" i="7"/>
  <c r="J317" i="7" s="1"/>
  <c r="I295" i="7"/>
  <c r="J295" i="7" s="1"/>
  <c r="F295" i="7"/>
  <c r="I315" i="7"/>
  <c r="J315" i="7" s="1"/>
  <c r="F315" i="7"/>
  <c r="J241" i="15"/>
  <c r="F296" i="7"/>
  <c r="I296" i="7"/>
  <c r="J296" i="7" s="1"/>
  <c r="F327" i="7"/>
  <c r="I327" i="7"/>
  <c r="F322" i="7"/>
  <c r="I322" i="7"/>
  <c r="F316" i="7"/>
  <c r="I316" i="7"/>
  <c r="J316" i="7" s="1"/>
  <c r="F325" i="7"/>
  <c r="I325" i="7"/>
  <c r="F324" i="7"/>
  <c r="I324" i="7"/>
  <c r="I318" i="7"/>
  <c r="J318" i="7" s="1"/>
  <c r="F318" i="7"/>
  <c r="I323" i="7"/>
  <c r="F323" i="7"/>
  <c r="I48" i="16"/>
  <c r="J48" i="16" s="1"/>
  <c r="F48" i="16"/>
  <c r="I293" i="7"/>
  <c r="J293" i="7" s="1"/>
  <c r="F293" i="7"/>
  <c r="F289" i="7"/>
  <c r="I289" i="7"/>
  <c r="J289" i="7" s="1"/>
  <c r="F291" i="7"/>
  <c r="I291" i="7"/>
  <c r="J291" i="7" s="1"/>
  <c r="I284" i="7"/>
  <c r="J284" i="7" s="1"/>
  <c r="F284" i="7"/>
  <c r="I74" i="14"/>
  <c r="F74" i="14"/>
  <c r="I308" i="7"/>
  <c r="J308" i="7" s="1"/>
  <c r="F308" i="7"/>
  <c r="F309" i="7"/>
  <c r="I309" i="7"/>
  <c r="J309" i="7" s="1"/>
  <c r="F270" i="7"/>
  <c r="I270" i="7"/>
  <c r="J270" i="7" s="1"/>
  <c r="F302" i="7"/>
  <c r="I302" i="7"/>
  <c r="J302" i="7" s="1"/>
  <c r="I285" i="7"/>
  <c r="J285" i="7" s="1"/>
  <c r="F285" i="7"/>
  <c r="F279" i="7"/>
  <c r="I279" i="7"/>
  <c r="J279" i="7" s="1"/>
  <c r="I307" i="7"/>
  <c r="J307" i="7" s="1"/>
  <c r="F307" i="7"/>
  <c r="F247" i="7"/>
  <c r="I247" i="7"/>
  <c r="J247" i="7" s="1"/>
  <c r="I280" i="7"/>
  <c r="J280" i="7" s="1"/>
  <c r="F280" i="7"/>
  <c r="F251" i="7"/>
  <c r="I251" i="7"/>
  <c r="J251" i="7" s="1"/>
  <c r="I263" i="7"/>
  <c r="J263" i="7" s="1"/>
  <c r="F263" i="7"/>
  <c r="F281" i="7"/>
  <c r="I281" i="7"/>
  <c r="J281" i="7" s="1"/>
  <c r="F282" i="7"/>
  <c r="I282" i="7"/>
  <c r="J282" i="7" s="1"/>
  <c r="I259" i="7"/>
  <c r="F259" i="7"/>
  <c r="F252" i="7"/>
  <c r="I252" i="7"/>
  <c r="J252" i="7" s="1"/>
  <c r="F264" i="7"/>
  <c r="I264" i="7"/>
  <c r="J264" i="7" s="1"/>
  <c r="I246" i="7"/>
  <c r="J246" i="7" s="1"/>
  <c r="F246" i="7"/>
  <c r="I283" i="7"/>
  <c r="J283" i="7" s="1"/>
  <c r="F283" i="7"/>
  <c r="H278" i="7"/>
  <c r="I278" i="7"/>
  <c r="J278" i="7" s="1"/>
  <c r="F265" i="7"/>
  <c r="I265" i="7"/>
  <c r="J265" i="7" s="1"/>
  <c r="I266" i="7"/>
  <c r="J266" i="7" s="1"/>
  <c r="F266" i="7"/>
  <c r="F287" i="7"/>
  <c r="I287" i="7"/>
  <c r="J287" i="7" s="1"/>
  <c r="F269" i="7"/>
  <c r="H271" i="7"/>
  <c r="H252" i="7"/>
  <c r="I250" i="7"/>
  <c r="I248" i="7"/>
  <c r="J248" i="7" s="1"/>
  <c r="F248" i="7"/>
  <c r="I288" i="7"/>
  <c r="J288" i="7" s="1"/>
  <c r="H288" i="7"/>
  <c r="I301" i="7"/>
  <c r="J301" i="7" s="1"/>
  <c r="F301" i="7"/>
  <c r="I267" i="7"/>
  <c r="J267" i="7" s="1"/>
  <c r="F267" i="7"/>
  <c r="H260" i="7"/>
  <c r="I260" i="7"/>
  <c r="J260" i="7" s="1"/>
  <c r="H244" i="7"/>
  <c r="I244" i="7"/>
  <c r="J244" i="7" s="1"/>
  <c r="H242" i="7"/>
  <c r="F250" i="7"/>
  <c r="I243" i="7"/>
  <c r="F243" i="7"/>
  <c r="F242" i="7"/>
  <c r="I242" i="7"/>
  <c r="I404" i="15"/>
  <c r="J404" i="15" s="1"/>
  <c r="F324" i="15"/>
  <c r="I324" i="15"/>
  <c r="F325" i="15"/>
  <c r="I325" i="15"/>
  <c r="F102" i="2"/>
  <c r="I17" i="19" l="1"/>
  <c r="J17" i="19" s="1"/>
  <c r="H17" i="19"/>
  <c r="I20" i="19"/>
  <c r="J20" i="19" s="1"/>
  <c r="H20" i="19"/>
  <c r="I303" i="7"/>
  <c r="J303" i="7" s="1"/>
  <c r="J13" i="20"/>
  <c r="J467" i="15"/>
  <c r="J466" i="15"/>
  <c r="F303" i="7"/>
  <c r="J468" i="15"/>
  <c r="J464" i="15"/>
  <c r="J465" i="15"/>
  <c r="I330" i="7"/>
  <c r="I255" i="7"/>
  <c r="J255" i="7" s="1"/>
  <c r="I60" i="20"/>
  <c r="J60" i="20" s="1"/>
  <c r="J59" i="20"/>
  <c r="I69" i="20"/>
  <c r="J69" i="20" s="1"/>
  <c r="F69" i="20"/>
  <c r="F68" i="20"/>
  <c r="I68" i="20"/>
  <c r="J68" i="20" s="1"/>
  <c r="J323" i="7"/>
  <c r="J329" i="7"/>
  <c r="J328" i="7"/>
  <c r="J322" i="7"/>
  <c r="J324" i="7"/>
  <c r="J327" i="7"/>
  <c r="J74" i="14"/>
  <c r="J326" i="7"/>
  <c r="J325" i="7"/>
  <c r="F261" i="7"/>
  <c r="J259" i="7"/>
  <c r="H286" i="7"/>
  <c r="I286" i="7"/>
  <c r="J286" i="7" s="1"/>
  <c r="F271" i="7"/>
  <c r="I271" i="7"/>
  <c r="J271" i="7" s="1"/>
  <c r="I321" i="7"/>
  <c r="F321" i="7"/>
  <c r="H250" i="7"/>
  <c r="F300" i="7"/>
  <c r="I300" i="7"/>
  <c r="J300" i="7" s="1"/>
  <c r="J242" i="7"/>
  <c r="J243" i="7"/>
  <c r="J250" i="7"/>
  <c r="J325" i="15"/>
  <c r="J324" i="15"/>
  <c r="F56" i="20" l="1"/>
  <c r="F78" i="2" s="1"/>
  <c r="F330" i="7"/>
  <c r="H269" i="7"/>
  <c r="I269" i="7"/>
  <c r="J269" i="7" s="1"/>
  <c r="J321" i="7"/>
  <c r="J330" i="7"/>
  <c r="O250" i="15" l="1"/>
  <c r="P250" i="15" s="1"/>
  <c r="R251" i="15"/>
  <c r="S251" i="15" s="1"/>
  <c r="O252" i="15"/>
  <c r="P252" i="15" s="1"/>
  <c r="R253" i="15"/>
  <c r="S253" i="15" s="1"/>
  <c r="O254" i="15"/>
  <c r="P254" i="15" s="1"/>
  <c r="O255" i="15"/>
  <c r="P255" i="15" s="1"/>
  <c r="R256" i="15"/>
  <c r="S256" i="15" s="1"/>
  <c r="R257" i="15"/>
  <c r="S257" i="15" s="1"/>
  <c r="R267" i="15"/>
  <c r="S267" i="15" s="1"/>
  <c r="O266" i="15"/>
  <c r="P266" i="15" s="1"/>
  <c r="O265" i="15"/>
  <c r="P265" i="15" s="1"/>
  <c r="O264" i="15"/>
  <c r="P264" i="15" s="1"/>
  <c r="O263" i="15"/>
  <c r="P263" i="15" s="1"/>
  <c r="O262" i="15"/>
  <c r="P262" i="15" s="1"/>
  <c r="O261" i="15"/>
  <c r="P261" i="15" s="1"/>
  <c r="O260" i="15"/>
  <c r="P260" i="15" s="1"/>
  <c r="O259" i="15"/>
  <c r="P259" i="15" s="1"/>
  <c r="R258" i="15"/>
  <c r="S258" i="15" s="1"/>
  <c r="R249" i="15"/>
  <c r="S249" i="15" s="1"/>
  <c r="O253" i="15" l="1"/>
  <c r="P253" i="15" s="1"/>
  <c r="O267" i="15"/>
  <c r="P267" i="15" s="1"/>
  <c r="R261" i="15"/>
  <c r="S261" i="15" s="1"/>
  <c r="R255" i="15"/>
  <c r="S255" i="15" s="1"/>
  <c r="R250" i="15"/>
  <c r="S250" i="15" s="1"/>
  <c r="O251" i="15"/>
  <c r="P251" i="15" s="1"/>
  <c r="R260" i="15"/>
  <c r="S260" i="15" s="1"/>
  <c r="R254" i="15"/>
  <c r="S254" i="15" s="1"/>
  <c r="O258" i="15"/>
  <c r="P258" i="15" s="1"/>
  <c r="R266" i="15"/>
  <c r="S266" i="15" s="1"/>
  <c r="R259" i="15"/>
  <c r="S259" i="15" s="1"/>
  <c r="O257" i="15"/>
  <c r="P257" i="15" s="1"/>
  <c r="R265" i="15"/>
  <c r="S265" i="15" s="1"/>
  <c r="O256" i="15"/>
  <c r="P256" i="15" s="1"/>
  <c r="R264" i="15"/>
  <c r="S264" i="15" s="1"/>
  <c r="R252" i="15"/>
  <c r="S252" i="15" s="1"/>
  <c r="R263" i="15"/>
  <c r="S263" i="15" s="1"/>
  <c r="O249" i="15"/>
  <c r="P249" i="15" s="1"/>
  <c r="R262" i="15"/>
  <c r="S262" i="15" s="1"/>
  <c r="I191" i="7"/>
  <c r="H191" i="7"/>
  <c r="F191" i="7"/>
  <c r="I190" i="7"/>
  <c r="H190" i="7"/>
  <c r="F190" i="7"/>
  <c r="I189" i="7"/>
  <c r="J189" i="7" s="1"/>
  <c r="H189" i="7"/>
  <c r="F189" i="7"/>
  <c r="I188" i="7"/>
  <c r="H188" i="7"/>
  <c r="F188" i="7"/>
  <c r="I187" i="7"/>
  <c r="J187" i="7" s="1"/>
  <c r="H187" i="7"/>
  <c r="F187" i="7"/>
  <c r="I186" i="7"/>
  <c r="H186" i="7"/>
  <c r="F186" i="7"/>
  <c r="I185" i="7"/>
  <c r="J185" i="7" s="1"/>
  <c r="H185" i="7"/>
  <c r="F185" i="7"/>
  <c r="I184" i="7"/>
  <c r="H184" i="7"/>
  <c r="F184" i="7"/>
  <c r="I183" i="7"/>
  <c r="J183" i="7" s="1"/>
  <c r="H183" i="7"/>
  <c r="F183" i="7"/>
  <c r="I182" i="7"/>
  <c r="H182" i="7"/>
  <c r="F182" i="7"/>
  <c r="I181" i="7"/>
  <c r="J181" i="7" s="1"/>
  <c r="H181" i="7"/>
  <c r="F181" i="7"/>
  <c r="I180" i="7"/>
  <c r="H180" i="7"/>
  <c r="F180" i="7"/>
  <c r="I179" i="7"/>
  <c r="J179" i="7" s="1"/>
  <c r="H179" i="7"/>
  <c r="F179" i="7"/>
  <c r="I178" i="7"/>
  <c r="H178" i="7"/>
  <c r="F178" i="7"/>
  <c r="I177" i="7"/>
  <c r="J177" i="7" s="1"/>
  <c r="H177" i="7"/>
  <c r="F177" i="7"/>
  <c r="I176" i="7"/>
  <c r="H176" i="7"/>
  <c r="F176" i="7"/>
  <c r="I175" i="7"/>
  <c r="H175" i="7"/>
  <c r="F175" i="7"/>
  <c r="I174" i="7"/>
  <c r="H174" i="7"/>
  <c r="F174" i="7"/>
  <c r="I173" i="7"/>
  <c r="J173" i="7" s="1"/>
  <c r="H173" i="7"/>
  <c r="F173" i="7"/>
  <c r="I172" i="7"/>
  <c r="H172" i="7"/>
  <c r="F172" i="7"/>
  <c r="I170" i="7"/>
  <c r="H170" i="7"/>
  <c r="F170" i="7"/>
  <c r="I169" i="7"/>
  <c r="J169" i="7" s="1"/>
  <c r="H169" i="7"/>
  <c r="F169" i="7"/>
  <c r="I168" i="7"/>
  <c r="H168" i="7"/>
  <c r="F168" i="7"/>
  <c r="I167" i="7"/>
  <c r="H167" i="7"/>
  <c r="F167" i="7"/>
  <c r="J167" i="7" l="1"/>
  <c r="J175" i="7"/>
  <c r="J191" i="7"/>
  <c r="J170" i="7"/>
  <c r="J174" i="7"/>
  <c r="J178" i="7"/>
  <c r="J182" i="7"/>
  <c r="J186" i="7"/>
  <c r="J190" i="7"/>
  <c r="J168" i="7"/>
  <c r="J172" i="7"/>
  <c r="J176" i="7"/>
  <c r="J180" i="7"/>
  <c r="J184" i="7"/>
  <c r="J188" i="7"/>
  <c r="H414" i="15"/>
  <c r="F414" i="15"/>
  <c r="H413" i="15"/>
  <c r="F413" i="15"/>
  <c r="F412" i="15"/>
  <c r="H410" i="15"/>
  <c r="F410" i="15"/>
  <c r="F401" i="15"/>
  <c r="I400" i="15"/>
  <c r="J400" i="15" s="1"/>
  <c r="H395" i="15"/>
  <c r="H367" i="15"/>
  <c r="H366" i="15"/>
  <c r="F367" i="15"/>
  <c r="F366" i="15"/>
  <c r="H365" i="15"/>
  <c r="F365" i="15"/>
  <c r="H364" i="15"/>
  <c r="F363" i="15"/>
  <c r="H362" i="15"/>
  <c r="F362" i="15"/>
  <c r="H360" i="15"/>
  <c r="F361" i="15"/>
  <c r="H359" i="15"/>
  <c r="F359" i="15"/>
  <c r="H356" i="15"/>
  <c r="H296" i="15"/>
  <c r="I296" i="15"/>
  <c r="J296" i="15" s="1"/>
  <c r="H297" i="15"/>
  <c r="I297" i="15"/>
  <c r="J297" i="15" s="1"/>
  <c r="H298" i="15"/>
  <c r="I298" i="15"/>
  <c r="H299" i="15"/>
  <c r="I299" i="15"/>
  <c r="J299" i="15" s="1"/>
  <c r="H300" i="15"/>
  <c r="I300" i="15"/>
  <c r="J300" i="15" s="1"/>
  <c r="H301" i="15"/>
  <c r="I301" i="15"/>
  <c r="J301" i="15" s="1"/>
  <c r="H302" i="15"/>
  <c r="I302" i="15"/>
  <c r="J302" i="15" s="1"/>
  <c r="H303" i="15"/>
  <c r="I303" i="15"/>
  <c r="H304" i="15"/>
  <c r="I304" i="15"/>
  <c r="J304" i="15" s="1"/>
  <c r="H305" i="15"/>
  <c r="I305" i="15"/>
  <c r="J305" i="15" s="1"/>
  <c r="H306" i="15"/>
  <c r="I306" i="15"/>
  <c r="H307" i="15"/>
  <c r="I307" i="15"/>
  <c r="J307" i="15" s="1"/>
  <c r="H308" i="15"/>
  <c r="I308" i="15"/>
  <c r="J308" i="15" s="1"/>
  <c r="H309" i="15"/>
  <c r="I309" i="15"/>
  <c r="J309" i="15" s="1"/>
  <c r="H310" i="15"/>
  <c r="I310" i="15"/>
  <c r="H311" i="15"/>
  <c r="I311" i="15"/>
  <c r="H312" i="15"/>
  <c r="I312" i="15"/>
  <c r="J312" i="15" s="1"/>
  <c r="H313" i="15"/>
  <c r="I313" i="15"/>
  <c r="H314" i="15"/>
  <c r="I314" i="15"/>
  <c r="J314" i="15" s="1"/>
  <c r="H315" i="15"/>
  <c r="I315" i="15"/>
  <c r="J315" i="15" s="1"/>
  <c r="H316" i="15"/>
  <c r="I316" i="15"/>
  <c r="J316" i="15" s="1"/>
  <c r="H317" i="15"/>
  <c r="I317" i="15"/>
  <c r="J317" i="15" s="1"/>
  <c r="H318" i="15"/>
  <c r="I318" i="15"/>
  <c r="H319" i="15"/>
  <c r="I319" i="15"/>
  <c r="H320" i="15"/>
  <c r="I320" i="15"/>
  <c r="J320" i="15" s="1"/>
  <c r="H321" i="15"/>
  <c r="I321" i="15"/>
  <c r="H322" i="15"/>
  <c r="I322" i="15"/>
  <c r="J322" i="15" s="1"/>
  <c r="H323" i="15"/>
  <c r="I323" i="15"/>
  <c r="J323" i="15" s="1"/>
  <c r="H326" i="15"/>
  <c r="I326" i="15"/>
  <c r="J326" i="15" s="1"/>
  <c r="H327" i="15"/>
  <c r="I327" i="15"/>
  <c r="J327" i="15" s="1"/>
  <c r="H328" i="15"/>
  <c r="I328" i="15"/>
  <c r="J328" i="15" s="1"/>
  <c r="H329" i="15"/>
  <c r="I329" i="15"/>
  <c r="J329" i="15" s="1"/>
  <c r="H330" i="15"/>
  <c r="I330" i="15"/>
  <c r="H331" i="15"/>
  <c r="I331" i="15"/>
  <c r="J331" i="15" s="1"/>
  <c r="H332" i="15"/>
  <c r="I332" i="15"/>
  <c r="J332" i="15" s="1"/>
  <c r="H333" i="15"/>
  <c r="I333" i="15"/>
  <c r="J333" i="15" s="1"/>
  <c r="H334" i="15"/>
  <c r="I334" i="15"/>
  <c r="H335" i="15"/>
  <c r="I335" i="15"/>
  <c r="H336" i="15"/>
  <c r="I336" i="15"/>
  <c r="J336" i="15" s="1"/>
  <c r="H337" i="15"/>
  <c r="I337" i="15"/>
  <c r="J337" i="15" s="1"/>
  <c r="H338" i="15"/>
  <c r="I338" i="15"/>
  <c r="J338" i="15" s="1"/>
  <c r="H339" i="15"/>
  <c r="I339" i="15"/>
  <c r="J339" i="15" s="1"/>
  <c r="H340" i="15"/>
  <c r="I340" i="15"/>
  <c r="J340" i="15" s="1"/>
  <c r="H341" i="15"/>
  <c r="I341" i="15"/>
  <c r="J341" i="15" s="1"/>
  <c r="H342" i="15"/>
  <c r="I342" i="15"/>
  <c r="J342" i="15" s="1"/>
  <c r="H343" i="15"/>
  <c r="I343" i="15"/>
  <c r="H344" i="15"/>
  <c r="I344" i="15"/>
  <c r="J344" i="15" s="1"/>
  <c r="H345" i="15"/>
  <c r="I345" i="15"/>
  <c r="J345" i="15" s="1"/>
  <c r="H346" i="15"/>
  <c r="I346" i="15"/>
  <c r="J346" i="15" s="1"/>
  <c r="H347" i="15"/>
  <c r="I347" i="15"/>
  <c r="J347" i="15" s="1"/>
  <c r="H348" i="15"/>
  <c r="I348" i="15"/>
  <c r="J348" i="15" s="1"/>
  <c r="H349" i="15"/>
  <c r="I349" i="15"/>
  <c r="J349" i="15" s="1"/>
  <c r="H350" i="15"/>
  <c r="I350" i="15"/>
  <c r="H351" i="15"/>
  <c r="I351" i="15"/>
  <c r="J351" i="15" s="1"/>
  <c r="H352" i="15"/>
  <c r="I352" i="15"/>
  <c r="H353" i="15"/>
  <c r="I353" i="15"/>
  <c r="J353" i="15" s="1"/>
  <c r="H355" i="15"/>
  <c r="I355" i="15"/>
  <c r="J355" i="15" s="1"/>
  <c r="H357" i="15"/>
  <c r="I357" i="15"/>
  <c r="H358" i="15"/>
  <c r="I358" i="15"/>
  <c r="J358" i="15" s="1"/>
  <c r="H369" i="15"/>
  <c r="I369" i="15"/>
  <c r="J369" i="15" s="1"/>
  <c r="H370" i="15"/>
  <c r="I370" i="15"/>
  <c r="J370" i="15" s="1"/>
  <c r="H371" i="15"/>
  <c r="I371" i="15"/>
  <c r="H372" i="15"/>
  <c r="I372" i="15"/>
  <c r="H373" i="15"/>
  <c r="I373" i="15"/>
  <c r="J373" i="15" s="1"/>
  <c r="H374" i="15"/>
  <c r="I374" i="15"/>
  <c r="J374" i="15" s="1"/>
  <c r="H375" i="15"/>
  <c r="I375" i="15"/>
  <c r="J375" i="15" s="1"/>
  <c r="H376" i="15"/>
  <c r="I376" i="15"/>
  <c r="J376" i="15" s="1"/>
  <c r="H377" i="15"/>
  <c r="I377" i="15"/>
  <c r="J377" i="15" s="1"/>
  <c r="H378" i="15"/>
  <c r="I378" i="15"/>
  <c r="J378" i="15" s="1"/>
  <c r="H379" i="15"/>
  <c r="I379" i="15"/>
  <c r="J379" i="15" s="1"/>
  <c r="H380" i="15"/>
  <c r="I380" i="15"/>
  <c r="H381" i="15"/>
  <c r="I381" i="15"/>
  <c r="J381" i="15" s="1"/>
  <c r="H382" i="15"/>
  <c r="I382" i="15"/>
  <c r="J382" i="15" s="1"/>
  <c r="H383" i="15"/>
  <c r="I383" i="15"/>
  <c r="H384" i="15"/>
  <c r="I384" i="15"/>
  <c r="J384" i="15" s="1"/>
  <c r="H385" i="15"/>
  <c r="I385" i="15"/>
  <c r="J385" i="15" s="1"/>
  <c r="H386" i="15"/>
  <c r="I386" i="15"/>
  <c r="J386" i="15" s="1"/>
  <c r="H387" i="15"/>
  <c r="I387" i="15"/>
  <c r="H388" i="15"/>
  <c r="I388" i="15"/>
  <c r="H389" i="15"/>
  <c r="I389" i="15"/>
  <c r="J389" i="15" s="1"/>
  <c r="H390" i="15"/>
  <c r="I390" i="15"/>
  <c r="J390" i="15" s="1"/>
  <c r="H391" i="15"/>
  <c r="I391" i="15"/>
  <c r="H392" i="15"/>
  <c r="I392" i="15"/>
  <c r="J392" i="15" s="1"/>
  <c r="H394" i="15"/>
  <c r="I394" i="15"/>
  <c r="J394" i="15" s="1"/>
  <c r="H396" i="15"/>
  <c r="I396" i="15"/>
  <c r="H397" i="15"/>
  <c r="I397" i="15"/>
  <c r="J397" i="15" s="1"/>
  <c r="H398" i="15"/>
  <c r="I398" i="15"/>
  <c r="J398" i="15" s="1"/>
  <c r="H399" i="15"/>
  <c r="I399" i="15"/>
  <c r="J399" i="15" s="1"/>
  <c r="H400" i="15"/>
  <c r="H401" i="15"/>
  <c r="H402" i="15"/>
  <c r="I402" i="15"/>
  <c r="J402" i="15" s="1"/>
  <c r="H403" i="15"/>
  <c r="I403" i="15"/>
  <c r="J403" i="15" s="1"/>
  <c r="H405" i="15"/>
  <c r="I405" i="15"/>
  <c r="H406" i="15"/>
  <c r="I406" i="15"/>
  <c r="J406" i="15" s="1"/>
  <c r="H407" i="15"/>
  <c r="I407" i="15"/>
  <c r="H408" i="15"/>
  <c r="I408" i="15"/>
  <c r="J408" i="15" s="1"/>
  <c r="H409" i="15"/>
  <c r="I409" i="15"/>
  <c r="H411" i="15"/>
  <c r="I411" i="15"/>
  <c r="J411" i="15" s="1"/>
  <c r="H412" i="15"/>
  <c r="F296" i="15"/>
  <c r="F297" i="15"/>
  <c r="F298" i="15"/>
  <c r="F299" i="15"/>
  <c r="F300" i="15"/>
  <c r="F301" i="15"/>
  <c r="F302" i="15"/>
  <c r="F303" i="15"/>
  <c r="F304" i="15"/>
  <c r="F305" i="15"/>
  <c r="F306" i="15"/>
  <c r="F307" i="15"/>
  <c r="F308" i="15"/>
  <c r="F309" i="15"/>
  <c r="F310" i="15"/>
  <c r="F311" i="15"/>
  <c r="F312" i="15"/>
  <c r="F313" i="15"/>
  <c r="F314" i="15"/>
  <c r="F315" i="15"/>
  <c r="F316" i="15"/>
  <c r="F317" i="15"/>
  <c r="F318" i="15"/>
  <c r="F319" i="15"/>
  <c r="F320" i="15"/>
  <c r="F321" i="15"/>
  <c r="F322" i="15"/>
  <c r="F323" i="15"/>
  <c r="F326" i="15"/>
  <c r="F327" i="15"/>
  <c r="F328" i="15"/>
  <c r="F329" i="15"/>
  <c r="F330" i="15"/>
  <c r="F331" i="15"/>
  <c r="F332" i="15"/>
  <c r="F333" i="15"/>
  <c r="F334" i="15"/>
  <c r="F335" i="15"/>
  <c r="F336" i="15"/>
  <c r="F337" i="15"/>
  <c r="F338" i="15"/>
  <c r="F339" i="15"/>
  <c r="F340" i="15"/>
  <c r="F341" i="15"/>
  <c r="F342" i="15"/>
  <c r="F343" i="15"/>
  <c r="F344" i="15"/>
  <c r="F345" i="15"/>
  <c r="F346" i="15"/>
  <c r="F347" i="15"/>
  <c r="F348" i="15"/>
  <c r="F349" i="15"/>
  <c r="F350" i="15"/>
  <c r="F351" i="15"/>
  <c r="F352" i="15"/>
  <c r="F353" i="15"/>
  <c r="F355" i="15"/>
  <c r="F357" i="15"/>
  <c r="F358" i="15"/>
  <c r="F369" i="15"/>
  <c r="F370" i="15"/>
  <c r="F371" i="15"/>
  <c r="F372" i="15"/>
  <c r="F373" i="15"/>
  <c r="F374" i="15"/>
  <c r="F375" i="15"/>
  <c r="F376" i="15"/>
  <c r="F377" i="15"/>
  <c r="F378" i="15"/>
  <c r="F379" i="15"/>
  <c r="F380" i="15"/>
  <c r="F381" i="15"/>
  <c r="F382" i="15"/>
  <c r="F383" i="15"/>
  <c r="F384" i="15"/>
  <c r="F385" i="15"/>
  <c r="F386" i="15"/>
  <c r="F387" i="15"/>
  <c r="F388" i="15"/>
  <c r="F389" i="15"/>
  <c r="F390" i="15"/>
  <c r="F391" i="15"/>
  <c r="F392" i="15"/>
  <c r="F394" i="15"/>
  <c r="F396" i="15"/>
  <c r="F397" i="15"/>
  <c r="F398" i="15"/>
  <c r="F399" i="15"/>
  <c r="F400" i="15"/>
  <c r="F402" i="15"/>
  <c r="F403" i="15"/>
  <c r="F405" i="15"/>
  <c r="F406" i="15"/>
  <c r="F407" i="15"/>
  <c r="F408" i="15"/>
  <c r="F409" i="15"/>
  <c r="F411" i="15"/>
  <c r="F415" i="15"/>
  <c r="I158" i="7"/>
  <c r="J158" i="7" s="1"/>
  <c r="H142" i="7"/>
  <c r="H143" i="7"/>
  <c r="H144" i="7"/>
  <c r="H145" i="7"/>
  <c r="I146" i="7"/>
  <c r="J146" i="7" s="1"/>
  <c r="H147" i="7"/>
  <c r="I148" i="7"/>
  <c r="J148" i="7" s="1"/>
  <c r="I149" i="7"/>
  <c r="J149" i="7" s="1"/>
  <c r="I150" i="7"/>
  <c r="J150" i="7" s="1"/>
  <c r="H151" i="7"/>
  <c r="H152" i="7"/>
  <c r="H141" i="7"/>
  <c r="F121" i="7"/>
  <c r="H119" i="7"/>
  <c r="I119" i="7"/>
  <c r="J119" i="7" s="1"/>
  <c r="H122" i="7"/>
  <c r="I122" i="7"/>
  <c r="J122" i="7" s="1"/>
  <c r="H123" i="7"/>
  <c r="I123" i="7"/>
  <c r="J123" i="7" s="1"/>
  <c r="H124" i="7"/>
  <c r="I124" i="7"/>
  <c r="J124" i="7" s="1"/>
  <c r="H125" i="7"/>
  <c r="I125" i="7"/>
  <c r="J125" i="7" s="1"/>
  <c r="H126" i="7"/>
  <c r="I126" i="7"/>
  <c r="J126" i="7" s="1"/>
  <c r="H127" i="7"/>
  <c r="I127" i="7"/>
  <c r="J127" i="7" s="1"/>
  <c r="H129" i="7"/>
  <c r="I129" i="7"/>
  <c r="J129" i="7" s="1"/>
  <c r="H130" i="7"/>
  <c r="I130" i="7"/>
  <c r="J130" i="7" s="1"/>
  <c r="H132" i="7"/>
  <c r="I132" i="7"/>
  <c r="J132" i="7" s="1"/>
  <c r="H133" i="7"/>
  <c r="I133" i="7"/>
  <c r="J133" i="7" s="1"/>
  <c r="H134" i="7"/>
  <c r="I134" i="7"/>
  <c r="J134" i="7" s="1"/>
  <c r="H135" i="7"/>
  <c r="I135" i="7"/>
  <c r="J135" i="7" s="1"/>
  <c r="H136" i="7"/>
  <c r="I136" i="7"/>
  <c r="J136" i="7" s="1"/>
  <c r="H137" i="7"/>
  <c r="I137" i="7"/>
  <c r="J137" i="7" s="1"/>
  <c r="H138" i="7"/>
  <c r="I138" i="7"/>
  <c r="J138" i="7" s="1"/>
  <c r="H139" i="7"/>
  <c r="I139" i="7"/>
  <c r="J139" i="7" s="1"/>
  <c r="H140" i="7"/>
  <c r="I140" i="7"/>
  <c r="J140" i="7" s="1"/>
  <c r="H153" i="7"/>
  <c r="I153" i="7"/>
  <c r="J153" i="7" s="1"/>
  <c r="H154" i="7"/>
  <c r="I154" i="7"/>
  <c r="J154" i="7" s="1"/>
  <c r="H155" i="7"/>
  <c r="I155" i="7"/>
  <c r="J155" i="7" s="1"/>
  <c r="H156" i="7"/>
  <c r="I156" i="7"/>
  <c r="J156" i="7" s="1"/>
  <c r="H157" i="7"/>
  <c r="I157" i="7"/>
  <c r="J157" i="7" s="1"/>
  <c r="H158" i="7"/>
  <c r="H159" i="7"/>
  <c r="I159" i="7"/>
  <c r="J159" i="7" s="1"/>
  <c r="H160" i="7"/>
  <c r="I160" i="7"/>
  <c r="J160" i="7" s="1"/>
  <c r="H161" i="7"/>
  <c r="I161" i="7"/>
  <c r="J161" i="7" s="1"/>
  <c r="H162" i="7"/>
  <c r="I162" i="7"/>
  <c r="J162" i="7" s="1"/>
  <c r="H163" i="7"/>
  <c r="I163" i="7"/>
  <c r="J163" i="7" s="1"/>
  <c r="F119" i="7"/>
  <c r="F122" i="7"/>
  <c r="F123" i="7"/>
  <c r="F124" i="7"/>
  <c r="F125" i="7"/>
  <c r="F126" i="7"/>
  <c r="F127" i="7"/>
  <c r="F129" i="7"/>
  <c r="F130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9" i="7"/>
  <c r="F160" i="7"/>
  <c r="F161" i="7"/>
  <c r="F162" i="7"/>
  <c r="F163" i="7"/>
  <c r="H131" i="7"/>
  <c r="F131" i="7"/>
  <c r="F24" i="19" l="1"/>
  <c r="F360" i="15"/>
  <c r="I395" i="15"/>
  <c r="J395" i="15" s="1"/>
  <c r="J306" i="15"/>
  <c r="J387" i="15"/>
  <c r="J391" i="15"/>
  <c r="J380" i="15"/>
  <c r="J357" i="15"/>
  <c r="J371" i="15"/>
  <c r="I363" i="15"/>
  <c r="J363" i="15" s="1"/>
  <c r="I145" i="7"/>
  <c r="J145" i="7" s="1"/>
  <c r="H150" i="7"/>
  <c r="H148" i="7"/>
  <c r="H363" i="15"/>
  <c r="J383" i="15"/>
  <c r="J343" i="15"/>
  <c r="J334" i="15"/>
  <c r="J318" i="15"/>
  <c r="J311" i="15"/>
  <c r="J388" i="15"/>
  <c r="J350" i="15"/>
  <c r="J330" i="15"/>
  <c r="J313" i="15"/>
  <c r="J335" i="15"/>
  <c r="J319" i="15"/>
  <c r="J352" i="15"/>
  <c r="I362" i="15"/>
  <c r="J362" i="15" s="1"/>
  <c r="J321" i="15"/>
  <c r="J298" i="15"/>
  <c r="I356" i="15"/>
  <c r="J356" i="15" s="1"/>
  <c r="J407" i="15"/>
  <c r="J396" i="15"/>
  <c r="I410" i="15"/>
  <c r="J410" i="15" s="1"/>
  <c r="I367" i="15"/>
  <c r="J310" i="15"/>
  <c r="J303" i="15"/>
  <c r="I414" i="15"/>
  <c r="J414" i="15" s="1"/>
  <c r="I413" i="15"/>
  <c r="I412" i="15"/>
  <c r="J409" i="15"/>
  <c r="J405" i="15"/>
  <c r="I401" i="15"/>
  <c r="J401" i="15" s="1"/>
  <c r="F395" i="15"/>
  <c r="J372" i="15"/>
  <c r="I366" i="15"/>
  <c r="I365" i="15"/>
  <c r="I364" i="15"/>
  <c r="F364" i="15"/>
  <c r="I360" i="15"/>
  <c r="J360" i="15" s="1"/>
  <c r="I359" i="15"/>
  <c r="J359" i="15" s="1"/>
  <c r="F356" i="15"/>
  <c r="I152" i="7"/>
  <c r="J152" i="7" s="1"/>
  <c r="I144" i="7"/>
  <c r="J144" i="7" s="1"/>
  <c r="H149" i="7"/>
  <c r="H146" i="7"/>
  <c r="I147" i="7"/>
  <c r="J147" i="7" s="1"/>
  <c r="I142" i="7"/>
  <c r="J142" i="7" s="1"/>
  <c r="I141" i="7"/>
  <c r="J141" i="7" s="1"/>
  <c r="F158" i="7"/>
  <c r="I151" i="7"/>
  <c r="J151" i="7" s="1"/>
  <c r="I143" i="7"/>
  <c r="J143" i="7" s="1"/>
  <c r="I131" i="7"/>
  <c r="F292" i="18"/>
  <c r="F309" i="18"/>
  <c r="F201" i="18"/>
  <c r="F175" i="18"/>
  <c r="F85" i="18"/>
  <c r="F132" i="18"/>
  <c r="F55" i="20"/>
  <c r="F98" i="19"/>
  <c r="F598" i="15"/>
  <c r="F114" i="7"/>
  <c r="F164" i="7"/>
  <c r="F193" i="7"/>
  <c r="F238" i="7"/>
  <c r="F86" i="16"/>
  <c r="F28" i="16"/>
  <c r="H298" i="7"/>
  <c r="F299" i="7"/>
  <c r="H60" i="19" l="1"/>
  <c r="I60" i="19"/>
  <c r="J60" i="19" s="1"/>
  <c r="I299" i="7"/>
  <c r="H299" i="7"/>
  <c r="I298" i="7"/>
  <c r="F298" i="7"/>
  <c r="F305" i="7"/>
  <c r="F254" i="7"/>
  <c r="I254" i="7"/>
  <c r="J254" i="7" s="1"/>
  <c r="H254" i="7"/>
  <c r="J367" i="15"/>
  <c r="J364" i="15"/>
  <c r="H361" i="15"/>
  <c r="I361" i="15"/>
  <c r="J413" i="15"/>
  <c r="J412" i="15"/>
  <c r="J366" i="15"/>
  <c r="J365" i="15"/>
  <c r="J131" i="7"/>
  <c r="F218" i="7"/>
  <c r="H44" i="6"/>
  <c r="I44" i="6"/>
  <c r="J44" i="6" s="1"/>
  <c r="H45" i="6"/>
  <c r="I45" i="6"/>
  <c r="J45" i="6" s="1"/>
  <c r="F44" i="6"/>
  <c r="F45" i="6"/>
  <c r="H70" i="19" l="1"/>
  <c r="I70" i="19"/>
  <c r="J70" i="19" s="1"/>
  <c r="F273" i="7"/>
  <c r="J298" i="7"/>
  <c r="H273" i="7"/>
  <c r="J299" i="7"/>
  <c r="I273" i="7"/>
  <c r="J361" i="15"/>
  <c r="F689" i="15"/>
  <c r="F674" i="15"/>
  <c r="H674" i="15"/>
  <c r="I674" i="15"/>
  <c r="J674" i="15" s="1"/>
  <c r="F675" i="15"/>
  <c r="H675" i="15"/>
  <c r="I675" i="15"/>
  <c r="J675" i="15" s="1"/>
  <c r="F676" i="15"/>
  <c r="H676" i="15"/>
  <c r="I676" i="15"/>
  <c r="F677" i="15"/>
  <c r="H677" i="15"/>
  <c r="I677" i="15"/>
  <c r="J677" i="15" s="1"/>
  <c r="F678" i="15"/>
  <c r="H678" i="15"/>
  <c r="I678" i="15"/>
  <c r="J678" i="15" s="1"/>
  <c r="F679" i="15"/>
  <c r="H679" i="15"/>
  <c r="I679" i="15"/>
  <c r="J679" i="15" s="1"/>
  <c r="F682" i="15"/>
  <c r="H682" i="15"/>
  <c r="I682" i="15"/>
  <c r="J682" i="15" s="1"/>
  <c r="F684" i="15"/>
  <c r="H684" i="15"/>
  <c r="I684" i="15"/>
  <c r="H685" i="15"/>
  <c r="F686" i="15"/>
  <c r="H686" i="15"/>
  <c r="I686" i="15"/>
  <c r="J686" i="15" s="1"/>
  <c r="I668" i="15"/>
  <c r="J668" i="15" s="1"/>
  <c r="I669" i="15"/>
  <c r="I670" i="15"/>
  <c r="J670" i="15" s="1"/>
  <c r="I672" i="15"/>
  <c r="I673" i="15"/>
  <c r="H241" i="7"/>
  <c r="F662" i="15"/>
  <c r="H683" i="15"/>
  <c r="F683" i="15"/>
  <c r="I241" i="7" l="1"/>
  <c r="J241" i="7" s="1"/>
  <c r="F241" i="7"/>
  <c r="I305" i="7"/>
  <c r="H305" i="7"/>
  <c r="J273" i="7"/>
  <c r="I685" i="15"/>
  <c r="J685" i="15" s="1"/>
  <c r="F685" i="15"/>
  <c r="H681" i="15"/>
  <c r="H320" i="7"/>
  <c r="F681" i="15"/>
  <c r="I671" i="15"/>
  <c r="J671" i="15" s="1"/>
  <c r="I667" i="15"/>
  <c r="J667" i="15" s="1"/>
  <c r="J669" i="15"/>
  <c r="I683" i="15"/>
  <c r="I681" i="15"/>
  <c r="J673" i="15"/>
  <c r="J672" i="15"/>
  <c r="J684" i="15"/>
  <c r="J676" i="15"/>
  <c r="H261" i="7" l="1"/>
  <c r="I261" i="7"/>
  <c r="J261" i="7" s="1"/>
  <c r="I320" i="7"/>
  <c r="F320" i="7"/>
  <c r="J305" i="7"/>
  <c r="J683" i="15"/>
  <c r="J681" i="15"/>
  <c r="F532" i="15"/>
  <c r="F519" i="15"/>
  <c r="I530" i="15"/>
  <c r="H530" i="15"/>
  <c r="F530" i="15"/>
  <c r="I529" i="15"/>
  <c r="H529" i="15"/>
  <c r="F529" i="15"/>
  <c r="I528" i="15"/>
  <c r="H528" i="15"/>
  <c r="F528" i="15"/>
  <c r="I525" i="15"/>
  <c r="J525" i="15" s="1"/>
  <c r="I526" i="15"/>
  <c r="J526" i="15" s="1"/>
  <c r="H525" i="15"/>
  <c r="H526" i="15"/>
  <c r="F525" i="15"/>
  <c r="F526" i="15"/>
  <c r="F461" i="15"/>
  <c r="H67" i="20" l="1"/>
  <c r="I67" i="20"/>
  <c r="J67" i="20" s="1"/>
  <c r="J320" i="7"/>
  <c r="H121" i="7"/>
  <c r="I121" i="7"/>
  <c r="J121" i="7" s="1"/>
  <c r="J529" i="15"/>
  <c r="J530" i="15"/>
  <c r="J528" i="15"/>
  <c r="F331" i="7" l="1"/>
  <c r="F276" i="7"/>
  <c r="F253" i="7"/>
  <c r="F257" i="7"/>
  <c r="H688" i="15"/>
  <c r="H687" i="15"/>
  <c r="F687" i="15"/>
  <c r="I531" i="15"/>
  <c r="J531" i="15" s="1"/>
  <c r="F531" i="15"/>
  <c r="H531" i="15"/>
  <c r="H30" i="19" l="1"/>
  <c r="I24" i="19"/>
  <c r="J24" i="19" s="1"/>
  <c r="H24" i="19"/>
  <c r="F310" i="7"/>
  <c r="F304" i="7"/>
  <c r="H253" i="7"/>
  <c r="H256" i="7"/>
  <c r="H332" i="7"/>
  <c r="I253" i="7"/>
  <c r="J253" i="7" s="1"/>
  <c r="F272" i="7"/>
  <c r="F275" i="7"/>
  <c r="I256" i="7"/>
  <c r="F256" i="7"/>
  <c r="F688" i="15"/>
  <c r="I687" i="15"/>
  <c r="J687" i="15" s="1"/>
  <c r="I688" i="15"/>
  <c r="J688" i="15" s="1"/>
  <c r="H32" i="19" l="1"/>
  <c r="H31" i="19"/>
  <c r="F30" i="19"/>
  <c r="I30" i="19"/>
  <c r="J30" i="19" s="1"/>
  <c r="H331" i="7"/>
  <c r="I331" i="7"/>
  <c r="F332" i="7"/>
  <c r="H333" i="7" s="1"/>
  <c r="I332" i="7"/>
  <c r="H272" i="7"/>
  <c r="H275" i="7"/>
  <c r="I272" i="7"/>
  <c r="J272" i="7" s="1"/>
  <c r="H276" i="7"/>
  <c r="I276" i="7"/>
  <c r="I275" i="7"/>
  <c r="H257" i="7"/>
  <c r="I257" i="7"/>
  <c r="J256" i="7"/>
  <c r="H26" i="19" l="1"/>
  <c r="I13" i="19"/>
  <c r="J13" i="19" s="1"/>
  <c r="H13" i="19"/>
  <c r="H29" i="19"/>
  <c r="J331" i="7"/>
  <c r="J332" i="7"/>
  <c r="H304" i="7"/>
  <c r="I304" i="7"/>
  <c r="H310" i="7"/>
  <c r="I310" i="7"/>
  <c r="J276" i="7"/>
  <c r="J275" i="7"/>
  <c r="I333" i="7"/>
  <c r="J333" i="7" s="1"/>
  <c r="J257" i="7"/>
  <c r="H19" i="19" l="1"/>
  <c r="I19" i="19"/>
  <c r="J19" i="19" s="1"/>
  <c r="I16" i="19"/>
  <c r="J16" i="19" s="1"/>
  <c r="H16" i="19"/>
  <c r="H27" i="19"/>
  <c r="H28" i="19"/>
  <c r="F26" i="19"/>
  <c r="I26" i="19"/>
  <c r="J26" i="19" s="1"/>
  <c r="J310" i="7"/>
  <c r="J304" i="7"/>
  <c r="H10" i="19" l="1"/>
  <c r="H67" i="2" s="1"/>
  <c r="I27" i="19"/>
  <c r="J27" i="19" s="1"/>
  <c r="F27" i="19"/>
  <c r="I28" i="19" l="1"/>
  <c r="J28" i="19" s="1"/>
  <c r="F28" i="19"/>
  <c r="F29" i="19" l="1"/>
  <c r="I29" i="19"/>
  <c r="J29" i="19" s="1"/>
  <c r="I32" i="19" l="1"/>
  <c r="F32" i="19"/>
  <c r="F31" i="19"/>
  <c r="I31" i="19"/>
  <c r="I73" i="3"/>
  <c r="F73" i="3"/>
  <c r="F10" i="19" l="1"/>
  <c r="J31" i="19"/>
  <c r="J32" i="19"/>
  <c r="J73" i="3"/>
  <c r="I12" i="21"/>
  <c r="I11" i="21"/>
  <c r="H11" i="21"/>
  <c r="F11" i="21"/>
  <c r="I10" i="21"/>
  <c r="H10" i="21"/>
  <c r="F10" i="21"/>
  <c r="I84" i="18"/>
  <c r="J84" i="18" s="1"/>
  <c r="H84" i="18"/>
  <c r="F84" i="18"/>
  <c r="I83" i="18"/>
  <c r="J83" i="18" s="1"/>
  <c r="H83" i="18"/>
  <c r="F83" i="18"/>
  <c r="I82" i="18"/>
  <c r="H82" i="18"/>
  <c r="F82" i="18"/>
  <c r="I81" i="18"/>
  <c r="H81" i="18"/>
  <c r="F81" i="18"/>
  <c r="I80" i="18"/>
  <c r="J80" i="18" s="1"/>
  <c r="H80" i="18"/>
  <c r="F80" i="18"/>
  <c r="I79" i="18"/>
  <c r="J79" i="18" s="1"/>
  <c r="H79" i="18"/>
  <c r="F79" i="18"/>
  <c r="I78" i="18"/>
  <c r="H78" i="18"/>
  <c r="F78" i="18"/>
  <c r="I77" i="18"/>
  <c r="H77" i="18"/>
  <c r="F77" i="18"/>
  <c r="I76" i="18"/>
  <c r="J76" i="18" s="1"/>
  <c r="H76" i="18"/>
  <c r="F76" i="18"/>
  <c r="I75" i="18"/>
  <c r="J75" i="18" s="1"/>
  <c r="H75" i="18"/>
  <c r="F75" i="18"/>
  <c r="I74" i="18"/>
  <c r="H74" i="18"/>
  <c r="F74" i="18"/>
  <c r="I73" i="18"/>
  <c r="H73" i="18"/>
  <c r="F73" i="18"/>
  <c r="I72" i="18"/>
  <c r="J72" i="18" s="1"/>
  <c r="H72" i="18"/>
  <c r="F72" i="18"/>
  <c r="I71" i="18"/>
  <c r="J71" i="18" s="1"/>
  <c r="H71" i="18"/>
  <c r="F71" i="18"/>
  <c r="I70" i="18"/>
  <c r="H70" i="18"/>
  <c r="F70" i="18"/>
  <c r="I69" i="18"/>
  <c r="H69" i="18"/>
  <c r="F69" i="18"/>
  <c r="I68" i="18"/>
  <c r="J68" i="18" s="1"/>
  <c r="H68" i="18"/>
  <c r="F68" i="18"/>
  <c r="I67" i="18"/>
  <c r="J67" i="18" s="1"/>
  <c r="H67" i="18"/>
  <c r="F67" i="18"/>
  <c r="I66" i="18"/>
  <c r="H66" i="18"/>
  <c r="F66" i="18"/>
  <c r="I65" i="18"/>
  <c r="H65" i="18"/>
  <c r="F65" i="18"/>
  <c r="I64" i="18"/>
  <c r="J64" i="18" s="1"/>
  <c r="H64" i="18"/>
  <c r="F64" i="18"/>
  <c r="I63" i="18"/>
  <c r="J63" i="18" s="1"/>
  <c r="H63" i="18"/>
  <c r="F63" i="18"/>
  <c r="I62" i="18"/>
  <c r="H62" i="18"/>
  <c r="F62" i="18"/>
  <c r="I61" i="18"/>
  <c r="H61" i="18"/>
  <c r="F61" i="18"/>
  <c r="I60" i="18"/>
  <c r="J60" i="18" s="1"/>
  <c r="H60" i="18"/>
  <c r="F60" i="18"/>
  <c r="I59" i="18"/>
  <c r="J59" i="18" s="1"/>
  <c r="H59" i="18"/>
  <c r="F59" i="18"/>
  <c r="I58" i="18"/>
  <c r="J58" i="18" s="1"/>
  <c r="H58" i="18"/>
  <c r="F58" i="18"/>
  <c r="I57" i="18"/>
  <c r="H57" i="18"/>
  <c r="F57" i="18"/>
  <c r="I56" i="18"/>
  <c r="J56" i="18" s="1"/>
  <c r="H56" i="18"/>
  <c r="F56" i="18"/>
  <c r="I55" i="18"/>
  <c r="J55" i="18" s="1"/>
  <c r="H55" i="18"/>
  <c r="F55" i="18"/>
  <c r="I54" i="18"/>
  <c r="H54" i="18"/>
  <c r="F54" i="18"/>
  <c r="I53" i="18"/>
  <c r="H53" i="18"/>
  <c r="F53" i="18"/>
  <c r="I52" i="18"/>
  <c r="J52" i="18" s="1"/>
  <c r="H52" i="18"/>
  <c r="F52" i="18"/>
  <c r="I51" i="18"/>
  <c r="J51" i="18" s="1"/>
  <c r="H51" i="18"/>
  <c r="F51" i="18"/>
  <c r="I50" i="18"/>
  <c r="J50" i="18" s="1"/>
  <c r="H50" i="18"/>
  <c r="F50" i="18"/>
  <c r="I49" i="18"/>
  <c r="H49" i="18"/>
  <c r="F49" i="18"/>
  <c r="I48" i="18"/>
  <c r="J48" i="18" s="1"/>
  <c r="H48" i="18"/>
  <c r="F48" i="18"/>
  <c r="F67" i="2" l="1"/>
  <c r="J10" i="19"/>
  <c r="J12" i="21"/>
  <c r="J10" i="21"/>
  <c r="F12" i="21"/>
  <c r="H12" i="21"/>
  <c r="J11" i="21"/>
  <c r="J70" i="18"/>
  <c r="J78" i="18"/>
  <c r="J82" i="18"/>
  <c r="J49" i="18"/>
  <c r="J53" i="18"/>
  <c r="J57" i="18"/>
  <c r="J61" i="18"/>
  <c r="J65" i="18"/>
  <c r="J69" i="18"/>
  <c r="J73" i="18"/>
  <c r="J77" i="18"/>
  <c r="J81" i="18"/>
  <c r="J54" i="18"/>
  <c r="J74" i="18"/>
  <c r="J62" i="18"/>
  <c r="J66" i="18"/>
  <c r="I54" i="20"/>
  <c r="J54" i="20" s="1"/>
  <c r="H54" i="20"/>
  <c r="F54" i="20"/>
  <c r="I53" i="20"/>
  <c r="J53" i="20" s="1"/>
  <c r="H53" i="20"/>
  <c r="F53" i="20"/>
  <c r="I52" i="20"/>
  <c r="J52" i="20" s="1"/>
  <c r="H52" i="20"/>
  <c r="F52" i="20"/>
  <c r="I51" i="20"/>
  <c r="J51" i="20" s="1"/>
  <c r="H51" i="20"/>
  <c r="F51" i="20"/>
  <c r="I50" i="20"/>
  <c r="J50" i="20" s="1"/>
  <c r="H50" i="20"/>
  <c r="F50" i="20"/>
  <c r="I49" i="20"/>
  <c r="J49" i="20" s="1"/>
  <c r="H49" i="20"/>
  <c r="F49" i="20"/>
  <c r="I47" i="20"/>
  <c r="H47" i="20"/>
  <c r="F47" i="20"/>
  <c r="I46" i="20"/>
  <c r="J46" i="20" s="1"/>
  <c r="H46" i="20"/>
  <c r="F46" i="20"/>
  <c r="I45" i="20"/>
  <c r="H45" i="20"/>
  <c r="F45" i="20"/>
  <c r="I44" i="20"/>
  <c r="H44" i="20"/>
  <c r="F44" i="20"/>
  <c r="I43" i="20"/>
  <c r="H43" i="20"/>
  <c r="F43" i="20"/>
  <c r="I42" i="20"/>
  <c r="J42" i="20" s="1"/>
  <c r="H42" i="20"/>
  <c r="F42" i="20"/>
  <c r="I41" i="20"/>
  <c r="H41" i="20"/>
  <c r="F41" i="20"/>
  <c r="I40" i="20"/>
  <c r="H40" i="20"/>
  <c r="F40" i="20"/>
  <c r="I38" i="20"/>
  <c r="J38" i="20" s="1"/>
  <c r="H38" i="20"/>
  <c r="F38" i="20"/>
  <c r="I37" i="20"/>
  <c r="H37" i="20"/>
  <c r="F37" i="20"/>
  <c r="I36" i="20"/>
  <c r="H36" i="20"/>
  <c r="F36" i="20"/>
  <c r="I35" i="20"/>
  <c r="H35" i="20"/>
  <c r="F35" i="20"/>
  <c r="I34" i="20"/>
  <c r="J34" i="20" s="1"/>
  <c r="H34" i="20"/>
  <c r="F34" i="20"/>
  <c r="I32" i="20"/>
  <c r="H32" i="20"/>
  <c r="F32" i="20"/>
  <c r="I31" i="20"/>
  <c r="H31" i="20"/>
  <c r="F31" i="20"/>
  <c r="I30" i="20"/>
  <c r="H30" i="20"/>
  <c r="F30" i="20"/>
  <c r="I29" i="20"/>
  <c r="J29" i="20" s="1"/>
  <c r="H29" i="20"/>
  <c r="F29" i="20"/>
  <c r="I28" i="20"/>
  <c r="H28" i="20"/>
  <c r="F28" i="20"/>
  <c r="I27" i="20"/>
  <c r="H27" i="20"/>
  <c r="F27" i="20"/>
  <c r="I26" i="20"/>
  <c r="H26" i="20"/>
  <c r="F26" i="20"/>
  <c r="I25" i="20"/>
  <c r="H25" i="20"/>
  <c r="F25" i="20"/>
  <c r="I24" i="20"/>
  <c r="H24" i="20"/>
  <c r="F24" i="20"/>
  <c r="I23" i="20"/>
  <c r="J23" i="20" s="1"/>
  <c r="H23" i="20"/>
  <c r="F23" i="20"/>
  <c r="I22" i="20"/>
  <c r="H22" i="20"/>
  <c r="F22" i="20"/>
  <c r="I21" i="20"/>
  <c r="H21" i="20"/>
  <c r="F21" i="20"/>
  <c r="I20" i="20"/>
  <c r="H20" i="20"/>
  <c r="F20" i="20"/>
  <c r="I19" i="20"/>
  <c r="J19" i="20" s="1"/>
  <c r="H19" i="20"/>
  <c r="F19" i="20"/>
  <c r="I18" i="20"/>
  <c r="H18" i="20"/>
  <c r="F18" i="20"/>
  <c r="I17" i="20"/>
  <c r="H17" i="20"/>
  <c r="F17" i="20"/>
  <c r="I16" i="20"/>
  <c r="H16" i="20"/>
  <c r="F16" i="20"/>
  <c r="I15" i="20"/>
  <c r="J15" i="20" s="1"/>
  <c r="H15" i="20"/>
  <c r="F15" i="20"/>
  <c r="I14" i="20"/>
  <c r="J14" i="20" s="1"/>
  <c r="H14" i="20"/>
  <c r="F14" i="20"/>
  <c r="I12" i="20"/>
  <c r="H12" i="20"/>
  <c r="F12" i="20"/>
  <c r="I11" i="20"/>
  <c r="J11" i="20" s="1"/>
  <c r="H11" i="20"/>
  <c r="F11" i="20"/>
  <c r="I597" i="15"/>
  <c r="H597" i="15"/>
  <c r="F597" i="15"/>
  <c r="I596" i="15"/>
  <c r="H596" i="15"/>
  <c r="F596" i="15"/>
  <c r="I595" i="15"/>
  <c r="H595" i="15"/>
  <c r="F595" i="15"/>
  <c r="I594" i="15"/>
  <c r="H594" i="15"/>
  <c r="F594" i="15"/>
  <c r="I593" i="15"/>
  <c r="H593" i="15"/>
  <c r="F593" i="15"/>
  <c r="I592" i="15"/>
  <c r="J592" i="15" s="1"/>
  <c r="H592" i="15"/>
  <c r="F592" i="15"/>
  <c r="I591" i="15"/>
  <c r="H591" i="15"/>
  <c r="F591" i="15"/>
  <c r="I590" i="15"/>
  <c r="H590" i="15"/>
  <c r="F590" i="15"/>
  <c r="I589" i="15"/>
  <c r="H589" i="15"/>
  <c r="F589" i="15"/>
  <c r="I588" i="15"/>
  <c r="H588" i="15"/>
  <c r="F588" i="15"/>
  <c r="I587" i="15"/>
  <c r="H587" i="15"/>
  <c r="F587" i="15"/>
  <c r="I586" i="15"/>
  <c r="H586" i="15"/>
  <c r="F586" i="15"/>
  <c r="I585" i="15"/>
  <c r="H585" i="15"/>
  <c r="F585" i="15"/>
  <c r="I584" i="15"/>
  <c r="H584" i="15"/>
  <c r="F584" i="15"/>
  <c r="I583" i="15"/>
  <c r="H583" i="15"/>
  <c r="F583" i="15"/>
  <c r="I582" i="15"/>
  <c r="H582" i="15"/>
  <c r="F582" i="15"/>
  <c r="I580" i="15"/>
  <c r="J580" i="15" s="1"/>
  <c r="H580" i="15"/>
  <c r="F580" i="15"/>
  <c r="I579" i="15"/>
  <c r="H579" i="15"/>
  <c r="F579" i="15"/>
  <c r="I578" i="15"/>
  <c r="H578" i="15"/>
  <c r="F578" i="15"/>
  <c r="I577" i="15"/>
  <c r="J577" i="15" s="1"/>
  <c r="H577" i="15"/>
  <c r="F577" i="15"/>
  <c r="I576" i="15"/>
  <c r="J576" i="15" s="1"/>
  <c r="H576" i="15"/>
  <c r="F576" i="15"/>
  <c r="I575" i="15"/>
  <c r="H575" i="15"/>
  <c r="F575" i="15"/>
  <c r="I574" i="15"/>
  <c r="H574" i="15"/>
  <c r="F574" i="15"/>
  <c r="I573" i="15"/>
  <c r="H573" i="15"/>
  <c r="F573" i="15"/>
  <c r="I572" i="15"/>
  <c r="J572" i="15" s="1"/>
  <c r="H572" i="15"/>
  <c r="F572" i="15"/>
  <c r="I571" i="15"/>
  <c r="H571" i="15"/>
  <c r="F571" i="15"/>
  <c r="I570" i="15"/>
  <c r="H570" i="15"/>
  <c r="F570" i="15"/>
  <c r="I569" i="15"/>
  <c r="J569" i="15" s="1"/>
  <c r="H569" i="15"/>
  <c r="F569" i="15"/>
  <c r="I568" i="15"/>
  <c r="J568" i="15" s="1"/>
  <c r="H568" i="15"/>
  <c r="F568" i="15"/>
  <c r="I567" i="15"/>
  <c r="H567" i="15"/>
  <c r="F567" i="15"/>
  <c r="I566" i="15"/>
  <c r="H566" i="15"/>
  <c r="F566" i="15"/>
  <c r="I565" i="15"/>
  <c r="H565" i="15"/>
  <c r="F565" i="15"/>
  <c r="I564" i="15"/>
  <c r="J564" i="15" s="1"/>
  <c r="H564" i="15"/>
  <c r="F564" i="15"/>
  <c r="I562" i="15"/>
  <c r="H562" i="15"/>
  <c r="F562" i="15"/>
  <c r="I561" i="15"/>
  <c r="H561" i="15"/>
  <c r="F561" i="15"/>
  <c r="I560" i="15"/>
  <c r="H560" i="15"/>
  <c r="F560" i="15"/>
  <c r="I559" i="15"/>
  <c r="J559" i="15" s="1"/>
  <c r="H559" i="15"/>
  <c r="F559" i="15"/>
  <c r="I558" i="15"/>
  <c r="H558" i="15"/>
  <c r="F558" i="15"/>
  <c r="I557" i="15"/>
  <c r="H557" i="15"/>
  <c r="F557" i="15"/>
  <c r="I556" i="15"/>
  <c r="J556" i="15" s="1"/>
  <c r="H556" i="15"/>
  <c r="F556" i="15"/>
  <c r="I555" i="15"/>
  <c r="J555" i="15" s="1"/>
  <c r="H555" i="15"/>
  <c r="F555" i="15"/>
  <c r="I554" i="15"/>
  <c r="H554" i="15"/>
  <c r="F554" i="15"/>
  <c r="I553" i="15"/>
  <c r="H553" i="15"/>
  <c r="F553" i="15"/>
  <c r="I552" i="15"/>
  <c r="J552" i="15" s="1"/>
  <c r="H552" i="15"/>
  <c r="F552" i="15"/>
  <c r="I551" i="15"/>
  <c r="J551" i="15" s="1"/>
  <c r="H551" i="15"/>
  <c r="F551" i="15"/>
  <c r="I550" i="15"/>
  <c r="H550" i="15"/>
  <c r="F550" i="15"/>
  <c r="I549" i="15"/>
  <c r="H549" i="15"/>
  <c r="F549" i="15"/>
  <c r="I548" i="15"/>
  <c r="J548" i="15" s="1"/>
  <c r="H548" i="15"/>
  <c r="F548" i="15"/>
  <c r="I547" i="15"/>
  <c r="J547" i="15" s="1"/>
  <c r="H547" i="15"/>
  <c r="F547" i="15"/>
  <c r="I546" i="15"/>
  <c r="H546" i="15"/>
  <c r="F546" i="15"/>
  <c r="I545" i="15"/>
  <c r="J545" i="15" s="1"/>
  <c r="H545" i="15"/>
  <c r="F545" i="15"/>
  <c r="I544" i="15"/>
  <c r="H544" i="15"/>
  <c r="F544" i="15"/>
  <c r="I543" i="15"/>
  <c r="J543" i="15" s="1"/>
  <c r="H543" i="15"/>
  <c r="F543" i="15"/>
  <c r="I542" i="15"/>
  <c r="H542" i="15"/>
  <c r="F542" i="15"/>
  <c r="I541" i="15"/>
  <c r="H541" i="15"/>
  <c r="F541" i="15"/>
  <c r="I540" i="15"/>
  <c r="H540" i="15"/>
  <c r="F540" i="15"/>
  <c r="I539" i="15"/>
  <c r="J539" i="15" s="1"/>
  <c r="H539" i="15"/>
  <c r="F539" i="15"/>
  <c r="I538" i="15"/>
  <c r="H538" i="15"/>
  <c r="F538" i="15"/>
  <c r="I537" i="15"/>
  <c r="H537" i="15"/>
  <c r="F537" i="15"/>
  <c r="I536" i="15"/>
  <c r="H536" i="15"/>
  <c r="F536" i="15"/>
  <c r="I535" i="15"/>
  <c r="H535" i="15"/>
  <c r="F535" i="15"/>
  <c r="I113" i="7"/>
  <c r="H113" i="7"/>
  <c r="F113" i="7"/>
  <c r="I112" i="7"/>
  <c r="J112" i="7" s="1"/>
  <c r="H112" i="7"/>
  <c r="F112" i="7"/>
  <c r="I111" i="7"/>
  <c r="H111" i="7"/>
  <c r="F111" i="7"/>
  <c r="I110" i="7"/>
  <c r="H110" i="7"/>
  <c r="F110" i="7"/>
  <c r="I109" i="7"/>
  <c r="H109" i="7"/>
  <c r="F109" i="7"/>
  <c r="I108" i="7"/>
  <c r="J108" i="7" s="1"/>
  <c r="H108" i="7"/>
  <c r="F108" i="7"/>
  <c r="I107" i="7"/>
  <c r="H107" i="7"/>
  <c r="F107" i="7"/>
  <c r="I106" i="7"/>
  <c r="H106" i="7"/>
  <c r="F106" i="7"/>
  <c r="I105" i="7"/>
  <c r="H105" i="7"/>
  <c r="F105" i="7"/>
  <c r="I104" i="7"/>
  <c r="J104" i="7" s="1"/>
  <c r="H104" i="7"/>
  <c r="F104" i="7"/>
  <c r="I103" i="7"/>
  <c r="H103" i="7"/>
  <c r="F103" i="7"/>
  <c r="I102" i="7"/>
  <c r="H102" i="7"/>
  <c r="F102" i="7"/>
  <c r="I101" i="7"/>
  <c r="H101" i="7"/>
  <c r="F101" i="7"/>
  <c r="I100" i="7"/>
  <c r="J100" i="7" s="1"/>
  <c r="H100" i="7"/>
  <c r="F100" i="7"/>
  <c r="I99" i="7"/>
  <c r="H99" i="7"/>
  <c r="F99" i="7"/>
  <c r="I98" i="7"/>
  <c r="H98" i="7"/>
  <c r="F98" i="7"/>
  <c r="I97" i="7"/>
  <c r="H97" i="7"/>
  <c r="F97" i="7"/>
  <c r="I96" i="7"/>
  <c r="J96" i="7" s="1"/>
  <c r="H96" i="7"/>
  <c r="F96" i="7"/>
  <c r="I95" i="7"/>
  <c r="H95" i="7"/>
  <c r="F95" i="7"/>
  <c r="I94" i="7"/>
  <c r="H94" i="7"/>
  <c r="F94" i="7"/>
  <c r="I93" i="7"/>
  <c r="H93" i="7"/>
  <c r="F93" i="7"/>
  <c r="I92" i="7"/>
  <c r="J92" i="7" s="1"/>
  <c r="H92" i="7"/>
  <c r="F92" i="7"/>
  <c r="I91" i="7"/>
  <c r="H91" i="7"/>
  <c r="F91" i="7"/>
  <c r="I90" i="7"/>
  <c r="H90" i="7"/>
  <c r="F90" i="7"/>
  <c r="I89" i="7"/>
  <c r="H89" i="7"/>
  <c r="F89" i="7"/>
  <c r="I88" i="7"/>
  <c r="J88" i="7" s="1"/>
  <c r="H88" i="7"/>
  <c r="F88" i="7"/>
  <c r="I87" i="7"/>
  <c r="H87" i="7"/>
  <c r="F87" i="7"/>
  <c r="I86" i="7"/>
  <c r="H86" i="7"/>
  <c r="F86" i="7"/>
  <c r="I85" i="7"/>
  <c r="H85" i="7"/>
  <c r="F85" i="7"/>
  <c r="I84" i="7"/>
  <c r="J84" i="7" s="1"/>
  <c r="H84" i="7"/>
  <c r="F84" i="7"/>
  <c r="I83" i="7"/>
  <c r="H83" i="7"/>
  <c r="F83" i="7"/>
  <c r="I82" i="7"/>
  <c r="H82" i="7"/>
  <c r="F82" i="7"/>
  <c r="I237" i="7"/>
  <c r="H237" i="7"/>
  <c r="F237" i="7"/>
  <c r="I236" i="7"/>
  <c r="J236" i="7" s="1"/>
  <c r="H236" i="7"/>
  <c r="F236" i="7"/>
  <c r="I235" i="7"/>
  <c r="J235" i="7" s="1"/>
  <c r="H235" i="7"/>
  <c r="F235" i="7"/>
  <c r="I234" i="7"/>
  <c r="J234" i="7" s="1"/>
  <c r="H234" i="7"/>
  <c r="F234" i="7"/>
  <c r="I233" i="7"/>
  <c r="H233" i="7"/>
  <c r="F233" i="7"/>
  <c r="I232" i="7"/>
  <c r="J232" i="7" s="1"/>
  <c r="H232" i="7"/>
  <c r="F232" i="7"/>
  <c r="I231" i="7"/>
  <c r="J231" i="7" s="1"/>
  <c r="H231" i="7"/>
  <c r="F231" i="7"/>
  <c r="I230" i="7"/>
  <c r="J230" i="7" s="1"/>
  <c r="H230" i="7"/>
  <c r="F230" i="7"/>
  <c r="I229" i="7"/>
  <c r="H229" i="7"/>
  <c r="F229" i="7"/>
  <c r="I228" i="7"/>
  <c r="J228" i="7" s="1"/>
  <c r="H228" i="7"/>
  <c r="F228" i="7"/>
  <c r="I227" i="7"/>
  <c r="J227" i="7" s="1"/>
  <c r="H227" i="7"/>
  <c r="F227" i="7"/>
  <c r="I226" i="7"/>
  <c r="J226" i="7" s="1"/>
  <c r="H226" i="7"/>
  <c r="F226" i="7"/>
  <c r="I225" i="7"/>
  <c r="H225" i="7"/>
  <c r="F225" i="7"/>
  <c r="I224" i="7"/>
  <c r="J224" i="7" s="1"/>
  <c r="H224" i="7"/>
  <c r="F224" i="7"/>
  <c r="I223" i="7"/>
  <c r="J223" i="7" s="1"/>
  <c r="H223" i="7"/>
  <c r="F223" i="7"/>
  <c r="I222" i="7"/>
  <c r="J222" i="7" s="1"/>
  <c r="H222" i="7"/>
  <c r="F222" i="7"/>
  <c r="I221" i="7"/>
  <c r="H221" i="7"/>
  <c r="F221" i="7"/>
  <c r="I220" i="7"/>
  <c r="J220" i="7" s="1"/>
  <c r="H220" i="7"/>
  <c r="F220" i="7"/>
  <c r="I217" i="7"/>
  <c r="H217" i="7"/>
  <c r="F217" i="7"/>
  <c r="I216" i="7"/>
  <c r="J216" i="7" s="1"/>
  <c r="H216" i="7"/>
  <c r="F216" i="7"/>
  <c r="I215" i="7"/>
  <c r="J215" i="7" s="1"/>
  <c r="H215" i="7"/>
  <c r="F215" i="7"/>
  <c r="I214" i="7"/>
  <c r="H214" i="7"/>
  <c r="F214" i="7"/>
  <c r="I213" i="7"/>
  <c r="H213" i="7"/>
  <c r="F213" i="7"/>
  <c r="I212" i="7"/>
  <c r="J212" i="7" s="1"/>
  <c r="H212" i="7"/>
  <c r="F212" i="7"/>
  <c r="I211" i="7"/>
  <c r="J211" i="7" s="1"/>
  <c r="H211" i="7"/>
  <c r="F211" i="7"/>
  <c r="I210" i="7"/>
  <c r="H210" i="7"/>
  <c r="F210" i="7"/>
  <c r="I209" i="7"/>
  <c r="H209" i="7"/>
  <c r="F209" i="7"/>
  <c r="I208" i="7"/>
  <c r="J208" i="7" s="1"/>
  <c r="H208" i="7"/>
  <c r="F208" i="7"/>
  <c r="I207" i="7"/>
  <c r="J207" i="7" s="1"/>
  <c r="H207" i="7"/>
  <c r="F207" i="7"/>
  <c r="I206" i="7"/>
  <c r="H206" i="7"/>
  <c r="F206" i="7"/>
  <c r="I205" i="7"/>
  <c r="H205" i="7"/>
  <c r="F205" i="7"/>
  <c r="I204" i="7"/>
  <c r="J204" i="7" s="1"/>
  <c r="H204" i="7"/>
  <c r="F204" i="7"/>
  <c r="I203" i="7"/>
  <c r="J203" i="7" s="1"/>
  <c r="H203" i="7"/>
  <c r="F203" i="7"/>
  <c r="I202" i="7"/>
  <c r="H202" i="7"/>
  <c r="F202" i="7"/>
  <c r="I201" i="7"/>
  <c r="H201" i="7"/>
  <c r="F201" i="7"/>
  <c r="I200" i="7"/>
  <c r="J200" i="7" s="1"/>
  <c r="H200" i="7"/>
  <c r="F200" i="7"/>
  <c r="I199" i="7"/>
  <c r="J199" i="7" s="1"/>
  <c r="H199" i="7"/>
  <c r="F199" i="7"/>
  <c r="I198" i="7"/>
  <c r="H198" i="7"/>
  <c r="F198" i="7"/>
  <c r="I197" i="7"/>
  <c r="H197" i="7"/>
  <c r="F197" i="7"/>
  <c r="F673" i="15"/>
  <c r="H673" i="15"/>
  <c r="F672" i="15"/>
  <c r="H672" i="15"/>
  <c r="F671" i="15"/>
  <c r="H671" i="15"/>
  <c r="F670" i="15"/>
  <c r="H670" i="15"/>
  <c r="F669" i="15"/>
  <c r="H669" i="15"/>
  <c r="F668" i="15"/>
  <c r="H668" i="15"/>
  <c r="F667" i="15"/>
  <c r="H667" i="15"/>
  <c r="I666" i="15"/>
  <c r="H666" i="15"/>
  <c r="F666" i="15"/>
  <c r="I665" i="15"/>
  <c r="J665" i="15" s="1"/>
  <c r="H665" i="15"/>
  <c r="F665" i="15"/>
  <c r="I524" i="15"/>
  <c r="J524" i="15" s="1"/>
  <c r="H524" i="15"/>
  <c r="F524" i="15"/>
  <c r="I523" i="15"/>
  <c r="H523" i="15"/>
  <c r="F523" i="15"/>
  <c r="I522" i="15"/>
  <c r="H522" i="15"/>
  <c r="F522" i="15"/>
  <c r="I85" i="16"/>
  <c r="H85" i="16"/>
  <c r="F85" i="16"/>
  <c r="I84" i="16"/>
  <c r="J84" i="16" s="1"/>
  <c r="H84" i="16"/>
  <c r="F84" i="16"/>
  <c r="I83" i="16"/>
  <c r="H83" i="16"/>
  <c r="F83" i="16"/>
  <c r="I82" i="16"/>
  <c r="J82" i="16" s="1"/>
  <c r="H82" i="16"/>
  <c r="F82" i="16"/>
  <c r="I81" i="16"/>
  <c r="H81" i="16"/>
  <c r="F81" i="16"/>
  <c r="I80" i="16"/>
  <c r="J80" i="16" s="1"/>
  <c r="H80" i="16"/>
  <c r="F80" i="16"/>
  <c r="I79" i="16"/>
  <c r="H79" i="16"/>
  <c r="F79" i="16"/>
  <c r="I74" i="16"/>
  <c r="H74" i="16"/>
  <c r="F74" i="16"/>
  <c r="I73" i="16"/>
  <c r="J73" i="16" s="1"/>
  <c r="H73" i="16"/>
  <c r="F73" i="16"/>
  <c r="I72" i="16"/>
  <c r="J72" i="16" s="1"/>
  <c r="H72" i="16"/>
  <c r="F72" i="16"/>
  <c r="I71" i="16"/>
  <c r="H71" i="16"/>
  <c r="F71" i="16"/>
  <c r="I70" i="16"/>
  <c r="H70" i="16"/>
  <c r="F70" i="16"/>
  <c r="I69" i="16"/>
  <c r="J69" i="16" s="1"/>
  <c r="H69" i="16"/>
  <c r="F69" i="16"/>
  <c r="I68" i="16"/>
  <c r="J68" i="16" s="1"/>
  <c r="H68" i="16"/>
  <c r="F68" i="16"/>
  <c r="I67" i="16"/>
  <c r="H67" i="16"/>
  <c r="F67" i="16"/>
  <c r="I66" i="16"/>
  <c r="H66" i="16"/>
  <c r="F66" i="16"/>
  <c r="I65" i="16"/>
  <c r="J65" i="16" s="1"/>
  <c r="H65" i="16"/>
  <c r="F65" i="16"/>
  <c r="I64" i="16"/>
  <c r="J64" i="16" s="1"/>
  <c r="H64" i="16"/>
  <c r="F64" i="16"/>
  <c r="I63" i="16"/>
  <c r="J63" i="16" s="1"/>
  <c r="H63" i="16"/>
  <c r="F63" i="16"/>
  <c r="I62" i="16"/>
  <c r="J62" i="16" s="1"/>
  <c r="H62" i="16"/>
  <c r="F62" i="16"/>
  <c r="I60" i="16"/>
  <c r="H60" i="16"/>
  <c r="F60" i="16"/>
  <c r="I59" i="16"/>
  <c r="J59" i="16" s="1"/>
  <c r="H59" i="16"/>
  <c r="F59" i="16"/>
  <c r="I58" i="16"/>
  <c r="H58" i="16"/>
  <c r="F58" i="16"/>
  <c r="I57" i="16"/>
  <c r="J57" i="16" s="1"/>
  <c r="H57" i="16"/>
  <c r="F57" i="16"/>
  <c r="I56" i="16"/>
  <c r="H56" i="16"/>
  <c r="F56" i="16"/>
  <c r="I54" i="16"/>
  <c r="H54" i="16"/>
  <c r="F54" i="16"/>
  <c r="I53" i="16"/>
  <c r="J53" i="16" s="1"/>
  <c r="H53" i="16"/>
  <c r="F53" i="16"/>
  <c r="I52" i="16"/>
  <c r="J52" i="16" s="1"/>
  <c r="H52" i="16"/>
  <c r="F52" i="16"/>
  <c r="I51" i="16"/>
  <c r="H51" i="16"/>
  <c r="F51" i="16"/>
  <c r="I50" i="16"/>
  <c r="H50" i="16"/>
  <c r="F50" i="16"/>
  <c r="I49" i="16"/>
  <c r="J49" i="16" s="1"/>
  <c r="H49" i="16"/>
  <c r="F49" i="16"/>
  <c r="I47" i="16"/>
  <c r="H47" i="16"/>
  <c r="F47" i="16"/>
  <c r="I46" i="16"/>
  <c r="H46" i="16"/>
  <c r="F46" i="16"/>
  <c r="I41" i="16"/>
  <c r="H41" i="16"/>
  <c r="F41" i="16"/>
  <c r="I40" i="16"/>
  <c r="H40" i="16"/>
  <c r="F40" i="16"/>
  <c r="I39" i="16"/>
  <c r="J39" i="16" s="1"/>
  <c r="H39" i="16"/>
  <c r="F39" i="16"/>
  <c r="I38" i="16"/>
  <c r="H38" i="16"/>
  <c r="F38" i="16"/>
  <c r="I37" i="16"/>
  <c r="H37" i="16"/>
  <c r="F37" i="16"/>
  <c r="I36" i="16"/>
  <c r="H36" i="16"/>
  <c r="F36" i="16"/>
  <c r="I35" i="16"/>
  <c r="J35" i="16" s="1"/>
  <c r="H35" i="16"/>
  <c r="F35" i="16"/>
  <c r="I34" i="16"/>
  <c r="H34" i="16"/>
  <c r="F34" i="16"/>
  <c r="I33" i="16"/>
  <c r="H33" i="16"/>
  <c r="F33" i="16"/>
  <c r="I32" i="16"/>
  <c r="J32" i="16" s="1"/>
  <c r="H32" i="16"/>
  <c r="F32" i="16"/>
  <c r="I31" i="16"/>
  <c r="I97" i="19"/>
  <c r="J97" i="19" s="1"/>
  <c r="H97" i="19"/>
  <c r="F97" i="19"/>
  <c r="I96" i="19"/>
  <c r="H96" i="19"/>
  <c r="F96" i="19"/>
  <c r="I95" i="19"/>
  <c r="J95" i="19" s="1"/>
  <c r="H95" i="19"/>
  <c r="F95" i="19"/>
  <c r="I94" i="19"/>
  <c r="H94" i="19"/>
  <c r="F94" i="19"/>
  <c r="I93" i="19"/>
  <c r="J93" i="19" s="1"/>
  <c r="H93" i="19"/>
  <c r="F93" i="19"/>
  <c r="I92" i="19"/>
  <c r="J92" i="19" s="1"/>
  <c r="H92" i="19"/>
  <c r="F92" i="19"/>
  <c r="I90" i="19"/>
  <c r="H90" i="19"/>
  <c r="F90" i="19"/>
  <c r="I88" i="19"/>
  <c r="J88" i="19" s="1"/>
  <c r="H88" i="19"/>
  <c r="F88" i="19"/>
  <c r="I86" i="19"/>
  <c r="H86" i="19"/>
  <c r="F86" i="19"/>
  <c r="I85" i="19"/>
  <c r="J85" i="19" s="1"/>
  <c r="H85" i="19"/>
  <c r="F85" i="19"/>
  <c r="I84" i="19"/>
  <c r="J84" i="19" s="1"/>
  <c r="H84" i="19"/>
  <c r="F84" i="19"/>
  <c r="I83" i="19"/>
  <c r="H83" i="19"/>
  <c r="F83" i="19"/>
  <c r="I82" i="19"/>
  <c r="H82" i="19"/>
  <c r="F82" i="19"/>
  <c r="I81" i="19"/>
  <c r="J81" i="19" s="1"/>
  <c r="H81" i="19"/>
  <c r="F81" i="19"/>
  <c r="I80" i="19"/>
  <c r="H80" i="19"/>
  <c r="F80" i="19"/>
  <c r="I79" i="19"/>
  <c r="J79" i="19" s="1"/>
  <c r="H79" i="19"/>
  <c r="F79" i="19"/>
  <c r="I78" i="19"/>
  <c r="H78" i="19"/>
  <c r="F78" i="19"/>
  <c r="I77" i="19"/>
  <c r="J77" i="19" s="1"/>
  <c r="H77" i="19"/>
  <c r="F77" i="19"/>
  <c r="I75" i="19"/>
  <c r="H75" i="19"/>
  <c r="F75" i="19"/>
  <c r="I74" i="19"/>
  <c r="J74" i="19" s="1"/>
  <c r="H74" i="19"/>
  <c r="F74" i="19"/>
  <c r="I73" i="19"/>
  <c r="H73" i="19"/>
  <c r="F73" i="19"/>
  <c r="J9" i="21" l="1"/>
  <c r="H9" i="21"/>
  <c r="H10" i="2" s="1"/>
  <c r="F9" i="21"/>
  <c r="F10" i="2" s="1"/>
  <c r="J67" i="2"/>
  <c r="F71" i="19"/>
  <c r="F9" i="19" s="1"/>
  <c r="F10" i="20"/>
  <c r="F533" i="15"/>
  <c r="F28" i="2" s="1"/>
  <c r="H98" i="19"/>
  <c r="H71" i="19" s="1"/>
  <c r="H9" i="19" s="1"/>
  <c r="F663" i="15"/>
  <c r="F30" i="2" s="1"/>
  <c r="F520" i="15"/>
  <c r="F27" i="2" s="1"/>
  <c r="I532" i="15"/>
  <c r="J40" i="16"/>
  <c r="J74" i="16"/>
  <c r="J70" i="16"/>
  <c r="J34" i="16"/>
  <c r="J36" i="16"/>
  <c r="J46" i="16"/>
  <c r="J10" i="2"/>
  <c r="J35" i="20"/>
  <c r="J21" i="20"/>
  <c r="J25" i="20"/>
  <c r="J27" i="20"/>
  <c r="J31" i="20"/>
  <c r="J83" i="7"/>
  <c r="J537" i="15"/>
  <c r="J540" i="15"/>
  <c r="J574" i="15"/>
  <c r="J593" i="15"/>
  <c r="J591" i="15"/>
  <c r="J549" i="15"/>
  <c r="J102" i="7"/>
  <c r="J98" i="7"/>
  <c r="J40" i="20"/>
  <c r="J44" i="20"/>
  <c r="J45" i="20"/>
  <c r="J43" i="20"/>
  <c r="J47" i="20"/>
  <c r="J41" i="20"/>
  <c r="J37" i="20"/>
  <c r="J36" i="20"/>
  <c r="J18" i="20"/>
  <c r="J22" i="20"/>
  <c r="J26" i="20"/>
  <c r="J30" i="20"/>
  <c r="J20" i="20"/>
  <c r="J24" i="20"/>
  <c r="J28" i="20"/>
  <c r="J32" i="20"/>
  <c r="J17" i="20"/>
  <c r="J12" i="20"/>
  <c r="J16" i="20"/>
  <c r="J87" i="7"/>
  <c r="J94" i="7"/>
  <c r="J111" i="7"/>
  <c r="J107" i="7"/>
  <c r="J103" i="7"/>
  <c r="J99" i="7"/>
  <c r="J95" i="7"/>
  <c r="J110" i="7"/>
  <c r="J91" i="7"/>
  <c r="J106" i="7"/>
  <c r="J541" i="15"/>
  <c r="J560" i="15"/>
  <c r="J583" i="15"/>
  <c r="J585" i="15"/>
  <c r="J536" i="15"/>
  <c r="J578" i="15"/>
  <c r="J587" i="15"/>
  <c r="J589" i="15"/>
  <c r="J544" i="15"/>
  <c r="J553" i="15"/>
  <c r="J570" i="15"/>
  <c r="J595" i="15"/>
  <c r="J597" i="15"/>
  <c r="J557" i="15"/>
  <c r="J566" i="15"/>
  <c r="J561" i="15"/>
  <c r="J584" i="15"/>
  <c r="J588" i="15"/>
  <c r="J596" i="15"/>
  <c r="J586" i="15"/>
  <c r="J582" i="15"/>
  <c r="J590" i="15"/>
  <c r="J594" i="15"/>
  <c r="J567" i="15"/>
  <c r="J571" i="15"/>
  <c r="J575" i="15"/>
  <c r="J579" i="15"/>
  <c r="J565" i="15"/>
  <c r="J573" i="15"/>
  <c r="J538" i="15"/>
  <c r="J542" i="15"/>
  <c r="J546" i="15"/>
  <c r="J550" i="15"/>
  <c r="J554" i="15"/>
  <c r="J558" i="15"/>
  <c r="J562" i="15"/>
  <c r="J535" i="15"/>
  <c r="J86" i="7"/>
  <c r="J90" i="7"/>
  <c r="J85" i="7"/>
  <c r="J89" i="7"/>
  <c r="J93" i="7"/>
  <c r="J97" i="7"/>
  <c r="J101" i="7"/>
  <c r="J105" i="7"/>
  <c r="J109" i="7"/>
  <c r="J113" i="7"/>
  <c r="J82" i="7"/>
  <c r="J221" i="7"/>
  <c r="J229" i="7"/>
  <c r="J225" i="7"/>
  <c r="J233" i="7"/>
  <c r="J237" i="7"/>
  <c r="J198" i="7"/>
  <c r="J202" i="7"/>
  <c r="J206" i="7"/>
  <c r="J210" i="7"/>
  <c r="J214" i="7"/>
  <c r="J197" i="7"/>
  <c r="J201" i="7"/>
  <c r="J205" i="7"/>
  <c r="J209" i="7"/>
  <c r="J213" i="7"/>
  <c r="J217" i="7"/>
  <c r="J666" i="15"/>
  <c r="J523" i="15"/>
  <c r="J522" i="15"/>
  <c r="J38" i="16"/>
  <c r="J51" i="16"/>
  <c r="J66" i="16"/>
  <c r="J79" i="16"/>
  <c r="J83" i="16"/>
  <c r="J81" i="16"/>
  <c r="J85" i="16"/>
  <c r="J67" i="16"/>
  <c r="J71" i="16"/>
  <c r="J58" i="16"/>
  <c r="J56" i="16"/>
  <c r="J60" i="16"/>
  <c r="J47" i="16"/>
  <c r="J50" i="16"/>
  <c r="J54" i="16"/>
  <c r="J33" i="16"/>
  <c r="J37" i="16"/>
  <c r="J41" i="16"/>
  <c r="J96" i="19"/>
  <c r="J94" i="19"/>
  <c r="J90" i="19"/>
  <c r="J80" i="19"/>
  <c r="J83" i="19"/>
  <c r="J78" i="19"/>
  <c r="J82" i="19"/>
  <c r="J86" i="19"/>
  <c r="J75" i="19"/>
  <c r="J73" i="19"/>
  <c r="F77" i="2" l="1"/>
  <c r="F76" i="2" s="1"/>
  <c r="F9" i="20"/>
  <c r="H68" i="2"/>
  <c r="H66" i="2" s="1"/>
  <c r="F68" i="2"/>
  <c r="F66" i="2" s="1"/>
  <c r="I598" i="15"/>
  <c r="H598" i="15"/>
  <c r="H533" i="15" s="1"/>
  <c r="H28" i="2" s="1"/>
  <c r="H55" i="20"/>
  <c r="I55" i="20"/>
  <c r="I98" i="19"/>
  <c r="J98" i="19" s="1"/>
  <c r="I86" i="16"/>
  <c r="H86" i="16"/>
  <c r="H238" i="7"/>
  <c r="I238" i="7"/>
  <c r="H689" i="15"/>
  <c r="H663" i="15" s="1"/>
  <c r="H30" i="2" s="1"/>
  <c r="I689" i="15"/>
  <c r="J532" i="15"/>
  <c r="J71" i="19" l="1"/>
  <c r="J9" i="19" s="1"/>
  <c r="H10" i="20"/>
  <c r="J598" i="15"/>
  <c r="J55" i="20"/>
  <c r="J86" i="16"/>
  <c r="J238" i="7"/>
  <c r="J689" i="15"/>
  <c r="J520" i="15"/>
  <c r="J27" i="2" s="1"/>
  <c r="H77" i="2" l="1"/>
  <c r="J68" i="2"/>
  <c r="J10" i="20"/>
  <c r="J533" i="15"/>
  <c r="J28" i="2" s="1"/>
  <c r="J663" i="15"/>
  <c r="J30" i="2" s="1"/>
  <c r="D31" i="16"/>
  <c r="I89" i="14"/>
  <c r="H89" i="14"/>
  <c r="F89" i="14"/>
  <c r="I88" i="14"/>
  <c r="H88" i="14"/>
  <c r="F88" i="14"/>
  <c r="I87" i="14"/>
  <c r="H87" i="14"/>
  <c r="F87" i="14"/>
  <c r="I86" i="14"/>
  <c r="J86" i="14" s="1"/>
  <c r="H86" i="14"/>
  <c r="F86" i="14"/>
  <c r="I85" i="14"/>
  <c r="H85" i="14"/>
  <c r="F85" i="14"/>
  <c r="I84" i="14"/>
  <c r="H84" i="14"/>
  <c r="F84" i="14"/>
  <c r="I83" i="14"/>
  <c r="H83" i="14"/>
  <c r="F83" i="14"/>
  <c r="I82" i="14"/>
  <c r="J82" i="14" s="1"/>
  <c r="H82" i="14"/>
  <c r="F82" i="14"/>
  <c r="I81" i="14"/>
  <c r="H81" i="14"/>
  <c r="F81" i="14"/>
  <c r="I80" i="14"/>
  <c r="H80" i="14"/>
  <c r="F80" i="14"/>
  <c r="I78" i="14"/>
  <c r="J78" i="14" s="1"/>
  <c r="H78" i="14"/>
  <c r="F78" i="14"/>
  <c r="I73" i="14"/>
  <c r="H73" i="14"/>
  <c r="F73" i="14"/>
  <c r="I72" i="14"/>
  <c r="J72" i="14" s="1"/>
  <c r="H72" i="14"/>
  <c r="F72" i="14"/>
  <c r="J66" i="2" l="1"/>
  <c r="F71" i="14"/>
  <c r="F61" i="2" s="1"/>
  <c r="J77" i="2"/>
  <c r="H31" i="16"/>
  <c r="H29" i="16" s="1"/>
  <c r="H65" i="2" s="1"/>
  <c r="F31" i="16"/>
  <c r="F29" i="16" s="1"/>
  <c r="F65" i="2" s="1"/>
  <c r="J31" i="16"/>
  <c r="J88" i="14"/>
  <c r="J84" i="14"/>
  <c r="J80" i="14"/>
  <c r="J83" i="14"/>
  <c r="J87" i="14"/>
  <c r="J81" i="14"/>
  <c r="J85" i="14"/>
  <c r="J89" i="14"/>
  <c r="J73" i="14"/>
  <c r="H2" i="17"/>
  <c r="H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I697" i="15"/>
  <c r="H697" i="15"/>
  <c r="F697" i="15"/>
  <c r="I696" i="15"/>
  <c r="H696" i="15"/>
  <c r="F696" i="15"/>
  <c r="I695" i="15"/>
  <c r="J695" i="15" s="1"/>
  <c r="H695" i="15"/>
  <c r="F695" i="15"/>
  <c r="I694" i="15"/>
  <c r="H694" i="15"/>
  <c r="F694" i="15"/>
  <c r="I693" i="15"/>
  <c r="H693" i="15"/>
  <c r="F693" i="15"/>
  <c r="I692" i="15"/>
  <c r="H692" i="15"/>
  <c r="F692" i="15"/>
  <c r="I691" i="15"/>
  <c r="H691" i="15"/>
  <c r="F691" i="15"/>
  <c r="I661" i="15"/>
  <c r="H661" i="15"/>
  <c r="F661" i="15"/>
  <c r="I660" i="15"/>
  <c r="H660" i="15"/>
  <c r="F660" i="15"/>
  <c r="I659" i="15"/>
  <c r="H659" i="15"/>
  <c r="F659" i="15"/>
  <c r="I658" i="15"/>
  <c r="H658" i="15"/>
  <c r="F658" i="15"/>
  <c r="I657" i="15"/>
  <c r="H657" i="15"/>
  <c r="F657" i="15"/>
  <c r="I656" i="15"/>
  <c r="H656" i="15"/>
  <c r="F656" i="15"/>
  <c r="I655" i="15"/>
  <c r="H655" i="15"/>
  <c r="F655" i="15"/>
  <c r="I654" i="15"/>
  <c r="H654" i="15"/>
  <c r="F654" i="15"/>
  <c r="I653" i="15"/>
  <c r="H653" i="15"/>
  <c r="F653" i="15"/>
  <c r="I651" i="15"/>
  <c r="H651" i="15"/>
  <c r="F651" i="15"/>
  <c r="I650" i="15"/>
  <c r="H650" i="15"/>
  <c r="F650" i="15"/>
  <c r="I649" i="15"/>
  <c r="H649" i="15"/>
  <c r="F649" i="15"/>
  <c r="I648" i="15"/>
  <c r="H648" i="15"/>
  <c r="F648" i="15"/>
  <c r="I647" i="15"/>
  <c r="H647" i="15"/>
  <c r="F647" i="15"/>
  <c r="I646" i="15"/>
  <c r="H646" i="15"/>
  <c r="F646" i="15"/>
  <c r="I645" i="15"/>
  <c r="H645" i="15"/>
  <c r="F645" i="15"/>
  <c r="I644" i="15"/>
  <c r="H644" i="15"/>
  <c r="F644" i="15"/>
  <c r="I643" i="15"/>
  <c r="H643" i="15"/>
  <c r="F643" i="15"/>
  <c r="I642" i="15"/>
  <c r="H642" i="15"/>
  <c r="F642" i="15"/>
  <c r="I641" i="15"/>
  <c r="H641" i="15"/>
  <c r="F641" i="15"/>
  <c r="I640" i="15"/>
  <c r="H640" i="15"/>
  <c r="F640" i="15"/>
  <c r="I639" i="15"/>
  <c r="H639" i="15"/>
  <c r="F639" i="15"/>
  <c r="I638" i="15"/>
  <c r="H638" i="15"/>
  <c r="F638" i="15"/>
  <c r="I637" i="15"/>
  <c r="H637" i="15"/>
  <c r="F637" i="15"/>
  <c r="I636" i="15"/>
  <c r="H636" i="15"/>
  <c r="F636" i="15"/>
  <c r="I634" i="15"/>
  <c r="H634" i="15"/>
  <c r="F634" i="15"/>
  <c r="I633" i="15"/>
  <c r="J633" i="15" s="1"/>
  <c r="H633" i="15"/>
  <c r="F633" i="15"/>
  <c r="I632" i="15"/>
  <c r="H632" i="15"/>
  <c r="F632" i="15"/>
  <c r="I631" i="15"/>
  <c r="H631" i="15"/>
  <c r="F631" i="15"/>
  <c r="I630" i="15"/>
  <c r="H630" i="15"/>
  <c r="F630" i="15"/>
  <c r="I629" i="15"/>
  <c r="J629" i="15" s="1"/>
  <c r="H629" i="15"/>
  <c r="F629" i="15"/>
  <c r="I627" i="15"/>
  <c r="H627" i="15"/>
  <c r="F627" i="15"/>
  <c r="I626" i="15"/>
  <c r="H626" i="15"/>
  <c r="F626" i="15"/>
  <c r="I625" i="15"/>
  <c r="J625" i="15" s="1"/>
  <c r="H625" i="15"/>
  <c r="F625" i="15"/>
  <c r="I624" i="15"/>
  <c r="H624" i="15"/>
  <c r="F624" i="15"/>
  <c r="I623" i="15"/>
  <c r="H623" i="15"/>
  <c r="F623" i="15"/>
  <c r="I622" i="15"/>
  <c r="H622" i="15"/>
  <c r="F622" i="15"/>
  <c r="I620" i="15"/>
  <c r="H620" i="15"/>
  <c r="F620" i="15"/>
  <c r="I619" i="15"/>
  <c r="H619" i="15"/>
  <c r="F619" i="15"/>
  <c r="I618" i="15"/>
  <c r="H618" i="15"/>
  <c r="F618" i="15"/>
  <c r="I617" i="15"/>
  <c r="J617" i="15" s="1"/>
  <c r="H617" i="15"/>
  <c r="F617" i="15"/>
  <c r="I616" i="15"/>
  <c r="H616" i="15"/>
  <c r="F616" i="15"/>
  <c r="I615" i="15"/>
  <c r="H615" i="15"/>
  <c r="F615" i="15"/>
  <c r="I613" i="15"/>
  <c r="J613" i="15" s="1"/>
  <c r="H613" i="15"/>
  <c r="F613" i="15"/>
  <c r="I612" i="15"/>
  <c r="H612" i="15"/>
  <c r="F612" i="15"/>
  <c r="I611" i="15"/>
  <c r="H611" i="15"/>
  <c r="F611" i="15"/>
  <c r="I610" i="15"/>
  <c r="H610" i="15"/>
  <c r="F610" i="15"/>
  <c r="I608" i="15"/>
  <c r="H608" i="15"/>
  <c r="F608" i="15"/>
  <c r="I607" i="15"/>
  <c r="H607" i="15"/>
  <c r="F607" i="15"/>
  <c r="I606" i="15"/>
  <c r="H606" i="15"/>
  <c r="F606" i="15"/>
  <c r="I605" i="15"/>
  <c r="J605" i="15" s="1"/>
  <c r="H605" i="15"/>
  <c r="F605" i="15"/>
  <c r="I604" i="15"/>
  <c r="H604" i="15"/>
  <c r="F604" i="15"/>
  <c r="I603" i="15"/>
  <c r="H603" i="15"/>
  <c r="F603" i="15"/>
  <c r="I602" i="15"/>
  <c r="H602" i="15"/>
  <c r="F602" i="15"/>
  <c r="I601" i="15"/>
  <c r="J601" i="15" s="1"/>
  <c r="H601" i="15"/>
  <c r="F601" i="15"/>
  <c r="I90" i="14" l="1"/>
  <c r="H90" i="14"/>
  <c r="H71" i="14" s="1"/>
  <c r="H61" i="2" s="1"/>
  <c r="J29" i="16"/>
  <c r="J65" i="2" s="1"/>
  <c r="F599" i="15"/>
  <c r="F29" i="2" s="1"/>
  <c r="J694" i="15"/>
  <c r="F690" i="15"/>
  <c r="F31" i="2" s="1"/>
  <c r="H690" i="15"/>
  <c r="H31" i="2" s="1"/>
  <c r="J693" i="15"/>
  <c r="J697" i="15"/>
  <c r="J691" i="15"/>
  <c r="J692" i="15"/>
  <c r="J696" i="15"/>
  <c r="J638" i="15"/>
  <c r="J606" i="15"/>
  <c r="J612" i="15"/>
  <c r="J632" i="15"/>
  <c r="J650" i="15"/>
  <c r="J618" i="15"/>
  <c r="J624" i="15"/>
  <c r="J648" i="15"/>
  <c r="J636" i="15"/>
  <c r="J602" i="15"/>
  <c r="J604" i="15"/>
  <c r="J608" i="15"/>
  <c r="J616" i="15"/>
  <c r="J620" i="15"/>
  <c r="J630" i="15"/>
  <c r="J634" i="15"/>
  <c r="J660" i="15"/>
  <c r="J644" i="15"/>
  <c r="J646" i="15"/>
  <c r="J656" i="15"/>
  <c r="J658" i="15"/>
  <c r="J640" i="15"/>
  <c r="J642" i="15"/>
  <c r="J654" i="15"/>
  <c r="J610" i="15"/>
  <c r="J622" i="15"/>
  <c r="J626" i="15"/>
  <c r="J611" i="15"/>
  <c r="J615" i="15"/>
  <c r="J619" i="15"/>
  <c r="J623" i="15"/>
  <c r="J627" i="15"/>
  <c r="J631" i="15"/>
  <c r="J639" i="15"/>
  <c r="J643" i="15"/>
  <c r="J647" i="15"/>
  <c r="J651" i="15"/>
  <c r="J655" i="15"/>
  <c r="J659" i="15"/>
  <c r="J603" i="15"/>
  <c r="J607" i="15"/>
  <c r="J637" i="15"/>
  <c r="J641" i="15"/>
  <c r="J645" i="15"/>
  <c r="J649" i="15"/>
  <c r="J653" i="15"/>
  <c r="J657" i="15"/>
  <c r="J661" i="15"/>
  <c r="J90" i="14" l="1"/>
  <c r="I662" i="15"/>
  <c r="H662" i="15"/>
  <c r="H599" i="15" s="1"/>
  <c r="H29" i="2" s="1"/>
  <c r="J690" i="15"/>
  <c r="J31" i="2" s="1"/>
  <c r="I518" i="15"/>
  <c r="H518" i="15"/>
  <c r="F518" i="15"/>
  <c r="I517" i="15"/>
  <c r="J517" i="15" s="1"/>
  <c r="H517" i="15"/>
  <c r="F517" i="15"/>
  <c r="I516" i="15"/>
  <c r="H516" i="15"/>
  <c r="F516" i="15"/>
  <c r="I515" i="15"/>
  <c r="H515" i="15"/>
  <c r="F515" i="15"/>
  <c r="I514" i="15"/>
  <c r="J514" i="15" s="1"/>
  <c r="H514" i="15"/>
  <c r="F514" i="15"/>
  <c r="I513" i="15"/>
  <c r="J513" i="15" s="1"/>
  <c r="H513" i="15"/>
  <c r="F513" i="15"/>
  <c r="I511" i="15"/>
  <c r="J511" i="15" s="1"/>
  <c r="H511" i="15"/>
  <c r="F511" i="15"/>
  <c r="I510" i="15"/>
  <c r="J510" i="15" s="1"/>
  <c r="H510" i="15"/>
  <c r="F510" i="15"/>
  <c r="I509" i="15"/>
  <c r="J509" i="15" s="1"/>
  <c r="H509" i="15"/>
  <c r="F509" i="15"/>
  <c r="I508" i="15"/>
  <c r="H508" i="15"/>
  <c r="F508" i="15"/>
  <c r="I507" i="15"/>
  <c r="J507" i="15" s="1"/>
  <c r="H507" i="15"/>
  <c r="F507" i="15"/>
  <c r="I506" i="15"/>
  <c r="J506" i="15" s="1"/>
  <c r="H506" i="15"/>
  <c r="F506" i="15"/>
  <c r="I505" i="15"/>
  <c r="J505" i="15" s="1"/>
  <c r="H505" i="15"/>
  <c r="F505" i="15"/>
  <c r="I504" i="15"/>
  <c r="H504" i="15"/>
  <c r="F504" i="15"/>
  <c r="I503" i="15"/>
  <c r="J503" i="15" s="1"/>
  <c r="H503" i="15"/>
  <c r="F503" i="15"/>
  <c r="I501" i="15"/>
  <c r="H501" i="15"/>
  <c r="F501" i="15"/>
  <c r="I500" i="15"/>
  <c r="H500" i="15"/>
  <c r="F500" i="15"/>
  <c r="I499" i="15"/>
  <c r="H499" i="15"/>
  <c r="F499" i="15"/>
  <c r="I498" i="15"/>
  <c r="H498" i="15"/>
  <c r="F498" i="15"/>
  <c r="I497" i="15"/>
  <c r="H497" i="15"/>
  <c r="F497" i="15"/>
  <c r="I496" i="15"/>
  <c r="H496" i="15"/>
  <c r="F496" i="15"/>
  <c r="I495" i="15"/>
  <c r="H495" i="15"/>
  <c r="F495" i="15"/>
  <c r="I494" i="15"/>
  <c r="H494" i="15"/>
  <c r="F494" i="15"/>
  <c r="I492" i="15"/>
  <c r="J492" i="15" s="1"/>
  <c r="H492" i="15"/>
  <c r="F492" i="15"/>
  <c r="I491" i="15"/>
  <c r="H491" i="15"/>
  <c r="F491" i="15"/>
  <c r="I490" i="15"/>
  <c r="J490" i="15" s="1"/>
  <c r="H490" i="15"/>
  <c r="F490" i="15"/>
  <c r="I489" i="15"/>
  <c r="J489" i="15" s="1"/>
  <c r="H489" i="15"/>
  <c r="F489" i="15"/>
  <c r="I488" i="15"/>
  <c r="J488" i="15" s="1"/>
  <c r="H488" i="15"/>
  <c r="F488" i="15"/>
  <c r="I487" i="15"/>
  <c r="H487" i="15"/>
  <c r="F487" i="15"/>
  <c r="I486" i="15"/>
  <c r="J486" i="15" s="1"/>
  <c r="H486" i="15"/>
  <c r="F486" i="15"/>
  <c r="I485" i="15"/>
  <c r="H485" i="15"/>
  <c r="F485" i="15"/>
  <c r="I484" i="15"/>
  <c r="J484" i="15" s="1"/>
  <c r="H484" i="15"/>
  <c r="F484" i="15"/>
  <c r="I483" i="15"/>
  <c r="H483" i="15"/>
  <c r="F483" i="15"/>
  <c r="I482" i="15"/>
  <c r="J482" i="15" s="1"/>
  <c r="H482" i="15"/>
  <c r="F482" i="15"/>
  <c r="I481" i="15"/>
  <c r="J481" i="15" s="1"/>
  <c r="H481" i="15"/>
  <c r="F481" i="15"/>
  <c r="I480" i="15"/>
  <c r="J480" i="15" s="1"/>
  <c r="H480" i="15"/>
  <c r="F480" i="15"/>
  <c r="I479" i="15"/>
  <c r="H479" i="15"/>
  <c r="F479" i="15"/>
  <c r="I478" i="15"/>
  <c r="J478" i="15" s="1"/>
  <c r="H478" i="15"/>
  <c r="F478" i="15"/>
  <c r="I476" i="15"/>
  <c r="J476" i="15" s="1"/>
  <c r="H476" i="15"/>
  <c r="F476" i="15"/>
  <c r="I475" i="15"/>
  <c r="H475" i="15"/>
  <c r="F475" i="15"/>
  <c r="I473" i="15"/>
  <c r="H473" i="15"/>
  <c r="F473" i="15"/>
  <c r="I472" i="15"/>
  <c r="H472" i="15"/>
  <c r="F472" i="15"/>
  <c r="I470" i="15"/>
  <c r="H470" i="15"/>
  <c r="F470" i="15"/>
  <c r="I469" i="15"/>
  <c r="J469" i="15" s="1"/>
  <c r="H469" i="15"/>
  <c r="F469" i="15"/>
  <c r="F292" i="15"/>
  <c r="I291" i="15"/>
  <c r="J291" i="15" s="1"/>
  <c r="H291" i="15"/>
  <c r="F291" i="15"/>
  <c r="I290" i="15"/>
  <c r="H290" i="15"/>
  <c r="F290" i="15"/>
  <c r="I289" i="15"/>
  <c r="H289" i="15"/>
  <c r="F289" i="15"/>
  <c r="I288" i="15"/>
  <c r="H288" i="15"/>
  <c r="F288" i="15"/>
  <c r="I287" i="15"/>
  <c r="J287" i="15" s="1"/>
  <c r="H287" i="15"/>
  <c r="F287" i="15"/>
  <c r="I286" i="15"/>
  <c r="H286" i="15"/>
  <c r="F286" i="15"/>
  <c r="I285" i="15"/>
  <c r="H285" i="15"/>
  <c r="F285" i="15"/>
  <c r="I284" i="15"/>
  <c r="H284" i="15"/>
  <c r="F284" i="15"/>
  <c r="I283" i="15"/>
  <c r="J283" i="15" s="1"/>
  <c r="H283" i="15"/>
  <c r="F283" i="15"/>
  <c r="I282" i="15"/>
  <c r="H282" i="15"/>
  <c r="F282" i="15"/>
  <c r="I281" i="15"/>
  <c r="H281" i="15"/>
  <c r="F281" i="15"/>
  <c r="I280" i="15"/>
  <c r="J280" i="15" s="1"/>
  <c r="H280" i="15"/>
  <c r="F280" i="15"/>
  <c r="I279" i="15"/>
  <c r="J279" i="15" s="1"/>
  <c r="H279" i="15"/>
  <c r="F279" i="15"/>
  <c r="I278" i="15"/>
  <c r="H278" i="15"/>
  <c r="F278" i="15"/>
  <c r="I277" i="15"/>
  <c r="H277" i="15"/>
  <c r="F277" i="15"/>
  <c r="I276" i="15"/>
  <c r="H276" i="15"/>
  <c r="F276" i="15"/>
  <c r="I275" i="15"/>
  <c r="J275" i="15" s="1"/>
  <c r="H275" i="15"/>
  <c r="F275" i="15"/>
  <c r="I274" i="15"/>
  <c r="H274" i="15"/>
  <c r="F274" i="15"/>
  <c r="I273" i="15"/>
  <c r="H273" i="15"/>
  <c r="F273" i="15"/>
  <c r="I272" i="15"/>
  <c r="H272" i="15"/>
  <c r="F272" i="15"/>
  <c r="I271" i="15"/>
  <c r="J271" i="15" s="1"/>
  <c r="H271" i="15"/>
  <c r="F271" i="15"/>
  <c r="I270" i="15"/>
  <c r="H270" i="15"/>
  <c r="F270" i="15"/>
  <c r="I269" i="15"/>
  <c r="J269" i="15" s="1"/>
  <c r="H269" i="15"/>
  <c r="F269" i="15"/>
  <c r="I268" i="15"/>
  <c r="H268" i="15"/>
  <c r="F268" i="15"/>
  <c r="I267" i="15"/>
  <c r="J267" i="15" s="1"/>
  <c r="H267" i="15"/>
  <c r="F267" i="15"/>
  <c r="I266" i="15"/>
  <c r="H266" i="15"/>
  <c r="F266" i="15"/>
  <c r="I265" i="15"/>
  <c r="H265" i="15"/>
  <c r="F265" i="15"/>
  <c r="I264" i="15"/>
  <c r="H264" i="15"/>
  <c r="F264" i="15"/>
  <c r="I263" i="15"/>
  <c r="J263" i="15" s="1"/>
  <c r="H263" i="15"/>
  <c r="F263" i="15"/>
  <c r="I262" i="15"/>
  <c r="H262" i="15"/>
  <c r="F262" i="15"/>
  <c r="I261" i="15"/>
  <c r="H261" i="15"/>
  <c r="F261" i="15"/>
  <c r="I260" i="15"/>
  <c r="J260" i="15" s="1"/>
  <c r="H260" i="15"/>
  <c r="F260" i="15"/>
  <c r="I259" i="15"/>
  <c r="J259" i="15" s="1"/>
  <c r="H259" i="15"/>
  <c r="F259" i="15"/>
  <c r="I258" i="15"/>
  <c r="H258" i="15"/>
  <c r="F258" i="15"/>
  <c r="I257" i="15"/>
  <c r="H257" i="15"/>
  <c r="F257" i="15"/>
  <c r="I256" i="15"/>
  <c r="H256" i="15"/>
  <c r="F256" i="15"/>
  <c r="I255" i="15"/>
  <c r="J255" i="15" s="1"/>
  <c r="H255" i="15"/>
  <c r="F255" i="15"/>
  <c r="I254" i="15"/>
  <c r="H254" i="15"/>
  <c r="F254" i="15"/>
  <c r="I253" i="15"/>
  <c r="H253" i="15"/>
  <c r="F253" i="15"/>
  <c r="I252" i="15"/>
  <c r="H252" i="15"/>
  <c r="F252" i="15"/>
  <c r="I251" i="15"/>
  <c r="J251" i="15" s="1"/>
  <c r="H251" i="15"/>
  <c r="F251" i="15"/>
  <c r="I250" i="15"/>
  <c r="H250" i="15"/>
  <c r="F250" i="15"/>
  <c r="I249" i="15"/>
  <c r="J249" i="15" s="1"/>
  <c r="H249" i="15"/>
  <c r="F249" i="15"/>
  <c r="I248" i="15"/>
  <c r="H248" i="15"/>
  <c r="F248" i="15"/>
  <c r="I247" i="15"/>
  <c r="J247" i="15" s="1"/>
  <c r="H247" i="15"/>
  <c r="F247" i="15"/>
  <c r="I246" i="15"/>
  <c r="H246" i="15"/>
  <c r="F246" i="15"/>
  <c r="I245" i="15"/>
  <c r="J245" i="15" s="1"/>
  <c r="H245" i="15"/>
  <c r="F245" i="15"/>
  <c r="I244" i="15"/>
  <c r="H244" i="15"/>
  <c r="F244" i="15"/>
  <c r="I243" i="15"/>
  <c r="J243" i="15" s="1"/>
  <c r="H243" i="15"/>
  <c r="F243" i="15"/>
  <c r="I242" i="15"/>
  <c r="H242" i="15"/>
  <c r="F242" i="15"/>
  <c r="I240" i="15"/>
  <c r="J240" i="15" s="1"/>
  <c r="H240" i="15"/>
  <c r="F240" i="15"/>
  <c r="I239" i="15"/>
  <c r="H239" i="15"/>
  <c r="F239" i="15"/>
  <c r="I238" i="15"/>
  <c r="J238" i="15" s="1"/>
  <c r="H238" i="15"/>
  <c r="F238" i="15"/>
  <c r="I237" i="15"/>
  <c r="H237" i="15"/>
  <c r="F237" i="15"/>
  <c r="I236" i="15"/>
  <c r="H236" i="15"/>
  <c r="F236" i="15"/>
  <c r="I235" i="15"/>
  <c r="H235" i="15"/>
  <c r="F235" i="15"/>
  <c r="I234" i="15"/>
  <c r="J234" i="15" s="1"/>
  <c r="H234" i="15"/>
  <c r="F234" i="15"/>
  <c r="I233" i="15"/>
  <c r="H233" i="15"/>
  <c r="F233" i="15"/>
  <c r="I232" i="15"/>
  <c r="H232" i="15"/>
  <c r="F232" i="15"/>
  <c r="I231" i="15"/>
  <c r="J231" i="15" s="1"/>
  <c r="H231" i="15"/>
  <c r="F231" i="15"/>
  <c r="I230" i="15"/>
  <c r="J230" i="15" s="1"/>
  <c r="H230" i="15"/>
  <c r="F230" i="15"/>
  <c r="I229" i="15"/>
  <c r="H229" i="15"/>
  <c r="F229" i="15"/>
  <c r="I228" i="15"/>
  <c r="H228" i="15"/>
  <c r="F228" i="15"/>
  <c r="I227" i="15"/>
  <c r="J227" i="15" s="1"/>
  <c r="H227" i="15"/>
  <c r="F227" i="15"/>
  <c r="I226" i="15"/>
  <c r="J226" i="15" s="1"/>
  <c r="H226" i="15"/>
  <c r="F226" i="15"/>
  <c r="I225" i="15"/>
  <c r="H225" i="15"/>
  <c r="F225" i="15"/>
  <c r="I224" i="15"/>
  <c r="H224" i="15"/>
  <c r="F224" i="15"/>
  <c r="I223" i="15"/>
  <c r="H223" i="15"/>
  <c r="F223" i="15"/>
  <c r="I222" i="15"/>
  <c r="J222" i="15" s="1"/>
  <c r="H222" i="15"/>
  <c r="F222" i="15"/>
  <c r="I221" i="15"/>
  <c r="H221" i="15"/>
  <c r="F221" i="15"/>
  <c r="I220" i="15"/>
  <c r="H220" i="15"/>
  <c r="F220" i="15"/>
  <c r="I219" i="15"/>
  <c r="H219" i="15"/>
  <c r="F219" i="15"/>
  <c r="I218" i="15"/>
  <c r="J218" i="15" s="1"/>
  <c r="H218" i="15"/>
  <c r="F218" i="15"/>
  <c r="I217" i="15"/>
  <c r="H217" i="15"/>
  <c r="F217" i="15"/>
  <c r="I216" i="15"/>
  <c r="H216" i="15"/>
  <c r="F216" i="15"/>
  <c r="I215" i="15"/>
  <c r="H215" i="15"/>
  <c r="F215" i="15"/>
  <c r="I214" i="15"/>
  <c r="J214" i="15" s="1"/>
  <c r="H214" i="15"/>
  <c r="F214" i="15"/>
  <c r="I213" i="15"/>
  <c r="H213" i="15"/>
  <c r="F213" i="15"/>
  <c r="I212" i="15"/>
  <c r="H212" i="15"/>
  <c r="F212" i="15"/>
  <c r="I211" i="15"/>
  <c r="H211" i="15"/>
  <c r="F211" i="15"/>
  <c r="I210" i="15"/>
  <c r="J210" i="15" s="1"/>
  <c r="H210" i="15"/>
  <c r="F210" i="15"/>
  <c r="I209" i="15"/>
  <c r="H209" i="15"/>
  <c r="F209" i="15"/>
  <c r="I208" i="15"/>
  <c r="H208" i="15"/>
  <c r="F208" i="15"/>
  <c r="I207" i="15"/>
  <c r="H207" i="15"/>
  <c r="F207" i="15"/>
  <c r="I206" i="15"/>
  <c r="J206" i="15" s="1"/>
  <c r="H206" i="15"/>
  <c r="F206" i="15"/>
  <c r="I205" i="15"/>
  <c r="H205" i="15"/>
  <c r="F205" i="15"/>
  <c r="I204" i="15"/>
  <c r="H204" i="15"/>
  <c r="F204" i="15"/>
  <c r="I201" i="15"/>
  <c r="J201" i="15" s="1"/>
  <c r="H201" i="15"/>
  <c r="F201" i="15"/>
  <c r="I9" i="17"/>
  <c r="I10" i="17"/>
  <c r="I11" i="17"/>
  <c r="I12" i="17"/>
  <c r="I13" i="17"/>
  <c r="I14" i="17"/>
  <c r="I15" i="17"/>
  <c r="I16" i="17"/>
  <c r="I295" i="15"/>
  <c r="H295" i="15"/>
  <c r="F295" i="15"/>
  <c r="F293" i="15" s="1"/>
  <c r="F24" i="2" s="1"/>
  <c r="I460" i="15"/>
  <c r="H460" i="15"/>
  <c r="F460" i="15"/>
  <c r="I459" i="15"/>
  <c r="H459" i="15"/>
  <c r="F459" i="15"/>
  <c r="I458" i="15"/>
  <c r="H458" i="15"/>
  <c r="F458" i="15"/>
  <c r="I457" i="15"/>
  <c r="J457" i="15" s="1"/>
  <c r="H457" i="15"/>
  <c r="F457" i="15"/>
  <c r="I456" i="15"/>
  <c r="H456" i="15"/>
  <c r="F456" i="15"/>
  <c r="I455" i="15"/>
  <c r="H455" i="15"/>
  <c r="F455" i="15"/>
  <c r="I454" i="15"/>
  <c r="H454" i="15"/>
  <c r="F454" i="15"/>
  <c r="I453" i="15"/>
  <c r="H453" i="15"/>
  <c r="F453" i="15"/>
  <c r="I452" i="15"/>
  <c r="H452" i="15"/>
  <c r="F452" i="15"/>
  <c r="I451" i="15"/>
  <c r="J451" i="15" s="1"/>
  <c r="H451" i="15"/>
  <c r="F451" i="15"/>
  <c r="I450" i="15"/>
  <c r="H450" i="15"/>
  <c r="F450" i="15"/>
  <c r="I449" i="15"/>
  <c r="J449" i="15" s="1"/>
  <c r="H449" i="15"/>
  <c r="F449" i="15"/>
  <c r="I448" i="15"/>
  <c r="H448" i="15"/>
  <c r="F448" i="15"/>
  <c r="I447" i="15"/>
  <c r="J447" i="15" s="1"/>
  <c r="H447" i="15"/>
  <c r="F447" i="15"/>
  <c r="I446" i="15"/>
  <c r="H446" i="15"/>
  <c r="F446" i="15"/>
  <c r="I445" i="15"/>
  <c r="J445" i="15" s="1"/>
  <c r="H445" i="15"/>
  <c r="F445" i="15"/>
  <c r="I444" i="15"/>
  <c r="H444" i="15"/>
  <c r="F444" i="15"/>
  <c r="I443" i="15"/>
  <c r="H443" i="15"/>
  <c r="F443" i="15"/>
  <c r="I442" i="15"/>
  <c r="J442" i="15" s="1"/>
  <c r="H442" i="15"/>
  <c r="F442" i="15"/>
  <c r="I441" i="15"/>
  <c r="H441" i="15"/>
  <c r="F441" i="15"/>
  <c r="I440" i="15"/>
  <c r="H440" i="15"/>
  <c r="F440" i="15"/>
  <c r="I439" i="15"/>
  <c r="J439" i="15" s="1"/>
  <c r="H439" i="15"/>
  <c r="F439" i="15"/>
  <c r="I438" i="15"/>
  <c r="J438" i="15" s="1"/>
  <c r="H438" i="15"/>
  <c r="F438" i="15"/>
  <c r="I437" i="15"/>
  <c r="H437" i="15"/>
  <c r="F437" i="15"/>
  <c r="I436" i="15"/>
  <c r="H436" i="15"/>
  <c r="F436" i="15"/>
  <c r="I435" i="15"/>
  <c r="H435" i="15"/>
  <c r="F435" i="15"/>
  <c r="I434" i="15"/>
  <c r="J434" i="15" s="1"/>
  <c r="H434" i="15"/>
  <c r="F434" i="15"/>
  <c r="I433" i="15"/>
  <c r="J433" i="15" s="1"/>
  <c r="H433" i="15"/>
  <c r="F433" i="15"/>
  <c r="I432" i="15"/>
  <c r="H432" i="15"/>
  <c r="F432" i="15"/>
  <c r="I431" i="15"/>
  <c r="H431" i="15"/>
  <c r="F431" i="15"/>
  <c r="I430" i="15"/>
  <c r="H430" i="15"/>
  <c r="F430" i="15"/>
  <c r="I429" i="15"/>
  <c r="J429" i="15" s="1"/>
  <c r="H429" i="15"/>
  <c r="F429" i="15"/>
  <c r="I428" i="15"/>
  <c r="H428" i="15"/>
  <c r="F428" i="15"/>
  <c r="I427" i="15"/>
  <c r="H427" i="15"/>
  <c r="F427" i="15"/>
  <c r="I426" i="15"/>
  <c r="J426" i="15" s="1"/>
  <c r="H426" i="15"/>
  <c r="F426" i="15"/>
  <c r="I425" i="15"/>
  <c r="H425" i="15"/>
  <c r="F425" i="15"/>
  <c r="I424" i="15"/>
  <c r="H424" i="15"/>
  <c r="F424" i="15"/>
  <c r="I423" i="15"/>
  <c r="H423" i="15"/>
  <c r="F423" i="15"/>
  <c r="I422" i="15"/>
  <c r="H422" i="15"/>
  <c r="F422" i="15"/>
  <c r="J71" i="14" l="1"/>
  <c r="J61" i="2" s="1"/>
  <c r="H415" i="15"/>
  <c r="H293" i="15" s="1"/>
  <c r="H24" i="2" s="1"/>
  <c r="J662" i="15"/>
  <c r="J264" i="15"/>
  <c r="J235" i="15"/>
  <c r="J289" i="15"/>
  <c r="J495" i="15"/>
  <c r="J500" i="15"/>
  <c r="J499" i="15"/>
  <c r="J285" i="15"/>
  <c r="J208" i="15"/>
  <c r="J261" i="15"/>
  <c r="J473" i="15"/>
  <c r="J515" i="15"/>
  <c r="J273" i="15"/>
  <c r="J496" i="15"/>
  <c r="J518" i="15"/>
  <c r="J516" i="15"/>
  <c r="J504" i="15"/>
  <c r="J508" i="15"/>
  <c r="J494" i="15"/>
  <c r="J498" i="15"/>
  <c r="J497" i="15"/>
  <c r="J501" i="15"/>
  <c r="J479" i="15"/>
  <c r="J483" i="15"/>
  <c r="J487" i="15"/>
  <c r="J491" i="15"/>
  <c r="J485" i="15"/>
  <c r="J475" i="15"/>
  <c r="J472" i="15"/>
  <c r="J470" i="15"/>
  <c r="J268" i="15"/>
  <c r="J207" i="15"/>
  <c r="J216" i="15"/>
  <c r="J277" i="15"/>
  <c r="J284" i="15"/>
  <c r="J204" i="15"/>
  <c r="J212" i="15"/>
  <c r="J272" i="15"/>
  <c r="J430" i="15"/>
  <c r="J295" i="15"/>
  <c r="J220" i="15"/>
  <c r="J239" i="15"/>
  <c r="J253" i="15"/>
  <c r="J281" i="15"/>
  <c r="J224" i="15"/>
  <c r="J244" i="15"/>
  <c r="J257" i="15"/>
  <c r="J211" i="15"/>
  <c r="J215" i="15"/>
  <c r="J228" i="15"/>
  <c r="J248" i="15"/>
  <c r="J276" i="15"/>
  <c r="J219" i="15"/>
  <c r="J232" i="15"/>
  <c r="J252" i="15"/>
  <c r="J265" i="15"/>
  <c r="J223" i="15"/>
  <c r="J236" i="15"/>
  <c r="J256" i="15"/>
  <c r="J288" i="15"/>
  <c r="J242" i="15"/>
  <c r="J246" i="15"/>
  <c r="J250" i="15"/>
  <c r="J254" i="15"/>
  <c r="J258" i="15"/>
  <c r="J262" i="15"/>
  <c r="J266" i="15"/>
  <c r="J270" i="15"/>
  <c r="J274" i="15"/>
  <c r="J278" i="15"/>
  <c r="J282" i="15"/>
  <c r="J286" i="15"/>
  <c r="J290" i="15"/>
  <c r="J205" i="15"/>
  <c r="J209" i="15"/>
  <c r="J213" i="15"/>
  <c r="J217" i="15"/>
  <c r="J221" i="15"/>
  <c r="J225" i="15"/>
  <c r="J229" i="15"/>
  <c r="J233" i="15"/>
  <c r="J237" i="15"/>
  <c r="J455" i="15"/>
  <c r="J443" i="15"/>
  <c r="J427" i="15"/>
  <c r="J446" i="15"/>
  <c r="J459" i="15"/>
  <c r="J431" i="15"/>
  <c r="J450" i="15"/>
  <c r="J435" i="15"/>
  <c r="J454" i="15"/>
  <c r="J458" i="15"/>
  <c r="J423" i="15"/>
  <c r="J425" i="15"/>
  <c r="J437" i="15"/>
  <c r="J441" i="15"/>
  <c r="J453" i="15"/>
  <c r="J422" i="15"/>
  <c r="J424" i="15"/>
  <c r="J428" i="15"/>
  <c r="J432" i="15"/>
  <c r="J436" i="15"/>
  <c r="J440" i="15"/>
  <c r="J444" i="15"/>
  <c r="J448" i="15"/>
  <c r="J452" i="15"/>
  <c r="J456" i="15"/>
  <c r="J460" i="15"/>
  <c r="I291" i="18"/>
  <c r="J291" i="18" s="1"/>
  <c r="H291" i="18"/>
  <c r="F291" i="18"/>
  <c r="I290" i="18"/>
  <c r="H290" i="18"/>
  <c r="F290" i="18"/>
  <c r="I289" i="18"/>
  <c r="H289" i="18"/>
  <c r="F289" i="18"/>
  <c r="I288" i="18"/>
  <c r="J288" i="18" s="1"/>
  <c r="H288" i="18"/>
  <c r="F288" i="18"/>
  <c r="I287" i="18"/>
  <c r="J287" i="18" s="1"/>
  <c r="H287" i="18"/>
  <c r="F287" i="18"/>
  <c r="I286" i="18"/>
  <c r="H286" i="18"/>
  <c r="F286" i="18"/>
  <c r="I285" i="18"/>
  <c r="H285" i="18"/>
  <c r="F285" i="18"/>
  <c r="I284" i="18"/>
  <c r="J284" i="18" s="1"/>
  <c r="H284" i="18"/>
  <c r="F284" i="18"/>
  <c r="I283" i="18"/>
  <c r="J283" i="18" s="1"/>
  <c r="H283" i="18"/>
  <c r="F283" i="18"/>
  <c r="I282" i="18"/>
  <c r="H282" i="18"/>
  <c r="F282" i="18"/>
  <c r="I281" i="18"/>
  <c r="H281" i="18"/>
  <c r="F281" i="18"/>
  <c r="I280" i="18"/>
  <c r="J280" i="18" s="1"/>
  <c r="H280" i="18"/>
  <c r="F280" i="18"/>
  <c r="I279" i="18"/>
  <c r="J279" i="18" s="1"/>
  <c r="H279" i="18"/>
  <c r="F279" i="18"/>
  <c r="I278" i="18"/>
  <c r="H278" i="18"/>
  <c r="F278" i="18"/>
  <c r="I277" i="18"/>
  <c r="H277" i="18"/>
  <c r="F277" i="18"/>
  <c r="I276" i="18"/>
  <c r="H276" i="18"/>
  <c r="F276" i="18"/>
  <c r="I275" i="18"/>
  <c r="J275" i="18" s="1"/>
  <c r="H275" i="18"/>
  <c r="F275" i="18"/>
  <c r="I274" i="18"/>
  <c r="H274" i="18"/>
  <c r="F274" i="18"/>
  <c r="I273" i="18"/>
  <c r="H273" i="18"/>
  <c r="F273" i="18"/>
  <c r="I272" i="18"/>
  <c r="H272" i="18"/>
  <c r="F272" i="18"/>
  <c r="I271" i="18"/>
  <c r="J271" i="18" s="1"/>
  <c r="H271" i="18"/>
  <c r="F271" i="18"/>
  <c r="I270" i="18"/>
  <c r="H270" i="18"/>
  <c r="F270" i="18"/>
  <c r="I269" i="18"/>
  <c r="H269" i="18"/>
  <c r="F269" i="18"/>
  <c r="I268" i="18"/>
  <c r="J268" i="18" s="1"/>
  <c r="H268" i="18"/>
  <c r="F268" i="18"/>
  <c r="I267" i="18"/>
  <c r="J267" i="18" s="1"/>
  <c r="H267" i="18"/>
  <c r="F267" i="18"/>
  <c r="I266" i="18"/>
  <c r="H266" i="18"/>
  <c r="F266" i="18"/>
  <c r="I265" i="18"/>
  <c r="H265" i="18"/>
  <c r="F265" i="18"/>
  <c r="I264" i="18"/>
  <c r="J264" i="18" s="1"/>
  <c r="H264" i="18"/>
  <c r="F264" i="18"/>
  <c r="I263" i="18"/>
  <c r="J263" i="18" s="1"/>
  <c r="H263" i="18"/>
  <c r="F263" i="18"/>
  <c r="I262" i="18"/>
  <c r="J262" i="18" s="1"/>
  <c r="H262" i="18"/>
  <c r="F262" i="18"/>
  <c r="I261" i="18"/>
  <c r="H261" i="18"/>
  <c r="F261" i="18"/>
  <c r="I260" i="18"/>
  <c r="H260" i="18"/>
  <c r="F260" i="18"/>
  <c r="I258" i="18"/>
  <c r="H258" i="18"/>
  <c r="F258" i="18"/>
  <c r="I257" i="18"/>
  <c r="J257" i="18" s="1"/>
  <c r="H257" i="18"/>
  <c r="F257" i="18"/>
  <c r="I256" i="18"/>
  <c r="J256" i="18" s="1"/>
  <c r="H256" i="18"/>
  <c r="F256" i="18"/>
  <c r="I255" i="18"/>
  <c r="H255" i="18"/>
  <c r="F255" i="18"/>
  <c r="I254" i="18"/>
  <c r="H254" i="18"/>
  <c r="F254" i="18"/>
  <c r="I253" i="18"/>
  <c r="J253" i="18" s="1"/>
  <c r="H253" i="18"/>
  <c r="F253" i="18"/>
  <c r="I252" i="18"/>
  <c r="J252" i="18" s="1"/>
  <c r="H252" i="18"/>
  <c r="F252" i="18"/>
  <c r="I251" i="18"/>
  <c r="H251" i="18"/>
  <c r="F251" i="18"/>
  <c r="I250" i="18"/>
  <c r="H250" i="18"/>
  <c r="F250" i="18"/>
  <c r="I249" i="18"/>
  <c r="J249" i="18" s="1"/>
  <c r="H249" i="18"/>
  <c r="F249" i="18"/>
  <c r="I248" i="18"/>
  <c r="J248" i="18" s="1"/>
  <c r="H248" i="18"/>
  <c r="F248" i="18"/>
  <c r="I247" i="18"/>
  <c r="H247" i="18"/>
  <c r="F247" i="18"/>
  <c r="I246" i="18"/>
  <c r="H246" i="18"/>
  <c r="F246" i="18"/>
  <c r="I245" i="18"/>
  <c r="H245" i="18"/>
  <c r="F245" i="18"/>
  <c r="I244" i="18"/>
  <c r="H244" i="18"/>
  <c r="F244" i="18"/>
  <c r="I243" i="18"/>
  <c r="H243" i="18"/>
  <c r="F243" i="18"/>
  <c r="I242" i="18"/>
  <c r="H242" i="18"/>
  <c r="F242" i="18"/>
  <c r="I241" i="18"/>
  <c r="J241" i="18" s="1"/>
  <c r="H241" i="18"/>
  <c r="F241" i="18"/>
  <c r="I240" i="18"/>
  <c r="H240" i="18"/>
  <c r="F240" i="18"/>
  <c r="I239" i="18"/>
  <c r="H239" i="18"/>
  <c r="F239" i="18"/>
  <c r="I238" i="18"/>
  <c r="H238" i="18"/>
  <c r="F238" i="18"/>
  <c r="I237" i="18"/>
  <c r="J237" i="18" s="1"/>
  <c r="H237" i="18"/>
  <c r="F237" i="18"/>
  <c r="I236" i="18"/>
  <c r="H236" i="18"/>
  <c r="F236" i="18"/>
  <c r="I235" i="18"/>
  <c r="H235" i="18"/>
  <c r="F235" i="18"/>
  <c r="I234" i="18"/>
  <c r="H234" i="18"/>
  <c r="F234" i="18"/>
  <c r="I233" i="18"/>
  <c r="J233" i="18" s="1"/>
  <c r="H233" i="18"/>
  <c r="F233" i="18"/>
  <c r="I232" i="18"/>
  <c r="H232" i="18"/>
  <c r="F232" i="18"/>
  <c r="I231" i="18"/>
  <c r="H231" i="18"/>
  <c r="F231" i="18"/>
  <c r="I230" i="18"/>
  <c r="H230" i="18"/>
  <c r="F230" i="18"/>
  <c r="I229" i="18"/>
  <c r="J229" i="18" s="1"/>
  <c r="H229" i="18"/>
  <c r="F229" i="18"/>
  <c r="I228" i="18"/>
  <c r="J228" i="18" s="1"/>
  <c r="H228" i="18"/>
  <c r="F228" i="18"/>
  <c r="I227" i="18"/>
  <c r="H227" i="18"/>
  <c r="F227" i="18"/>
  <c r="I226" i="18"/>
  <c r="H226" i="18"/>
  <c r="F226" i="18"/>
  <c r="I225" i="18"/>
  <c r="J225" i="18" s="1"/>
  <c r="H225" i="18"/>
  <c r="F225" i="18"/>
  <c r="I224" i="18"/>
  <c r="J224" i="18" s="1"/>
  <c r="H224" i="18"/>
  <c r="F224" i="18"/>
  <c r="I223" i="18"/>
  <c r="H223" i="18"/>
  <c r="F223" i="18"/>
  <c r="I222" i="18"/>
  <c r="J222" i="18" s="1"/>
  <c r="H222" i="18"/>
  <c r="F222" i="18"/>
  <c r="I221" i="18"/>
  <c r="J221" i="18" s="1"/>
  <c r="H221" i="18"/>
  <c r="F221" i="18"/>
  <c r="I220" i="18"/>
  <c r="H220" i="18"/>
  <c r="F220" i="18"/>
  <c r="I219" i="18"/>
  <c r="H219" i="18"/>
  <c r="F219" i="18"/>
  <c r="I218" i="18"/>
  <c r="H218" i="18"/>
  <c r="F218" i="18"/>
  <c r="I217" i="18"/>
  <c r="J217" i="18" s="1"/>
  <c r="H217" i="18"/>
  <c r="F217" i="18"/>
  <c r="I216" i="18"/>
  <c r="H216" i="18"/>
  <c r="F216" i="18"/>
  <c r="I215" i="18"/>
  <c r="H215" i="18"/>
  <c r="F215" i="18"/>
  <c r="I214" i="18"/>
  <c r="H214" i="18"/>
  <c r="F214" i="18"/>
  <c r="I212" i="18"/>
  <c r="H212" i="18"/>
  <c r="F212" i="18"/>
  <c r="I211" i="18"/>
  <c r="J211" i="18" s="1"/>
  <c r="H211" i="18"/>
  <c r="F211" i="18"/>
  <c r="I210" i="18"/>
  <c r="J210" i="18" s="1"/>
  <c r="H210" i="18"/>
  <c r="F210" i="18"/>
  <c r="I209" i="18"/>
  <c r="H209" i="18"/>
  <c r="F209" i="18"/>
  <c r="I208" i="18"/>
  <c r="H208" i="18"/>
  <c r="F208" i="18"/>
  <c r="I207" i="18"/>
  <c r="J207" i="18" s="1"/>
  <c r="H207" i="18"/>
  <c r="F207" i="18"/>
  <c r="I206" i="18"/>
  <c r="J206" i="18" s="1"/>
  <c r="H206" i="18"/>
  <c r="F206" i="18"/>
  <c r="I205" i="18"/>
  <c r="H205" i="18"/>
  <c r="F205" i="18"/>
  <c r="I200" i="18"/>
  <c r="J200" i="18" s="1"/>
  <c r="H200" i="18"/>
  <c r="F200" i="18"/>
  <c r="I199" i="18"/>
  <c r="J199" i="18" s="1"/>
  <c r="H199" i="18"/>
  <c r="F199" i="18"/>
  <c r="I198" i="18"/>
  <c r="H198" i="18"/>
  <c r="F198" i="18"/>
  <c r="I197" i="18"/>
  <c r="J197" i="18" s="1"/>
  <c r="H197" i="18"/>
  <c r="F197" i="18"/>
  <c r="I196" i="18"/>
  <c r="J196" i="18" s="1"/>
  <c r="H196" i="18"/>
  <c r="F196" i="18"/>
  <c r="I195" i="18"/>
  <c r="H195" i="18"/>
  <c r="F195" i="18"/>
  <c r="I194" i="18"/>
  <c r="H194" i="18"/>
  <c r="F194" i="18"/>
  <c r="I193" i="18"/>
  <c r="H193" i="18"/>
  <c r="F193" i="18"/>
  <c r="I192" i="18"/>
  <c r="J192" i="18" s="1"/>
  <c r="H192" i="18"/>
  <c r="F192" i="18"/>
  <c r="I191" i="18"/>
  <c r="J191" i="18" s="1"/>
  <c r="H191" i="18"/>
  <c r="F191" i="18"/>
  <c r="I190" i="18"/>
  <c r="H190" i="18"/>
  <c r="F190" i="18"/>
  <c r="I189" i="18"/>
  <c r="H189" i="18"/>
  <c r="F189" i="18"/>
  <c r="I188" i="18"/>
  <c r="J188" i="18" s="1"/>
  <c r="H188" i="18"/>
  <c r="F188" i="18"/>
  <c r="I186" i="18"/>
  <c r="H186" i="18"/>
  <c r="F186" i="18"/>
  <c r="I185" i="18"/>
  <c r="J185" i="18" s="1"/>
  <c r="H185" i="18"/>
  <c r="F185" i="18"/>
  <c r="I184" i="18"/>
  <c r="H184" i="18"/>
  <c r="F184" i="18"/>
  <c r="I183" i="18"/>
  <c r="H183" i="18"/>
  <c r="F183" i="18"/>
  <c r="I182" i="18"/>
  <c r="H182" i="18"/>
  <c r="F182" i="18"/>
  <c r="I181" i="18"/>
  <c r="J181" i="18" s="1"/>
  <c r="H181" i="18"/>
  <c r="F181" i="18"/>
  <c r="I180" i="18"/>
  <c r="H180" i="18"/>
  <c r="F180" i="18"/>
  <c r="I179" i="18"/>
  <c r="H179" i="18"/>
  <c r="F179" i="18"/>
  <c r="I174" i="18"/>
  <c r="J174" i="18" s="1"/>
  <c r="H174" i="18"/>
  <c r="F174" i="18"/>
  <c r="I173" i="18"/>
  <c r="J173" i="18" s="1"/>
  <c r="H173" i="18"/>
  <c r="F173" i="18"/>
  <c r="I172" i="18"/>
  <c r="H172" i="18"/>
  <c r="F172" i="18"/>
  <c r="I171" i="18"/>
  <c r="H171" i="18"/>
  <c r="F171" i="18"/>
  <c r="I170" i="18"/>
  <c r="H170" i="18"/>
  <c r="F170" i="18"/>
  <c r="I169" i="18"/>
  <c r="J169" i="18" s="1"/>
  <c r="H169" i="18"/>
  <c r="F169" i="18"/>
  <c r="I168" i="18"/>
  <c r="H168" i="18"/>
  <c r="F168" i="18"/>
  <c r="I167" i="18"/>
  <c r="H167" i="18"/>
  <c r="F167" i="18"/>
  <c r="I166" i="18"/>
  <c r="H166" i="18"/>
  <c r="F166" i="18"/>
  <c r="I165" i="18"/>
  <c r="J165" i="18" s="1"/>
  <c r="H165" i="18"/>
  <c r="F165" i="18"/>
  <c r="I164" i="18"/>
  <c r="H164" i="18"/>
  <c r="F164" i="18"/>
  <c r="I163" i="18"/>
  <c r="H163" i="18"/>
  <c r="F163" i="18"/>
  <c r="I162" i="18"/>
  <c r="H162" i="18"/>
  <c r="F162" i="18"/>
  <c r="I161" i="18"/>
  <c r="J161" i="18" s="1"/>
  <c r="H161" i="18"/>
  <c r="F161" i="18"/>
  <c r="I160" i="18"/>
  <c r="H160" i="18"/>
  <c r="F160" i="18"/>
  <c r="I159" i="18"/>
  <c r="H159" i="18"/>
  <c r="F159" i="18"/>
  <c r="I158" i="18"/>
  <c r="H158" i="18"/>
  <c r="F158" i="18"/>
  <c r="I156" i="18"/>
  <c r="H156" i="18"/>
  <c r="F156" i="18"/>
  <c r="I155" i="18"/>
  <c r="H155" i="18"/>
  <c r="F155" i="18"/>
  <c r="I154" i="18"/>
  <c r="H154" i="18"/>
  <c r="F154" i="18"/>
  <c r="I153" i="18"/>
  <c r="H153" i="18"/>
  <c r="F153" i="18"/>
  <c r="I152" i="18"/>
  <c r="H152" i="18"/>
  <c r="F152" i="18"/>
  <c r="I151" i="18"/>
  <c r="H151" i="18"/>
  <c r="F151" i="18"/>
  <c r="I150" i="18"/>
  <c r="H150" i="18"/>
  <c r="F150" i="18"/>
  <c r="I149" i="18"/>
  <c r="H149" i="18"/>
  <c r="F149" i="18"/>
  <c r="I148" i="18"/>
  <c r="H148" i="18"/>
  <c r="F148" i="18"/>
  <c r="I147" i="18"/>
  <c r="H147" i="18"/>
  <c r="F147" i="18"/>
  <c r="I146" i="18"/>
  <c r="H146" i="18"/>
  <c r="F146" i="18"/>
  <c r="I144" i="18"/>
  <c r="H144" i="18"/>
  <c r="F144" i="18"/>
  <c r="I143" i="18"/>
  <c r="H143" i="18"/>
  <c r="F143" i="18"/>
  <c r="I142" i="18"/>
  <c r="H142" i="18"/>
  <c r="F142" i="18"/>
  <c r="I141" i="18"/>
  <c r="H141" i="18"/>
  <c r="F141" i="18"/>
  <c r="I140" i="18"/>
  <c r="H140" i="18"/>
  <c r="F140" i="18"/>
  <c r="I139" i="18"/>
  <c r="H139" i="18"/>
  <c r="F139" i="18"/>
  <c r="I138" i="18"/>
  <c r="H138" i="18"/>
  <c r="F138" i="18"/>
  <c r="I137" i="18"/>
  <c r="H137" i="18"/>
  <c r="F137" i="18"/>
  <c r="I136" i="18"/>
  <c r="H136" i="18"/>
  <c r="F136" i="18"/>
  <c r="I135" i="18"/>
  <c r="H135" i="18"/>
  <c r="F135" i="18"/>
  <c r="I131" i="18"/>
  <c r="J131" i="18" s="1"/>
  <c r="H131" i="18"/>
  <c r="F131" i="18"/>
  <c r="I130" i="18"/>
  <c r="J130" i="18" s="1"/>
  <c r="H130" i="18"/>
  <c r="F130" i="18"/>
  <c r="I129" i="18"/>
  <c r="H129" i="18"/>
  <c r="F129" i="18"/>
  <c r="I128" i="18"/>
  <c r="J128" i="18" s="1"/>
  <c r="H128" i="18"/>
  <c r="F128" i="18"/>
  <c r="I127" i="18"/>
  <c r="J127" i="18" s="1"/>
  <c r="H127" i="18"/>
  <c r="F127" i="18"/>
  <c r="I126" i="18"/>
  <c r="J126" i="18" s="1"/>
  <c r="H126" i="18"/>
  <c r="F126" i="18"/>
  <c r="I125" i="18"/>
  <c r="H125" i="18"/>
  <c r="F125" i="18"/>
  <c r="I124" i="18"/>
  <c r="H124" i="18"/>
  <c r="F124" i="18"/>
  <c r="I123" i="18"/>
  <c r="J123" i="18" s="1"/>
  <c r="H123" i="18"/>
  <c r="F123" i="18"/>
  <c r="I122" i="18"/>
  <c r="J122" i="18" s="1"/>
  <c r="H122" i="18"/>
  <c r="F122" i="18"/>
  <c r="I121" i="18"/>
  <c r="H121" i="18"/>
  <c r="F121" i="18"/>
  <c r="I120" i="18"/>
  <c r="H120" i="18"/>
  <c r="F120" i="18"/>
  <c r="I119" i="18"/>
  <c r="J119" i="18" s="1"/>
  <c r="H119" i="18"/>
  <c r="F119" i="18"/>
  <c r="I118" i="18"/>
  <c r="J118" i="18" s="1"/>
  <c r="H118" i="18"/>
  <c r="F118" i="18"/>
  <c r="I117" i="18"/>
  <c r="H117" i="18"/>
  <c r="F117" i="18"/>
  <c r="I116" i="18"/>
  <c r="H116" i="18"/>
  <c r="F116" i="18"/>
  <c r="I115" i="18"/>
  <c r="J115" i="18" s="1"/>
  <c r="H115" i="18"/>
  <c r="F115" i="18"/>
  <c r="I114" i="18"/>
  <c r="J114" i="18" s="1"/>
  <c r="H114" i="18"/>
  <c r="F114" i="18"/>
  <c r="I113" i="18"/>
  <c r="H113" i="18"/>
  <c r="F113" i="18"/>
  <c r="I112" i="18"/>
  <c r="H112" i="18"/>
  <c r="F112" i="18"/>
  <c r="I111" i="18"/>
  <c r="J111" i="18" s="1"/>
  <c r="H111" i="18"/>
  <c r="F111" i="18"/>
  <c r="I110" i="18"/>
  <c r="J110" i="18" s="1"/>
  <c r="H110" i="18"/>
  <c r="F110" i="18"/>
  <c r="I109" i="18"/>
  <c r="H109" i="18"/>
  <c r="F109" i="18"/>
  <c r="I108" i="18"/>
  <c r="H108" i="18"/>
  <c r="F108" i="18"/>
  <c r="I107" i="18"/>
  <c r="J107" i="18" s="1"/>
  <c r="H107" i="18"/>
  <c r="F107" i="18"/>
  <c r="I106" i="18"/>
  <c r="J106" i="18" s="1"/>
  <c r="H106" i="18"/>
  <c r="F106" i="18"/>
  <c r="I105" i="18"/>
  <c r="H105" i="18"/>
  <c r="F105" i="18"/>
  <c r="I104" i="18"/>
  <c r="H104" i="18"/>
  <c r="F104" i="18"/>
  <c r="I103" i="18"/>
  <c r="J103" i="18" s="1"/>
  <c r="H103" i="18"/>
  <c r="F103" i="18"/>
  <c r="I102" i="18"/>
  <c r="J102" i="18" s="1"/>
  <c r="H102" i="18"/>
  <c r="F102" i="18"/>
  <c r="I101" i="18"/>
  <c r="H101" i="18"/>
  <c r="F101" i="18"/>
  <c r="I100" i="18"/>
  <c r="H100" i="18"/>
  <c r="F100" i="18"/>
  <c r="I99" i="18"/>
  <c r="H99" i="18"/>
  <c r="F99" i="18"/>
  <c r="I98" i="18"/>
  <c r="J98" i="18" s="1"/>
  <c r="H98" i="18"/>
  <c r="F98" i="18"/>
  <c r="I96" i="18"/>
  <c r="J96" i="18" s="1"/>
  <c r="H96" i="18"/>
  <c r="F96" i="18"/>
  <c r="I95" i="18"/>
  <c r="J95" i="18" s="1"/>
  <c r="H95" i="18"/>
  <c r="F95" i="18"/>
  <c r="I94" i="18"/>
  <c r="J94" i="18" s="1"/>
  <c r="H94" i="18"/>
  <c r="F94" i="18"/>
  <c r="I93" i="18"/>
  <c r="H93" i="18"/>
  <c r="F93" i="18"/>
  <c r="I92" i="18"/>
  <c r="J92" i="18" s="1"/>
  <c r="H92" i="18"/>
  <c r="F92" i="18"/>
  <c r="I91" i="18"/>
  <c r="J91" i="18" s="1"/>
  <c r="H91" i="18"/>
  <c r="F91" i="18"/>
  <c r="I90" i="18"/>
  <c r="J90" i="18" s="1"/>
  <c r="H90" i="18"/>
  <c r="F90" i="18"/>
  <c r="I89" i="18"/>
  <c r="H89" i="18"/>
  <c r="F89" i="18"/>
  <c r="I28" i="18"/>
  <c r="J28" i="18" s="1"/>
  <c r="H28" i="18"/>
  <c r="F28" i="18"/>
  <c r="I27" i="18"/>
  <c r="J27" i="18" s="1"/>
  <c r="H27" i="18"/>
  <c r="F27" i="18"/>
  <c r="I26" i="18"/>
  <c r="H26" i="18"/>
  <c r="F26" i="18"/>
  <c r="I25" i="18"/>
  <c r="H25" i="18"/>
  <c r="F25" i="18"/>
  <c r="I24" i="18"/>
  <c r="J24" i="18" s="1"/>
  <c r="H24" i="18"/>
  <c r="F24" i="18"/>
  <c r="I23" i="18"/>
  <c r="H23" i="18"/>
  <c r="F23" i="18"/>
  <c r="I22" i="18"/>
  <c r="H22" i="18"/>
  <c r="F22" i="18"/>
  <c r="I20" i="18"/>
  <c r="J20" i="18" s="1"/>
  <c r="H20" i="18"/>
  <c r="F20" i="18"/>
  <c r="I19" i="18"/>
  <c r="J19" i="18" s="1"/>
  <c r="H19" i="18"/>
  <c r="F19" i="18"/>
  <c r="I18" i="18"/>
  <c r="H18" i="18"/>
  <c r="F18" i="18"/>
  <c r="I17" i="18"/>
  <c r="J17" i="18" s="1"/>
  <c r="H17" i="18"/>
  <c r="F17" i="18"/>
  <c r="I16" i="18"/>
  <c r="J16" i="18" s="1"/>
  <c r="H16" i="18"/>
  <c r="F16" i="18"/>
  <c r="I15" i="18"/>
  <c r="J15" i="18" s="1"/>
  <c r="H15" i="18"/>
  <c r="F15" i="18"/>
  <c r="I14" i="18"/>
  <c r="H14" i="18"/>
  <c r="F14" i="18"/>
  <c r="I13" i="18"/>
  <c r="J13" i="18" s="1"/>
  <c r="H13" i="18"/>
  <c r="F13" i="18"/>
  <c r="F308" i="18"/>
  <c r="H308" i="18"/>
  <c r="I307" i="18"/>
  <c r="H307" i="18"/>
  <c r="F307" i="18"/>
  <c r="I306" i="18"/>
  <c r="H306" i="18"/>
  <c r="I304" i="18"/>
  <c r="H304" i="18"/>
  <c r="F304" i="18"/>
  <c r="I303" i="18"/>
  <c r="H303" i="18"/>
  <c r="I302" i="18"/>
  <c r="J302" i="18" s="1"/>
  <c r="H302" i="18"/>
  <c r="F302" i="18"/>
  <c r="I301" i="18"/>
  <c r="H301" i="18"/>
  <c r="F301" i="18"/>
  <c r="I300" i="18"/>
  <c r="H300" i="18"/>
  <c r="F300" i="18"/>
  <c r="I299" i="18"/>
  <c r="H299" i="18"/>
  <c r="F299" i="18"/>
  <c r="I298" i="18"/>
  <c r="J298" i="18" s="1"/>
  <c r="H298" i="18"/>
  <c r="F298" i="18"/>
  <c r="I297" i="18"/>
  <c r="H297" i="18"/>
  <c r="F297" i="18"/>
  <c r="I296" i="18"/>
  <c r="H296" i="18"/>
  <c r="F296" i="18"/>
  <c r="I295" i="18"/>
  <c r="H295" i="18"/>
  <c r="F295" i="18"/>
  <c r="I204" i="18"/>
  <c r="J204" i="18" s="1"/>
  <c r="H204" i="18"/>
  <c r="F204" i="18"/>
  <c r="I178" i="18"/>
  <c r="H178" i="18"/>
  <c r="F178" i="18"/>
  <c r="I88" i="18"/>
  <c r="J88" i="18" s="1"/>
  <c r="H88" i="18"/>
  <c r="F88" i="18"/>
  <c r="I12" i="18"/>
  <c r="H12" i="18"/>
  <c r="F12" i="18"/>
  <c r="I90" i="17"/>
  <c r="J90" i="17"/>
  <c r="I91" i="17"/>
  <c r="J91" i="17"/>
  <c r="I92" i="17"/>
  <c r="J92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" i="17"/>
  <c r="B96" i="17"/>
  <c r="H96" i="17" s="1"/>
  <c r="F198" i="15"/>
  <c r="I197" i="15"/>
  <c r="J197" i="15" s="1"/>
  <c r="H197" i="15"/>
  <c r="F197" i="15"/>
  <c r="I196" i="15"/>
  <c r="H196" i="15"/>
  <c r="F196" i="15"/>
  <c r="I195" i="15"/>
  <c r="H195" i="15"/>
  <c r="F195" i="15"/>
  <c r="I194" i="15"/>
  <c r="H194" i="15"/>
  <c r="F194" i="15"/>
  <c r="I193" i="15"/>
  <c r="J193" i="15" s="1"/>
  <c r="H193" i="15"/>
  <c r="F193" i="15"/>
  <c r="I192" i="15"/>
  <c r="H192" i="15"/>
  <c r="F192" i="15"/>
  <c r="I191" i="15"/>
  <c r="H191" i="15"/>
  <c r="F191" i="15"/>
  <c r="I190" i="15"/>
  <c r="H190" i="15"/>
  <c r="F190" i="15"/>
  <c r="I189" i="15"/>
  <c r="J189" i="15" s="1"/>
  <c r="H189" i="15"/>
  <c r="F189" i="15"/>
  <c r="I188" i="15"/>
  <c r="J188" i="15" s="1"/>
  <c r="H188" i="15"/>
  <c r="F188" i="15"/>
  <c r="I187" i="15"/>
  <c r="H187" i="15"/>
  <c r="F187" i="15"/>
  <c r="I186" i="15"/>
  <c r="J186" i="15" s="1"/>
  <c r="H186" i="15"/>
  <c r="F186" i="15"/>
  <c r="I185" i="15"/>
  <c r="H185" i="15"/>
  <c r="F185" i="15"/>
  <c r="I184" i="15"/>
  <c r="J184" i="15" s="1"/>
  <c r="H184" i="15"/>
  <c r="F184" i="15"/>
  <c r="I183" i="15"/>
  <c r="H183" i="15"/>
  <c r="F183" i="15"/>
  <c r="I182" i="15"/>
  <c r="H182" i="15"/>
  <c r="F182" i="15"/>
  <c r="I181" i="15"/>
  <c r="H181" i="15"/>
  <c r="F181" i="15"/>
  <c r="I180" i="15"/>
  <c r="H180" i="15"/>
  <c r="F180" i="15"/>
  <c r="I179" i="15"/>
  <c r="H179" i="15"/>
  <c r="F179" i="15"/>
  <c r="I178" i="15"/>
  <c r="H178" i="15"/>
  <c r="F178" i="15"/>
  <c r="I177" i="15"/>
  <c r="H177" i="15"/>
  <c r="F177" i="15"/>
  <c r="I176" i="15"/>
  <c r="J176" i="15" s="1"/>
  <c r="H176" i="15"/>
  <c r="F176" i="15"/>
  <c r="I175" i="15"/>
  <c r="H175" i="15"/>
  <c r="F175" i="15"/>
  <c r="I174" i="15"/>
  <c r="H174" i="15"/>
  <c r="F174" i="15"/>
  <c r="I173" i="15"/>
  <c r="H173" i="15"/>
  <c r="F173" i="15"/>
  <c r="I172" i="15"/>
  <c r="H172" i="15"/>
  <c r="F172" i="15"/>
  <c r="I171" i="15"/>
  <c r="J171" i="15" s="1"/>
  <c r="H171" i="15"/>
  <c r="F171" i="15"/>
  <c r="I170" i="15"/>
  <c r="H170" i="15"/>
  <c r="F170" i="15"/>
  <c r="I169" i="15"/>
  <c r="H169" i="15"/>
  <c r="F169" i="15"/>
  <c r="I168" i="15"/>
  <c r="H168" i="15"/>
  <c r="F168" i="15"/>
  <c r="I167" i="15"/>
  <c r="J167" i="15" s="1"/>
  <c r="H167" i="15"/>
  <c r="F167" i="15"/>
  <c r="I166" i="15"/>
  <c r="H166" i="15"/>
  <c r="F166" i="15"/>
  <c r="I165" i="15"/>
  <c r="H165" i="15"/>
  <c r="F165" i="15"/>
  <c r="I164" i="15"/>
  <c r="J164" i="15" s="1"/>
  <c r="H164" i="15"/>
  <c r="F164" i="15"/>
  <c r="I163" i="15"/>
  <c r="H163" i="15"/>
  <c r="F163" i="15"/>
  <c r="I162" i="15"/>
  <c r="J162" i="15" s="1"/>
  <c r="H162" i="15"/>
  <c r="F162" i="15"/>
  <c r="I161" i="15"/>
  <c r="H161" i="15"/>
  <c r="F161" i="15"/>
  <c r="I160" i="15"/>
  <c r="H160" i="15"/>
  <c r="F160" i="15"/>
  <c r="I159" i="15"/>
  <c r="H159" i="15"/>
  <c r="F159" i="15"/>
  <c r="I158" i="15"/>
  <c r="H158" i="15"/>
  <c r="F158" i="15"/>
  <c r="I157" i="15"/>
  <c r="J157" i="15" s="1"/>
  <c r="H157" i="15"/>
  <c r="F157" i="15"/>
  <c r="I156" i="15"/>
  <c r="J156" i="15" s="1"/>
  <c r="H156" i="15"/>
  <c r="F156" i="15"/>
  <c r="I155" i="15"/>
  <c r="J155" i="15" s="1"/>
  <c r="H155" i="15"/>
  <c r="F155" i="15"/>
  <c r="I154" i="15"/>
  <c r="J154" i="15" s="1"/>
  <c r="H154" i="15"/>
  <c r="F154" i="15"/>
  <c r="I153" i="15"/>
  <c r="J153" i="15" s="1"/>
  <c r="H153" i="15"/>
  <c r="F153" i="15"/>
  <c r="I152" i="15"/>
  <c r="J152" i="15" s="1"/>
  <c r="H152" i="15"/>
  <c r="F152" i="15"/>
  <c r="I151" i="15"/>
  <c r="H151" i="15"/>
  <c r="F151" i="15"/>
  <c r="I150" i="15"/>
  <c r="H150" i="15"/>
  <c r="F150" i="15"/>
  <c r="I149" i="15"/>
  <c r="J149" i="15" s="1"/>
  <c r="H149" i="15"/>
  <c r="F149" i="15"/>
  <c r="I148" i="15"/>
  <c r="J148" i="15" s="1"/>
  <c r="H148" i="15"/>
  <c r="F148" i="15"/>
  <c r="I147" i="15"/>
  <c r="H147" i="15"/>
  <c r="F147" i="15"/>
  <c r="I146" i="15"/>
  <c r="J146" i="15" s="1"/>
  <c r="H146" i="15"/>
  <c r="F146" i="15"/>
  <c r="I145" i="15"/>
  <c r="H145" i="15"/>
  <c r="F145" i="15"/>
  <c r="I144" i="15"/>
  <c r="H144" i="15"/>
  <c r="F144" i="15"/>
  <c r="I143" i="15"/>
  <c r="H143" i="15"/>
  <c r="F143" i="15"/>
  <c r="I142" i="15"/>
  <c r="J142" i="15" s="1"/>
  <c r="H142" i="15"/>
  <c r="F142" i="15"/>
  <c r="I141" i="15"/>
  <c r="H141" i="15"/>
  <c r="F141" i="15"/>
  <c r="I140" i="15"/>
  <c r="J140" i="15" s="1"/>
  <c r="H140" i="15"/>
  <c r="F140" i="15"/>
  <c r="I139" i="15"/>
  <c r="J139" i="15" s="1"/>
  <c r="H139" i="15"/>
  <c r="F139" i="15"/>
  <c r="I138" i="15"/>
  <c r="H138" i="15"/>
  <c r="F138" i="15"/>
  <c r="I137" i="15"/>
  <c r="H137" i="15"/>
  <c r="F137" i="15"/>
  <c r="I136" i="15"/>
  <c r="H136" i="15"/>
  <c r="F136" i="15"/>
  <c r="I135" i="15"/>
  <c r="J135" i="15" s="1"/>
  <c r="H135" i="15"/>
  <c r="F135" i="15"/>
  <c r="I134" i="15"/>
  <c r="H134" i="15"/>
  <c r="F134" i="15"/>
  <c r="I133" i="15"/>
  <c r="H133" i="15"/>
  <c r="F133" i="15"/>
  <c r="I132" i="15"/>
  <c r="J132" i="15" s="1"/>
  <c r="H132" i="15"/>
  <c r="F132" i="15"/>
  <c r="I131" i="15"/>
  <c r="J131" i="15" s="1"/>
  <c r="H131" i="15"/>
  <c r="F131" i="15"/>
  <c r="I130" i="15"/>
  <c r="H130" i="15"/>
  <c r="F130" i="15"/>
  <c r="I129" i="15"/>
  <c r="J129" i="15" s="1"/>
  <c r="H129" i="15"/>
  <c r="F129" i="15"/>
  <c r="I128" i="15"/>
  <c r="H128" i="15"/>
  <c r="F128" i="15"/>
  <c r="J14" i="17"/>
  <c r="J15" i="17"/>
  <c r="J16" i="17"/>
  <c r="I17" i="17"/>
  <c r="J17" i="17"/>
  <c r="I18" i="17"/>
  <c r="J18" i="17"/>
  <c r="I19" i="17"/>
  <c r="J19" i="17"/>
  <c r="I20" i="17"/>
  <c r="J20" i="17"/>
  <c r="I21" i="17"/>
  <c r="J21" i="17"/>
  <c r="I22" i="17"/>
  <c r="J22" i="17"/>
  <c r="I23" i="17"/>
  <c r="J23" i="17"/>
  <c r="I24" i="17"/>
  <c r="J24" i="17"/>
  <c r="I25" i="17"/>
  <c r="J25" i="17"/>
  <c r="I26" i="17"/>
  <c r="J26" i="17"/>
  <c r="I27" i="17"/>
  <c r="J27" i="17"/>
  <c r="I28" i="17"/>
  <c r="J28" i="17"/>
  <c r="I29" i="17"/>
  <c r="J29" i="17"/>
  <c r="I30" i="17"/>
  <c r="J30" i="17"/>
  <c r="I31" i="17"/>
  <c r="J31" i="17"/>
  <c r="I32" i="17"/>
  <c r="J32" i="17"/>
  <c r="I33" i="17"/>
  <c r="J33" i="17"/>
  <c r="I34" i="17"/>
  <c r="J34" i="17"/>
  <c r="I35" i="17"/>
  <c r="J35" i="17"/>
  <c r="I36" i="17"/>
  <c r="J36" i="17"/>
  <c r="I37" i="17"/>
  <c r="J37" i="17"/>
  <c r="I38" i="17"/>
  <c r="J38" i="17"/>
  <c r="I39" i="17"/>
  <c r="J39" i="17"/>
  <c r="I40" i="17"/>
  <c r="J40" i="17"/>
  <c r="I41" i="17"/>
  <c r="J41" i="17"/>
  <c r="I42" i="17"/>
  <c r="J42" i="17"/>
  <c r="I43" i="17"/>
  <c r="J43" i="17"/>
  <c r="I44" i="17"/>
  <c r="J44" i="17"/>
  <c r="I45" i="17"/>
  <c r="J45" i="17"/>
  <c r="I46" i="17"/>
  <c r="J46" i="17"/>
  <c r="I47" i="17"/>
  <c r="J47" i="17"/>
  <c r="I48" i="17"/>
  <c r="J48" i="17"/>
  <c r="I49" i="17"/>
  <c r="J49" i="17"/>
  <c r="I50" i="17"/>
  <c r="J50" i="17"/>
  <c r="I51" i="17"/>
  <c r="J51" i="17"/>
  <c r="I52" i="17"/>
  <c r="J52" i="17"/>
  <c r="I53" i="17"/>
  <c r="J53" i="17"/>
  <c r="I54" i="17"/>
  <c r="J54" i="17"/>
  <c r="I55" i="17"/>
  <c r="J55" i="17"/>
  <c r="I56" i="17"/>
  <c r="J56" i="17"/>
  <c r="I57" i="17"/>
  <c r="J57" i="17"/>
  <c r="I58" i="17"/>
  <c r="J58" i="17"/>
  <c r="I59" i="17"/>
  <c r="J59" i="17"/>
  <c r="I60" i="17"/>
  <c r="J60" i="17"/>
  <c r="I61" i="17"/>
  <c r="J61" i="17"/>
  <c r="I62" i="17"/>
  <c r="J62" i="17"/>
  <c r="I63" i="17"/>
  <c r="J63" i="17"/>
  <c r="I64" i="17"/>
  <c r="J64" i="17"/>
  <c r="I65" i="17"/>
  <c r="J65" i="17"/>
  <c r="I66" i="17"/>
  <c r="J66" i="17"/>
  <c r="I67" i="17"/>
  <c r="J67" i="17"/>
  <c r="I68" i="17"/>
  <c r="J68" i="17"/>
  <c r="I69" i="17"/>
  <c r="J69" i="17"/>
  <c r="I70" i="17"/>
  <c r="J70" i="17"/>
  <c r="I71" i="17"/>
  <c r="J71" i="17"/>
  <c r="I72" i="17"/>
  <c r="J72" i="17"/>
  <c r="I73" i="17"/>
  <c r="J73" i="17"/>
  <c r="I74" i="17"/>
  <c r="J74" i="17"/>
  <c r="I75" i="17"/>
  <c r="J75" i="17"/>
  <c r="I76" i="17"/>
  <c r="J76" i="17"/>
  <c r="I77" i="17"/>
  <c r="J77" i="17"/>
  <c r="I78" i="17"/>
  <c r="J78" i="17"/>
  <c r="I79" i="17"/>
  <c r="J79" i="17"/>
  <c r="I80" i="17"/>
  <c r="J80" i="17"/>
  <c r="I81" i="17"/>
  <c r="J81" i="17"/>
  <c r="I82" i="17"/>
  <c r="J82" i="17"/>
  <c r="I83" i="17"/>
  <c r="J83" i="17"/>
  <c r="I84" i="17"/>
  <c r="J84" i="17"/>
  <c r="I85" i="17"/>
  <c r="J85" i="17"/>
  <c r="I86" i="17"/>
  <c r="J86" i="17"/>
  <c r="I87" i="17"/>
  <c r="J87" i="17"/>
  <c r="I88" i="17"/>
  <c r="J88" i="17"/>
  <c r="I89" i="17"/>
  <c r="J89" i="17"/>
  <c r="I94" i="17"/>
  <c r="J94" i="17"/>
  <c r="I95" i="17"/>
  <c r="J95" i="17"/>
  <c r="I96" i="17"/>
  <c r="J96" i="17"/>
  <c r="I97" i="17"/>
  <c r="J97" i="17"/>
  <c r="I98" i="17"/>
  <c r="J98" i="17"/>
  <c r="I99" i="17"/>
  <c r="J99" i="17"/>
  <c r="I100" i="17"/>
  <c r="J100" i="17"/>
  <c r="I101" i="17"/>
  <c r="J101" i="17"/>
  <c r="I102" i="17"/>
  <c r="J102" i="17"/>
  <c r="I103" i="17"/>
  <c r="J103" i="17"/>
  <c r="I104" i="17"/>
  <c r="J104" i="17"/>
  <c r="I105" i="17"/>
  <c r="J105" i="17"/>
  <c r="I106" i="17"/>
  <c r="J106" i="17"/>
  <c r="I107" i="17"/>
  <c r="J107" i="17"/>
  <c r="I108" i="17"/>
  <c r="J108" i="17"/>
  <c r="I109" i="17"/>
  <c r="J109" i="17"/>
  <c r="I110" i="17"/>
  <c r="J110" i="17"/>
  <c r="I111" i="17"/>
  <c r="J111" i="17"/>
  <c r="I112" i="17"/>
  <c r="J112" i="17"/>
  <c r="I113" i="17"/>
  <c r="J113" i="17"/>
  <c r="I114" i="17"/>
  <c r="J114" i="17"/>
  <c r="I115" i="17"/>
  <c r="J115" i="17"/>
  <c r="I116" i="17"/>
  <c r="J116" i="17"/>
  <c r="I117" i="17"/>
  <c r="J117" i="17"/>
  <c r="I118" i="17"/>
  <c r="J118" i="17"/>
  <c r="I119" i="17"/>
  <c r="J119" i="17"/>
  <c r="I120" i="17"/>
  <c r="J120" i="17"/>
  <c r="I121" i="17"/>
  <c r="J121" i="17"/>
  <c r="I122" i="17"/>
  <c r="J122" i="17"/>
  <c r="I123" i="17"/>
  <c r="J123" i="17"/>
  <c r="I2" i="17"/>
  <c r="J2" i="17"/>
  <c r="I3" i="17"/>
  <c r="J3" i="17"/>
  <c r="I4" i="17"/>
  <c r="J4" i="17"/>
  <c r="I5" i="17"/>
  <c r="J5" i="17"/>
  <c r="I6" i="17"/>
  <c r="J6" i="17"/>
  <c r="I7" i="17"/>
  <c r="J7" i="17"/>
  <c r="I8" i="17"/>
  <c r="J8" i="17"/>
  <c r="J9" i="17"/>
  <c r="J10" i="17"/>
  <c r="J11" i="17"/>
  <c r="J12" i="17"/>
  <c r="J13" i="17"/>
  <c r="J1" i="17"/>
  <c r="I1" i="17"/>
  <c r="I415" i="15" l="1"/>
  <c r="J415" i="15" s="1"/>
  <c r="H309" i="18"/>
  <c r="H293" i="18" s="1"/>
  <c r="H75" i="2" s="1"/>
  <c r="F202" i="18"/>
  <c r="F176" i="18"/>
  <c r="F73" i="2" s="1"/>
  <c r="F133" i="18"/>
  <c r="F86" i="18"/>
  <c r="F71" i="2" s="1"/>
  <c r="F10" i="18"/>
  <c r="F70" i="2" s="1"/>
  <c r="J599" i="15"/>
  <c r="J29" i="2" s="1"/>
  <c r="J226" i="18"/>
  <c r="J273" i="18"/>
  <c r="J289" i="18"/>
  <c r="J116" i="18"/>
  <c r="J166" i="18"/>
  <c r="J265" i="18"/>
  <c r="J272" i="18"/>
  <c r="J281" i="18"/>
  <c r="J246" i="18"/>
  <c r="J154" i="18"/>
  <c r="J143" i="18"/>
  <c r="J120" i="18"/>
  <c r="J108" i="18"/>
  <c r="J193" i="18"/>
  <c r="J245" i="18"/>
  <c r="J250" i="18"/>
  <c r="J254" i="18"/>
  <c r="J261" i="18"/>
  <c r="J277" i="18"/>
  <c r="J137" i="18"/>
  <c r="J150" i="18"/>
  <c r="J93" i="18"/>
  <c r="J113" i="18"/>
  <c r="J117" i="18"/>
  <c r="J121" i="18"/>
  <c r="J140" i="18"/>
  <c r="J164" i="18"/>
  <c r="J214" i="18"/>
  <c r="J216" i="18"/>
  <c r="J236" i="18"/>
  <c r="J240" i="18"/>
  <c r="J244" i="18"/>
  <c r="J260" i="18"/>
  <c r="J276" i="18"/>
  <c r="J109" i="18"/>
  <c r="J146" i="18"/>
  <c r="J218" i="18"/>
  <c r="J220" i="18"/>
  <c r="J232" i="18"/>
  <c r="J238" i="18"/>
  <c r="J242" i="18"/>
  <c r="J269" i="18"/>
  <c r="J285" i="18"/>
  <c r="J89" i="18"/>
  <c r="J136" i="18"/>
  <c r="J112" i="18"/>
  <c r="J266" i="18"/>
  <c r="J270" i="18"/>
  <c r="J274" i="18"/>
  <c r="J278" i="18"/>
  <c r="J282" i="18"/>
  <c r="J286" i="18"/>
  <c r="J290" i="18"/>
  <c r="J215" i="18"/>
  <c r="J219" i="18"/>
  <c r="J223" i="18"/>
  <c r="J227" i="18"/>
  <c r="J231" i="18"/>
  <c r="J235" i="18"/>
  <c r="J239" i="18"/>
  <c r="J243" i="18"/>
  <c r="J247" i="18"/>
  <c r="J251" i="18"/>
  <c r="J255" i="18"/>
  <c r="J230" i="18"/>
  <c r="J234" i="18"/>
  <c r="J258" i="18"/>
  <c r="J205" i="18"/>
  <c r="J209" i="18"/>
  <c r="J208" i="18"/>
  <c r="J212" i="18"/>
  <c r="J101" i="18"/>
  <c r="J125" i="18"/>
  <c r="J135" i="18"/>
  <c r="J153" i="18"/>
  <c r="J158" i="18"/>
  <c r="J189" i="18"/>
  <c r="J105" i="18"/>
  <c r="J144" i="18"/>
  <c r="J149" i="18"/>
  <c r="J129" i="18"/>
  <c r="J139" i="18"/>
  <c r="J147" i="18"/>
  <c r="J151" i="18"/>
  <c r="J155" i="18"/>
  <c r="J160" i="18"/>
  <c r="J162" i="18"/>
  <c r="J184" i="18"/>
  <c r="J100" i="18"/>
  <c r="J104" i="18"/>
  <c r="J124" i="18"/>
  <c r="J141" i="18"/>
  <c r="J168" i="18"/>
  <c r="J170" i="18"/>
  <c r="J180" i="18"/>
  <c r="J172" i="18"/>
  <c r="J195" i="18"/>
  <c r="J190" i="18"/>
  <c r="J194" i="18"/>
  <c r="J198" i="18"/>
  <c r="J179" i="18"/>
  <c r="J183" i="18"/>
  <c r="J182" i="18"/>
  <c r="J186" i="18"/>
  <c r="J159" i="18"/>
  <c r="J163" i="18"/>
  <c r="J167" i="18"/>
  <c r="J171" i="18"/>
  <c r="J148" i="18"/>
  <c r="J152" i="18"/>
  <c r="J156" i="18"/>
  <c r="J138" i="18"/>
  <c r="J142" i="18"/>
  <c r="J99" i="18"/>
  <c r="J25" i="18"/>
  <c r="J22" i="18"/>
  <c r="J26" i="18"/>
  <c r="J23" i="18"/>
  <c r="J14" i="18"/>
  <c r="J18" i="18"/>
  <c r="J307" i="18"/>
  <c r="J297" i="18"/>
  <c r="J299" i="18"/>
  <c r="J301" i="18"/>
  <c r="J296" i="18"/>
  <c r="J306" i="18"/>
  <c r="J295" i="18"/>
  <c r="J300" i="18"/>
  <c r="J178" i="18"/>
  <c r="J303" i="18"/>
  <c r="F306" i="18"/>
  <c r="F303" i="18"/>
  <c r="J12" i="18"/>
  <c r="J304" i="18"/>
  <c r="J175" i="15"/>
  <c r="J160" i="15"/>
  <c r="J163" i="15"/>
  <c r="J166" i="15"/>
  <c r="J196" i="15"/>
  <c r="J138" i="15"/>
  <c r="J161" i="15"/>
  <c r="J168" i="15"/>
  <c r="J174" i="15"/>
  <c r="J178" i="15"/>
  <c r="J128" i="15"/>
  <c r="J158" i="15"/>
  <c r="J170" i="15"/>
  <c r="J195" i="15"/>
  <c r="J134" i="15"/>
  <c r="J141" i="15"/>
  <c r="J144" i="15"/>
  <c r="J177" i="15"/>
  <c r="J181" i="15"/>
  <c r="J192" i="15"/>
  <c r="J169" i="15"/>
  <c r="J172" i="15"/>
  <c r="J185" i="15"/>
  <c r="J191" i="15"/>
  <c r="J151" i="15"/>
  <c r="J165" i="15"/>
  <c r="J173" i="15"/>
  <c r="J133" i="15"/>
  <c r="J180" i="15"/>
  <c r="J190" i="15"/>
  <c r="J137" i="15"/>
  <c r="J183" i="15"/>
  <c r="J159" i="15"/>
  <c r="J187" i="15"/>
  <c r="J194" i="15"/>
  <c r="J130" i="15"/>
  <c r="J136" i="15"/>
  <c r="J143" i="15"/>
  <c r="J145" i="15"/>
  <c r="J147" i="15"/>
  <c r="J150" i="15"/>
  <c r="J179" i="15"/>
  <c r="J182" i="15"/>
  <c r="I309" i="18" l="1"/>
  <c r="J309" i="18" s="1"/>
  <c r="J293" i="15"/>
  <c r="J24" i="2" s="1"/>
  <c r="F293" i="18"/>
  <c r="F9" i="18" s="1"/>
  <c r="I292" i="18"/>
  <c r="H292" i="18"/>
  <c r="H202" i="18" s="1"/>
  <c r="H74" i="2" s="1"/>
  <c r="F72" i="2"/>
  <c r="I175" i="18"/>
  <c r="H175" i="18"/>
  <c r="H133" i="18" s="1"/>
  <c r="I132" i="18"/>
  <c r="H132" i="18"/>
  <c r="H86" i="18" s="1"/>
  <c r="H71" i="2" s="1"/>
  <c r="I85" i="18"/>
  <c r="H85" i="18"/>
  <c r="H10" i="18" s="1"/>
  <c r="H70" i="2" s="1"/>
  <c r="F74" i="2"/>
  <c r="I27" i="16"/>
  <c r="H27" i="16"/>
  <c r="F27" i="16"/>
  <c r="I26" i="16"/>
  <c r="H26" i="16"/>
  <c r="F26" i="16"/>
  <c r="I25" i="16"/>
  <c r="J25" i="16" s="1"/>
  <c r="H25" i="16"/>
  <c r="F25" i="16"/>
  <c r="I24" i="16"/>
  <c r="J24" i="16" s="1"/>
  <c r="H24" i="16"/>
  <c r="F24" i="16"/>
  <c r="I23" i="16"/>
  <c r="H23" i="16"/>
  <c r="F23" i="16"/>
  <c r="I21" i="16"/>
  <c r="H21" i="16"/>
  <c r="F21" i="16"/>
  <c r="I20" i="16"/>
  <c r="J20" i="16" s="1"/>
  <c r="H20" i="16"/>
  <c r="F20" i="16"/>
  <c r="I19" i="16"/>
  <c r="J19" i="16" s="1"/>
  <c r="H19" i="16"/>
  <c r="F19" i="16"/>
  <c r="I18" i="16"/>
  <c r="J18" i="16" s="1"/>
  <c r="H18" i="16"/>
  <c r="F18" i="16"/>
  <c r="I17" i="16"/>
  <c r="H17" i="16"/>
  <c r="F17" i="16"/>
  <c r="I16" i="16"/>
  <c r="J16" i="16" s="1"/>
  <c r="H16" i="16"/>
  <c r="F16" i="16"/>
  <c r="I14" i="16"/>
  <c r="J14" i="16" s="1"/>
  <c r="H14" i="16"/>
  <c r="F14" i="16"/>
  <c r="I13" i="16"/>
  <c r="J13" i="16" s="1"/>
  <c r="H13" i="16"/>
  <c r="F13" i="16"/>
  <c r="I12" i="16"/>
  <c r="H12" i="16"/>
  <c r="F12" i="16"/>
  <c r="I196" i="7"/>
  <c r="H196" i="7"/>
  <c r="F196" i="7"/>
  <c r="I195" i="7"/>
  <c r="H195" i="7"/>
  <c r="F195" i="7"/>
  <c r="I192" i="7"/>
  <c r="H192" i="7"/>
  <c r="F192" i="7"/>
  <c r="I118" i="7"/>
  <c r="H118" i="7"/>
  <c r="F118" i="7"/>
  <c r="I117" i="7"/>
  <c r="H117" i="7"/>
  <c r="F117" i="7"/>
  <c r="I123" i="15"/>
  <c r="H123" i="15"/>
  <c r="F123" i="15"/>
  <c r="I122" i="15"/>
  <c r="H122" i="15"/>
  <c r="F122" i="15"/>
  <c r="I121" i="15"/>
  <c r="H121" i="15"/>
  <c r="F121" i="15"/>
  <c r="I120" i="15"/>
  <c r="H120" i="15"/>
  <c r="F120" i="15"/>
  <c r="I119" i="15"/>
  <c r="H119" i="15"/>
  <c r="F119" i="15"/>
  <c r="I118" i="15"/>
  <c r="H118" i="15"/>
  <c r="F118" i="15"/>
  <c r="I117" i="15"/>
  <c r="H117" i="15"/>
  <c r="F117" i="15"/>
  <c r="I116" i="15"/>
  <c r="H116" i="15"/>
  <c r="F116" i="15"/>
  <c r="I115" i="15"/>
  <c r="H115" i="15"/>
  <c r="F115" i="15"/>
  <c r="I114" i="15"/>
  <c r="H114" i="15"/>
  <c r="F114" i="15"/>
  <c r="I113" i="15"/>
  <c r="H113" i="15"/>
  <c r="F113" i="15"/>
  <c r="I112" i="15"/>
  <c r="H112" i="15"/>
  <c r="F112" i="15"/>
  <c r="I111" i="15"/>
  <c r="H111" i="15"/>
  <c r="F111" i="15"/>
  <c r="I110" i="15"/>
  <c r="H110" i="15"/>
  <c r="F110" i="15"/>
  <c r="I108" i="15"/>
  <c r="H108" i="15"/>
  <c r="F108" i="15"/>
  <c r="I107" i="15"/>
  <c r="H107" i="15"/>
  <c r="F107" i="15"/>
  <c r="I106" i="15"/>
  <c r="H106" i="15"/>
  <c r="F106" i="15"/>
  <c r="I105" i="15"/>
  <c r="H105" i="15"/>
  <c r="F105" i="15"/>
  <c r="I104" i="15"/>
  <c r="H104" i="15"/>
  <c r="F104" i="15"/>
  <c r="I103" i="15"/>
  <c r="H103" i="15"/>
  <c r="F103" i="15"/>
  <c r="I102" i="15"/>
  <c r="H102" i="15"/>
  <c r="F102" i="15"/>
  <c r="I101" i="15"/>
  <c r="H101" i="15"/>
  <c r="F101" i="15"/>
  <c r="I100" i="15"/>
  <c r="H100" i="15"/>
  <c r="F100" i="15"/>
  <c r="I99" i="15"/>
  <c r="H99" i="15"/>
  <c r="F99" i="15"/>
  <c r="I98" i="15"/>
  <c r="H98" i="15"/>
  <c r="F98" i="15"/>
  <c r="I97" i="15"/>
  <c r="H97" i="15"/>
  <c r="F97" i="15"/>
  <c r="I96" i="15"/>
  <c r="H96" i="15"/>
  <c r="F96" i="15"/>
  <c r="I95" i="15"/>
  <c r="H95" i="15"/>
  <c r="F95" i="15"/>
  <c r="I94" i="15"/>
  <c r="H94" i="15"/>
  <c r="F94" i="15"/>
  <c r="I93" i="15"/>
  <c r="H93" i="15"/>
  <c r="F93" i="15"/>
  <c r="I92" i="15"/>
  <c r="H92" i="15"/>
  <c r="F92" i="15"/>
  <c r="I91" i="15"/>
  <c r="H91" i="15"/>
  <c r="F91" i="15"/>
  <c r="I90" i="15"/>
  <c r="H90" i="15"/>
  <c r="F90" i="15"/>
  <c r="I89" i="15"/>
  <c r="H89" i="15"/>
  <c r="F89" i="15"/>
  <c r="I88" i="15"/>
  <c r="H88" i="15"/>
  <c r="F88" i="15"/>
  <c r="I87" i="15"/>
  <c r="H87" i="15"/>
  <c r="F87" i="15"/>
  <c r="I86" i="15"/>
  <c r="H86" i="15"/>
  <c r="F86" i="15"/>
  <c r="I85" i="15"/>
  <c r="H85" i="15"/>
  <c r="F85" i="15"/>
  <c r="I84" i="15"/>
  <c r="H84" i="15"/>
  <c r="F84" i="15"/>
  <c r="I83" i="15"/>
  <c r="H83" i="15"/>
  <c r="F83" i="15"/>
  <c r="I82" i="15"/>
  <c r="H82" i="15"/>
  <c r="F82" i="15"/>
  <c r="I81" i="15"/>
  <c r="H81" i="15"/>
  <c r="F81" i="15"/>
  <c r="I80" i="15"/>
  <c r="H80" i="15"/>
  <c r="F80" i="15"/>
  <c r="I79" i="15"/>
  <c r="H79" i="15"/>
  <c r="F79" i="15"/>
  <c r="I78" i="15"/>
  <c r="H78" i="15"/>
  <c r="F78" i="15"/>
  <c r="I77" i="15"/>
  <c r="H77" i="15"/>
  <c r="F77" i="15"/>
  <c r="I76" i="15"/>
  <c r="H76" i="15"/>
  <c r="F76" i="15"/>
  <c r="I75" i="15"/>
  <c r="H75" i="15"/>
  <c r="F75" i="15"/>
  <c r="I74" i="15"/>
  <c r="H74" i="15"/>
  <c r="F74" i="15"/>
  <c r="I73" i="15"/>
  <c r="H73" i="15"/>
  <c r="F73" i="15"/>
  <c r="I72" i="15"/>
  <c r="H72" i="15"/>
  <c r="F72" i="15"/>
  <c r="I71" i="15"/>
  <c r="H71" i="15"/>
  <c r="F71" i="15"/>
  <c r="I70" i="15"/>
  <c r="H70" i="15"/>
  <c r="F70" i="15"/>
  <c r="I69" i="15"/>
  <c r="H69" i="15"/>
  <c r="F69" i="15"/>
  <c r="I68" i="15"/>
  <c r="H68" i="15"/>
  <c r="F68" i="15"/>
  <c r="I67" i="15"/>
  <c r="H67" i="15"/>
  <c r="F67" i="15"/>
  <c r="I66" i="15"/>
  <c r="H66" i="15"/>
  <c r="F66" i="15"/>
  <c r="I65" i="15"/>
  <c r="H65" i="15"/>
  <c r="F65" i="15"/>
  <c r="I64" i="15"/>
  <c r="H64" i="15"/>
  <c r="F64" i="15"/>
  <c r="I63" i="15"/>
  <c r="H63" i="15"/>
  <c r="F63" i="15"/>
  <c r="I62" i="15"/>
  <c r="H62" i="15"/>
  <c r="F62" i="15"/>
  <c r="I61" i="15"/>
  <c r="H61" i="15"/>
  <c r="F61" i="15"/>
  <c r="I60" i="15"/>
  <c r="H60" i="15"/>
  <c r="F60" i="15"/>
  <c r="I59" i="15"/>
  <c r="H59" i="15"/>
  <c r="F59" i="15"/>
  <c r="I58" i="15"/>
  <c r="H58" i="15"/>
  <c r="F58" i="15"/>
  <c r="I57" i="15"/>
  <c r="H57" i="15"/>
  <c r="F57" i="15"/>
  <c r="I56" i="15"/>
  <c r="H56" i="15"/>
  <c r="F56" i="15"/>
  <c r="I55" i="15"/>
  <c r="H55" i="15"/>
  <c r="F55" i="15"/>
  <c r="I54" i="15"/>
  <c r="H54" i="15"/>
  <c r="F54" i="15"/>
  <c r="I53" i="15"/>
  <c r="H53" i="15"/>
  <c r="F53" i="15"/>
  <c r="I52" i="15"/>
  <c r="H52" i="15"/>
  <c r="F52" i="15"/>
  <c r="I51" i="15"/>
  <c r="H51" i="15"/>
  <c r="F51" i="15"/>
  <c r="I50" i="15"/>
  <c r="H50" i="15"/>
  <c r="F50" i="15"/>
  <c r="I49" i="15"/>
  <c r="H49" i="15"/>
  <c r="F49" i="15"/>
  <c r="I48" i="15"/>
  <c r="H48" i="15"/>
  <c r="F48" i="15"/>
  <c r="I47" i="15"/>
  <c r="H47" i="15"/>
  <c r="F47" i="15"/>
  <c r="I46" i="15"/>
  <c r="H46" i="15"/>
  <c r="F46" i="15"/>
  <c r="I45" i="15"/>
  <c r="H45" i="15"/>
  <c r="F45" i="15"/>
  <c r="I44" i="15"/>
  <c r="H44" i="15"/>
  <c r="F44" i="15"/>
  <c r="I43" i="15"/>
  <c r="H43" i="15"/>
  <c r="F43" i="15"/>
  <c r="I42" i="15"/>
  <c r="H42" i="15"/>
  <c r="F42" i="15"/>
  <c r="I41" i="15"/>
  <c r="H41" i="15"/>
  <c r="F41" i="15"/>
  <c r="I40" i="15"/>
  <c r="H40" i="15"/>
  <c r="F40" i="15"/>
  <c r="I39" i="15"/>
  <c r="H39" i="15"/>
  <c r="F39" i="15"/>
  <c r="I38" i="15"/>
  <c r="H38" i="15"/>
  <c r="F38" i="15"/>
  <c r="I37" i="15"/>
  <c r="H37" i="15"/>
  <c r="F37" i="15"/>
  <c r="I36" i="15"/>
  <c r="H36" i="15"/>
  <c r="F36" i="15"/>
  <c r="I35" i="15"/>
  <c r="H35" i="15"/>
  <c r="F35" i="15"/>
  <c r="I34" i="15"/>
  <c r="H34" i="15"/>
  <c r="F34" i="15"/>
  <c r="I33" i="15"/>
  <c r="H33" i="15"/>
  <c r="F33" i="15"/>
  <c r="I32" i="15"/>
  <c r="H32" i="15"/>
  <c r="F32" i="15"/>
  <c r="I31" i="15"/>
  <c r="J31" i="15" s="1"/>
  <c r="H31" i="15"/>
  <c r="F31" i="15"/>
  <c r="I30" i="15"/>
  <c r="H30" i="15"/>
  <c r="F30" i="15"/>
  <c r="I29" i="15"/>
  <c r="H29" i="15"/>
  <c r="F29" i="15"/>
  <c r="I28" i="15"/>
  <c r="H28" i="15"/>
  <c r="F28" i="15"/>
  <c r="I27" i="15"/>
  <c r="H27" i="15"/>
  <c r="F27" i="15"/>
  <c r="I26" i="15"/>
  <c r="H26" i="15"/>
  <c r="F26" i="15"/>
  <c r="I25" i="15"/>
  <c r="H25" i="15"/>
  <c r="F25" i="15"/>
  <c r="I24" i="15"/>
  <c r="H24" i="15"/>
  <c r="F24" i="15"/>
  <c r="I23" i="15"/>
  <c r="H23" i="15"/>
  <c r="F23" i="15"/>
  <c r="I22" i="15"/>
  <c r="H22" i="15"/>
  <c r="F22" i="15"/>
  <c r="I21" i="15"/>
  <c r="H21" i="15"/>
  <c r="F21" i="15"/>
  <c r="I20" i="15"/>
  <c r="H20" i="15"/>
  <c r="F20" i="15"/>
  <c r="I19" i="15"/>
  <c r="H19" i="15"/>
  <c r="F19" i="15"/>
  <c r="I18" i="15"/>
  <c r="H18" i="15"/>
  <c r="F18" i="15"/>
  <c r="I17" i="15"/>
  <c r="H17" i="15"/>
  <c r="F17" i="15"/>
  <c r="I16" i="15"/>
  <c r="H16" i="15"/>
  <c r="F16" i="15"/>
  <c r="I15" i="15"/>
  <c r="H15" i="15"/>
  <c r="F15" i="15"/>
  <c r="I14" i="15"/>
  <c r="H14" i="15"/>
  <c r="F14" i="15"/>
  <c r="I13" i="15"/>
  <c r="H13" i="15"/>
  <c r="F13" i="15"/>
  <c r="I463" i="15"/>
  <c r="H463" i="15"/>
  <c r="F463" i="15"/>
  <c r="I421" i="15"/>
  <c r="H421" i="15"/>
  <c r="F421" i="15"/>
  <c r="I420" i="15"/>
  <c r="J420" i="15" s="1"/>
  <c r="H420" i="15"/>
  <c r="F420" i="15"/>
  <c r="I419" i="15"/>
  <c r="H419" i="15"/>
  <c r="F419" i="15"/>
  <c r="I418" i="15"/>
  <c r="H418" i="15"/>
  <c r="F418" i="15"/>
  <c r="I417" i="15"/>
  <c r="J417" i="15" s="1"/>
  <c r="H417" i="15"/>
  <c r="F417" i="15"/>
  <c r="I200" i="15"/>
  <c r="H200" i="15"/>
  <c r="F200" i="15"/>
  <c r="I127" i="15"/>
  <c r="J127" i="15" s="1"/>
  <c r="H127" i="15"/>
  <c r="I126" i="15"/>
  <c r="J126" i="15" s="1"/>
  <c r="H126" i="15"/>
  <c r="F126" i="15"/>
  <c r="I125" i="15"/>
  <c r="J125" i="15" s="1"/>
  <c r="H125" i="15"/>
  <c r="F125" i="15"/>
  <c r="I12" i="15"/>
  <c r="H12" i="15"/>
  <c r="F12" i="15"/>
  <c r="I80" i="6"/>
  <c r="J80" i="6" s="1"/>
  <c r="H80" i="6"/>
  <c r="F80" i="6"/>
  <c r="I79" i="6"/>
  <c r="H79" i="6"/>
  <c r="F79" i="6"/>
  <c r="I78" i="6"/>
  <c r="H78" i="6"/>
  <c r="F78" i="6"/>
  <c r="I77" i="6"/>
  <c r="J77" i="6" s="1"/>
  <c r="H77" i="6"/>
  <c r="F77" i="6"/>
  <c r="I18" i="9"/>
  <c r="J18" i="9" s="1"/>
  <c r="J17" i="9" s="1"/>
  <c r="J35" i="2" s="1"/>
  <c r="H18" i="9"/>
  <c r="H17" i="9" s="1"/>
  <c r="F18" i="9"/>
  <c r="F17" i="9" s="1"/>
  <c r="I54" i="6"/>
  <c r="J54" i="6" s="1"/>
  <c r="J53" i="6" s="1"/>
  <c r="H54" i="6"/>
  <c r="H53" i="6" s="1"/>
  <c r="F54" i="6"/>
  <c r="F53" i="6" s="1"/>
  <c r="I81" i="3"/>
  <c r="J81" i="3" s="1"/>
  <c r="H81" i="3"/>
  <c r="F81" i="3"/>
  <c r="I80" i="3"/>
  <c r="H80" i="3"/>
  <c r="F80" i="3"/>
  <c r="I79" i="3"/>
  <c r="J79" i="3" s="1"/>
  <c r="H79" i="3"/>
  <c r="F79" i="3"/>
  <c r="I78" i="3"/>
  <c r="H78" i="3"/>
  <c r="F78" i="3"/>
  <c r="I77" i="3"/>
  <c r="J77" i="3" s="1"/>
  <c r="H77" i="3"/>
  <c r="F77" i="3"/>
  <c r="I76" i="3"/>
  <c r="H76" i="3"/>
  <c r="F76" i="3"/>
  <c r="I74" i="3"/>
  <c r="J74" i="3" s="1"/>
  <c r="H74" i="3"/>
  <c r="F74" i="3"/>
  <c r="I72" i="3"/>
  <c r="J72" i="3" s="1"/>
  <c r="H72" i="3"/>
  <c r="F72" i="3"/>
  <c r="I71" i="3"/>
  <c r="J71" i="3" s="1"/>
  <c r="H71" i="3"/>
  <c r="F71" i="3"/>
  <c r="I70" i="3"/>
  <c r="J70" i="3" s="1"/>
  <c r="H70" i="3"/>
  <c r="F70" i="3"/>
  <c r="I69" i="3"/>
  <c r="J69" i="3" s="1"/>
  <c r="H69" i="3"/>
  <c r="F69" i="3"/>
  <c r="I68" i="3"/>
  <c r="J68" i="3" s="1"/>
  <c r="H68" i="3"/>
  <c r="F68" i="3"/>
  <c r="I67" i="3"/>
  <c r="J67" i="3" s="1"/>
  <c r="H67" i="3"/>
  <c r="F67" i="3"/>
  <c r="I66" i="3"/>
  <c r="J66" i="3" s="1"/>
  <c r="H66" i="3"/>
  <c r="F66" i="3"/>
  <c r="I65" i="3"/>
  <c r="J65" i="3" s="1"/>
  <c r="H65" i="3"/>
  <c r="F65" i="3"/>
  <c r="I64" i="3"/>
  <c r="J64" i="3" s="1"/>
  <c r="H64" i="3"/>
  <c r="F64" i="3"/>
  <c r="I63" i="3"/>
  <c r="J63" i="3" s="1"/>
  <c r="H63" i="3"/>
  <c r="F63" i="3"/>
  <c r="I62" i="3"/>
  <c r="H62" i="3"/>
  <c r="F62" i="3"/>
  <c r="H60" i="3"/>
  <c r="I59" i="3"/>
  <c r="J59" i="3" s="1"/>
  <c r="H59" i="3"/>
  <c r="F59" i="3"/>
  <c r="I58" i="3"/>
  <c r="J58" i="3" s="1"/>
  <c r="H58" i="3"/>
  <c r="F58" i="3"/>
  <c r="I57" i="3"/>
  <c r="H57" i="3"/>
  <c r="F57" i="3"/>
  <c r="I56" i="3"/>
  <c r="H56" i="3"/>
  <c r="F56" i="3"/>
  <c r="I55" i="3"/>
  <c r="J55" i="3" s="1"/>
  <c r="H55" i="3"/>
  <c r="F55" i="3"/>
  <c r="I54" i="3"/>
  <c r="H54" i="3"/>
  <c r="F54" i="3"/>
  <c r="I53" i="3"/>
  <c r="H53" i="3"/>
  <c r="F53" i="3"/>
  <c r="I52" i="3"/>
  <c r="H52" i="3"/>
  <c r="F52" i="3"/>
  <c r="I51" i="3"/>
  <c r="J51" i="3" s="1"/>
  <c r="H51" i="3"/>
  <c r="F51" i="3"/>
  <c r="I49" i="3"/>
  <c r="J49" i="3" s="1"/>
  <c r="H49" i="3"/>
  <c r="F49" i="3"/>
  <c r="I48" i="3"/>
  <c r="H48" i="3"/>
  <c r="F48" i="3"/>
  <c r="I47" i="3"/>
  <c r="J47" i="3" s="1"/>
  <c r="H47" i="3"/>
  <c r="F47" i="3"/>
  <c r="I46" i="3"/>
  <c r="J46" i="3" s="1"/>
  <c r="H46" i="3"/>
  <c r="F46" i="3"/>
  <c r="I45" i="3"/>
  <c r="J45" i="3" s="1"/>
  <c r="H45" i="3"/>
  <c r="F45" i="3"/>
  <c r="I44" i="3"/>
  <c r="H44" i="3"/>
  <c r="F44" i="3"/>
  <c r="I43" i="3"/>
  <c r="J43" i="3" s="1"/>
  <c r="H43" i="3"/>
  <c r="F43" i="3"/>
  <c r="I42" i="3"/>
  <c r="J42" i="3" s="1"/>
  <c r="H42" i="3"/>
  <c r="F42" i="3"/>
  <c r="I41" i="3"/>
  <c r="J41" i="3" s="1"/>
  <c r="H41" i="3"/>
  <c r="F41" i="3"/>
  <c r="I40" i="3"/>
  <c r="H40" i="3"/>
  <c r="F40" i="3"/>
  <c r="I39" i="3"/>
  <c r="J39" i="3" s="1"/>
  <c r="H39" i="3"/>
  <c r="F39" i="3"/>
  <c r="I37" i="3"/>
  <c r="J37" i="3" s="1"/>
  <c r="H37" i="3"/>
  <c r="F37" i="3"/>
  <c r="I36" i="3"/>
  <c r="H36" i="3"/>
  <c r="F36" i="3"/>
  <c r="I35" i="3"/>
  <c r="J35" i="3" s="1"/>
  <c r="H35" i="3"/>
  <c r="F35" i="3"/>
  <c r="I34" i="3"/>
  <c r="H34" i="3"/>
  <c r="F34" i="3"/>
  <c r="I33" i="3"/>
  <c r="J33" i="3" s="1"/>
  <c r="H33" i="3"/>
  <c r="F33" i="3"/>
  <c r="I32" i="3"/>
  <c r="H32" i="3"/>
  <c r="F32" i="3"/>
  <c r="I31" i="3"/>
  <c r="J31" i="3" s="1"/>
  <c r="H31" i="3"/>
  <c r="F31" i="3"/>
  <c r="I30" i="3"/>
  <c r="H30" i="3"/>
  <c r="F30" i="3"/>
  <c r="I29" i="3"/>
  <c r="J29" i="3" s="1"/>
  <c r="H29" i="3"/>
  <c r="F29" i="3"/>
  <c r="I28" i="3"/>
  <c r="H28" i="3"/>
  <c r="F28" i="3"/>
  <c r="I27" i="3"/>
  <c r="J27" i="3" s="1"/>
  <c r="H27" i="3"/>
  <c r="F27" i="3"/>
  <c r="I26" i="3"/>
  <c r="H26" i="3"/>
  <c r="F26" i="3"/>
  <c r="I25" i="3"/>
  <c r="J25" i="3" s="1"/>
  <c r="H25" i="3"/>
  <c r="F25" i="3"/>
  <c r="I23" i="3"/>
  <c r="H23" i="3"/>
  <c r="F23" i="3"/>
  <c r="I22" i="3"/>
  <c r="J22" i="3" s="1"/>
  <c r="H22" i="3"/>
  <c r="F22" i="3"/>
  <c r="I21" i="3"/>
  <c r="H21" i="3"/>
  <c r="F21" i="3"/>
  <c r="I20" i="3"/>
  <c r="H20" i="3"/>
  <c r="F20" i="3"/>
  <c r="I19" i="3"/>
  <c r="H19" i="3"/>
  <c r="F19" i="3"/>
  <c r="I18" i="3"/>
  <c r="H18" i="3"/>
  <c r="F18" i="3"/>
  <c r="I17" i="3"/>
  <c r="H17" i="3"/>
  <c r="F17" i="3"/>
  <c r="I16" i="3"/>
  <c r="H16" i="3"/>
  <c r="F16" i="3"/>
  <c r="I15" i="3"/>
  <c r="H15" i="3"/>
  <c r="F15" i="3"/>
  <c r="I14" i="3"/>
  <c r="H14" i="3"/>
  <c r="F14" i="3"/>
  <c r="I13" i="3"/>
  <c r="H13" i="3"/>
  <c r="F13" i="3"/>
  <c r="I12" i="3"/>
  <c r="H12" i="3"/>
  <c r="F12" i="3"/>
  <c r="I11" i="3"/>
  <c r="H11" i="3"/>
  <c r="F11" i="3"/>
  <c r="I75" i="6"/>
  <c r="J75" i="6" s="1"/>
  <c r="H75" i="6"/>
  <c r="F75" i="6"/>
  <c r="I74" i="6"/>
  <c r="H74" i="6"/>
  <c r="F74" i="6"/>
  <c r="I73" i="6"/>
  <c r="J73" i="6" s="1"/>
  <c r="H73" i="6"/>
  <c r="F73" i="6"/>
  <c r="I72" i="6"/>
  <c r="J72" i="6" s="1"/>
  <c r="H72" i="6"/>
  <c r="F72" i="6"/>
  <c r="I71" i="6"/>
  <c r="J71" i="6" s="1"/>
  <c r="H71" i="6"/>
  <c r="F71" i="6"/>
  <c r="I70" i="6"/>
  <c r="H70" i="6"/>
  <c r="F70" i="6"/>
  <c r="I69" i="6"/>
  <c r="I68" i="6"/>
  <c r="I67" i="6"/>
  <c r="I66" i="6"/>
  <c r="I64" i="6"/>
  <c r="H64" i="6"/>
  <c r="F64" i="6"/>
  <c r="I63" i="6"/>
  <c r="H63" i="6"/>
  <c r="F63" i="6"/>
  <c r="I62" i="6"/>
  <c r="H62" i="6"/>
  <c r="F62" i="6"/>
  <c r="I61" i="6"/>
  <c r="H61" i="6"/>
  <c r="F61" i="6"/>
  <c r="I60" i="6"/>
  <c r="H60" i="6"/>
  <c r="F60" i="6"/>
  <c r="I59" i="6"/>
  <c r="H59" i="6"/>
  <c r="F59" i="6"/>
  <c r="I58" i="6"/>
  <c r="H58" i="6"/>
  <c r="F58" i="6"/>
  <c r="I57" i="6"/>
  <c r="H57" i="6"/>
  <c r="F57" i="6"/>
  <c r="I56" i="6"/>
  <c r="H56" i="6"/>
  <c r="F56" i="6"/>
  <c r="I52" i="6"/>
  <c r="J52" i="6" s="1"/>
  <c r="H52" i="6"/>
  <c r="F52" i="6"/>
  <c r="I51" i="6"/>
  <c r="I50" i="6"/>
  <c r="J50" i="6" s="1"/>
  <c r="H50" i="6"/>
  <c r="F50" i="6"/>
  <c r="I49" i="6"/>
  <c r="I48" i="6"/>
  <c r="J48" i="6" s="1"/>
  <c r="H48" i="6"/>
  <c r="F48" i="6"/>
  <c r="I47" i="6"/>
  <c r="H47" i="6"/>
  <c r="F47" i="6"/>
  <c r="I43" i="6"/>
  <c r="J43" i="6" s="1"/>
  <c r="H43" i="6"/>
  <c r="F43" i="6"/>
  <c r="I42" i="6"/>
  <c r="J42" i="6" s="1"/>
  <c r="H42" i="6"/>
  <c r="F42" i="6"/>
  <c r="I41" i="6"/>
  <c r="H41" i="6"/>
  <c r="F41" i="6"/>
  <c r="I40" i="6"/>
  <c r="H40" i="6"/>
  <c r="F40" i="6"/>
  <c r="I39" i="6"/>
  <c r="J39" i="6" s="1"/>
  <c r="H39" i="6"/>
  <c r="F39" i="6"/>
  <c r="I38" i="6"/>
  <c r="J38" i="6" s="1"/>
  <c r="H38" i="6"/>
  <c r="F38" i="6"/>
  <c r="I37" i="6"/>
  <c r="H37" i="6"/>
  <c r="F37" i="6"/>
  <c r="I36" i="6"/>
  <c r="H36" i="6"/>
  <c r="F36" i="6"/>
  <c r="I35" i="6"/>
  <c r="J35" i="6" s="1"/>
  <c r="H35" i="6"/>
  <c r="F35" i="6"/>
  <c r="I34" i="6"/>
  <c r="J34" i="6" s="1"/>
  <c r="H34" i="6"/>
  <c r="F34" i="6"/>
  <c r="I33" i="6"/>
  <c r="H33" i="6"/>
  <c r="F33" i="6"/>
  <c r="I32" i="6"/>
  <c r="H32" i="6"/>
  <c r="F32" i="6"/>
  <c r="I31" i="6"/>
  <c r="J31" i="6" s="1"/>
  <c r="H31" i="6"/>
  <c r="F31" i="6"/>
  <c r="I30" i="6"/>
  <c r="H30" i="6"/>
  <c r="F30" i="6"/>
  <c r="I29" i="6"/>
  <c r="H29" i="6"/>
  <c r="F29" i="6"/>
  <c r="I28" i="6"/>
  <c r="H28" i="6"/>
  <c r="F28" i="6"/>
  <c r="I27" i="6"/>
  <c r="J27" i="6" s="1"/>
  <c r="H27" i="6"/>
  <c r="F27" i="6"/>
  <c r="I26" i="6"/>
  <c r="H26" i="6"/>
  <c r="F26" i="6"/>
  <c r="I25" i="6"/>
  <c r="H25" i="6"/>
  <c r="F25" i="6"/>
  <c r="I24" i="6"/>
  <c r="J24" i="6" s="1"/>
  <c r="H24" i="6"/>
  <c r="F24" i="6"/>
  <c r="I23" i="6"/>
  <c r="J23" i="6" s="1"/>
  <c r="H23" i="6"/>
  <c r="F23" i="6"/>
  <c r="I22" i="6"/>
  <c r="J22" i="6" s="1"/>
  <c r="H22" i="6"/>
  <c r="F22" i="6"/>
  <c r="I21" i="6"/>
  <c r="H21" i="6"/>
  <c r="F21" i="6"/>
  <c r="I20" i="6"/>
  <c r="H20" i="6"/>
  <c r="F20" i="6"/>
  <c r="I19" i="6"/>
  <c r="J19" i="6" s="1"/>
  <c r="H19" i="6"/>
  <c r="F19" i="6"/>
  <c r="I18" i="6"/>
  <c r="J18" i="6" s="1"/>
  <c r="H18" i="6"/>
  <c r="F18" i="6"/>
  <c r="I17" i="6"/>
  <c r="H17" i="6"/>
  <c r="F17" i="6"/>
  <c r="I16" i="6"/>
  <c r="J16" i="6" s="1"/>
  <c r="H16" i="6"/>
  <c r="F16" i="6"/>
  <c r="I15" i="6"/>
  <c r="J15" i="6" s="1"/>
  <c r="H15" i="6"/>
  <c r="F15" i="6"/>
  <c r="I14" i="6"/>
  <c r="H14" i="6"/>
  <c r="F14" i="6"/>
  <c r="I13" i="6"/>
  <c r="H13" i="6"/>
  <c r="F13" i="6"/>
  <c r="I12" i="6"/>
  <c r="H12" i="6"/>
  <c r="F12" i="6"/>
  <c r="I49" i="12"/>
  <c r="H49" i="12"/>
  <c r="F49" i="12"/>
  <c r="I48" i="12"/>
  <c r="H48" i="12"/>
  <c r="F48" i="12"/>
  <c r="I47" i="12"/>
  <c r="J47" i="12" s="1"/>
  <c r="H47" i="12"/>
  <c r="F47" i="12"/>
  <c r="I46" i="12"/>
  <c r="I45" i="12"/>
  <c r="I44" i="12"/>
  <c r="I43" i="12"/>
  <c r="I42" i="12"/>
  <c r="J42" i="12" s="1"/>
  <c r="H42" i="12"/>
  <c r="F42" i="12"/>
  <c r="I41" i="12"/>
  <c r="H41" i="12"/>
  <c r="F41" i="12"/>
  <c r="I40" i="12"/>
  <c r="H40" i="12"/>
  <c r="F40" i="12"/>
  <c r="I39" i="12"/>
  <c r="H39" i="12"/>
  <c r="F39" i="12"/>
  <c r="I38" i="12"/>
  <c r="J38" i="12" s="1"/>
  <c r="H38" i="12"/>
  <c r="F38" i="12"/>
  <c r="I36" i="12"/>
  <c r="I35" i="12"/>
  <c r="I34" i="12"/>
  <c r="I33" i="12"/>
  <c r="I32" i="12"/>
  <c r="I31" i="12"/>
  <c r="H31" i="12"/>
  <c r="F31" i="12"/>
  <c r="I30" i="12"/>
  <c r="J30" i="12" s="1"/>
  <c r="H30" i="12"/>
  <c r="F30" i="12"/>
  <c r="I29" i="12"/>
  <c r="J29" i="12" s="1"/>
  <c r="H29" i="12"/>
  <c r="F29" i="12"/>
  <c r="I28" i="12"/>
  <c r="H28" i="12"/>
  <c r="F28" i="12"/>
  <c r="I27" i="12"/>
  <c r="H27" i="12"/>
  <c r="F27" i="12"/>
  <c r="I26" i="12"/>
  <c r="J26" i="12" s="1"/>
  <c r="H26" i="12"/>
  <c r="F26" i="12"/>
  <c r="I25" i="12"/>
  <c r="J25" i="12" s="1"/>
  <c r="H25" i="12"/>
  <c r="F25" i="12"/>
  <c r="I23" i="12"/>
  <c r="I22" i="12"/>
  <c r="I21" i="12"/>
  <c r="I20" i="12"/>
  <c r="H20" i="12"/>
  <c r="F20" i="12"/>
  <c r="I19" i="12"/>
  <c r="J19" i="12" s="1"/>
  <c r="H19" i="12"/>
  <c r="F19" i="12"/>
  <c r="I18" i="12"/>
  <c r="H18" i="12"/>
  <c r="F18" i="12"/>
  <c r="I17" i="12"/>
  <c r="H17" i="12"/>
  <c r="F17" i="12"/>
  <c r="I16" i="12"/>
  <c r="H16" i="12"/>
  <c r="F16" i="12"/>
  <c r="I15" i="12"/>
  <c r="J15" i="12" s="1"/>
  <c r="H15" i="12"/>
  <c r="F15" i="12"/>
  <c r="I14" i="12"/>
  <c r="H14" i="12"/>
  <c r="F14" i="12"/>
  <c r="I13" i="12"/>
  <c r="H13" i="12"/>
  <c r="F13" i="12"/>
  <c r="I12" i="12"/>
  <c r="J12" i="12" s="1"/>
  <c r="H12" i="12"/>
  <c r="F12" i="12"/>
  <c r="I11" i="12"/>
  <c r="J11" i="12" s="1"/>
  <c r="H11" i="12"/>
  <c r="F11" i="12"/>
  <c r="I70" i="14"/>
  <c r="J70" i="14" s="1"/>
  <c r="H70" i="14"/>
  <c r="F70" i="14"/>
  <c r="I69" i="14"/>
  <c r="J69" i="14" s="1"/>
  <c r="H69" i="14"/>
  <c r="F69" i="14"/>
  <c r="I68" i="14"/>
  <c r="H68" i="14"/>
  <c r="F68" i="14"/>
  <c r="I67" i="14"/>
  <c r="I66" i="14"/>
  <c r="I65" i="14"/>
  <c r="I64" i="14"/>
  <c r="I63" i="14"/>
  <c r="H63" i="14"/>
  <c r="F63" i="14"/>
  <c r="I62" i="14"/>
  <c r="J62" i="14" s="1"/>
  <c r="H62" i="14"/>
  <c r="F62" i="14"/>
  <c r="I61" i="14"/>
  <c r="H61" i="14"/>
  <c r="F61" i="14"/>
  <c r="I60" i="14"/>
  <c r="H60" i="14"/>
  <c r="F60" i="14"/>
  <c r="I59" i="14"/>
  <c r="H59" i="14"/>
  <c r="F59" i="14"/>
  <c r="I58" i="14"/>
  <c r="J58" i="14" s="1"/>
  <c r="H58" i="14"/>
  <c r="F58" i="14"/>
  <c r="I57" i="14"/>
  <c r="H57" i="14"/>
  <c r="F57" i="14"/>
  <c r="I56" i="14"/>
  <c r="H56" i="14"/>
  <c r="F56" i="14"/>
  <c r="I55" i="14"/>
  <c r="J55" i="14" s="1"/>
  <c r="H55" i="14"/>
  <c r="F55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H40" i="14"/>
  <c r="F40" i="14"/>
  <c r="I39" i="14"/>
  <c r="H39" i="14"/>
  <c r="F39" i="14"/>
  <c r="I38" i="14"/>
  <c r="H38" i="14"/>
  <c r="F38" i="14"/>
  <c r="I37" i="14"/>
  <c r="H37" i="14"/>
  <c r="F37" i="14"/>
  <c r="I36" i="14"/>
  <c r="H36" i="14"/>
  <c r="F36" i="14"/>
  <c r="I35" i="14"/>
  <c r="J35" i="14" s="1"/>
  <c r="H35" i="14"/>
  <c r="F35" i="14"/>
  <c r="I34" i="14"/>
  <c r="J34" i="14" s="1"/>
  <c r="H34" i="14"/>
  <c r="F34" i="14"/>
  <c r="I33" i="14"/>
  <c r="H33" i="14"/>
  <c r="F33" i="14"/>
  <c r="I32" i="14"/>
  <c r="J32" i="14" s="1"/>
  <c r="H32" i="14"/>
  <c r="F32" i="14"/>
  <c r="I31" i="14"/>
  <c r="H31" i="14"/>
  <c r="F31" i="14"/>
  <c r="I29" i="14"/>
  <c r="I28" i="14"/>
  <c r="I27" i="14"/>
  <c r="I26" i="14"/>
  <c r="J26" i="14" s="1"/>
  <c r="H26" i="14"/>
  <c r="F26" i="14"/>
  <c r="I25" i="14"/>
  <c r="J25" i="14" s="1"/>
  <c r="H25" i="14"/>
  <c r="F25" i="14"/>
  <c r="I24" i="14"/>
  <c r="H24" i="14"/>
  <c r="F24" i="14"/>
  <c r="I22" i="14"/>
  <c r="I21" i="14"/>
  <c r="I20" i="14"/>
  <c r="H20" i="14"/>
  <c r="F20" i="14"/>
  <c r="I19" i="14"/>
  <c r="H19" i="14"/>
  <c r="F19" i="14"/>
  <c r="I18" i="14"/>
  <c r="J18" i="14" s="1"/>
  <c r="H18" i="14"/>
  <c r="F18" i="14"/>
  <c r="I16" i="14"/>
  <c r="I15" i="14"/>
  <c r="I14" i="14"/>
  <c r="I13" i="14"/>
  <c r="H13" i="14"/>
  <c r="F13" i="14"/>
  <c r="I12" i="14"/>
  <c r="J12" i="14" s="1"/>
  <c r="H12" i="14"/>
  <c r="F12" i="14"/>
  <c r="I79" i="7"/>
  <c r="J79" i="7" s="1"/>
  <c r="H79" i="7"/>
  <c r="F79" i="7"/>
  <c r="I78" i="7"/>
  <c r="H78" i="7"/>
  <c r="F78" i="7"/>
  <c r="I77" i="7"/>
  <c r="H77" i="7"/>
  <c r="F77" i="7"/>
  <c r="I76" i="7"/>
  <c r="H76" i="7"/>
  <c r="F76" i="7"/>
  <c r="I75" i="7"/>
  <c r="J75" i="7" s="1"/>
  <c r="H75" i="7"/>
  <c r="F75" i="7"/>
  <c r="I74" i="7"/>
  <c r="H74" i="7"/>
  <c r="F74" i="7"/>
  <c r="I72" i="7"/>
  <c r="J72" i="7" s="1"/>
  <c r="H72" i="7"/>
  <c r="F72" i="7"/>
  <c r="I71" i="7"/>
  <c r="H71" i="7"/>
  <c r="F71" i="7"/>
  <c r="I70" i="7"/>
  <c r="H70" i="7"/>
  <c r="F70" i="7"/>
  <c r="I69" i="7"/>
  <c r="H69" i="7"/>
  <c r="F69" i="7"/>
  <c r="I68" i="7"/>
  <c r="J68" i="7" s="1"/>
  <c r="H68" i="7"/>
  <c r="F68" i="7"/>
  <c r="I66" i="7"/>
  <c r="H66" i="7"/>
  <c r="F66" i="7"/>
  <c r="I65" i="7"/>
  <c r="J65" i="7" s="1"/>
  <c r="H65" i="7"/>
  <c r="F65" i="7"/>
  <c r="I63" i="7"/>
  <c r="J63" i="7" s="1"/>
  <c r="H63" i="7"/>
  <c r="H62" i="7" s="1"/>
  <c r="F63" i="7"/>
  <c r="F62" i="7" s="1"/>
  <c r="I61" i="7"/>
  <c r="J61" i="7" s="1"/>
  <c r="H61" i="7"/>
  <c r="F61" i="7"/>
  <c r="I60" i="7"/>
  <c r="H60" i="7"/>
  <c r="F60" i="7"/>
  <c r="I59" i="7"/>
  <c r="H59" i="7"/>
  <c r="F59" i="7"/>
  <c r="I58" i="7"/>
  <c r="H58" i="7"/>
  <c r="F58" i="7"/>
  <c r="I56" i="7"/>
  <c r="I55" i="7"/>
  <c r="I54" i="7"/>
  <c r="J54" i="7" s="1"/>
  <c r="H54" i="7"/>
  <c r="F54" i="7"/>
  <c r="I53" i="7"/>
  <c r="J53" i="7" s="1"/>
  <c r="H53" i="7"/>
  <c r="F53" i="7"/>
  <c r="I51" i="7"/>
  <c r="I50" i="7"/>
  <c r="I49" i="7"/>
  <c r="I48" i="7"/>
  <c r="I47" i="7"/>
  <c r="I46" i="7"/>
  <c r="I45" i="7"/>
  <c r="H45" i="7"/>
  <c r="F45" i="7"/>
  <c r="I44" i="7"/>
  <c r="J44" i="7" s="1"/>
  <c r="H44" i="7"/>
  <c r="F44" i="7"/>
  <c r="I43" i="7"/>
  <c r="J43" i="7" s="1"/>
  <c r="H43" i="7"/>
  <c r="F43" i="7"/>
  <c r="I42" i="7"/>
  <c r="H42" i="7"/>
  <c r="F42" i="7"/>
  <c r="I41" i="7"/>
  <c r="H41" i="7"/>
  <c r="F41" i="7"/>
  <c r="I38" i="7"/>
  <c r="I37" i="7"/>
  <c r="I36" i="7"/>
  <c r="J36" i="7" s="1"/>
  <c r="H36" i="7"/>
  <c r="F36" i="7"/>
  <c r="I35" i="7"/>
  <c r="H35" i="7"/>
  <c r="F35" i="7"/>
  <c r="I34" i="7"/>
  <c r="H34" i="7"/>
  <c r="F34" i="7"/>
  <c r="I33" i="7"/>
  <c r="J33" i="7" s="1"/>
  <c r="H33" i="7"/>
  <c r="F33" i="7"/>
  <c r="I32" i="7"/>
  <c r="H32" i="7"/>
  <c r="F32" i="7"/>
  <c r="I31" i="7"/>
  <c r="H31" i="7"/>
  <c r="F31" i="7"/>
  <c r="I30" i="7"/>
  <c r="H30" i="7"/>
  <c r="F30" i="7"/>
  <c r="I29" i="7"/>
  <c r="J29" i="7" s="1"/>
  <c r="H29" i="7"/>
  <c r="F29" i="7"/>
  <c r="I27" i="7"/>
  <c r="H27" i="7"/>
  <c r="F27" i="7"/>
  <c r="I26" i="7"/>
  <c r="H26" i="7"/>
  <c r="F26" i="7"/>
  <c r="I25" i="7"/>
  <c r="J25" i="7" s="1"/>
  <c r="H25" i="7"/>
  <c r="F25" i="7"/>
  <c r="I24" i="7"/>
  <c r="H24" i="7"/>
  <c r="F24" i="7"/>
  <c r="I23" i="7"/>
  <c r="J23" i="7" s="1"/>
  <c r="H23" i="7"/>
  <c r="F23" i="7"/>
  <c r="I22" i="7"/>
  <c r="H22" i="7"/>
  <c r="F22" i="7"/>
  <c r="I21" i="7"/>
  <c r="J21" i="7" s="1"/>
  <c r="H21" i="7"/>
  <c r="F21" i="7"/>
  <c r="F13" i="7"/>
  <c r="H13" i="7"/>
  <c r="I13" i="7"/>
  <c r="F14" i="7"/>
  <c r="H14" i="7"/>
  <c r="I14" i="7"/>
  <c r="F15" i="7"/>
  <c r="H15" i="7"/>
  <c r="I15" i="7"/>
  <c r="F16" i="7"/>
  <c r="H16" i="7"/>
  <c r="I16" i="7"/>
  <c r="J16" i="7" s="1"/>
  <c r="F17" i="7"/>
  <c r="H17" i="7"/>
  <c r="I17" i="7"/>
  <c r="F18" i="7"/>
  <c r="H18" i="7"/>
  <c r="I18" i="7"/>
  <c r="D69" i="6"/>
  <c r="F69" i="6" s="1"/>
  <c r="D68" i="6"/>
  <c r="H68" i="6" s="1"/>
  <c r="D67" i="6"/>
  <c r="H67" i="6" s="1"/>
  <c r="D66" i="6"/>
  <c r="H66" i="6" s="1"/>
  <c r="D51" i="6"/>
  <c r="H51" i="6" s="1"/>
  <c r="D49" i="6"/>
  <c r="F49" i="6" s="1"/>
  <c r="D67" i="14"/>
  <c r="H67" i="14" s="1"/>
  <c r="D66" i="14"/>
  <c r="H66" i="14" s="1"/>
  <c r="D65" i="14"/>
  <c r="H65" i="14" s="1"/>
  <c r="D64" i="14"/>
  <c r="F64" i="14" s="1"/>
  <c r="D53" i="14"/>
  <c r="H53" i="14" s="1"/>
  <c r="D52" i="14"/>
  <c r="H52" i="14" s="1"/>
  <c r="D51" i="14"/>
  <c r="H51" i="14" s="1"/>
  <c r="D50" i="14"/>
  <c r="F50" i="14" s="1"/>
  <c r="D49" i="14"/>
  <c r="H49" i="14" s="1"/>
  <c r="D48" i="14"/>
  <c r="H48" i="14" s="1"/>
  <c r="D47" i="14"/>
  <c r="H47" i="14" s="1"/>
  <c r="D46" i="14"/>
  <c r="D45" i="14"/>
  <c r="F45" i="14" s="1"/>
  <c r="D44" i="14"/>
  <c r="H44" i="14" s="1"/>
  <c r="D43" i="14"/>
  <c r="H43" i="14" s="1"/>
  <c r="D42" i="14"/>
  <c r="F42" i="14" s="1"/>
  <c r="D41" i="14"/>
  <c r="H41" i="14" s="1"/>
  <c r="D29" i="14"/>
  <c r="H29" i="14" s="1"/>
  <c r="D28" i="14"/>
  <c r="H28" i="14" s="1"/>
  <c r="D27" i="14"/>
  <c r="H27" i="14" s="1"/>
  <c r="D22" i="14"/>
  <c r="H22" i="14" s="1"/>
  <c r="D21" i="14"/>
  <c r="H21" i="14" s="1"/>
  <c r="D16" i="14"/>
  <c r="H16" i="14" s="1"/>
  <c r="D15" i="14"/>
  <c r="F15" i="14" s="1"/>
  <c r="D14" i="14"/>
  <c r="H14" i="14" s="1"/>
  <c r="I11" i="14"/>
  <c r="H11" i="14"/>
  <c r="F11" i="14"/>
  <c r="F67" i="14" l="1"/>
  <c r="H15" i="14"/>
  <c r="F16" i="14"/>
  <c r="F43" i="14"/>
  <c r="F22" i="14"/>
  <c r="F35" i="2"/>
  <c r="I82" i="9"/>
  <c r="H35" i="2"/>
  <c r="F48" i="2"/>
  <c r="H48" i="2"/>
  <c r="F47" i="14"/>
  <c r="F53" i="14"/>
  <c r="F68" i="6"/>
  <c r="J27" i="14"/>
  <c r="H50" i="14"/>
  <c r="F28" i="14"/>
  <c r="H45" i="14"/>
  <c r="H64" i="14"/>
  <c r="H54" i="14" s="1"/>
  <c r="H60" i="2" s="1"/>
  <c r="F14" i="14"/>
  <c r="F21" i="14"/>
  <c r="H42" i="14"/>
  <c r="F80" i="7"/>
  <c r="F52" i="2" s="1"/>
  <c r="F199" i="15"/>
  <c r="F23" i="2" s="1"/>
  <c r="J293" i="18"/>
  <c r="J75" i="2" s="1"/>
  <c r="F75" i="2"/>
  <c r="F69" i="2" s="1"/>
  <c r="E61" i="3"/>
  <c r="H164" i="7"/>
  <c r="I193" i="7"/>
  <c r="J292" i="18"/>
  <c r="H72" i="2"/>
  <c r="I201" i="18"/>
  <c r="H201" i="18"/>
  <c r="H176" i="18" s="1"/>
  <c r="H73" i="2" s="1"/>
  <c r="J175" i="18"/>
  <c r="J85" i="18"/>
  <c r="J132" i="18"/>
  <c r="H193" i="7"/>
  <c r="F10" i="16"/>
  <c r="H64" i="7"/>
  <c r="F64" i="7"/>
  <c r="F416" i="15"/>
  <c r="F25" i="2" s="1"/>
  <c r="G50" i="3"/>
  <c r="G61" i="3"/>
  <c r="G38" i="3"/>
  <c r="G24" i="3"/>
  <c r="G10" i="3"/>
  <c r="J15" i="7"/>
  <c r="E38" i="3"/>
  <c r="E24" i="3"/>
  <c r="E10" i="3"/>
  <c r="J17" i="7"/>
  <c r="J13" i="7"/>
  <c r="J32" i="7"/>
  <c r="J18" i="7"/>
  <c r="J14" i="7"/>
  <c r="J117" i="7"/>
  <c r="J192" i="7"/>
  <c r="J69" i="7"/>
  <c r="J13" i="14"/>
  <c r="J44" i="14"/>
  <c r="J46" i="14"/>
  <c r="F48" i="14"/>
  <c r="J16" i="14"/>
  <c r="J19" i="14"/>
  <c r="F41" i="14"/>
  <c r="J43" i="14"/>
  <c r="F46" i="14"/>
  <c r="F51" i="14"/>
  <c r="F65" i="14"/>
  <c r="J67" i="14"/>
  <c r="J14" i="14"/>
  <c r="J22" i="14"/>
  <c r="J38" i="14"/>
  <c r="F44" i="14"/>
  <c r="H46" i="14"/>
  <c r="F29" i="14"/>
  <c r="J36" i="14"/>
  <c r="F49" i="14"/>
  <c r="J51" i="14"/>
  <c r="F52" i="14"/>
  <c r="F66" i="14"/>
  <c r="F27" i="14"/>
  <c r="J29" i="14"/>
  <c r="J42" i="14"/>
  <c r="J52" i="14"/>
  <c r="J66" i="14"/>
  <c r="J63" i="14"/>
  <c r="J56" i="3"/>
  <c r="J112" i="15"/>
  <c r="J118" i="15"/>
  <c r="J122" i="15"/>
  <c r="J27" i="16"/>
  <c r="J23" i="16"/>
  <c r="J12" i="16"/>
  <c r="J17" i="16"/>
  <c r="J21" i="16"/>
  <c r="J26" i="16"/>
  <c r="J118" i="7"/>
  <c r="J195" i="7"/>
  <c r="J196" i="7"/>
  <c r="J114" i="15"/>
  <c r="J110" i="15"/>
  <c r="J13" i="15"/>
  <c r="J15" i="15"/>
  <c r="J17" i="15"/>
  <c r="J19" i="15"/>
  <c r="J21" i="15"/>
  <c r="J23" i="15"/>
  <c r="J25" i="15"/>
  <c r="J27" i="15"/>
  <c r="J29" i="15"/>
  <c r="J33" i="15"/>
  <c r="J35" i="15"/>
  <c r="J37" i="15"/>
  <c r="J39" i="15"/>
  <c r="J41" i="15"/>
  <c r="J43" i="15"/>
  <c r="J45" i="15"/>
  <c r="J47" i="15"/>
  <c r="J49" i="15"/>
  <c r="J51" i="15"/>
  <c r="J53" i="15"/>
  <c r="J55" i="15"/>
  <c r="J57" i="15"/>
  <c r="J59" i="15"/>
  <c r="J61" i="15"/>
  <c r="J63" i="15"/>
  <c r="J65" i="15"/>
  <c r="J67" i="15"/>
  <c r="J69" i="15"/>
  <c r="J71" i="15"/>
  <c r="J73" i="15"/>
  <c r="J75" i="15"/>
  <c r="J77" i="15"/>
  <c r="J79" i="15"/>
  <c r="J81" i="15"/>
  <c r="J83" i="15"/>
  <c r="J85" i="15"/>
  <c r="J87" i="15"/>
  <c r="J89" i="15"/>
  <c r="J91" i="15"/>
  <c r="J93" i="15"/>
  <c r="J95" i="15"/>
  <c r="J97" i="15"/>
  <c r="J99" i="15"/>
  <c r="J101" i="15"/>
  <c r="J103" i="15"/>
  <c r="J105" i="15"/>
  <c r="J107" i="15"/>
  <c r="J120" i="15"/>
  <c r="J116" i="15"/>
  <c r="J16" i="15"/>
  <c r="J20" i="15"/>
  <c r="J24" i="15"/>
  <c r="J28" i="15"/>
  <c r="J32" i="15"/>
  <c r="J36" i="15"/>
  <c r="J40" i="15"/>
  <c r="J44" i="15"/>
  <c r="J48" i="15"/>
  <c r="J52" i="15"/>
  <c r="J56" i="15"/>
  <c r="J60" i="15"/>
  <c r="J64" i="15"/>
  <c r="J68" i="15"/>
  <c r="J72" i="15"/>
  <c r="J76" i="15"/>
  <c r="J80" i="15"/>
  <c r="J84" i="15"/>
  <c r="J88" i="15"/>
  <c r="J92" i="15"/>
  <c r="J96" i="15"/>
  <c r="J100" i="15"/>
  <c r="J104" i="15"/>
  <c r="J108" i="15"/>
  <c r="J113" i="15"/>
  <c r="J117" i="15"/>
  <c r="J121" i="15"/>
  <c r="J34" i="15"/>
  <c r="J14" i="15"/>
  <c r="J18" i="15"/>
  <c r="J22" i="15"/>
  <c r="J26" i="15"/>
  <c r="J30" i="15"/>
  <c r="J38" i="15"/>
  <c r="J42" i="15"/>
  <c r="J46" i="15"/>
  <c r="J50" i="15"/>
  <c r="J54" i="15"/>
  <c r="J58" i="15"/>
  <c r="J62" i="15"/>
  <c r="J66" i="15"/>
  <c r="J70" i="15"/>
  <c r="J74" i="15"/>
  <c r="J78" i="15"/>
  <c r="J82" i="15"/>
  <c r="J86" i="15"/>
  <c r="J90" i="15"/>
  <c r="J94" i="15"/>
  <c r="J98" i="15"/>
  <c r="J102" i="15"/>
  <c r="J106" i="15"/>
  <c r="J111" i="15"/>
  <c r="J115" i="15"/>
  <c r="J119" i="15"/>
  <c r="J123" i="15"/>
  <c r="H76" i="6"/>
  <c r="H19" i="2" s="1"/>
  <c r="H532" i="15"/>
  <c r="H520" i="15" s="1"/>
  <c r="H27" i="2" s="1"/>
  <c r="J463" i="15"/>
  <c r="J419" i="15"/>
  <c r="J421" i="15"/>
  <c r="F10" i="15"/>
  <c r="F21" i="2" s="1"/>
  <c r="J12" i="15"/>
  <c r="F127" i="15"/>
  <c r="J200" i="15"/>
  <c r="J418" i="15"/>
  <c r="F462" i="15"/>
  <c r="F26" i="2" s="1"/>
  <c r="J40" i="14"/>
  <c r="J48" i="14"/>
  <c r="J50" i="14"/>
  <c r="J59" i="14"/>
  <c r="J59" i="7"/>
  <c r="J30" i="7"/>
  <c r="J58" i="7"/>
  <c r="J77" i="7"/>
  <c r="J20" i="12"/>
  <c r="J17" i="12"/>
  <c r="J39" i="12"/>
  <c r="J78" i="3"/>
  <c r="J80" i="3"/>
  <c r="J52" i="3"/>
  <c r="F76" i="6"/>
  <c r="F19" i="2" s="1"/>
  <c r="J40" i="6"/>
  <c r="H49" i="6"/>
  <c r="H46" i="6" s="1"/>
  <c r="H15" i="2" s="1"/>
  <c r="J79" i="6"/>
  <c r="H69" i="6"/>
  <c r="H65" i="6" s="1"/>
  <c r="H18" i="2" s="1"/>
  <c r="J64" i="6"/>
  <c r="J78" i="6"/>
  <c r="J12" i="6"/>
  <c r="H55" i="6"/>
  <c r="J60" i="6"/>
  <c r="F55" i="6"/>
  <c r="J61" i="6"/>
  <c r="J32" i="6"/>
  <c r="J28" i="6"/>
  <c r="J14" i="3"/>
  <c r="J18" i="3"/>
  <c r="J53" i="3"/>
  <c r="J57" i="3"/>
  <c r="J76" i="3"/>
  <c r="J62" i="3"/>
  <c r="J54" i="3"/>
  <c r="J40" i="3"/>
  <c r="J44" i="3"/>
  <c r="J48" i="3"/>
  <c r="J28" i="3"/>
  <c r="J32" i="3"/>
  <c r="J36" i="3"/>
  <c r="J26" i="3"/>
  <c r="J30" i="3"/>
  <c r="J34" i="3"/>
  <c r="J13" i="3"/>
  <c r="J17" i="3"/>
  <c r="J21" i="3"/>
  <c r="J12" i="3"/>
  <c r="J16" i="3"/>
  <c r="J20" i="3"/>
  <c r="J11" i="3"/>
  <c r="J15" i="3"/>
  <c r="J19" i="3"/>
  <c r="J23" i="3"/>
  <c r="F67" i="6"/>
  <c r="J36" i="6"/>
  <c r="J51" i="6"/>
  <c r="J56" i="6"/>
  <c r="J69" i="6"/>
  <c r="J67" i="6"/>
  <c r="J59" i="6"/>
  <c r="F66" i="6"/>
  <c r="J20" i="6"/>
  <c r="F51" i="6"/>
  <c r="F46" i="6" s="1"/>
  <c r="F15" i="2" s="1"/>
  <c r="J57" i="6"/>
  <c r="J63" i="6"/>
  <c r="J68" i="6"/>
  <c r="J66" i="6"/>
  <c r="J70" i="6"/>
  <c r="J74" i="6"/>
  <c r="J58" i="6"/>
  <c r="J62" i="6"/>
  <c r="J47" i="6"/>
  <c r="J49" i="6"/>
  <c r="J14" i="6"/>
  <c r="J13" i="6"/>
  <c r="J17" i="6"/>
  <c r="J21" i="6"/>
  <c r="J25" i="6"/>
  <c r="J29" i="6"/>
  <c r="J33" i="6"/>
  <c r="J37" i="6"/>
  <c r="J41" i="6"/>
  <c r="J26" i="6"/>
  <c r="J30" i="6"/>
  <c r="J40" i="12"/>
  <c r="J16" i="12"/>
  <c r="J48" i="12"/>
  <c r="J13" i="12"/>
  <c r="J41" i="12"/>
  <c r="J49" i="12"/>
  <c r="J28" i="12"/>
  <c r="J27" i="12"/>
  <c r="J31" i="12"/>
  <c r="J14" i="12"/>
  <c r="J18" i="12"/>
  <c r="J57" i="14"/>
  <c r="J61" i="14"/>
  <c r="J56" i="14"/>
  <c r="J60" i="14"/>
  <c r="J64" i="14"/>
  <c r="J68" i="14"/>
  <c r="J65" i="14"/>
  <c r="J31" i="14"/>
  <c r="J39" i="14"/>
  <c r="J47" i="14"/>
  <c r="J33" i="14"/>
  <c r="J37" i="14"/>
  <c r="J41" i="14"/>
  <c r="J45" i="14"/>
  <c r="J49" i="14"/>
  <c r="J53" i="14"/>
  <c r="J24" i="14"/>
  <c r="J28" i="14"/>
  <c r="J21" i="14"/>
  <c r="J20" i="14"/>
  <c r="J15" i="14"/>
  <c r="J74" i="7"/>
  <c r="J78" i="7"/>
  <c r="J76" i="7"/>
  <c r="J71" i="7"/>
  <c r="J70" i="7"/>
  <c r="J66" i="7"/>
  <c r="J62" i="7"/>
  <c r="J60" i="7"/>
  <c r="J42" i="7"/>
  <c r="J41" i="7"/>
  <c r="J45" i="7"/>
  <c r="J31" i="7"/>
  <c r="J35" i="7"/>
  <c r="J34" i="7"/>
  <c r="J22" i="7"/>
  <c r="J26" i="7"/>
  <c r="J24" i="7"/>
  <c r="J27" i="7"/>
  <c r="F73" i="7"/>
  <c r="H73" i="7"/>
  <c r="H23" i="14"/>
  <c r="H58" i="2" s="1"/>
  <c r="J11" i="14"/>
  <c r="H17" i="14"/>
  <c r="H57" i="2" s="1"/>
  <c r="H10" i="14"/>
  <c r="H56" i="2" s="1"/>
  <c r="D16" i="13"/>
  <c r="H16" i="13" s="1"/>
  <c r="D15" i="13"/>
  <c r="F15" i="13" s="1"/>
  <c r="I16" i="13"/>
  <c r="I15" i="13"/>
  <c r="I14" i="13"/>
  <c r="J14" i="13" s="1"/>
  <c r="H14" i="13"/>
  <c r="F14" i="13"/>
  <c r="I13" i="13"/>
  <c r="H13" i="13"/>
  <c r="F13" i="13"/>
  <c r="I12" i="13"/>
  <c r="J12" i="13" s="1"/>
  <c r="H12" i="13"/>
  <c r="F12" i="13"/>
  <c r="I11" i="13"/>
  <c r="J11" i="13" s="1"/>
  <c r="H11" i="13"/>
  <c r="F11" i="13"/>
  <c r="D56" i="7"/>
  <c r="D55" i="7"/>
  <c r="J55" i="7" s="1"/>
  <c r="D51" i="7"/>
  <c r="D50" i="7"/>
  <c r="D49" i="7"/>
  <c r="J49" i="7" s="1"/>
  <c r="D48" i="7"/>
  <c r="D47" i="7"/>
  <c r="J47" i="7" s="1"/>
  <c r="D46" i="7"/>
  <c r="D38" i="7"/>
  <c r="D37" i="7"/>
  <c r="D46" i="12"/>
  <c r="J46" i="12" s="1"/>
  <c r="D45" i="12"/>
  <c r="J45" i="12" s="1"/>
  <c r="D44" i="12"/>
  <c r="D36" i="12"/>
  <c r="J36" i="12" s="1"/>
  <c r="D35" i="12"/>
  <c r="D34" i="12"/>
  <c r="D33" i="12"/>
  <c r="J33" i="12" s="1"/>
  <c r="D32" i="12"/>
  <c r="J32" i="12" s="1"/>
  <c r="D23" i="12"/>
  <c r="J23" i="12" s="1"/>
  <c r="D22" i="12"/>
  <c r="J22" i="12" s="1"/>
  <c r="D21" i="12"/>
  <c r="F17" i="14" l="1"/>
  <c r="F57" i="2" s="1"/>
  <c r="H82" i="9"/>
  <c r="H40" i="9" s="1"/>
  <c r="H39" i="2" s="1"/>
  <c r="H51" i="2"/>
  <c r="F51" i="2"/>
  <c r="F49" i="2"/>
  <c r="H49" i="2"/>
  <c r="J48" i="2"/>
  <c r="J82" i="9"/>
  <c r="H30" i="14"/>
  <c r="H59" i="2" s="1"/>
  <c r="H55" i="2" s="1"/>
  <c r="I198" i="15"/>
  <c r="H198" i="15"/>
  <c r="H124" i="15" s="1"/>
  <c r="H22" i="2" s="1"/>
  <c r="I292" i="15"/>
  <c r="H292" i="15"/>
  <c r="H199" i="15" s="1"/>
  <c r="H23" i="2" s="1"/>
  <c r="F9" i="16"/>
  <c r="F64" i="2"/>
  <c r="F63" i="2" s="1"/>
  <c r="J202" i="18"/>
  <c r="J74" i="2" s="1"/>
  <c r="H69" i="2"/>
  <c r="H9" i="18"/>
  <c r="J133" i="18"/>
  <c r="J201" i="18"/>
  <c r="J86" i="18"/>
  <c r="J71" i="2" s="1"/>
  <c r="J10" i="18"/>
  <c r="I164" i="7"/>
  <c r="J164" i="7" s="1"/>
  <c r="F54" i="14"/>
  <c r="F60" i="2" s="1"/>
  <c r="I218" i="7"/>
  <c r="H218" i="7"/>
  <c r="J193" i="7"/>
  <c r="H28" i="16"/>
  <c r="H10" i="16" s="1"/>
  <c r="I28" i="16"/>
  <c r="H461" i="15"/>
  <c r="I461" i="15"/>
  <c r="I109" i="15"/>
  <c r="H109" i="15"/>
  <c r="F16" i="2"/>
  <c r="F17" i="2"/>
  <c r="H16" i="2"/>
  <c r="H17" i="2"/>
  <c r="H46" i="7"/>
  <c r="F46" i="7"/>
  <c r="H49" i="7"/>
  <c r="F49" i="7"/>
  <c r="J46" i="7"/>
  <c r="J48" i="7"/>
  <c r="H48" i="7"/>
  <c r="F48" i="7"/>
  <c r="H50" i="7"/>
  <c r="F50" i="7"/>
  <c r="F47" i="7"/>
  <c r="H47" i="7"/>
  <c r="F51" i="7"/>
  <c r="H51" i="7"/>
  <c r="J50" i="7"/>
  <c r="J51" i="7"/>
  <c r="F37" i="7"/>
  <c r="H37" i="7"/>
  <c r="H55" i="7"/>
  <c r="F55" i="7"/>
  <c r="H38" i="7"/>
  <c r="F38" i="7"/>
  <c r="H56" i="7"/>
  <c r="F56" i="7"/>
  <c r="J38" i="7"/>
  <c r="J56" i="7"/>
  <c r="J37" i="7"/>
  <c r="F23" i="14"/>
  <c r="F58" i="2" s="1"/>
  <c r="F30" i="14"/>
  <c r="F59" i="2" s="1"/>
  <c r="F124" i="15"/>
  <c r="F22" i="2" s="1"/>
  <c r="F20" i="2" s="1"/>
  <c r="J64" i="7"/>
  <c r="J76" i="6"/>
  <c r="F65" i="6"/>
  <c r="F18" i="2" s="1"/>
  <c r="J55" i="6"/>
  <c r="J46" i="6"/>
  <c r="J15" i="2" s="1"/>
  <c r="J65" i="6"/>
  <c r="J18" i="2" s="1"/>
  <c r="H35" i="12"/>
  <c r="F35" i="12"/>
  <c r="H36" i="12"/>
  <c r="F36" i="12"/>
  <c r="J35" i="12"/>
  <c r="H44" i="12"/>
  <c r="F44" i="12"/>
  <c r="J44" i="12"/>
  <c r="H23" i="12"/>
  <c r="F23" i="12"/>
  <c r="H45" i="12"/>
  <c r="F45" i="12"/>
  <c r="H34" i="12"/>
  <c r="F34" i="12"/>
  <c r="F21" i="12"/>
  <c r="H21" i="12"/>
  <c r="J21" i="12"/>
  <c r="H32" i="12"/>
  <c r="F32" i="12"/>
  <c r="H46" i="12"/>
  <c r="F46" i="12"/>
  <c r="J34" i="12"/>
  <c r="J43" i="12"/>
  <c r="H43" i="12"/>
  <c r="F43" i="12"/>
  <c r="H22" i="12"/>
  <c r="F22" i="12"/>
  <c r="F33" i="12"/>
  <c r="H33" i="12"/>
  <c r="J16" i="13"/>
  <c r="J15" i="13"/>
  <c r="F16" i="13"/>
  <c r="F10" i="13" s="1"/>
  <c r="J73" i="7"/>
  <c r="F10" i="14"/>
  <c r="F56" i="2" s="1"/>
  <c r="J54" i="14"/>
  <c r="J60" i="2" s="1"/>
  <c r="J30" i="14"/>
  <c r="J59" i="2" s="1"/>
  <c r="J17" i="14"/>
  <c r="J57" i="2" s="1"/>
  <c r="J10" i="14"/>
  <c r="J56" i="2" s="1"/>
  <c r="J23" i="14"/>
  <c r="J58" i="2" s="1"/>
  <c r="H15" i="13"/>
  <c r="H10" i="13" s="1"/>
  <c r="J13" i="13"/>
  <c r="D15" i="10"/>
  <c r="D14" i="10"/>
  <c r="F14" i="10" s="1"/>
  <c r="D16" i="10"/>
  <c r="I16" i="10"/>
  <c r="I15" i="10"/>
  <c r="I14" i="10"/>
  <c r="I13" i="10"/>
  <c r="H13" i="10"/>
  <c r="F13" i="10"/>
  <c r="I12" i="10"/>
  <c r="H12" i="10"/>
  <c r="F12" i="10"/>
  <c r="I11" i="10"/>
  <c r="J11" i="10" s="1"/>
  <c r="H11" i="10"/>
  <c r="F11" i="10"/>
  <c r="D16" i="9"/>
  <c r="H16" i="9" s="1"/>
  <c r="D15" i="9"/>
  <c r="H15" i="9" s="1"/>
  <c r="I16" i="9"/>
  <c r="I15" i="9"/>
  <c r="I14" i="9"/>
  <c r="H14" i="9"/>
  <c r="F14" i="9"/>
  <c r="I13" i="9"/>
  <c r="H13" i="9"/>
  <c r="F13" i="9"/>
  <c r="I12" i="9"/>
  <c r="H12" i="9"/>
  <c r="F12" i="9"/>
  <c r="I11" i="9"/>
  <c r="J11" i="9" s="1"/>
  <c r="H11" i="9"/>
  <c r="F11" i="9"/>
  <c r="F67" i="7"/>
  <c r="I20" i="7"/>
  <c r="H20" i="7"/>
  <c r="F20" i="7"/>
  <c r="I12" i="7"/>
  <c r="J12" i="7" s="1"/>
  <c r="H12" i="7"/>
  <c r="F12" i="7"/>
  <c r="F55" i="2" l="1"/>
  <c r="J55" i="2"/>
  <c r="J51" i="2"/>
  <c r="F50" i="2"/>
  <c r="J49" i="2"/>
  <c r="J40" i="9"/>
  <c r="J39" i="2" s="1"/>
  <c r="H9" i="14"/>
  <c r="F15" i="9"/>
  <c r="F9" i="14"/>
  <c r="J9" i="14"/>
  <c r="J24" i="12"/>
  <c r="J42" i="2" s="1"/>
  <c r="J37" i="12"/>
  <c r="J43" i="2" s="1"/>
  <c r="J10" i="12"/>
  <c r="J41" i="2" s="1"/>
  <c r="H28" i="7"/>
  <c r="J198" i="15"/>
  <c r="J292" i="15"/>
  <c r="H64" i="2"/>
  <c r="J176" i="18"/>
  <c r="J73" i="2" s="1"/>
  <c r="J72" i="2"/>
  <c r="J70" i="2"/>
  <c r="I114" i="7"/>
  <c r="H114" i="7"/>
  <c r="J218" i="7"/>
  <c r="J28" i="16"/>
  <c r="F9" i="13"/>
  <c r="F54" i="2" s="1"/>
  <c r="F39" i="7"/>
  <c r="F47" i="2" s="1"/>
  <c r="J461" i="15"/>
  <c r="H416" i="15"/>
  <c r="H25" i="2" s="1"/>
  <c r="H519" i="15"/>
  <c r="H462" i="15" s="1"/>
  <c r="H26" i="2" s="1"/>
  <c r="I519" i="15"/>
  <c r="H10" i="15"/>
  <c r="H21" i="2" s="1"/>
  <c r="J109" i="15"/>
  <c r="H9" i="13"/>
  <c r="H54" i="2" s="1"/>
  <c r="J16" i="2"/>
  <c r="J17" i="2"/>
  <c r="J19" i="2"/>
  <c r="J12" i="9"/>
  <c r="F28" i="7"/>
  <c r="H39" i="7"/>
  <c r="H47" i="2" s="1"/>
  <c r="J28" i="7"/>
  <c r="F9" i="15"/>
  <c r="F24" i="12"/>
  <c r="F42" i="2" s="1"/>
  <c r="F37" i="12"/>
  <c r="F43" i="2" s="1"/>
  <c r="H24" i="12"/>
  <c r="H42" i="2" s="1"/>
  <c r="H37" i="12"/>
  <c r="H43" i="2" s="1"/>
  <c r="J12" i="10"/>
  <c r="J16" i="10"/>
  <c r="J14" i="10"/>
  <c r="J15" i="10"/>
  <c r="H67" i="7"/>
  <c r="H10" i="7"/>
  <c r="H45" i="2" s="1"/>
  <c r="F10" i="7"/>
  <c r="F45" i="2" s="1"/>
  <c r="J10" i="13"/>
  <c r="J20" i="7"/>
  <c r="H14" i="10"/>
  <c r="H16" i="10"/>
  <c r="F15" i="10"/>
  <c r="H15" i="10"/>
  <c r="J13" i="10"/>
  <c r="F16" i="10"/>
  <c r="H10" i="9"/>
  <c r="J15" i="9"/>
  <c r="J16" i="9"/>
  <c r="J13" i="9"/>
  <c r="F16" i="9"/>
  <c r="J14" i="9"/>
  <c r="J40" i="2" l="1"/>
  <c r="H50" i="2"/>
  <c r="H46" i="2"/>
  <c r="F46" i="2"/>
  <c r="F44" i="2" s="1"/>
  <c r="J46" i="2"/>
  <c r="H34" i="2"/>
  <c r="F10" i="9"/>
  <c r="F10" i="10"/>
  <c r="F9" i="10" s="1"/>
  <c r="F53" i="2" s="1"/>
  <c r="F9" i="7"/>
  <c r="H80" i="7"/>
  <c r="H52" i="2" s="1"/>
  <c r="J9" i="18"/>
  <c r="J124" i="15"/>
  <c r="J22" i="2" s="1"/>
  <c r="J199" i="15"/>
  <c r="J23" i="2" s="1"/>
  <c r="H63" i="2"/>
  <c r="H9" i="16"/>
  <c r="J69" i="2"/>
  <c r="J114" i="7"/>
  <c r="J10" i="16"/>
  <c r="H20" i="2"/>
  <c r="J416" i="15"/>
  <c r="J25" i="2" s="1"/>
  <c r="J519" i="15"/>
  <c r="H9" i="15"/>
  <c r="J10" i="15"/>
  <c r="J10" i="9"/>
  <c r="J9" i="12"/>
  <c r="H10" i="12"/>
  <c r="H41" i="2" s="1"/>
  <c r="H40" i="2" s="1"/>
  <c r="F10" i="12"/>
  <c r="F41" i="2" s="1"/>
  <c r="F40" i="2" s="1"/>
  <c r="H10" i="10"/>
  <c r="J39" i="7"/>
  <c r="J47" i="2" s="1"/>
  <c r="J67" i="7"/>
  <c r="J10" i="7"/>
  <c r="J45" i="2" s="1"/>
  <c r="J9" i="13"/>
  <c r="J54" i="2" s="1"/>
  <c r="J10" i="10"/>
  <c r="H44" i="2" l="1"/>
  <c r="F34" i="2"/>
  <c r="J50" i="2"/>
  <c r="J34" i="2"/>
  <c r="H9" i="7"/>
  <c r="J80" i="7"/>
  <c r="J21" i="2"/>
  <c r="J64" i="2"/>
  <c r="J9" i="16"/>
  <c r="J462" i="15"/>
  <c r="J26" i="2" s="1"/>
  <c r="H9" i="10"/>
  <c r="H53" i="2" s="1"/>
  <c r="H9" i="12"/>
  <c r="F9" i="12"/>
  <c r="J9" i="10"/>
  <c r="J53" i="2" s="1"/>
  <c r="J63" i="2" l="1"/>
  <c r="J9" i="7"/>
  <c r="J52" i="2"/>
  <c r="F62" i="2"/>
  <c r="J9" i="15"/>
  <c r="J20" i="2"/>
  <c r="G75" i="3"/>
  <c r="E75" i="3"/>
  <c r="F61" i="3"/>
  <c r="H61" i="3"/>
  <c r="H50" i="3"/>
  <c r="I11" i="6"/>
  <c r="H11" i="6"/>
  <c r="H10" i="6" s="1"/>
  <c r="F11" i="6"/>
  <c r="F10" i="6" s="1"/>
  <c r="J44" i="2" l="1"/>
  <c r="I61" i="3"/>
  <c r="J61" i="3" s="1"/>
  <c r="F38" i="3"/>
  <c r="H10" i="3"/>
  <c r="F24" i="3"/>
  <c r="H24" i="3"/>
  <c r="H38" i="3"/>
  <c r="F10" i="3"/>
  <c r="J11" i="6"/>
  <c r="J10" i="6" s="1"/>
  <c r="H9" i="6" l="1"/>
  <c r="H14" i="2"/>
  <c r="H13" i="2" s="1"/>
  <c r="F9" i="6"/>
  <c r="F14" i="2"/>
  <c r="F13" i="2" s="1"/>
  <c r="I24" i="3"/>
  <c r="J24" i="3" s="1"/>
  <c r="I38" i="3"/>
  <c r="I10" i="3"/>
  <c r="J10" i="3" s="1"/>
  <c r="J14" i="2" l="1"/>
  <c r="J9" i="6"/>
  <c r="J38" i="3"/>
  <c r="J13" i="2" l="1"/>
  <c r="I90" i="2"/>
  <c r="H90" i="2"/>
  <c r="F90" i="2"/>
  <c r="I89" i="2"/>
  <c r="J89" i="2" s="1"/>
  <c r="H89" i="2"/>
  <c r="F89" i="2"/>
  <c r="I88" i="2"/>
  <c r="H88" i="2"/>
  <c r="F88" i="2"/>
  <c r="I106" i="2"/>
  <c r="H106" i="2"/>
  <c r="F106" i="2"/>
  <c r="F91" i="2" s="1"/>
  <c r="I87" i="2"/>
  <c r="H87" i="2"/>
  <c r="F87" i="2"/>
  <c r="I86" i="2"/>
  <c r="H86" i="2"/>
  <c r="F86" i="2"/>
  <c r="F79" i="2"/>
  <c r="H79" i="2" l="1"/>
  <c r="J79" i="2"/>
  <c r="F85" i="2"/>
  <c r="H85" i="2"/>
  <c r="J88" i="2"/>
  <c r="J90" i="2"/>
  <c r="J86" i="2"/>
  <c r="J106" i="2"/>
  <c r="J87" i="2"/>
  <c r="J85" i="2" l="1"/>
  <c r="F75" i="3" l="1"/>
  <c r="I75" i="3"/>
  <c r="H75" i="3"/>
  <c r="H9" i="3" s="1"/>
  <c r="H12" i="2" s="1"/>
  <c r="H11" i="2" l="1"/>
  <c r="J75" i="3"/>
  <c r="F60" i="3" l="1"/>
  <c r="I60" i="3"/>
  <c r="J60" i="3" s="1"/>
  <c r="E50" i="3" l="1"/>
  <c r="I50" i="3" s="1"/>
  <c r="F50" i="3" l="1"/>
  <c r="F9" i="3" s="1"/>
  <c r="J50" i="3"/>
  <c r="F12" i="2" l="1"/>
  <c r="F11" i="2" s="1"/>
  <c r="J9" i="3"/>
  <c r="J12" i="2" s="1"/>
  <c r="J11" i="2" l="1"/>
  <c r="H70" i="20" l="1"/>
  <c r="H56" i="20" s="1"/>
  <c r="H9" i="20" s="1"/>
  <c r="I70" i="20"/>
  <c r="H78" i="2" l="1"/>
  <c r="J70" i="20"/>
  <c r="H76" i="2" l="1"/>
  <c r="H62" i="2" s="1"/>
  <c r="J56" i="20"/>
  <c r="J9" i="20" s="1"/>
  <c r="J78" i="2" l="1"/>
  <c r="J76" i="2" l="1"/>
  <c r="J62" i="2" s="1"/>
  <c r="F24" i="9" l="1"/>
  <c r="I24" i="9"/>
  <c r="J24" i="9" s="1"/>
  <c r="F21" i="9"/>
  <c r="F20" i="9"/>
  <c r="F25" i="9"/>
  <c r="I25" i="9"/>
  <c r="I21" i="9"/>
  <c r="J21" i="9" s="1"/>
  <c r="F19" i="9" l="1"/>
  <c r="J25" i="9"/>
  <c r="I20" i="9"/>
  <c r="H20" i="9"/>
  <c r="H19" i="9" s="1"/>
  <c r="H36" i="2" l="1"/>
  <c r="H33" i="2" s="1"/>
  <c r="H32" i="2" s="1"/>
  <c r="H9" i="9"/>
  <c r="J20" i="9"/>
  <c r="J19" i="9" s="1"/>
  <c r="F36" i="2"/>
  <c r="F33" i="2" s="1"/>
  <c r="F32" i="2" s="1"/>
  <c r="F118" i="2" s="1"/>
  <c r="F9" i="9"/>
  <c r="J36" i="2" l="1"/>
  <c r="J9" i="9"/>
  <c r="J33" i="2" l="1"/>
  <c r="J32" i="2" s="1"/>
  <c r="H102" i="2" l="1"/>
  <c r="H91" i="2" l="1"/>
  <c r="H118" i="2" s="1"/>
  <c r="I102" i="2"/>
  <c r="J102" i="2" s="1"/>
  <c r="J91" i="2" l="1"/>
  <c r="J118" i="2" s="1"/>
  <c r="J119" i="2" l="1"/>
  <c r="J120" i="2" s="1"/>
</calcChain>
</file>

<file path=xl/comments1.xml><?xml version="1.0" encoding="utf-8"?>
<comments xmlns="http://schemas.openxmlformats.org/spreadsheetml/2006/main">
  <authors>
    <author>Kuznetsov Alexey</author>
  </authors>
  <commentList>
    <comment ref="B277" authorId="0" shapeId="0">
      <text>
        <r>
          <rPr>
            <b/>
            <sz val="9"/>
            <color indexed="81"/>
            <rFont val="Tahoma"/>
            <family val="2"/>
            <charset val="204"/>
          </rPr>
          <t>Kuznetsov Alexey:</t>
        </r>
        <r>
          <rPr>
            <sz val="9"/>
            <color indexed="81"/>
            <rFont val="Tahoma"/>
            <family val="2"/>
            <charset val="204"/>
          </rPr>
          <t xml:space="preserve">
видимо 600 мм</t>
        </r>
      </text>
    </comment>
  </commentList>
</comments>
</file>

<file path=xl/sharedStrings.xml><?xml version="1.0" encoding="utf-8"?>
<sst xmlns="http://schemas.openxmlformats.org/spreadsheetml/2006/main" count="6140" uniqueCount="3524">
  <si>
    <t>Количество</t>
  </si>
  <si>
    <t>м.п.</t>
  </si>
  <si>
    <t>Любые количественные показатели,  являются расчетными и не принимаются в качестве фактических и точных объемов работ.</t>
  </si>
  <si>
    <t>No.</t>
  </si>
  <si>
    <t xml:space="preserve">Наименование Работ </t>
  </si>
  <si>
    <t>Единица измерения</t>
  </si>
  <si>
    <t xml:space="preserve">ПРИМЕЧАНИЕ </t>
  </si>
  <si>
    <t>1</t>
  </si>
  <si>
    <t>1.1</t>
  </si>
  <si>
    <t>м3</t>
  </si>
  <si>
    <t>1.2</t>
  </si>
  <si>
    <t>1.3</t>
  </si>
  <si>
    <t>2.1</t>
  </si>
  <si>
    <t>2.2</t>
  </si>
  <si>
    <t>2</t>
  </si>
  <si>
    <t>1.1.2.1</t>
  </si>
  <si>
    <t>1.1.2.2</t>
  </si>
  <si>
    <t>1.1.2.3</t>
  </si>
  <si>
    <t>1.1.2.4</t>
  </si>
  <si>
    <t>1.1.2.8</t>
  </si>
  <si>
    <t>1.1.2.9</t>
  </si>
  <si>
    <t>1.1.2.10</t>
  </si>
  <si>
    <t>1.1.2.11</t>
  </si>
  <si>
    <t>1.1.2.12</t>
  </si>
  <si>
    <t>1.1.2.13</t>
  </si>
  <si>
    <t>1.1.2.14</t>
  </si>
  <si>
    <t>1.1.2.15</t>
  </si>
  <si>
    <t>1.1.2.16</t>
  </si>
  <si>
    <t>м2</t>
  </si>
  <si>
    <t>3</t>
  </si>
  <si>
    <t>3.1</t>
  </si>
  <si>
    <t>3.2</t>
  </si>
  <si>
    <t>3.3</t>
  </si>
  <si>
    <t>Цена РУБ</t>
  </si>
  <si>
    <t>Итого РУБ</t>
  </si>
  <si>
    <t>Стоимость монтажа</t>
  </si>
  <si>
    <t>Стоимость материала</t>
  </si>
  <si>
    <t>Итоговая стоимость</t>
  </si>
  <si>
    <t>НДС 20 %</t>
  </si>
  <si>
    <t xml:space="preserve">ВСЕГО С НДС </t>
  </si>
  <si>
    <t>4</t>
  </si>
  <si>
    <t>5</t>
  </si>
  <si>
    <t>6</t>
  </si>
  <si>
    <t>7</t>
  </si>
  <si>
    <t>Геодезический контроль, мониторинг в процессе строительства</t>
  </si>
  <si>
    <t>Надземная часть здания авиа-анагара</t>
  </si>
  <si>
    <t>Внутренние инженерные сети</t>
  </si>
  <si>
    <t>Технологические решения</t>
  </si>
  <si>
    <t>Резервный дизель-генератор</t>
  </si>
  <si>
    <t>Внутриплощадочные сети электроснабжения</t>
  </si>
  <si>
    <t>Сети связи</t>
  </si>
  <si>
    <t>3.4</t>
  </si>
  <si>
    <t>3.5</t>
  </si>
  <si>
    <t>3.6</t>
  </si>
  <si>
    <t>Площадка под чиллеры</t>
  </si>
  <si>
    <t>Устройство временного электроснабжения строительной площадки для механизации строительства</t>
  </si>
  <si>
    <t>Устройство временной Ливневой канализации</t>
  </si>
  <si>
    <t>Устройство временных сетей связи</t>
  </si>
  <si>
    <t xml:space="preserve">Ежемесячные платежи за временное электричество </t>
  </si>
  <si>
    <t xml:space="preserve">Ежемесячные платежи за временное холодное водоснабжение </t>
  </si>
  <si>
    <t>Ежемесячные платежи за временную хоз.бытовую канализацию (водоотведение)</t>
  </si>
  <si>
    <t xml:space="preserve">Ежемесячные платежи за временный водосток </t>
  </si>
  <si>
    <t xml:space="preserve">Ежемесячные платежи за временные сети связи (включая интернет) </t>
  </si>
  <si>
    <t>Временный обогрев до ввода в эксплуатацию</t>
  </si>
  <si>
    <t>Ввод объекта в эксплуатацию</t>
  </si>
  <si>
    <t>4.1</t>
  </si>
  <si>
    <t>4.2</t>
  </si>
  <si>
    <t>5.1</t>
  </si>
  <si>
    <t>5.2</t>
  </si>
  <si>
    <t>6.1</t>
  </si>
  <si>
    <t>6.2</t>
  </si>
  <si>
    <t>7.1</t>
  </si>
  <si>
    <t>7.2</t>
  </si>
  <si>
    <t>5.3</t>
  </si>
  <si>
    <t>5.4</t>
  </si>
  <si>
    <t>6.3</t>
  </si>
  <si>
    <t>7.3</t>
  </si>
  <si>
    <t>7.4</t>
  </si>
  <si>
    <t>Земляные работы</t>
  </si>
  <si>
    <t>Фундаменты</t>
  </si>
  <si>
    <t>Каркас и конструктивные элементы</t>
  </si>
  <si>
    <t>Внутренние и наружные стены</t>
  </si>
  <si>
    <t>Кровля</t>
  </si>
  <si>
    <t>Полы</t>
  </si>
  <si>
    <t>Сети и системы электроснабжения</t>
  </si>
  <si>
    <t>Поставка и монтаж блок-контейнеров для охраны объекта</t>
  </si>
  <si>
    <t>Монтаж оборудования системы видеонаблюдения площадки</t>
  </si>
  <si>
    <t>Выполнение исполнительных геодезических съёмок сетей водопровода и канализации</t>
  </si>
  <si>
    <t>Выполнение контрольных геодезических съёмок зданий и сооружений</t>
  </si>
  <si>
    <t>Договор с независимой лабораторией по контролю качества строительства</t>
  </si>
  <si>
    <t>Геотехнический мониторинг в процессе строительства</t>
  </si>
  <si>
    <t>Разработка транспортной схемы участка</t>
  </si>
  <si>
    <t>Вынос в натуру осей зданий и сооружений</t>
  </si>
  <si>
    <t>Лабораторные исследования для получения ЗОСа</t>
  </si>
  <si>
    <t>Проведение испытаний по пожарной безопасности</t>
  </si>
  <si>
    <t>Прочие консультации, согласования, разрешения</t>
  </si>
  <si>
    <t>Снятие растительного грунта толщ. 0,1 м бульдозером</t>
  </si>
  <si>
    <t>Разработка грунта экскаватором</t>
  </si>
  <si>
    <t>Погрузка и вывоз грунта с утилизацией до 50 км</t>
  </si>
  <si>
    <t>Устройство основания из щебня М800 фр. 40-70 мм, толщ. 0,3 м (нижний слой)</t>
  </si>
  <si>
    <t>Устройство основания из щебня М800 с битумом, толщ. 0,15 м (верхний слой)</t>
  </si>
  <si>
    <t>Укладка пленки п/э марки Т, толщ. 200 мкм.</t>
  </si>
  <si>
    <t>Устройство покрытия из цементобетона Btb 4.8, толщ. 0,31 м</t>
  </si>
  <si>
    <t>Нарезка швов в цементобетонном покрытии</t>
  </si>
  <si>
    <t>Уплотнение швов в цементобетонном покрытии шнуром термостойким "Брит" Ø 15мм и заливкой аэродромным герметиком BUOTUM БП-Г35 (0,39 м3)</t>
  </si>
  <si>
    <t>Уплотнение швов в цементобетонном покрытии шнуром термостойким "Брит" Ø 25мм и заливкой аэродромным герметиком BUOTUM БП-Г35 (0,03 м3)</t>
  </si>
  <si>
    <t>Покрытие типа А1</t>
  </si>
  <si>
    <t>Устройство основания из песка ср. крупности с содержанием пылевато-глинистой фракции до 5%, толщ. 0,15 м (нижний слой)</t>
  </si>
  <si>
    <r>
      <t>Укладка геосинтетического материала с модулем деформации Е</t>
    </r>
    <r>
      <rPr>
        <sz val="12"/>
        <rFont val="Calibri"/>
        <family val="2"/>
        <charset val="204"/>
      </rPr>
      <t>≥</t>
    </r>
    <r>
      <rPr>
        <sz val="12"/>
        <rFont val="Times New Roman"/>
        <family val="1"/>
        <charset val="204"/>
      </rPr>
      <t>60кН/м</t>
    </r>
  </si>
  <si>
    <t>Укладка геосинтетического материала с модулем деформации Е≥60кН/м</t>
  </si>
  <si>
    <t>Укладка геосинтетического материала с модулем деформации Е&lt;35кН/м</t>
  </si>
  <si>
    <t>Устройство основания из щебня М800 фр. 40-70 мм, толщ. 0,4 м (верхний слой)</t>
  </si>
  <si>
    <t>Устройство покрытия из асфальтобетона пористого крупнозернистого на вязком битуме 60/90, толщ. 0,08 м (нижний слой)</t>
  </si>
  <si>
    <t>Устройство покрытия из асфальтобетона плотного мелкозернистого типа А на вязком битуме 60/90, толщ. 0,06 м (верхний слой)</t>
  </si>
  <si>
    <t>Покрытие типа Т1</t>
  </si>
  <si>
    <t>Устройство основания из песка ср. крупности с содержанием пылевато-глинистой фракции до 5%, толщ. 0,3 м (нижний слой)</t>
  </si>
  <si>
    <t>Устройство основания из щебня М400, толщ. 0,25 м (верхний слой)</t>
  </si>
  <si>
    <t>Устройство покрытия из песчаного асфальтобетона марки II, тип Д, толщ. 0,06 м</t>
  </si>
  <si>
    <t>Устройство бортового камня БР 100.30.15</t>
  </si>
  <si>
    <t>Устройство бортового камня БР 100.20.8</t>
  </si>
  <si>
    <t>Внесение в почву миеральных удобрений с расходом 4 кг/100м2: селитра аммиачная</t>
  </si>
  <si>
    <t>кг</t>
  </si>
  <si>
    <t>Планировка грунта бульдозером с уплотнением с поливом водой</t>
  </si>
  <si>
    <t>Засев травами вручную с расходом 1кг/100м2 с прикаткой легкими катками и поливом водой: рейграс пастбищный</t>
  </si>
  <si>
    <t>Засев травами вручную с расходом 1кг/100м2 с прикаткой легкими катками и поливом водой: овсяница красная</t>
  </si>
  <si>
    <t>Засев травами вручную с расходом 1кг/100м2 с прикаткой легкими катками и поливом водой: мятлик луговой</t>
  </si>
  <si>
    <t>1.1.2.5</t>
  </si>
  <si>
    <t>1.1.2.6</t>
  </si>
  <si>
    <t>1.1.2.7</t>
  </si>
  <si>
    <t>1.1.2.17</t>
  </si>
  <si>
    <t>т</t>
  </si>
  <si>
    <t>компл.</t>
  </si>
  <si>
    <t>КМД, изготовление, доставка на плошадку и монтаж: Двутавры горячекатаные с параллельными гранями полок 40Б2</t>
  </si>
  <si>
    <t>КМД, изготовление, доставка на плошадку и монтаж: Швеллеры стальные горячекатаные 22П</t>
  </si>
  <si>
    <t>КМД, изготовление, доставка на плошадку и монтаж: Швеллеры стальные горячекатаные 30П</t>
  </si>
  <si>
    <t>КМД, изготовление, доставка на плошадку и монтаж: Уголки стальные горячекатаные равнополочные 70х5</t>
  </si>
  <si>
    <t>КМД, изготовление, доставка на плошадку и монтаж: Уголки стальные горячекатаные равнополочные 70х7</t>
  </si>
  <si>
    <t>КМД, изготовление, доставка на плошадку и монтаж: Уголки стальные горячекатаные равнополочные 80х7</t>
  </si>
  <si>
    <t>КМД, изготовление, доставка на плошадку и монтаж: Уголки стальные горячекатаные равнополочные 100х8</t>
  </si>
  <si>
    <t>КМД, изготовление, доставка на плошадку и монтаж: Уголки стальные горячекатаные не равнополочные 160х100х10</t>
  </si>
  <si>
    <t>КМД, изготовление, доставка на плошадку и монтаж: Сталь листовая горячекатаная 8</t>
  </si>
  <si>
    <t>КМД, изготовление, доставка на плошадку и монтаж: Сталь листовая горячекатаная 10</t>
  </si>
  <si>
    <t>КМД, изготовление, доставка на плошадку и монтаж: Сталь листовая горячекатаная 12</t>
  </si>
  <si>
    <t>КМД, изготовление, доставка на плошадку и монтаж: Сталь листовая горячекатаная 14</t>
  </si>
  <si>
    <t>КМД, изготовление, доставка на плошадку и монтаж: Сталь листовая горячекатаная 16</t>
  </si>
  <si>
    <t>КМД, изготовление, доставка на плошадку и монтаж: Сталь листовая горячекатаная 18</t>
  </si>
  <si>
    <t>КМД, изготовление, доставка на плошадку и монтаж: Сталь листовая горячекатаная 20</t>
  </si>
  <si>
    <t>КМД, изготовление, доставка на плошадку и монтаж: Сталь листовая горячекатаная 21</t>
  </si>
  <si>
    <t>КМД, изготовление, доставка на плошадку и монтаж: Сталь листовая горячекатаная 25</t>
  </si>
  <si>
    <t>КМД, изготовление, доставка на плошадку и монтаж: Сталь листовая горячекатаная 26</t>
  </si>
  <si>
    <t>КМД, изготовление, доставка на плошадку и монтаж: Сталь листовая горячекатаная 30</t>
  </si>
  <si>
    <t>КМД, изготовление, доставка на плошадку и монтаж: Сталь листовая горячекатаная 34</t>
  </si>
  <si>
    <t>КМД, изготовление, доставка на плошадку и монтаж: Профили стальные квадратные и прямоугольные для строительных конструкций Гн.80х5</t>
  </si>
  <si>
    <t>КМД, изготовление, доставка на плошадку и монтаж: Профили стальные квадратные и прямоугольные для строительных конструкций Гн.127х7</t>
  </si>
  <si>
    <t>КМД, изготовление, доставка на плошадку и монтаж: Профили стальные квадратные и прямоугольные для строительных конструкций Гн.120х60х5</t>
  </si>
  <si>
    <t>КМД, изготовление, доставка на плошадку и монтаж: Профили стальные квадратные и прямоугольные для строительных конструкций Гн.120х4</t>
  </si>
  <si>
    <t>КМД, изготовление, доставка на плошадку и монтаж: Профили стальные квадратные и прямоугольные для строительных конструкций Гн.140х5</t>
  </si>
  <si>
    <t>КМД, изготовление, доставка на плошадку и монтаж: Профили стальные квадратные и прямоугольные для строительных конструкций Гн.140х120х7</t>
  </si>
  <si>
    <t>КМД, изготовление, доставка на плошадку и монтаж: Профили стальные квадратные и прямоугольные для строительных конструкций Гн.140х4</t>
  </si>
  <si>
    <t>КМД, изготовление, доставка на плошадку и монтаж: Профили стальные квадратные и прямоугольные для строительных конструкций Гн.140х6</t>
  </si>
  <si>
    <t>КМД, изготовление, доставка на плошадку и монтаж: Профили стальные квадратные и прямоугольные для строительных конструкций Гн.200х160х8</t>
  </si>
  <si>
    <t>КМД, изготовление, доставка на плошадку и монтаж: Профили стальные квадратные и прямоугольные для строительных конструкций Гн.350х250х12</t>
  </si>
  <si>
    <t>КМД, изготовление, доставка на плошадку и монтаж: Прокат сортовой горячекатаный круглый 16</t>
  </si>
  <si>
    <t>КМД, изготовление, доставка на плошадку и монтаж: Болт комплект металлического каркаса</t>
  </si>
  <si>
    <t>В соответствии с 1233-21-Р-1-01-КМ Том 3.1</t>
  </si>
  <si>
    <t>В соответствии с 1233-21-Р-1-ГП Том 1.1</t>
  </si>
  <si>
    <t>КМД, изготовление, доставка на плошадку, монтаж и ПНР: электромеханические ангарные ворота раскатного типа с закругленной направляющей с учетом каркаса (при необходимости)</t>
  </si>
  <si>
    <t>Фундамент Ф-1</t>
  </si>
  <si>
    <t>Фундамент Ф-2</t>
  </si>
  <si>
    <t>Фундаментные балки Б-1...Б12.</t>
  </si>
  <si>
    <t>Плита пола Пм-1.</t>
  </si>
  <si>
    <t>Плиты Пм-2...Пм-7.</t>
  </si>
  <si>
    <t>1.1.2.18</t>
  </si>
  <si>
    <t>1.1.2.19</t>
  </si>
  <si>
    <t>1.1.2.20</t>
  </si>
  <si>
    <t>1.1.2.21</t>
  </si>
  <si>
    <t>1.1.2.22</t>
  </si>
  <si>
    <t>1.1.2.23</t>
  </si>
  <si>
    <t>1.1.2.24</t>
  </si>
  <si>
    <t>1.1.2.25</t>
  </si>
  <si>
    <t>1.1.2.26</t>
  </si>
  <si>
    <t>1.1.2.27</t>
  </si>
  <si>
    <t>1.1.2.28</t>
  </si>
  <si>
    <t>1.1.2.29</t>
  </si>
  <si>
    <t>1.1.2.30</t>
  </si>
  <si>
    <t>1.1.2.31</t>
  </si>
  <si>
    <t>1.1.2.32</t>
  </si>
  <si>
    <t>1.1.2.33</t>
  </si>
  <si>
    <t>1.1.2.34</t>
  </si>
  <si>
    <t>1.1.2.35</t>
  </si>
  <si>
    <t>1.1.2.36</t>
  </si>
  <si>
    <t>шт.</t>
  </si>
  <si>
    <t>Бетон B30 W6 F150</t>
  </si>
  <si>
    <t>Бетон мелкозернистый B35 W6 F150</t>
  </si>
  <si>
    <t>Бетон мелкозернистый B3,5</t>
  </si>
  <si>
    <t>Бетон B12,5</t>
  </si>
  <si>
    <t>Цементно-песчаный раствор</t>
  </si>
  <si>
    <t>Щебень гранитный Фр.40-80</t>
  </si>
  <si>
    <t>Праймер битумный</t>
  </si>
  <si>
    <t>Мастика кровельная ТехноНИКОЛЬ №21 (Техномаст)</t>
  </si>
  <si>
    <t>Арматура ∅16 A500С</t>
  </si>
  <si>
    <t>Арматура ∅25 A500С</t>
  </si>
  <si>
    <t>Арматура ∅20 A500С</t>
  </si>
  <si>
    <t>Арматура ∅10 A240С</t>
  </si>
  <si>
    <t>Закладные детали: сталь круглая 09Г2С Ø42х1600 мм -139,12 кг, 09Г2С уголок 70х5 - 52,96 кг, гайка М42х6Н проч. 10, 24 шт - 14,88 кг, шайба М42 16 шт - 2,88 кг</t>
  </si>
  <si>
    <t>Закладные детали: сталь круглая 09Г2С Ø20х900 мм - 4,92 кг, 09Г2С уголок 50х4 - 1,9 кг, гайка М20х6Н проч. 10, 6 шт - 0,42 кг, шайба М20 4 шт - 0,08 кг</t>
  </si>
  <si>
    <t>Фундамент Ф-1-у (2 шт.), Фундамент Ф-1-у-э (2 шт.)</t>
  </si>
  <si>
    <t>1.1.2.37</t>
  </si>
  <si>
    <t>1.1.2.38</t>
  </si>
  <si>
    <t>Утеплитель ЭППС толщ. 100 мм</t>
  </si>
  <si>
    <t>1.1.2.39</t>
  </si>
  <si>
    <t>1.1.2.40</t>
  </si>
  <si>
    <t>1.1.2.41</t>
  </si>
  <si>
    <t>1.1.2.42</t>
  </si>
  <si>
    <t>1.1.2.43</t>
  </si>
  <si>
    <t>1.1.2.44</t>
  </si>
  <si>
    <t>1.1.2.45</t>
  </si>
  <si>
    <t>1.1.2.46</t>
  </si>
  <si>
    <t>1.1.2.47</t>
  </si>
  <si>
    <t>1.1.2.48</t>
  </si>
  <si>
    <t>1.1.2.49</t>
  </si>
  <si>
    <t>1.1.2.50</t>
  </si>
  <si>
    <t>Арматура ∅8 A500С</t>
  </si>
  <si>
    <t>Арматура ∅6 A240С</t>
  </si>
  <si>
    <t>1.1.2.51</t>
  </si>
  <si>
    <t>1.1.2.52</t>
  </si>
  <si>
    <t>1.1.2.53</t>
  </si>
  <si>
    <t>1.1.2.54</t>
  </si>
  <si>
    <t>1.1.2.55</t>
  </si>
  <si>
    <t>1.1.2.56</t>
  </si>
  <si>
    <t>1.1.2.57</t>
  </si>
  <si>
    <t>1.1.2.58</t>
  </si>
  <si>
    <t>1.1.2.59</t>
  </si>
  <si>
    <t>1.1.2.60</t>
  </si>
  <si>
    <t>1.1.2.61</t>
  </si>
  <si>
    <t>1.1.2.62</t>
  </si>
  <si>
    <t>1.1.2.63</t>
  </si>
  <si>
    <t>1.1.2.64</t>
  </si>
  <si>
    <t>1.1.2.65</t>
  </si>
  <si>
    <t>Шнур ППЭ ∅20 мм</t>
  </si>
  <si>
    <t>Экструзионный пенополистирол толщ. 20 мм</t>
  </si>
  <si>
    <t>Песок средней крупности с содержанием пылевато-глинистой фракции не более 5%</t>
  </si>
  <si>
    <r>
      <t>Геосинтетический материал с модулем деформации Е</t>
    </r>
    <r>
      <rPr>
        <sz val="12"/>
        <rFont val="Calibri"/>
        <family val="2"/>
        <charset val="204"/>
      </rPr>
      <t>≥60</t>
    </r>
    <r>
      <rPr>
        <sz val="12"/>
        <rFont val="Times New Roman"/>
        <family val="1"/>
        <charset val="204"/>
      </rPr>
      <t>кН/м</t>
    </r>
  </si>
  <si>
    <r>
      <t>Геосинтетический материал с модулем деформации Е</t>
    </r>
    <r>
      <rPr>
        <sz val="12"/>
        <rFont val="Calibri"/>
        <family val="2"/>
        <charset val="204"/>
      </rPr>
      <t>&lt;35</t>
    </r>
    <r>
      <rPr>
        <sz val="12"/>
        <rFont val="Times New Roman"/>
        <family val="1"/>
        <charset val="204"/>
      </rPr>
      <t>кН/м</t>
    </r>
  </si>
  <si>
    <t>м</t>
  </si>
  <si>
    <t>Пленка п/э в 2 слоя</t>
  </si>
  <si>
    <t>Арматура ∅12 A500С</t>
  </si>
  <si>
    <t>Насосная станция пожаротушения</t>
  </si>
  <si>
    <t>Двутавры стальные горячекатаные с параллельными гранями полок ГОСТ Р 57837-2017 С245 ГОСТ 27772-2015 20К1</t>
  </si>
  <si>
    <t>Двутавры стальные горячекатаные с параллельными гранями полок ГОСТ Р 57837-2017 С245 ГОСТ 27772-2015 30Ш1</t>
  </si>
  <si>
    <t>Балки двутавровые и швеллеры стальные специальные ГОСТ 19425-74 С245 ГОСТ 27772-2015 24М</t>
  </si>
  <si>
    <t>Профили стальные гнутые замкнутые сварные квадратные и прямоугольные для строительных конструкций ГОСТ 30245-2012 С245 ГОСТ 27772-2015 120х5</t>
  </si>
  <si>
    <t>Сталь листовая горячекатанная ГОСТ 19903-2015 С245 ГОСТ 27772-2015, толщ. 10 мм</t>
  </si>
  <si>
    <t>Сталь листовая горячекатанная ГОСТ 19903-2015 С245 ГОСТ 27772-2015, толщ. 14 мм</t>
  </si>
  <si>
    <t>Сталь листовая горячекатанная ГОСТ 19903-2015 С245 ГОСТ 27772-2015, толщ. 20 мм</t>
  </si>
  <si>
    <t>Уголки стальные горячекатаные равнополочные по ГОСТ 8509-93 С245 ГОСТ 27772-2015 75х6</t>
  </si>
  <si>
    <t>Уголки стальные горячекатаные равнополочные по ГОСТ 8509-93 С245 ГОСТ 27772-2015 50х5</t>
  </si>
  <si>
    <t>Уголки стальные горячекатаные равнополочные по ГОСТ 8509-93 С245 ГОСТ 27772-2015 25х3</t>
  </si>
  <si>
    <t>Прокат арматурный по ГОСТ 34028-2016 А240С ∅20</t>
  </si>
  <si>
    <t>Сталь листовая горячекатанная ГОСТ 19903-2015 С245 ГОСТ 27772-2015, толщ. 4 мм</t>
  </si>
  <si>
    <t>Лист стальной с ромбическим рефлением по ГОСТ 8568-77 С245 ГОСТ 27772-2015, толщ. 5 мм</t>
  </si>
  <si>
    <t>Металлический каркас</t>
  </si>
  <si>
    <t>Площадки обслуживания</t>
  </si>
  <si>
    <t>2.2.1</t>
  </si>
  <si>
    <t>Фундамент Фп-1</t>
  </si>
  <si>
    <t>2.2.1.1</t>
  </si>
  <si>
    <t>2.2.1.2</t>
  </si>
  <si>
    <t>2.2.1.3</t>
  </si>
  <si>
    <t>2.2.1.4</t>
  </si>
  <si>
    <t>2.2.1.5</t>
  </si>
  <si>
    <t>2.2.1.6</t>
  </si>
  <si>
    <t>Фундамент Фп-2</t>
  </si>
  <si>
    <t>3.3.1</t>
  </si>
  <si>
    <t>3.3.1.1</t>
  </si>
  <si>
    <t>3.3.1.2</t>
  </si>
  <si>
    <t>3.3.1.3</t>
  </si>
  <si>
    <t>3.3.1.4</t>
  </si>
  <si>
    <t>3.3.1.5</t>
  </si>
  <si>
    <t>3.3.1.6</t>
  </si>
  <si>
    <t>Фундамент Фп-3</t>
  </si>
  <si>
    <t>Арматура ∅10 A500С</t>
  </si>
  <si>
    <t>Цементная гидроизоляция Sika 101A</t>
  </si>
  <si>
    <t>АКВАСТОП ХО-УГЛ-160-6/25</t>
  </si>
  <si>
    <t>м.п</t>
  </si>
  <si>
    <t>АКВАСТОП ХВН-120 (2х∅6)</t>
  </si>
  <si>
    <t>Пенекрит</t>
  </si>
  <si>
    <t>Каркас Кр-1 (Арматура ∅16 A500С)</t>
  </si>
  <si>
    <t>Фундамент</t>
  </si>
  <si>
    <t>Стены и колонны</t>
  </si>
  <si>
    <t>Профилированная мембрана ТехноНИКОЛЬ Planter</t>
  </si>
  <si>
    <t>Набухающий шнур</t>
  </si>
  <si>
    <t>Закладные детали: Сальник набивной 325х6-108х4 l=300</t>
  </si>
  <si>
    <t>Закладные детали: Сальник набивной 530х820 мм l=300</t>
  </si>
  <si>
    <t>Плиты перекрытия</t>
  </si>
  <si>
    <t>Каркас Кр-2 (Арматура ∅10 A240С)</t>
  </si>
  <si>
    <t>Каркас Кр-3 (Арматура ∅10 A240С)</t>
  </si>
  <si>
    <t>Кольцо стеновое КС10.6</t>
  </si>
  <si>
    <t>Люк тип Л</t>
  </si>
  <si>
    <t>Стремянка С-8</t>
  </si>
  <si>
    <t>Фундаментные плиты</t>
  </si>
  <si>
    <t>Стены и перекрытия</t>
  </si>
  <si>
    <t>Закладные детали: Сальник набивной 325х110 l=400</t>
  </si>
  <si>
    <t>Закладные детали: Сальник набивной 630х377 l=400</t>
  </si>
  <si>
    <t>Закладные детали: Сальник набивной 530х820 мм l=400</t>
  </si>
  <si>
    <t>Закладные детали: МН138-6 (ЗД-1)</t>
  </si>
  <si>
    <t>Стены</t>
  </si>
  <si>
    <t>Перекрытия</t>
  </si>
  <si>
    <t>Плёнка п/э в 2 слоя</t>
  </si>
  <si>
    <t>Водонепроницаемая ёмкость для хоз. бытовых стоков</t>
  </si>
  <si>
    <t>Фундаментная плита накопительных ёмкостей Пм-1</t>
  </si>
  <si>
    <t>Арматура ∅25 A240С</t>
  </si>
  <si>
    <t>Каркас Кр-1 (Арматура ?)</t>
  </si>
  <si>
    <t>В соответствии с 1233-21-Р-1-11-КЖ Том 4.5</t>
  </si>
  <si>
    <t>Фундаментная плита КПНУФ Пм-2</t>
  </si>
  <si>
    <t>Фундаментная плиты колодцев Пм-3, 4, 5</t>
  </si>
  <si>
    <t>Настил чечевичный ГОСТ 8568-77</t>
  </si>
  <si>
    <t>ГОСТ 8240-97 Швеллер 12П, С245 L= 920</t>
  </si>
  <si>
    <t>ГОСТ 8240-97 Швеллер 24П, С245 L= 5130</t>
  </si>
  <si>
    <t>ГОСТ Р 57837-2017 Двутавр 16Б1, С245 L= 2240</t>
  </si>
  <si>
    <t>ГОСТ Р 57837-2017 Двутавр 16Б1, С245 L= 540</t>
  </si>
  <si>
    <t>ГОСТ 8509-93 Уголок 180х11, С245 L= 150</t>
  </si>
  <si>
    <t>ГОСТ 8509-93 Уголок 100х5, С245 L= 100</t>
  </si>
  <si>
    <t>ГОСТ 8509-93 Уголок 50х5, С245</t>
  </si>
  <si>
    <t>Закладные детали: Сальник набивной 400х200 l=300</t>
  </si>
  <si>
    <t>Закладные детали: Сальник набивной 900х600 l=300</t>
  </si>
  <si>
    <t>Распределительные камеры КР1, 2</t>
  </si>
  <si>
    <t>ТТПР 901-09-11.84 Стремянка С-8</t>
  </si>
  <si>
    <t>ГОСТ 8020-2016 Кольцо стеновое КС10.6</t>
  </si>
  <si>
    <t>ГОСТ 3634-2019 Люк тип Л</t>
  </si>
  <si>
    <t>Двери</t>
  </si>
  <si>
    <t>ГОСТ 32603-2021 Стеновые сэндвич-панели ТСП-Z-150-1000-В-Т-МВ (ПЭ-RAL 9003 - 0,5/ПЭ-RAL 9003 - 0,5)</t>
  </si>
  <si>
    <t>ИЗОСПАН Ветрозащитная мембрана А цоколь</t>
  </si>
  <si>
    <t>Фасадная подсистема: металлические кронштейны, профили, крепежные элементы</t>
  </si>
  <si>
    <t>Фасадные кассеты Puzzleton</t>
  </si>
  <si>
    <t>В соответствии с 1233-21-Р-1-01-АР Том 2.1</t>
  </si>
  <si>
    <t>ТЕХНОНИКОЛЬ Ограждение КО/PRO/PV/600-2</t>
  </si>
  <si>
    <t>ТЕХНОНИКОЛЬ Ограждение ККО/СК/PV/800-2</t>
  </si>
  <si>
    <t>Фасонные элементы парапета ФИ-2.24 оцинкованная сталь b=0.55мм с полимерным покрытием</t>
  </si>
  <si>
    <t>Устройство конька</t>
  </si>
  <si>
    <t>Фасонные элементы торцевого сопряжения ФИ-2.9 - b=0.7 мм, ФИ-2.10 - b=0.21 мм оцинкованная сталь с полимерным покрытием</t>
  </si>
  <si>
    <t>Примыкание к воронкам внутреннего водостока</t>
  </si>
  <si>
    <t>ГОСТ 32603-2021 Кровельные сэндвич-панели ТСП-К-200-1000-К-Т-МВ (ПЭ-RAL 9003- 0,5/ПЭ-RAL 9003 - 0,5). L=13 м, 120 шт., включая примыкания</t>
  </si>
  <si>
    <t>ГОСТ 32603-2021 Кровельные сэндвич-панели ТСП-К-200-1000-К-Т-МВ (ПЭ-RAL 9003- 0,5/ПЭ-RAL 9003 - 0,5). L=10,69 м, 120 шт., включая примыкания</t>
  </si>
  <si>
    <t>ГОСТ 32603-2021 ТСП-К-200-655-К-Т-МВ (ПЭ-RAL 9003- 0,5/ПЭ-RAL 9003 - 0,5) L = 13 м, 4 шт., включая примыкания</t>
  </si>
  <si>
    <t>ГОСТ 32603-2021 ТСП-К-200-655-К-Т-МВ (ПЭ-RAL 9003- 0,5/ПЭ-RAL 9003 - 0,5) L = 10,69 м, 4 шт., включая примыкания</t>
  </si>
  <si>
    <t>ДН-4 ГОСТ 31173-2016 ДСН, А, Оп, Л, Брг, Н, П2лс, М2, О, 2100-1100, включая скобяные изделия</t>
  </si>
  <si>
    <t>ГОСТ 32603-2021 Стеновые сэндвич-панели ТСП-Z-150-1000-В-Т-МВ (ПЭ-RAL 9003 - 0,5/ПЭ-RAL 9003 - 0,5), включая примыкания</t>
  </si>
  <si>
    <t>ГОСТ 32603-2021 Стеновые сэндвич-панели ТСП-Z-150-1000-В-Т-МВ (ПЭ-RAL 5015 - 0,5/ПЭ-RAL 9003 - 0,5), включая примыкания</t>
  </si>
  <si>
    <t>ГОСТ 9573-2012 Плиты минераловатные жесткие ПЖ-140, толщ. 100 мм, включая примыкания</t>
  </si>
  <si>
    <t>Витражи: ВАК (4М1-16-4И) Тонированное остекление, цвет профилей RAL 5015, включая примыкания и скобяные изделия</t>
  </si>
  <si>
    <t>Витражи: ВАК (4М1-16-4И) E 60 Тонированное остекление, цвет профилей RAL 5015, включая примыкания и скобяные изделия</t>
  </si>
  <si>
    <t>Витражи: ВАК (4М1-16-4И), встроенная дверь 2100х1000 Тонированное остекление, цвет профилей RAL 5015, включая примыкания и скобяные изделия</t>
  </si>
  <si>
    <t>Внутренние: ТСП-Z-150-1000-В-Т-МВ (ПЭ-RAL 9003 - 0,5/ПЭ-RAL 9003 - 0,5), длина 105,29 м.п., высота 4,5 м, включая примыкания и скобяные изделия</t>
  </si>
  <si>
    <t>ДН-1 ГОСТ 31173-2016 ДСН Оп Прг Л 2080х960, включая коробку, наличники и замок, ручку, петли т .п.</t>
  </si>
  <si>
    <t>ДН-2 ГОСТ 31173-2016 ДСН Дп Прг 2080х1460, включая коробку, наличники и замок, ручку, петли т .п.</t>
  </si>
  <si>
    <t>ГОСТ 32603-2021 Кровельные сэндвич-панели ТСП-К-200-1000-К-Т-МВ (ПЭ-RAL 9003- 0,5/ПЭ-RAL 9003 - 0,5), включая примыкания</t>
  </si>
  <si>
    <t>Отделочные работы</t>
  </si>
  <si>
    <t>Подготовка бетонных поверхностей под черновую отделку стен и перегородок</t>
  </si>
  <si>
    <t>Проникающая гадроизоляция SikaSeal-210 Migrating  стен и перегородок</t>
  </si>
  <si>
    <t>Отделка обмазочным эпоксидным составом на всю высоту стен и перегородок</t>
  </si>
  <si>
    <t>Тип 2: 
- Эпоксидное наливное покрытие MultiDur ES-24 (или аналог)
- Ж.б. площадка (см. КЖ)</t>
  </si>
  <si>
    <t>Тип 3: 
- Эпоксидное наливное покрытие MultiDur ES-24 ECF (или аналог)
- Ж.б. площадка (см. КЖ)</t>
  </si>
  <si>
    <t>Тип 1: Бетонный плинтус 50 мм</t>
  </si>
  <si>
    <t>Тип 2: Бетонный плинтус 50 мм</t>
  </si>
  <si>
    <t>Тип 3: Бетонный плинтус 50 мм</t>
  </si>
  <si>
    <t>Окраска водоэмульсионной краской светлых тонов потолка, шптатлевание</t>
  </si>
  <si>
    <t>Затирка бетонных поверхностей потолка, штукатурка, при необходимости для выравнивания</t>
  </si>
  <si>
    <t>Фасады</t>
  </si>
  <si>
    <t>1233-21-Р-1-04-КЖ Том 4.4</t>
  </si>
  <si>
    <t>Плиты пенополистирольные толщиной 50 мм</t>
  </si>
  <si>
    <t>Штукатурка фасадная ц.п. М200, 30 мм</t>
  </si>
  <si>
    <t>Акриловая фасадная краска</t>
  </si>
  <si>
    <t>3.1.1</t>
  </si>
  <si>
    <t>3.1.2</t>
  </si>
  <si>
    <t>3.1.2.1</t>
  </si>
  <si>
    <t>3.1.3</t>
  </si>
  <si>
    <t>3.1.3.1</t>
  </si>
  <si>
    <t>3.1.3.2</t>
  </si>
  <si>
    <t>3.1.3.3</t>
  </si>
  <si>
    <t>3.1.3.4</t>
  </si>
  <si>
    <t>3.1.3.5</t>
  </si>
  <si>
    <t>3.1.3.6</t>
  </si>
  <si>
    <t>3.2.1</t>
  </si>
  <si>
    <t>3.2.1.1</t>
  </si>
  <si>
    <t>3.2.1.2</t>
  </si>
  <si>
    <t>3.2.1.3</t>
  </si>
  <si>
    <t>3.2.1.4</t>
  </si>
  <si>
    <t>3.2.1.5</t>
  </si>
  <si>
    <t>3.2.1.6</t>
  </si>
  <si>
    <t>3.2.1.7</t>
  </si>
  <si>
    <t>3.2.1.8</t>
  </si>
  <si>
    <t>3.2.1.9</t>
  </si>
  <si>
    <t>3.2.1.10</t>
  </si>
  <si>
    <t>3.2.1.11</t>
  </si>
  <si>
    <t>3.2.1.12</t>
  </si>
  <si>
    <t>3.2.1.13</t>
  </si>
  <si>
    <t>3.2.2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</si>
  <si>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</si>
  <si>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</si>
  <si>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</si>
  <si>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</si>
  <si>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</si>
  <si>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</si>
  <si>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</si>
  <si>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</si>
  <si>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</si>
  <si>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</si>
  <si>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3.2.3</t>
  </si>
  <si>
    <t>3.2.3.1</t>
  </si>
  <si>
    <t>3.2.3.2</t>
  </si>
  <si>
    <t>3.2.3.3</t>
  </si>
  <si>
    <t>3.2.3.4</t>
  </si>
  <si>
    <t>3.2.3.5</t>
  </si>
  <si>
    <t>3.2.3.6</t>
  </si>
  <si>
    <t>3.2.3.7</t>
  </si>
  <si>
    <t>3.2.3.8</t>
  </si>
  <si>
    <t>3.2.3.9</t>
  </si>
  <si>
    <t>3.2.3.10</t>
  </si>
  <si>
    <t>3.2.3.11</t>
  </si>
  <si>
    <t>3.2.3.12</t>
  </si>
  <si>
    <t>3.7.4.23</t>
  </si>
  <si>
    <t>5.1.1</t>
  </si>
  <si>
    <t>5.1.2</t>
  </si>
  <si>
    <t>5.1.3</t>
  </si>
  <si>
    <t>5.1.4</t>
  </si>
  <si>
    <t>5.1.5</t>
  </si>
  <si>
    <t>Цоколь</t>
  </si>
  <si>
    <t>Наливной эпоксидный пол толщ. 5 мм</t>
  </si>
  <si>
    <t>2.2.2</t>
  </si>
  <si>
    <t>2.2.2.1</t>
  </si>
  <si>
    <t>БКТПБ</t>
  </si>
  <si>
    <t>Оборудование</t>
  </si>
  <si>
    <t>Главный распределительный щит ГРЩ напольная, индивидуального исполнения. В габаритах 5050х405х2200 (ШхГхВ), ввод кабелей снизу, вывод сверху, IP 31, в составе:
 - вводно-распределительные панели - 2 шт.;
 - панель АВР - 1 шт.;
 - отсек для ГЗШ - 1 шт.</t>
  </si>
  <si>
    <t>Панель ПЭСПЗ, навесная, индивидуального исполнения. В габаритах 400х350х600 (ШхГхВ), ввод/вывод кабелей снизу/сверху, IP 31</t>
  </si>
  <si>
    <t>Щит силовой ЩС-1, навесной, индивидуального исполнения. В габаритах 400х350х600 (ШхГхВ), ввод/вывод кабелей снизу/сверху, IP 44</t>
  </si>
  <si>
    <t>Щит силовой ЩС-2, навесной, индивидуального исполнения. В габаритах 400х350х600 (ШхГхВ), ввод/вывод кабелей снизу/сверху, IP 44</t>
  </si>
  <si>
    <t>Щит силовой ЩС-3, напольный, индивидуального исполнения. В габаритах 600х400х1800 (ШхГхВ), ввод/вывод кабелей снизу/сверху, IP 31</t>
  </si>
  <si>
    <t>Щит силовой ЩС-4, напольный, индивидуального исполнения. В габаритах 600х400х1800 (ШхГхВ), ввод/вывод кабелей снизу/сверху, IP 31</t>
  </si>
  <si>
    <t>Щит силовой ЩО, навесной, индивидуального исполнения. В габаритах 350х400х270 (ШхВхГ), ввод/вывод кабелей сверху, IP 31</t>
  </si>
  <si>
    <t>Пост 1 (2) розеточный для подключения источников аэродромного питания в корпусе щита
навесного в габаритах 350х400х270 (ШхВхГ), IP 31 в составе:
 - Рама металлическая для установки щита подвесного индивидуального - 1 шт.;
 - Розетка 1-местная для открытой установки с заземляющим контактом ФОРС, IP54 - 1 шт.;
 - Розетка силовая (CEE) стационарная трехфазная, IP44 - 1 шт.;
 - Розетка панельная РП160 4В1К для установки щита подвесного - 1 шт.</t>
  </si>
  <si>
    <t>Электрощитовое оборудование</t>
  </si>
  <si>
    <t>Осветительное оборудование</t>
  </si>
  <si>
    <t>Заградительный огонь малой интенсивности, красный, IP 54 ССЗА-МИ-А-230-Т</t>
  </si>
  <si>
    <t>Кронштейн для установки заградогней, опорная стойка ОС-50-3/4</t>
  </si>
  <si>
    <t>Коробка ответвит. с 6 кабельными вводами д.25мм, IP55, 100х100х50мм, ДКС</t>
  </si>
  <si>
    <t>Ящик с понижающим трансформатором, IP 54 ЯТП-0,25 230/12-2 УХЛ2 MTT12-012-0251-54, IEK</t>
  </si>
  <si>
    <t>Светодиодные светильники для складских комплексов, IP66 HB LED 150 D50x20 5000K-154 1224001210, Световые Технологии</t>
  </si>
  <si>
    <t>Светодиодные пылевлагозащищенные светильники, IP 65 ARCTIC.OPL ECO LED 600 5000К-28 1088000040, Световые Технологии</t>
  </si>
  <si>
    <t>Встраиваемый светодиодный светильник, IP 65 QUO IP65/IP20 07 WH D45 4000K 1507000070, Световые Технологии</t>
  </si>
  <si>
    <t>Светодиодные настенные/потолочные светильники, IP 65 GRANDA NBT LED 18 EM 4000K 1441000020, Световые Технологии</t>
  </si>
  <si>
    <t>Световые указатели серии ANTARES LED, IP 42 ANTARES 4223-4 LED 4501006400, Световые Технологии</t>
  </si>
  <si>
    <t>Терморегулятор Nexans ETR/F-1447A</t>
  </si>
  <si>
    <t>Блок аварийного питания выносной 220В, 200 Вт, IP 65 6501000540, Световые Технологии</t>
  </si>
  <si>
    <t>Блок аварийного питания выносной 220В, 40 Вт, IP 65, Световые Технологии</t>
  </si>
  <si>
    <t>Электроустановочные изделия, кабельные проходки</t>
  </si>
  <si>
    <t>Выключатель 1-клавишный для открытой установки ФОРС, IP54 ВС20-1-0-ФСр EVS10-K03-10-54-DC IEK</t>
  </si>
  <si>
    <t>Розетка 1-местная для открытой установки с заземляющим контактом ФОРС, IP54 РСб20-3-ФСр ERS12-K03-16-54-DC IEK</t>
  </si>
  <si>
    <t>Розетка силовая (CEE) стационарная, IP44 ps-125-32-380 EKF</t>
  </si>
  <si>
    <t>Плита из минерального волокна с огнестойким покрытием, 1000х500х52 мм DP1201 ДКС</t>
  </si>
  <si>
    <t>Пена однокомпонентная огнезащитная, баллон 740 мл DF1201 ДКС</t>
  </si>
  <si>
    <t>Кабельно-трубная продукция</t>
  </si>
  <si>
    <t>Кабель силовой медный с изоляцией из ПВХ композиций пониженной опасности ВВГнг(А)-LS-1 ТУ 16.К71.322-2002, сечением, мм2: 3х1,5</t>
  </si>
  <si>
    <t>Кабель силовой медный с изоляцией из ПВХ композиций пониженной опасности ВВГнг(А)-LS-1 ТУ 16.К71.322-2002, сечением, мм2: 2х1,5</t>
  </si>
  <si>
    <t>Кабель силовой медный с изоляцией из ПВХ композиций пониженной опасности ВВГнг(А)-LS-1 ТУ 16.К71.322-2002, сечением, мм2: 3х2,5</t>
  </si>
  <si>
    <t>Кабель силовой медный с изоляцией из ПВХ композиций пониженной опасности ВВГнг(А)-LS-1 ТУ 16.К71.322-2002, сечением, мм2: 5х4</t>
  </si>
  <si>
    <t>Кабель силовой медный с изоляцией из ПВХ композиций пониженной опасности ВВГнг(А)-LS-1 ТУ 16.К71.322-2002, сечением, мм2: 5х6</t>
  </si>
  <si>
    <t>Кабель силовой медный с изоляцией из ПВХ композиций пониженной опасности ВВГнг(А)-LS-1 ТУ 16.К71.322-2002, сечением, мм2: 5х10</t>
  </si>
  <si>
    <t>Кабель силовой медный с изоляцией из ПВХ композиций пониженной опасности ВВГнг(А)-LS-1 ТУ 16.К71.322-2002, сечением, мм2: 5х16</t>
  </si>
  <si>
    <t>Кабель силовой медный с изоляцией из ПВХ композиций пониженной опасности ВВГнг(А)-LS-1 ТУ 16.К71.322-2002, сечением, мм2: 5х2,5</t>
  </si>
  <si>
    <t>Кабель силовой медный с изоляцией из ПВХ композиций пониженной опасности ВВГнг(А)-LS-1 ТУ 16.К71.322-2002, сечением, мм2: 5х95</t>
  </si>
  <si>
    <t>Кабель силовой медный с изоляцией из ПВХ композиций пониженной опасности ВВГнг(А)-LS-1 ТУ 16.К71.322-2002, сечением, мм2: 5х70</t>
  </si>
  <si>
    <t>Кабель силовой медный с изоляцией из ПВХ композиций пониженной опасности, огнестойкий, ВВГнг(А)-FRLS-1, ТУ 16.К71.322-2002, сечением, мм2: 3х1,5</t>
  </si>
  <si>
    <t>Кабель силовой медный с изоляцией из ПВХ композиций пониженной опасности, огнестойкий, ВВГнг(А)-FRLS-1, ТУ 16.К71.322-2002, сечением, мм2: 3х2,5</t>
  </si>
  <si>
    <t>Кабель силовой медный с изоляцией из ПВХ композиций пониженной опасности, огнестойкий, ВВГнг(А)-FRLS-1, ТУ 16.К71.322-2002, сечением, мм2: 2х1,5</t>
  </si>
  <si>
    <t>Кабель силовой медный с изоляцией из ПВХ композиций пониженной опасности, огнестойкий, ВВГнг(А)-FRLS-1, ТУ 16.К71.322-2002, сечением, мм2: 5х4</t>
  </si>
  <si>
    <t>Труба ПЛЛ гибкая гофр. не содержит галогенов д.20мм, ПВ-0, с протяжкой,100м, цвет белый, ДКС, D20</t>
  </si>
  <si>
    <t>Труба ПЛЛ гибкая гофр. не содержит галогенов д.20мм, ПВ-0, с протяжкой,100м, цвет белый, ДКС, D25</t>
  </si>
  <si>
    <t>Труба ПЛЛ гибкая гофр. не содержит галогенов д.20мм, ПВ-0, с протяжкой,100м, цвет белый, ДКС, D32</t>
  </si>
  <si>
    <t>Муфта концевая термоусажваемая, внутренней установки, для пяти-жильных кабелей сечением 5х70-5х95 5ПКТп-1 нг-LS</t>
  </si>
  <si>
    <t>Кабельные наконечники для кабелей сечением 10 мм2</t>
  </si>
  <si>
    <t>Кабельные наконечники для кабелей сечением 16 мм2</t>
  </si>
  <si>
    <t>Кабельные наконечники для кабелей сечением 6 мм2</t>
  </si>
  <si>
    <t>Заземление и молниезащита</t>
  </si>
  <si>
    <t>Вертикальный заземлитель (уголок 50х50х5 L=3000 мм)</t>
  </si>
  <si>
    <t>Труба стальная водогазопроводная 114х5, L=700мм</t>
  </si>
  <si>
    <t>Пруток стальной, оцинкованный d=8 мм</t>
  </si>
  <si>
    <t>Компенсатор проволоки D=8мм</t>
  </si>
  <si>
    <t>Кровельный держатель</t>
  </si>
  <si>
    <t>Полоса стальная оцинкованная 40х5 (внешн. часть)</t>
  </si>
  <si>
    <t>Полоса стальная оцинкованная 40х4 (внутр. часть)</t>
  </si>
  <si>
    <t>Кабельные лотки и соединительные детали</t>
  </si>
  <si>
    <t>Крышка с заземлением на лоток осн.200 L3000, сталь оцинкованная по методу Сендзимира 35524 ДКС</t>
  </si>
  <si>
    <t>Лоток перфорированный серии S5 Combitech 400х100, L3000, сталь оцинкованная по методу Сендзимира ТУ 3449-013-47022248-2004 35345 ДКС</t>
  </si>
  <si>
    <t>Крышка с заземлением на лоток осн.400 L3000, сталь оцинкованная по методу Сендзимира 35526 ДКС</t>
  </si>
  <si>
    <t>Лоток лестничный серии L5 Combitech 600х100, L3000, сталь оцинкованная по методу Сендзимира ТУ 3449-002-73438690-2008 LL1060 ДКС</t>
  </si>
  <si>
    <t>Винт с крестообразным шлицем М6х10 CM010610, ТУ 3449-035-4702248-2013 ДКС</t>
  </si>
  <si>
    <t>Гайка с насечкой М6, препятствующей отвинчиванию DIN 6923 CM100600, ТУ 3449-035-4702248-2013 ДКС</t>
  </si>
  <si>
    <t>Гайка шестигранная, DIN 934, М6 CM110600, ТУ 3449-035-4702248-2013 ДКС</t>
  </si>
  <si>
    <t>Пластина для заземления PTСE 37501, ТУ 3449-013-47022248-2004 ДКС</t>
  </si>
  <si>
    <t>Соединитель лотков шарнирный GSV H100 30015,ТУ 3449-013-47022248-2004 ДКС</t>
  </si>
  <si>
    <t>Соединительная пластина GTO H100 37305,ТУ 3449-013-47022248-2004 ДКС</t>
  </si>
  <si>
    <t>Соединительная пластина GTO L H100 LG1000, ТУ 3449-002-73438690-2008 ДКС</t>
  </si>
  <si>
    <t>Шайба стопорная М6, DIN 6798А CM220600, ТУ 3449-035-4702248-2013 ДКС</t>
  </si>
  <si>
    <t>Угол CD 45 вертикальный внешний 45° 200/100 36883,ТУ 3449-013-47022248-2004 ДКС</t>
  </si>
  <si>
    <t>Угол CD 90 вертикальный внешний 90° 200/100 36823,ТУ 3449-013-47022248-2004 ДКС</t>
  </si>
  <si>
    <t>Угол CD 90 вертикальный внешний 90° 200/100 36825,ТУ 3449-013-47022248-2004 ДКС</t>
  </si>
  <si>
    <t>Угол CS 45 вертикальный внутренний 45° 200/100 36763,ТУ 3449-013-47022248-2004 ДКС</t>
  </si>
  <si>
    <t>Угол CS 90 вертикальный внутренний 90° 200/100 36703,ТУ 3449-013-47022248-2004 ДКС</t>
  </si>
  <si>
    <t>Угол CS 90 вертикальный внутренний 90° 400/100 36705,ТУ 3449-013-47022248-2004 ДКС</t>
  </si>
  <si>
    <t>Горизонтальный изменяемый угол СРО 0-45град. 400х100 360410,ТУ 3449-013-47022248-2004 ДКС</t>
  </si>
  <si>
    <t>Угол CPO 90 горизонтальный 90° 200/100 36043,ТУ 3449-013-47022248-2004 ДКС</t>
  </si>
  <si>
    <t>Угол CPO 90 горизонтальный 90° 400/100 36045,ТУ 3449-013-47022248-2004 ДКС</t>
  </si>
  <si>
    <t>Угол горизонтальный 90° 100х600 R30 LC1360, ТУ 3449-002-73438690-2008 ДКС</t>
  </si>
  <si>
    <t>Разделитель для кабельных лотков L=3000 36510 ДКС</t>
  </si>
  <si>
    <t>Подвес BSD-41/BSD-21/BSP-21 BSD41**/ BSD21**/ BSP21** ДКС, DKC-2018.B5.13</t>
  </si>
  <si>
    <t>Консоль BBH-70/BBH-60 (BBP-41/BBP-21/BBD-21*) ДКС, DKC-2018.B5.13</t>
  </si>
  <si>
    <t>Профиль BPM-29 BPM29** ДКС</t>
  </si>
  <si>
    <t>Шпилька резьбовая М10 DIN 975/976 СМ201001 ДКС, DKC-2018.B5.13</t>
  </si>
  <si>
    <t>Гайка с насечкой М10 DIN 6923 CM101000 ДКС, DKC-2018.B5.13</t>
  </si>
  <si>
    <t>Винт для крепления к профилю M10x30 СМ041030 ДКС, DKC-2018.B5.13</t>
  </si>
  <si>
    <t>Заглушка торцевая BPO BPO4182 ДКС, DKC-2018.B5.13</t>
  </si>
  <si>
    <t>Опорная пластина для C-образных профилей BHM-41 BHM4141 ДКС, DKC-2018.B5.13</t>
  </si>
  <si>
    <t>Профиль BPL-21/Профиль BPM-21 BPL21**/ BPM21** ДКС, DKC-2018.B5.13</t>
  </si>
  <si>
    <t>Профиль BPM-29 BPM29** ДКС, DKC-2018.B5.16</t>
  </si>
  <si>
    <t>Гайка шестигранная М8 CM110800 ДКС, DKC-2018.B5.16</t>
  </si>
  <si>
    <t>Шайба с узкими полями М8 CM240800 ДКС, DKC-2018.B5.16</t>
  </si>
  <si>
    <t>Шпилька резьбовая М8 DIN 975/976 СМ200801 ДКС, DKC-2018.B5.16</t>
  </si>
  <si>
    <t>Консоль BBM-50 BBM50** ДКС</t>
  </si>
  <si>
    <t>Анкер усиленный с болтом М10 СМ461065 ДКС</t>
  </si>
  <si>
    <t>СРЕДСТВА ТЕХНИКИ БЕЗОПАСНОСТИ</t>
  </si>
  <si>
    <t>Аптечка</t>
  </si>
  <si>
    <t>Диэлектрический коврик 1000х1000х6мм ДК ГОСТ4907-75</t>
  </si>
  <si>
    <t>Указатели напряжения 100-500В МИН-2, ТУ 25-04-84</t>
  </si>
  <si>
    <t>Диэлектрические перчатки до 1000В, бесшовные размером 350х135х1,1-25 мм ТУ 35-1059-77-76</t>
  </si>
  <si>
    <t>Диэлектрические галоши ДГ ГОСТ13385-78</t>
  </si>
  <si>
    <t>Очки защитные закрытые со светофильтром И9203</t>
  </si>
  <si>
    <t>Огнетушитель углекислотный ОУ-2</t>
  </si>
  <si>
    <t>Шкаф для размещения углекислых огнетушителей ШПО-"Пульс" 112</t>
  </si>
  <si>
    <t>Переносное заземление до 1000В ПЗРУ-13</t>
  </si>
  <si>
    <t>Изолирующая штанга 0,4кВ ШОУ-1Д</t>
  </si>
  <si>
    <t>Комплект плакатов по технике безопасности для электроустановок (запрещающие, предупреждающие, предписывающие, указательные), 9532985 "Регарда"</t>
  </si>
  <si>
    <t>Комплект слесарно-монтажных инструментов с изолирующими рукоятками КСМИ Ленэнергоремонт</t>
  </si>
  <si>
    <t>Стремянка диэлектрическая из стеклопластика</t>
  </si>
  <si>
    <t>Инженерные системы</t>
  </si>
  <si>
    <t>ЭОМ</t>
  </si>
  <si>
    <t>3.4.1</t>
  </si>
  <si>
    <t>Наружное освещение территории</t>
  </si>
  <si>
    <t>3.4.1.1</t>
  </si>
  <si>
    <t>3.4.1.2</t>
  </si>
  <si>
    <t>3.4.1.3</t>
  </si>
  <si>
    <t>3.4.1.4</t>
  </si>
  <si>
    <t>3.4.1.5</t>
  </si>
  <si>
    <t>3.4.1.6</t>
  </si>
  <si>
    <t>Кабельная продукция до 1000 В</t>
  </si>
  <si>
    <t>Кабель силовой медный с изоляцией из ПВХ композиций пониженной опасности, ВВГнг(А)-LS-1, ТУ 16.К71.322-2002, сечением, мм2: 5х4</t>
  </si>
  <si>
    <t>Кабель силовой медный с изоляцией из ПВХ композиций пониженной опасности, ВВГнг(А)-LS-1, ТУ 16.К71.322-2002, сечением, мм2: 3х1,5</t>
  </si>
  <si>
    <t>Провод медный гибкий ПВС 3х0,75 ПВС</t>
  </si>
  <si>
    <t>Металлический навесной ящик управления наружным освещением ЯУО-9602 на 16А внутренеей установки, 500х500х250 мм, IP54, ЯУО 9602-3274</t>
  </si>
  <si>
    <t>Прожектор светодиодный влагозащищенный, IP67, ГК "Четыре света": FORLITE ПромLED3 18-1.6-100-А3, 100W</t>
  </si>
  <si>
    <t>Прожектор светодиодный влагозащищенный, IP67, ГК "Четыре света": FORLITE ПромLED4 42-1.5-195-В4, 195W</t>
  </si>
  <si>
    <t>Прожектор светодиодный влагозащищенный, IP67, ГК "Четыре света": FORLITE ПромLED3 36-1.6-190-А3, 190W</t>
  </si>
  <si>
    <t>Прожектор светодиодный влагозащищенный, IP67, ГК "Четыре света": FORLITE ПромLED4 24-1.4-110-В4, 110W</t>
  </si>
  <si>
    <t>Стандартный комплект крепежа для прожектора</t>
  </si>
  <si>
    <t>Светотехническое электрооборудование</t>
  </si>
  <si>
    <t>Материалы</t>
  </si>
  <si>
    <t>Металлорукав ∅25 в ПВХ оболочке РЗ-ЦХ-25</t>
  </si>
  <si>
    <t>Металлорукав ∅10 в ПВХ оболочке РЗ-ЦХ-10</t>
  </si>
  <si>
    <t>Коробка ответвительная с фиксатором крышки и кабельными вводами 100х100х50, IP67 DKC</t>
  </si>
  <si>
    <t>Клеммная колодка винтовая на 5 пар</t>
  </si>
  <si>
    <t>Скоба монтажная однолапковая для крепления металлорукава РЗ-ЦХ-10 к стене ангара СМО 10-11</t>
  </si>
  <si>
    <t>упак.</t>
  </si>
  <si>
    <t>ТП. Дизель-генератор</t>
  </si>
  <si>
    <t>Кабель силовой медный бронированный с изоляцией из поливинилхлоридного пластиката, ВБбШв-1, ГОСТ 22483, сечением, мм2: 5х150 (для 4-х насосов ЛОС)</t>
  </si>
  <si>
    <t>Кабель силовой медный бронированный с изоляцией из поливинилхлоридного пластиката, ВБбШв-1, ГОСТ 22483, сечением, мм2: 5х10 (для 4-х насосов ЛОС)</t>
  </si>
  <si>
    <t>Кабель силовой медный с изоляцией из ПВХ композиций пониженной опасности, ВВГнг(А)-LS-1, ТУ 16.К71.322-2002, сечением, мм2: 5х25 (для 3-х насосов КНС)</t>
  </si>
  <si>
    <t>Кабель силовой медный с изоляцией из ПВХ композиций пониженной опасности, ВВГнг(А)-LS-1, ТУ 16.К71.322-2002, сечением, мм2: 5х120 (для 3-х насосов КНС)</t>
  </si>
  <si>
    <t>Кабель силовой медный с изоляцией из ПВХ композиций пониженной опасности, ВВГнг(А)-LS-1, ТУ 16.К71.322-2002, сечением, мм2: 5х150 (для 3-х насосов КНС)</t>
  </si>
  <si>
    <t>Кабель силовой медный с изоляцией из ПВХ композиций пониженной опасности, ВВГнг(А)-LS-1, ТУ 16.К71.322-2002, сечением, мм2: 5х185 (для 3-х насосов КНС)</t>
  </si>
  <si>
    <t>Кабель силовой медный с изоляцией из ПВХ композиций пониженной опасности, ВВГнг(А)-LS-1, ТУ 16.К71.322-2002, сечением, мм2: 5х16 (для 3-х насосов КНС)</t>
  </si>
  <si>
    <t>Кабель силовой медный с изоляцией из ПВХ композиций пониженной опасности, с низким дымо- и газовыделением, ВВГнг(А)-FRLS-1, ТУ 5262-001-81167288-2009, сечением, мм2: 5х150</t>
  </si>
  <si>
    <t>Кабельная арматура</t>
  </si>
  <si>
    <t>Термоусаживаемая муфта концевая для кабелей бронированных с ПВХ изоляцией, напряжением 0,4 кВ, 5КВтп-150/240, для сечений, мм2 5х150</t>
  </si>
  <si>
    <t>Термоусаживаемая муфта концевая для кабелей с ПВХ изоляцией пониженной опасности, напряжением 0,4 кВ, 5КВТпнг-LS-16/25, для сечений, мм2 5х25</t>
  </si>
  <si>
    <t>Термоусаживаемая муфта концевая для кабелей с ПВХ изоляцией пониженной опасности, напряжением 0,4 кВ, 5КВТпнг-LS-70/120, для сечений, мм2 5х120</t>
  </si>
  <si>
    <t>Термоусаживаемая муфта концевая для кабелей с ПВХ изоляцией пониженной опасности, напряжением 0,4 кВ, 5КВТпнг-LS-150/240, для сечений, мм2 5х150, 5х185</t>
  </si>
  <si>
    <t>Переходник 3-х полюсный 16-50 мм2, для модульного оборудования</t>
  </si>
  <si>
    <t>Труба двухслойная гладкая Электропайп N750 красная с протяжкой ЭЛЕКТРОПАЙП N750 d160/120мм</t>
  </si>
  <si>
    <t>Заглушка для труб Электропайп ∅160</t>
  </si>
  <si>
    <t>Муфта соединительная для труб Электропайп ∅160 d160/120мм</t>
  </si>
  <si>
    <t>Уплотнитель кабельных проходов труб УКПТ-175/55</t>
  </si>
  <si>
    <t>Лента сигнальная электротехническая ЛЭС-300</t>
  </si>
  <si>
    <t>Колодец кабельный, из сборных элементов ККСр-4-10</t>
  </si>
  <si>
    <t>Колодец кабельный, из сборных элементов ККСр-4-80</t>
  </si>
  <si>
    <t>Люк чугунный л/т в комплекте с ж/б кольцом КО-1, толщиной 100 мм</t>
  </si>
  <si>
    <t>Кольцо опорное, толщиной 150 мм</t>
  </si>
  <si>
    <t>Кирпич глиняный</t>
  </si>
  <si>
    <t>Песок для строительных работ ГОСТ 8736-93</t>
  </si>
  <si>
    <t>Бетон В7,5</t>
  </si>
  <si>
    <t>Бирка маркировочная круглая</t>
  </si>
  <si>
    <t>ролик</t>
  </si>
  <si>
    <t>Металлические изделия</t>
  </si>
  <si>
    <t>Металлический навесной щит, серия Atlantic 800х600х250, IP65 "Legrand" в комплекте с DIN-рейкой</t>
  </si>
  <si>
    <t>Стойка кабельная оцинкованная К-1153</t>
  </si>
  <si>
    <t>Полка кабельная оцинкованная К-1163</t>
  </si>
  <si>
    <t>Уголок 50х50х5, L=3 м, вес 3,77кг ГОСТ 8509-93</t>
  </si>
  <si>
    <t>Сталь полосовая горячекатанная 40х4 ГОСТ103-2006</t>
  </si>
  <si>
    <t>Лестница металлическая, h=1800 мм Л-1</t>
  </si>
  <si>
    <t>Блочная комплектная трансформаторная подстанция с 2х630 кВА с НКУ ЩО-200 "Нева", ИК "Энергомодуль":
 - Трансформатор силовой ТМГ21-630/10/0,4 Д/Ун-11 - 2 шт.;
 - РУВН типа КСО "Онега" 2 секции - 1 шт.;
 - РУНН типа ЩО-2000 "Нева" 2 секции - 1 шт.;
 - Щит с источником бесперебойного питания - 1 шт.;
 - Щит собственных нужд - 2 шт.;
 - Щит учета электрической энергии на два счётчика - 1 шт.;
 - Деревянный барьер со знаком безопасности - 2 шт.;
 - Ящик с песком - 4 шт.;
 - Заградительный огонь с лампой на светодиодах, сдвоенный - 4 шт.;
 - Система охранно-пожарной сигнализации Гранит-3 (комплект на 2БКТП) - 1 шт.;
 - Система освещения и обогрева (комплект на 2 БКТП) - 1 шт.</t>
  </si>
  <si>
    <t>Дизель-генераторная установка на базе ГМ330IVC (АД-240С-Т400), ГрандМоторс:
 - Контейнер "СЕВЕР" БКС-1С - 1 шт.;
 - Щит собственных нужд (ЩСН) - 1 шт.;
 - Светильник рабочего освещения - 4 шт.;
 - Светильник аварийного освещения - 1 шт.;
 - Кабельный ввод герметичный (сальники) - 1 шт.;
 - Конвекторный обогреватель - 1 шт.;
 - Вентиляционный клапан с автоматическим приводом с возвратной пружиной - 2 шт.;
 - Промышленный глушитель -9дБ - 1 шт.;
 - Бак топливный 500л - 1 шт.;
 - Внешняя заливная горловина - 1 шт.;
  - Система автоматической подкачки масла с баком 200л - 1 шт.;
 - ОПС - 1 шт.;
 - АСПТ (аэрозольная) - 1 шт.;
 - Модуль пожаротушения - 2 шт.;
 - Распределительное устройство (РУ) - 1 шт.;
 - ГМ330IVC (АД-240С-Т400) Дизельная электростанция - 1 шт.;
 - Пульт управления - 1 шт.;
 - Автомат защиты генератора - 1 шт.</t>
  </si>
  <si>
    <t>3.5.1</t>
  </si>
  <si>
    <t>Система отопления и холодоснабжения</t>
  </si>
  <si>
    <t>к-т</t>
  </si>
  <si>
    <t>шт</t>
  </si>
  <si>
    <t>м²</t>
  </si>
  <si>
    <t>Манометр (КИП) с закладной конструкцией</t>
  </si>
  <si>
    <t>систем</t>
  </si>
  <si>
    <t>Термометр (КИП) с закладной конструкцией</t>
  </si>
  <si>
    <t>Сплит система внутренний блок, мощность 7 кВт,  DC инвертор, фреон R32 в комплекте с согласователем работы YCJ-A002 (1 шт), AS24TL4HRA-A, HAIER</t>
  </si>
  <si>
    <t>Сплит система внутренний блок, мощность 7 кВт,  DC инвертор, фреон R32, AS24TL4HRA-A, HAIER</t>
  </si>
  <si>
    <t>Сплит система наружный блок, мощность 7 кВт,  DC инвертор, фреон R32 , в комплекте с кронштейном (2шт), 1U24TL4FRA-A, HAIER</t>
  </si>
  <si>
    <t>Гидромодуль со встроенный насосной группой (два насоса) и расшительным баком, АкваВЕНС 2.0 КН-Р12-2Н, ООО "ВЕЗА", масса 830 кг</t>
  </si>
  <si>
    <t>Конвектор электрический ЭКСП 2 с электронной системой управления, 1 кВт, 230В, со степенью защиты IP54, ЭКСП 2-1, ООО «ПК «Технология», масса 7 кг</t>
  </si>
  <si>
    <t>Конвектор электрический ЭКСП 2 с электронной системой управления, 1,5 кВт, 230В, со степенью защиты IP54, ЭКСП 2-1,5, ООО «ПК «Технология», масса 7 кг</t>
  </si>
  <si>
    <t>Конвектор электрический ЭКСП 2 с электронной системой управления, 2 кВт, 230В, со степенью защиты IP54, ЭКСП 2-2, ООО «ПК «Технология», масса 10 кг</t>
  </si>
  <si>
    <t>Гибкие вставки ZKV DN150, PN16, ZKV, 082X9037, Danfoss/РИДАН, масса 14,46 кг</t>
  </si>
  <si>
    <t>Контрольные стержни для гибкой вставки ZKV DN150, PN16, 082X9007, Danfoss/РИДАН</t>
  </si>
  <si>
    <t>Кран шаровой полнопроходной латунный BVR DN15, с внутренней резьбой, PN40, Tmax 110 °С, BVR, 065B8207, Danfoss/РИДАН, масса 0,2 кг</t>
  </si>
  <si>
    <t>Кран шаровой полнопроходной латунный BVR DN25, с внутренней резьбой, PN40, Tmax 110 °С, BVR, 065B8209, Danfoss/РИДАН, масса 0,48 кг</t>
  </si>
  <si>
    <t>Кран шаровой полнопроходной латунный BVR DN40, с внутренней резьбой, PN40, Tmax 110 °С, BVR, 065B8211, Danfoss/РИДАН, масса 1,1 кг</t>
  </si>
  <si>
    <t>Кран шаровой стальной фланцевый JIP Premium FF с рукояткой DN32, PN40, Tmax=180, JIP Premium FF, 065N0315G, Danfoss/РИДАН, масса 4,8 кг</t>
  </si>
  <si>
    <t>Кран шаровой стальной фланцевый JIP Premium FF с рукояткой DN65, PN25, Tmax=180, JIP Premium FF, 065N4281G, Danfoss/РИДАН, масса 10 кг</t>
  </si>
  <si>
    <t>Кран шаровой стальной фланцевый JIP Premium FF с рукояткой DN125, PN25, Tmax=180, JIP Premium FF, 065N0945G, Danfoss/РИДАН, масса 32 кг</t>
  </si>
  <si>
    <t>Кран шаровой стальной фланцевый JIP Premium FF с рукояткой DN150, PN25, Tmax=180, JIP Premium FF, 065N0950G, Danfoss/РИДАН, масса 46 кг</t>
  </si>
  <si>
    <t>Фильтр сетчатый FVF с пробкой, PN 16 бар, DN150, материал – чугун, фланцевый, Тмакс. 300 °С, FVF , 065B7750, Danfoss/РИДАН, масса 61 кг</t>
  </si>
  <si>
    <t>Клапан ручной балансировочный MVT, DN25, MVT, 003Z4083, Danfoss/РИДАН, масса 1.104 кг</t>
  </si>
  <si>
    <t>Клапан ручной балансировочный MVT, DN50, MVT, 003Z4086, Danfoss/РИДАН, масса 2.356 кг</t>
  </si>
  <si>
    <t>Клапан ручной балансировочный MNF DN 125, фланцевый, PN 16, Tmax 130, MNF PN16, 003Z1165, Danfoss/РИДАН, масса 43 кг</t>
  </si>
  <si>
    <t>Воздухоотводчик Ду15, Danfoss/РИДАН</t>
  </si>
  <si>
    <t>Сифон с гидрозатвором и запахозапирающим устройством, HL136N</t>
  </si>
  <si>
    <t>Труба медная бесшовная метрическая ø6x1, ГОСТ Р 52318-2005</t>
  </si>
  <si>
    <t>Труба медная бесшовная метрическая ø12x1, ГОСТ Р 52318-2005</t>
  </si>
  <si>
    <t>Труба медная дюймовая ø34.92x1,4, ГОСТ Р 52318-2005</t>
  </si>
  <si>
    <t>Труба полипропиленовая PN10 ø25x2,3, ГОСТ Р 52318-2005</t>
  </si>
  <si>
    <t>Труба полипропиленовая PN10 ø32x3, ГОСТ Р 52318-2005</t>
  </si>
  <si>
    <t>Труба полипропиленовая PN10 ø40x3,7, ГОСТ Р 52318-2005</t>
  </si>
  <si>
    <t>Труба стальная водогазопроводная ø15x2,8, ГОСТ 3262-75</t>
  </si>
  <si>
    <t>Труба стальная водогазопроводная ø25x3,2, ГОСТ 3262-75</t>
  </si>
  <si>
    <t>Труба стальная водогазопроводная ø32x3,2, ГОСТ 3262-75</t>
  </si>
  <si>
    <t>Труба стальная электросварная прямошовная ø76x3,5, ГОСТ 10704-91</t>
  </si>
  <si>
    <t>Труба стальная электросварная прямошовная ø108x4, ГОСТ 10704-91</t>
  </si>
  <si>
    <t>Труба стальная электросварная прямошовная ø133x4, ГОСТ 10704-91</t>
  </si>
  <si>
    <t>Труба стальная электросварная прямошовная ø159x4,5, ГОСТ 10704-91</t>
  </si>
  <si>
    <t>Труба стальная электросварная прямошовная ø219x6, ГОСТ 10704-91</t>
  </si>
  <si>
    <t>Воздуховод из тонколистовой оцинкованной стали ⌀315, b=0,6, ГОСТ 14918-80*</t>
  </si>
  <si>
    <t>Воздуховод из тонколистовой оцинкованной стали ⌀500, b=0,7, ГОСТ 14918-80*</t>
  </si>
  <si>
    <t>Трубки теплоизоляционные, b=6 мм для ⌀25, K-flex</t>
  </si>
  <si>
    <t>Трубки теплоизоляционные, b=6 мм для ⌀32, K-flex</t>
  </si>
  <si>
    <t>Трубки теплоизоляционные, b=6 мм для ⌀40, K-flex</t>
  </si>
  <si>
    <t>Трубки теплоизоляционные, b=13 мм для ⌀6, K-flex</t>
  </si>
  <si>
    <t>Трубки теплоизоляционные, b=13 мм для ⌀12, K-flex</t>
  </si>
  <si>
    <t>Трубки теплоизоляционные, b=13 мм для ⌀15, K-flex</t>
  </si>
  <si>
    <t>Трубки теплоизоляционные, b=13 мм для ⌀25, K-flex</t>
  </si>
  <si>
    <t>Трубки теплоизоляционные, b=13 мм для ⌀32, K-flex</t>
  </si>
  <si>
    <t>Трубки теплоизоляционные, b=13 мм для ⌀34.92, K-flex</t>
  </si>
  <si>
    <t>Трубки теплоизоляционные, b=13 мм для ⌀65, K-flex</t>
  </si>
  <si>
    <t>Трубки теплоизоляционные, b=13 мм для ⌀100, K-flex</t>
  </si>
  <si>
    <t>Трубки теплоизоляционные, b=13 мм для ⌀125, K-flex</t>
  </si>
  <si>
    <t>Трубки теплоизоляционные, b=13 мм для ⌀150, K-flex</t>
  </si>
  <si>
    <t>Трубки теплоизоляционные, b=13 мм для ⌀200, K-flex</t>
  </si>
  <si>
    <t>Крепление горизонтального трубопровода к перфорированному листу Ду150, на основе комплекта hilti H4-33 в составе:
- хомут MPN-RC 160D (1шт)
- шпилька AM10x1м (1шт)
- трапециевидный кронштейн MVA-MS M10 (1шт)
- шуруп MDO1Z4,2x13 (8шт),  Hilti </t>
  </si>
  <si>
    <t>Крепление горизонтального трубопровода к перфорированному листу Ду100, на основе комплекта hilti H4-33 в составе:
- хомут MIP-H/108 (1шт)
- шпилька AM10x1м (1шт)
- трапециевидный кронштейн MVA-MS M10 (1шт)
- шуруп MDO1Z4,2x13 (8шт),  Hilti </t>
  </si>
  <si>
    <t>Крепление четырех горизонтальных трубопроводов к перфорированному листу Ду32 и Ду 65, на основе комплекта hilti H4-34 в составе:
- хомут MIP-H/34-38 (2шт)
- хомут MIP-H/76-80 (2шт)
- шпилька AM10x1м (4шт)
- гайка MQA-М10 (4шт)
- гайка М10 (8шт)
- профиль MQ-41 L=1200мм (1шт)
- трапециевидный кронштейн MVA-MS M10 2шт)
- шпилька AM10x0,3м (2шт)
- шайба MQZ-L11 (2шт)
- шайба широкополая А10,5-28 (2шт)
- шуруп MDO1Z4,2x13 (16шт)
- декоративная крышка MQZ-E41 (2шт),  Hilti </t>
  </si>
  <si>
    <t>Крепление четырех горизонтальных фреонопроводов ø34.92x1,4 и одного трубопровода Ду25 к перфорированному листу, на основе комплекта hilti H4-34 в составе:
- хомут MPN-RC 3/4" A (1шт)
- хомут  MIP-H/34-38 (4шт)
- шпилька AM10x1м (5шт)
- гайка MQA-М10 (5шт)
- гайка М10 (10шт)
- профиль MQ-41 L=1200мм (1шт)
- трапециевидный кронштейн MVA-MS M10 2шт)
- шпилька AM10x0,3м (2шт)
- шайба MQZ-L11 (2шт)
- шайба широкополая А10,5-28 (2шт)
- шуруп MDO1Z4,2x13 (16шт)
- декоративная крышка MQZ-E41 (2шт),  Hilti </t>
  </si>
  <si>
    <t>Крепление четырех горизонтальных фреонопроводов ø34.92x1,4  к сэндвич панели, на основе комплекта hilti H4-14 в составе:
- хомут  MIP-H/34-38 (4шт)
- шпилька AM10x0,1м (4шт)
- гайка MQA-М10 (4шт)
- гайка М10 (8шт)
- профиль MQ-41 L=500мм (1шт)
- шуруп сэндвич-панель S-CD63C 5,5x86 (2 шт)
- декоративная крышка MQZ-E41 (2шт),  Hilti </t>
  </si>
  <si>
    <t>Крепление горизонтального трубопровода к бетонному основанию Ду150 на основе комплекта hilti H4-27 в составе:
- консоль MQК-41 L=450мм (2шт)
- профиль MQ-21D L=600мм (1шт)
- хомут MPN-RC 160D (2шт)
- гайка MQA-М10 (2шт)
- гайка М10 (2шт)
- шпилька AM10x0,1м (2шт)
- уголок MQW-4 (2шт)
- гайка MQN (4шт)
- анкер-шпилька HAS M12 20/5/- (2шт)
- декоративная крышка MQZ-E41 (2шт),  Hilti </t>
  </si>
  <si>
    <t>Крепление горизонтального трубопровода к бетонному основанию Ду200 на основе комплекта hilti H4-27 в составе:
- консоль MQК-41 L=450мм (2шт)
- профиль MQ-21D L=600мм (1шт)
- хомут MP-MR 219.1 M16 (2шт)
- гайка MQA-М16 (2шт)
- гайка М16 (2шт)
- шпилька AM16x0,1м (2шт)
- уголок MQW-4 (2шт)
- гайка MQN (4шт)
- анкер-шпилька HAS M12 20/5/- (2шт)
- декоративная крышка MQZ-E41 (2шт),  Hilti </t>
  </si>
  <si>
    <t>Крепление горизонтального трубопровода PP-R к сэндвич панели ø25x2,3 на основе комплекта hilti H4-14 в составе:
- хомут MPN-RC 3/4"  (1шт)
- пластина опорная MGL2-M10 (1шт)
- шпилька AM10x0,1м (1шт)
-шуруп сэндвич-панель S-CD63C 5,5x86 (2 шт),  Hilti </t>
  </si>
  <si>
    <t>Крепление горизонтального трубопровода PP-R к сэндвич панели ø32х3,03 на основе комплекта hilti H4-14 в составе:
- хомут MPN-RC 1" (1шт)
- пластина опорная MGL2-M10 (1шт)
- шпилька AM10x0,1м (1шт)
-шуруп сэндвич-панель S-CD63C 5,5x86 (2 шт),  Hilti </t>
  </si>
  <si>
    <t>Крепление горизонтального фреонопровода ø6x1 и ø12x1 (совместно в одном лотке)
- лоток неперфорированный 100х35 L3000 (DKC) 
- крышка на лоток осн.100 L3000 (DKC) 
- шуруп сэндвич-панель S-CD63C 5,5x86 (6 шт),  DKC</t>
  </si>
  <si>
    <t>Крепление вертикального фреонопровода ø6x1 и ø12x1 (совместно в одном коробе):
- короб с крышкой TA-GN 100x40 L2000,   DKC</t>
  </si>
  <si>
    <t>Заделка проходов труб через ограждающую конструкцию с нормируемо пределом огнестойкости EI45 в составе:
- минеральная вата по типу WIRED MAT 105
- герметик CP 601S,   Hilti </t>
  </si>
  <si>
    <t>Заделка проходов пластиковых труб через ограждающую конструкцию с нормируемо пределом огнестойкости EI45 в составе:
- минеральная вата по типу WIRED MAT 105
- герметик CP 611А,   Hilti </t>
  </si>
  <si>
    <t>Заделка проходов труб через ограждающую конструкцию с нормируемо пределом огнестойкости EI150 в составе:
- минеральная вата по типу WIRED MAT 105
- герметик CP 601S,   Hilti </t>
  </si>
  <si>
    <t>Система вентиляции</t>
  </si>
  <si>
    <t>Щит управления и автоматизации АВ1</t>
  </si>
  <si>
    <t>Щит управления и автоматизации В3</t>
  </si>
  <si>
    <t>Щит управления и автоматизации В5</t>
  </si>
  <si>
    <t>Воздуховод гибкий гофрированный ø125</t>
  </si>
  <si>
    <t>Лючки питометражные</t>
  </si>
  <si>
    <t>Кондиционер центральный каркасно-панельный ВЕРОСА-500-271-03-31-У3, с расходом воздуха 17580 м³/ч / 17230 м³/ч, с рамой высотой 150 мм, ВЕРОСА-500-271-03-31-У3, ООО ''ВЕЗА''</t>
  </si>
  <si>
    <t>Кондиционер центральный каркасно-панельный ВВЕРОСА-500-289-03-31-У3, с расходом воздуха 18510 м³/ч / 17570 м³/ч, с рамой высотой 150 мм, ВЕРОСА-500-289-03-31-У3, ООО ''ВЕЗА''</t>
  </si>
  <si>
    <t>Комплект  автоматик для  бланк заказа № 221002860г-ОПР, ШСАУ-2.0, OOO ''ВЕЗА''</t>
  </si>
  <si>
    <t>Комплект  автоматик для  бланк заказа №221002861г-ОПР, ШСАУ-2.0, OOO ''ВЕЗА''</t>
  </si>
  <si>
    <t>Узел регулирующий, ВЕКТОР-3-С-9-Л-С+, OOO ''ВЕЗА''</t>
  </si>
  <si>
    <t>Канал-ВЕНТ канальный вентилятор для круглых каналов, типоразмер 125, Канал-ВЕНТ-125, OOO ''ВЕЗА''</t>
  </si>
  <si>
    <t>Хомут Канал-МК-125, OOO ''ВЕЗА''</t>
  </si>
  <si>
    <t>Вентилятор канальный прямоугольный, типоразмер 60-30,  число полюсов электродвигателя 4, напряжение питания электродвигателя 400 В, Канал-ПКВ-60-30-4-400, OOO ''ВЕЗА''</t>
  </si>
  <si>
    <t>Гибкая вставка  для вентилятора канального прямоугольного, Канал-ГКВ-60-30 , OOO ''ВЕЗА''</t>
  </si>
  <si>
    <t>Унифицированный клапан канальный Канал-Регуляр, размер сечения 600x300, с приводом М220S, Канал-Регуляр-60-30-M220S, ООО ''ВЕЗА''</t>
  </si>
  <si>
    <t>Канал-ВЕНТ канальный вентилятор для круглых каналов, типоразмер 315, Канал-ВЕНТ-315, OOO ''ВЕЗА''</t>
  </si>
  <si>
    <t>Хомут Канал-МК-315 , OOO ''ВЕЗА''</t>
  </si>
  <si>
    <t>Канал-КОЛ-К клапан обратный для круглых каналов диаметром 315 мм, Канал-КОЛ-К-315, ООО ''ВЕЗА''</t>
  </si>
  <si>
    <t>Клапан Канал-Гермик-П, типоразмера 800x500, исполнение общепромышленное, тип привода M230S, Канал-Гермик-П-80-50-Н-M230S, ООО ''ВЕЗА''</t>
  </si>
  <si>
    <t>Диффузор пластиковый универсальный, ДПУ-М 125, АРКТИКА</t>
  </si>
  <si>
    <t>Многоконусные сопловые воздухораспределители SMK, SMK 500, АРКТИКА</t>
  </si>
  <si>
    <t>Решетка вентиляционная с поворотными жалюзи, АМР 200х200, АРКТИКА</t>
  </si>
  <si>
    <t>Решетка вентиляционная с поворотными жалюзи, АМР 300х200, АРКТИКА</t>
  </si>
  <si>
    <t>Решетка вентиляционная с поворотными жалюзи, АМР 300х300, АРКТИКА</t>
  </si>
  <si>
    <t>Решетка вентиляционная с поворотными жалюзи, АМР 400х300, АРКТИКА</t>
  </si>
  <si>
    <t>Решетка наружная АРН с сеткой, АРН 150х150-С, АРКТИКА</t>
  </si>
  <si>
    <t>Решетка наружная АРН с сеткой, АРН 500х500-С, АРКТИКА</t>
  </si>
  <si>
    <t>Решетка наружная АРН с сеткой, АРН 600х300-С, АРКТИКА</t>
  </si>
  <si>
    <t>Решетка наружная АРН с сеткой, АРН 800х500-С, АРКТИКА</t>
  </si>
  <si>
    <t>Решетка наружная АРН с сеткой, АРН 1900х1800-С, АРКТИКА</t>
  </si>
  <si>
    <t>Решетка наружная АРН с сеткой, АРН 2000х1900-С, АРКТИКА</t>
  </si>
  <si>
    <t>Сетка вентиляционная, СЕТКА-300х300-30-Н</t>
  </si>
  <si>
    <t>Сетка вентиляционная, СЕТКА-400х300-30-Н</t>
  </si>
  <si>
    <t>Сетка вентиляционная, СЕТКА-600х300-30-Н</t>
  </si>
  <si>
    <t>Сетка вентиляционная, СЕТКА-800х500-30-Н</t>
  </si>
  <si>
    <t>Сетка вентиляционная, СЕТКА-1000х800-30-Н</t>
  </si>
  <si>
    <t>Дроссель-клапан прямоугольный, размер сечения 300x200, Д.К., АРКТИКА</t>
  </si>
  <si>
    <t>Дроссель-клапан прямоугольный, размер сечения 300x300, Д.К., АРКТИКА</t>
  </si>
  <si>
    <t>Дроссель-клапан прямоугольный, размер сечения 400x300, Д.К., АРКТИКА</t>
  </si>
  <si>
    <t>Круглый шумоглушитель, CSA 125/900, АРКТИКА</t>
  </si>
  <si>
    <t>Круглый шумоглушитель, CSA 315/900, АРКТИКА</t>
  </si>
  <si>
    <t>Клапан КЛОП-2 с пределом огнестойкости 60 мин, нормально открытый, с размерами внутреннего сечения 400x300 мм, с электромеханическим приводом на 220 В,  с соединительной коробкой и клеммной колодкой., КЛОП-2(60)-НО-400x300-MB/S(220)-К, ВИНГС-М</t>
  </si>
  <si>
    <t>Клапан КЛОП-2 с пределом огнестойкости 60 мин, нормально открытый, с размерами внутреннего сечения 1000x800 мм, с электромеханическим приводом на 220 В,  с соединительной коробкой и клеммной колодкой., КЛОП-2(60)-НО-1000x800-MB/S(220)-К, ВИНГС-М</t>
  </si>
  <si>
    <t>Клапан КЛОП-2 с пределом огнестойкости 60 мин., нормально открытый, с диаметром внутреннего сечения 125 мм фланцевый,  с электромеханическим приводом на 220 В,  с соединительной коробкой и клеммной колодкой., КЛОП-2(60)-НО-Фл-Ф125-MB/S(220)-К, ВИНГС-М</t>
  </si>
  <si>
    <t>Клапан КЛОП-2 с пределом огнестойкости 60 мин., нормально открытый, с диаметром внутреннего сечения 160 мм фланцевый,  с электромеханическим приводом BELIMO на 220 В,  с соединительной коробкой и клеммной колодкой., КЛОП-2(60)-НО-Фл-Ф160-MB/S(220)-К, ВИНГС-М</t>
  </si>
  <si>
    <t>Клапан КЛОП-2 с пределом огнестойкости 60 мин., нормально открытый, с диаметром внутреннего сечения 250 мм фланцевый,  с электромеханическим приводом на 220 В,  с соединительной коробкой и клеммной колодкой., КЛОП-2(60)-НО-Фл-Ф250-MB/S(220)-К, ВИНГС-М</t>
  </si>
  <si>
    <t>Клапаны для круглых воздуховодов КВК, КВК-125Р, АРКТИКА</t>
  </si>
  <si>
    <t>Клапаны для круглых воздуховодов КВК, КВК-160Р, АРКТИКА</t>
  </si>
  <si>
    <t>Клапаны для круглых воздуховодов КВК, КВК-250Р, АРКТИКА</t>
  </si>
  <si>
    <t>Клапаны для круглых воздуховодов КВК, КВК-500Р, АРКТИКА</t>
  </si>
  <si>
    <t>Воздуховод из тонколистовой оцинкованной стали 300x200, b=0,7, ГОСТ 14918-80*</t>
  </si>
  <si>
    <t>Воздуховод из тонколистовой оцинкованной стали 300x300, b=0,7, ГОСТ 14918-80*</t>
  </si>
  <si>
    <t>Воздуховод из тонколистовой оцинкованной стали 400x300, b=0,7, ГОСТ 14918-80*</t>
  </si>
  <si>
    <t>Воздуховод из тонколистовой оцинкованной стали 500x500, b=0,7, ГОСТ 14918-80*</t>
  </si>
  <si>
    <t>Воздуховод из тонколистовой оцинкованной стали 600x300, b=0,7, ГОСТ 14918-80*</t>
  </si>
  <si>
    <t>Воздуховод из тонколистовой оцинкованной стали 800x1000, b=0,7, ГОСТ 14918-80*</t>
  </si>
  <si>
    <t>Воздуховод из тонколистовой оцинкованной стали 1000x800, b=0,7, ГОСТ 14918-80*</t>
  </si>
  <si>
    <t>Воздуховод из тонколистовой оцинкованной стали 1900x1800, b=0,9, ГОСТ 14918-80*</t>
  </si>
  <si>
    <t>Воздуховод из тонколистовой оцинкованной стали 2000x1900, b=0,9, ГОСТ 14918-80*</t>
  </si>
  <si>
    <t>Воздуховод из тонколистовой оцинкованной стали ⌀125, b=0,5, ГОСТ 14918-80*</t>
  </si>
  <si>
    <t>Воздуховод из тонколистовой оцинкованной стали ⌀125, b=0,8, ГОСТ 14918-80*</t>
  </si>
  <si>
    <t>Воздуховод из тонколистовой оцинкованной стали ⌀160, b=0,5, ГОСТ 14918-80*</t>
  </si>
  <si>
    <t>Воздуховод из тонколистовой оцинкованной стали ⌀160, b=0,8, ГОСТ 14918-80*</t>
  </si>
  <si>
    <t>Воздуховод из тонколистовой оцинкованной стали ⌀250, b=0,6, ГОСТ 14918-80*</t>
  </si>
  <si>
    <t>Воздуховод из тонколистовой оцинкованной стали ⌀250, b=0,8, ГОСТ 14918-80*</t>
  </si>
  <si>
    <t>Воздуховод из тонколистовой оцинкованной стали ⌀630, b=0,7, ГОСТ 14918-80*</t>
  </si>
  <si>
    <t>Тепловая изоляция LAMELLA MAT L, толщина 20 мм, ROCKWOOL</t>
  </si>
  <si>
    <t>Тепловая изоляция LAMELLA MAT L, толщина 50 мм, ROCKWOOL</t>
  </si>
  <si>
    <t>Крепление горизонтального воздуховода к металлической колонне ø500, на основе комплекта hilti H5-27 в составе:
- хомут MV-PI 500 M10 (1шт)
- шпилька AM10x0,3м (2шт)
- монтажная гайка MQA-M10 (1шт)
- гайка М10 (1шт)
- профиль MQ-41 L=1500мм (1шт)
- крепеж к металлической балке MQT-21-41 (2шт)
- декоративная крышка MQZ-E41 (2шт), Hilti</t>
  </si>
  <si>
    <t>Крепление горизонтального воздуховода к металлической колонне ø630, на основе комплекта hilti H5-27 в составе:
- хомут MV-PI 630 M10 (1шт)
- шпилька AM10x0,3м (2шт)
- монтажная гайка MQA-M10 (1шт)
- гайка М10 (1шт)
- профиль MQ-41 L=1500мм (1шт)
- крепеж к металлической балке MQT-21-41 (2шт)
- декоративная крышка MQZ-E41 (2шт), Hilti</t>
  </si>
  <si>
    <t>Крепление горизонтального воздуховода к металлической балке ø500, на основе комплекта hilti H5-27 в составе:
- хомут MV-PI 500 M10 (1шт)
- шпилька AM10x2м (1шт)
- шпилька AM10x0,3м (2шт)
- маятниковый подвес MPH-M10 (1шт)
- гайка М10 (5шт)
- профиль MQ-21 L=300мм (1шт)
- профиль MQ-41 L=500мм (1шт)
- декоративная крышка MQZ-E21 (2шт)
- декоративная крышка MQZ-E41 (2шт), Hilti</t>
  </si>
  <si>
    <t>Крепление горизонтального воздуховода к металлической балке ø630, на основе комплекта hilti H5-27 в составе:
- хомут MV-PI 630 M10 (1шт)
- шпилька AM10x2м (1шт)
- шпилька AM10x0,3м (2шт)
- маятниковый подвес MPH-M10 (1шт)
- гайка М10 (5шт)
- профиль MQ-21 L=300мм (1шт)
- профиль MQ-41 L=500мм (1шт)
- декоративная крышка MQZ-E21 (2шт)
- декоративная крышка MQZ-E41 (2шт), Hilti</t>
  </si>
  <si>
    <t>Крепление горизонтального воздуховода к сэндвич панели ø500 на основе комплекта hilti H5-06 в составе:
- хомут MV-PI 500 M10 (1шт)
- консоль MQK-41/600 (1шт)
- шпилька AM10x0,5м (1шт)
- монтажная гайка MQA-M10 (1шт)
- гайка М10 (1шт)
-шуруп сэндвич-панель S-CD63C 5,5x86 (2 шт)
- декоративная крышка MQZ-E41 (1шт), Hilti</t>
  </si>
  <si>
    <t>Крепление горизонтального воздуховода к сэндвич панели ø630 на основе комплекта hilti H5-06 в составе:
- хомут MV-PI 630 M10 (1шт)
- консоль MQK-41/600 (1шт)
- шпилька AM10x0,5м (1шт)
- монтажная гайка MQA-M10 (1шт)
- гайка М10 (1шт)
-шуруп сэндвич-панель S-CD63C 5,5x86 (4 шт)
- декоративная крышка MQZ-E41 (1шт), Hilti</t>
  </si>
  <si>
    <t>Крепление горизонтального воздуховода к горизонтальной сэндвич панели 1000х800 на основе комплекта  в составе:
- консоль MQК-41 L=450мм (2шт)
- профиль MQ-21D L=1200мм (2шт)
- гайка MQA-М10 (2шт)
- гайка М10 (2шт)
- шпилька AM10x1м (2шт)
- уголок MQW-4 (2шт)
- гайка MQN (4шт)
-шуруп сэндвич-панель S-CD63C 5,5x86 (4 шт)
- декоративная крышка MQZ-E41 (2шт)
- декоративная крышка MQZ-E21 (2шт), Hilti</t>
  </si>
  <si>
    <t>Крепление горизонтального воздуховода к горизонтальной сэндвич панели ø125 на основе комплекта  в составе:
- хомут MV-PI 125 M10 (1шт)
- консоль MQК-41 L=450мм (2шт)
- профиль MQ-21D L=500мм (1шт)
- гайка MQA-М10 (1шт)
- гайка М10 (2шт)
- шпилька AM10x0,1м (1шт)
- уголок MQW-4 (2шт)
- гайка MQN (4шт)
-шуруп сэндвич-панель S-CD63C 5,5x86 (4 шт)
- декоративная крышка MQZ-E41 (2шт)
- декоративная крышка MQZ-E21 (2шт), Hilti</t>
  </si>
  <si>
    <t>Крепление горизонтального воздуховода к горизонтальной сэндвич панели ø250 на основе комплекта  в составе:
- хомут MV-PI 250 M10 (1шт)
- консоль MQК-41 L=450мм (2шт)
- профиль MQ-21D L=500мм (1шт)
- гайка MQA-М10 (1шт)
- гайка М10 (2шт)
- шпилька AM10x0,1м (1шт)
- уголок MQW-4 (2шт)
- гайка MQN (4шт)
-шуруп сэндвич-панель S-CD63C 5,5x86 (4 шт)
- декоративная крышка MQZ-E41 (2шт)
- декоративная крышка MQZ-E21 (2шт), Hilti</t>
  </si>
  <si>
    <t>Крепление двух горизонтальных воздуховодов к горизонтальной сэндвич панели 1000х800 и ø160 на основе комплекта  в составе:
- хомут MV-PI 160 M10 (1шт)
- шпилька AM10x0,1м (1шт)
- консоль MQК-41 L=450мм (2шт)
- профиль MQ-21D L=1600мм (1шт)
- профиль MQ-21D L=1200мм (1шт)
- гайка MQA-М10 (3шт)
- гайка М10 (3шт)
- шпилька AM10x1м (2шт)
- уголок MQW-4 (2шт)
- гайка MQN (4шт)
-шуруп сэндвич-панель S-CD63C 5,5x86 (4 шт)
- декоративная крышка MQZ-E41 (2шт)
- декоративная крышка MQZ-E21 (2шт), Hilti</t>
  </si>
  <si>
    <t>Крепление горизонтального воздуховода к профилированному листу ø125 на основе комплекта Н5-14 в составе:
- шпилька AM8x1м (1шт)
- трапециевидный кронштейн MVA-MS M8 (1шт)
- хомут MV-PI 125 M8 (1шт)
- шуруп MDO1Z4,2x13 (8шт), Hilti</t>
  </si>
  <si>
    <t>Крепление горизонтального воздуховода к профилированному листу ø160 на основе комплекта Н5-14 в составе:
- шпилька AM8x1м (1шт)
- трапециевидный кронштейн MVA-MS M8 (1шт)
- хомут MV-PI 160 M8 (1шт)
- шуруп MDO1Z4,2x13 (8шт), Hilti</t>
  </si>
  <si>
    <t>Крепление горизонтального воздуховода к профилированному листу ø250 на основе комплекта Н5-14 в составе:
- шпилька AM10x1м (1шт)
- трапециевидный кронштейн MVA-MS M10 (1шт)
- хомут MV-PI 250 M10 (1шт)
- шуруп MDO1Z4,2x13 (8шт), Hilti</t>
  </si>
  <si>
    <t>Крепление горизонтального воздуховода к профилированному листу ø315 на основе комплекта Н5-14 в составе:
- шпилька AM10x1м (1шт)
- трапециевидный кронштейн MVA-MS M10 (1шт)
- хомут MV-PI 315 M10 (1шт)
- шуруп MDO1Z4,2x13 (8шт), Hilti</t>
  </si>
  <si>
    <t>Крепление горизонтального воздуховода к профилированному листу 100х800 на основе комплекта Н5-18 в составе:
- шпилька AM8x1м (2шт)
- трапециевидный кронштейн MVA-MS M8 (2шт)
- профиль MM-C-30 L800мм
- шумопоглащающая вставка ММ-RI 10см (2шт)
- гайка М8 (4шт)
- шуруп MDO1Z4,2x13 (16шт)
- шайба широкополая А8,4-28 (2шт)
- монтажная шайба MM-CW M8 (2шт)
- декоративная крышка ММ-Е-30 (2шт), Hilti</t>
  </si>
  <si>
    <t>Крепление вентилятора прямоугольного на основе комплекта Н5-18 в составе:
- шпилька AM8x1м (2шт)
- трапециевидный кронштейн MVA-MS M8 (2шт)
- профиль MM-C-30 L800мм
- шумопоглащающая вставка ММ-RI 10см (2шт)
- гайка М8 (4шт)
- шуруп MDO1Z4,2x13 (16шт)
- шайба широкополая А8,4-28 (2шт)
- монтажная шайба MM-CW M8 (2шт)
- декоративная крышка ММ-Е-30 (2шт), Hilti</t>
  </si>
  <si>
    <t>Крепление  горизонтального воздуховода к  к металлической балке 1000х800, на основе комплекта hilti в составе:
- шпилька AM10x1м (2шт)
- шпилька AM10x0,3м (4шт)
- монтажная гайка MQA-M10 (2шт)
- гайка М10 (10шт)
- шайба широкополая А10,5-28 (10шт)
- профиль MQ-21 L=300мм (2шт)
- профиль MQ-41 L=2000мм (1шт)
- профиль MQ-41 L=1000мм (1шт)
- декоративная крышка MQZ-E21 (4шт)
- декоративная крышка MQZ-E41 (4шт), Hilti</t>
  </si>
  <si>
    <t>Заделка проходов воздуховодов через ограждающую конструкцию с нормируемо пределом огнестойкости EI45 в составе:
- минеральная вата по типу WIRED MAT 105;
- герметик CP 601S,  Hilti</t>
  </si>
  <si>
    <t>Заделка проходов воздуховодов через ограждающую конструкцию с нормируемо пределом огнестойкости EI15 в составе:
- минеральная вата по типу WIRED MAT 105;
- герметик CP 601S,  Hilti</t>
  </si>
  <si>
    <t>3.6.1</t>
  </si>
  <si>
    <t>3.6.2</t>
  </si>
  <si>
    <t>3.6.3</t>
  </si>
  <si>
    <t>3.6.4</t>
  </si>
  <si>
    <t>3.6.5</t>
  </si>
  <si>
    <t>3.6.1.1</t>
  </si>
  <si>
    <t>3.6.1.2</t>
  </si>
  <si>
    <t>3.6.1.3</t>
  </si>
  <si>
    <t>3.6.1.4</t>
  </si>
  <si>
    <t>3.6.1.5</t>
  </si>
  <si>
    <t>3.6.1.6</t>
  </si>
  <si>
    <t>В1</t>
  </si>
  <si>
    <t>В2</t>
  </si>
  <si>
    <t>К1</t>
  </si>
  <si>
    <t>К2</t>
  </si>
  <si>
    <t>3.6.2.1</t>
  </si>
  <si>
    <t>3.6.2.2</t>
  </si>
  <si>
    <t>3.6.2.3</t>
  </si>
  <si>
    <t>3.6.2.4</t>
  </si>
  <si>
    <t>3.6.2.5</t>
  </si>
  <si>
    <t>3.6.3.1</t>
  </si>
  <si>
    <t>3.6.3.2</t>
  </si>
  <si>
    <t>3.6.3.3</t>
  </si>
  <si>
    <t>3.6.3.4</t>
  </si>
  <si>
    <t>3.6.3.5</t>
  </si>
  <si>
    <t>3.6.3.6</t>
  </si>
  <si>
    <t>3.6.4.1</t>
  </si>
  <si>
    <t>3.6.4.2</t>
  </si>
  <si>
    <t>3.6.4.3</t>
  </si>
  <si>
    <t>3.6.4.4</t>
  </si>
  <si>
    <t>3.6.4.5</t>
  </si>
  <si>
    <t>3.6.4.6</t>
  </si>
  <si>
    <t>3.6.4.7</t>
  </si>
  <si>
    <t>3.6.4.8</t>
  </si>
  <si>
    <t>3.6.4.9</t>
  </si>
  <si>
    <t>3.6.4.10</t>
  </si>
  <si>
    <t>3.6.4.11</t>
  </si>
  <si>
    <t>3.6.4.12</t>
  </si>
  <si>
    <t>3.6.4.13</t>
  </si>
  <si>
    <t>3.6.4.14</t>
  </si>
  <si>
    <t>3.6.4.15</t>
  </si>
  <si>
    <t>3.6.4.16</t>
  </si>
  <si>
    <t>3.6.4.17</t>
  </si>
  <si>
    <t>3.6.4.18</t>
  </si>
  <si>
    <t>3.6.4.19</t>
  </si>
  <si>
    <t>3.6.4.20</t>
  </si>
  <si>
    <t>3.6.4.21</t>
  </si>
  <si>
    <t>3.6.4.22</t>
  </si>
  <si>
    <t>3.6.5.1</t>
  </si>
  <si>
    <t>3.6.5.2</t>
  </si>
  <si>
    <t>3.6.5.3</t>
  </si>
  <si>
    <t>3.6.5.4</t>
  </si>
  <si>
    <t>3.6.5.5</t>
  </si>
  <si>
    <t>3.6.5.6</t>
  </si>
  <si>
    <t>3.6.5.7</t>
  </si>
  <si>
    <t>3.6.5.8</t>
  </si>
  <si>
    <t>3.6.5.9</t>
  </si>
  <si>
    <t>3.6.5.10</t>
  </si>
  <si>
    <t>3.6.5.11</t>
  </si>
  <si>
    <t>3.6.5.12</t>
  </si>
  <si>
    <t>3.6.5.13</t>
  </si>
  <si>
    <t>3.6.5.14</t>
  </si>
  <si>
    <t>3.6.5.15</t>
  </si>
  <si>
    <t>3.6.5.16</t>
  </si>
  <si>
    <t>Наружный водопровод и канализация</t>
  </si>
  <si>
    <t>3.6.6</t>
  </si>
  <si>
    <t>м³</t>
  </si>
  <si>
    <t>Механизированная разработка сухого грунта экскаватором, в отвал</t>
  </si>
  <si>
    <t>Механизированная разработка сухого грунта экскаватором автосамосвал</t>
  </si>
  <si>
    <t>Вывоз избыточного грунта на расстояние до 20 км</t>
  </si>
  <si>
    <t>Разработка мокрого и доработка грунта вручную с погрузкой в автосамосвал</t>
  </si>
  <si>
    <t>Устройство песчаной подушки для труб Н=150мм с Куп≥0,95</t>
  </si>
  <si>
    <t xml:space="preserve">Устройство гравийно-щебеночной подготовки для труб Н=150мм </t>
  </si>
  <si>
    <t>Засыпка трубопровода песком под дорогой с засыпкой пазух с Куп≥0,95</t>
  </si>
  <si>
    <t>Засыпка труб-да песком под газоном на высоту 0,3м c засыпкой пазух с Куп≥0,92</t>
  </si>
  <si>
    <t>Обратная засыпка местным грунтом из отвала</t>
  </si>
  <si>
    <t>Монтажно-изоляционные работы</t>
  </si>
  <si>
    <t xml:space="preserve">Укладка (напорных) полиэтиленовых труб ПЭ100 SDR13,6 по ГОСТ 18599-2001 Dy50
</t>
  </si>
  <si>
    <t>Протаскивание полиэтиленовой трубы Д63 в футляр Д273 на опорах</t>
  </si>
  <si>
    <t>п.м.</t>
  </si>
  <si>
    <t>Стальные опорно-направляющие кольца (Скользящая хомутовая опора ОЦК-63-273х7)</t>
  </si>
  <si>
    <t>Заделка концов футляра Д273 мягким материалом типа Вилатерм</t>
  </si>
  <si>
    <t>Весьма усиленная изоляция сварных стыков футляров Д377 L=0.3м</t>
  </si>
  <si>
    <t>Монтаж отвода литой ПЭ 90 63</t>
  </si>
  <si>
    <t>Укладка стальных электросварных труб по ГОСТ 10704-91 с весьма усиленной гидроизоляцией 219x6.0м</t>
  </si>
  <si>
    <t>Укладка стальных электросварных труб по ГОСТ 10704-91 с весьма усиленной гидроизоляцией 377x7.0м</t>
  </si>
  <si>
    <t>Укладка стальных электросварных труб по ГОСТ 10704-91 с весьма усиленной гидроизоляцией 530x7.0м</t>
  </si>
  <si>
    <t>Протаскивание полиэтиленовой трубы 377 в футляр Д630 на опорах</t>
  </si>
  <si>
    <t>Стальные опорно-направляющие кольца (Скользящая хомутовая опора ОЦК-377-630х7)</t>
  </si>
  <si>
    <t>Протаскивание полиэтиленовой трубы 219 в футляр Д426 на опорах</t>
  </si>
  <si>
    <t>Стальные опорно-направляющие кольца (Скользящая хомутовая опора ОЦК-219-427х7)</t>
  </si>
  <si>
    <t>Заделка концов футляра  мягким материалом типа Вилатерм 630</t>
  </si>
  <si>
    <t>Заделка концов футляра  мягким материалом типа Вилатерм 426</t>
  </si>
  <si>
    <t>Укладка стальных футляров (труба стальная электросварная по ГОСТ 10704-91) с весьма усиленной гидроизоляцией 630x7.0мм</t>
  </si>
  <si>
    <t>Укладка стальных футляров (труба стальная электросварная по ГОСТ 10704-91) с весьма усиленной гидроизоляцией 426х7,0мм</t>
  </si>
  <si>
    <t>Задвижка чугунная фланцевая DN 500, PN10 в комплекте со штурвалом</t>
  </si>
  <si>
    <t>Затвор DN 200, PN16</t>
  </si>
  <si>
    <t>Затвор DN 50, PN16</t>
  </si>
  <si>
    <t>Монтаж гибкой стальной вставки DN500, DN10</t>
  </si>
  <si>
    <t>Монтаж гибкой стальной вставки DN200, DN16</t>
  </si>
  <si>
    <t>Отвод 90º-219х6 по ГОСТ 17375-2001</t>
  </si>
  <si>
    <t>Отвод 90º-377х9 по ГОСТ 17375-2001</t>
  </si>
  <si>
    <t>Отвод 90º-530х9 по ГОСТ 17375-2001</t>
  </si>
  <si>
    <t>Тройник 90º-530х8 по ОСТ 36-24-77</t>
  </si>
  <si>
    <t>Тройник равнопроходной 90º-377х10 по ГОСТ 17376-2001</t>
  </si>
  <si>
    <t>Тройник переходной 90º-350х200</t>
  </si>
  <si>
    <t xml:space="preserve">Переход стальной 350х200 </t>
  </si>
  <si>
    <t>Пожарная подставка фланцевая DN200 PN16</t>
  </si>
  <si>
    <t>Конфузор 700х10-500х10</t>
  </si>
  <si>
    <t>Фланец стальной плоский приварной DN500 PN16</t>
  </si>
  <si>
    <t>Врезка трубы DN50 в трубу DN200</t>
  </si>
  <si>
    <t>Весьма усиленная изоляция сварных стыков трубопроводов и футляров Д219 L=0.3м  в 2 слоя</t>
  </si>
  <si>
    <t>Весьма усиленная изоляция сварных стыков трубопроводов и футляров Д377 L=0.3м  в 2 слоя</t>
  </si>
  <si>
    <t>Весьма усиленная изоляция сварных стыков трубопроводов и футляров Д426 L=0.3м  в 2 слоя</t>
  </si>
  <si>
    <t>Весьма усиленная изоляция сварных стыков трубопроводов и футляров Д530 L=0.3м  в 2 слоя</t>
  </si>
  <si>
    <t>Установка пожарных гидрантов</t>
  </si>
  <si>
    <t>Устройство водопроводных колодцев, диаметром: 2000мм</t>
  </si>
  <si>
    <t>Устройство водопроводных колодцев, диаметром: 1500мм</t>
  </si>
  <si>
    <t>Укладка канализационных полиэтиленовых труб КОРСИС ПРО DN/OD SN16 с раструбом и уплотнительными кольцами D200</t>
  </si>
  <si>
    <t xml:space="preserve">Укладка канализационных труб НПВХ 110 </t>
  </si>
  <si>
    <t>Протаскивание полиэтиленовой трубы 200 в футляр Д426 на опорах</t>
  </si>
  <si>
    <t>Стальные опорно-направляющие кольца (Скользящая хомутовая опора ОЦК-200-426х6)</t>
  </si>
  <si>
    <t>Протаскивание полиэтиленовой трубы 110 в футляр Д325 на опорах</t>
  </si>
  <si>
    <t>Стальные опорно-направляющие кольца (Скользящая хомутовая опора ОЦК-110-325х5)</t>
  </si>
  <si>
    <t>Заделка концов футляра Д325 мягким материалом типа Вилатерм</t>
  </si>
  <si>
    <t>Заделка концов футляра Д426 мягким материалом типа Вилатерм</t>
  </si>
  <si>
    <t>Укладка стальных футляров (труба стальная электросварная по ГОСТ 10704-91) с весьма усиленной гидроизоляцией 325x5.0м</t>
  </si>
  <si>
    <t>Укладка стальных футляров (труба стальная электросварная по ГОСТ 10704-91) с весьма усиленной гидроизоляцией 426x6.0м</t>
  </si>
  <si>
    <t>Весьма усиленная изоляция сварных стыков футляров Д426 L=0.3м (в 2 слоя)</t>
  </si>
  <si>
    <t>Устройство водопроводных колодцев, диаметром: 1000 мм</t>
  </si>
  <si>
    <t>Укладка канализационных полиэтиленовых труб КОРСИС ПРО DN/OD SN16 с раструбом и уплотнительными кольцами D160</t>
  </si>
  <si>
    <t>Укладка канализационных полиэтиленовых труб КОРСИС ПРО DN/OD SN16 с раструбом и уплотнительными кольцами D250</t>
  </si>
  <si>
    <t>Укладка канализационных полиэтиленовых труб КОРСИС ПРО DN/OD SN16 с раструбом и уплотнительными кольцами D315</t>
  </si>
  <si>
    <t>Укладка канализационных полиэтиленовых труб КОРСИС ПРО DN/OD SN16 с раструбом и уплотнительными кольцами D400</t>
  </si>
  <si>
    <t>Укладка канализационных полиэтиленовых труб КОРСИС ПРО DN/OD SN16 с раструбом и уплотнительными кольцами D500</t>
  </si>
  <si>
    <t>Монтаж соединительной муфты в комплекте с уплотнительными кольцами для труб КОРСИС ПРО DN/OD SN16, D160</t>
  </si>
  <si>
    <t>Монтаж соединительной муфты в комплекте с уплотнительными кольцами для труб КОРСИС ПРО DN/OD SN16, D200</t>
  </si>
  <si>
    <t>Монтаж соединительной муфты в комплекте с уплотнительными кольцами для труб КОРСИС ПРО DN/OD SN16, D250</t>
  </si>
  <si>
    <t>Укладка напорных полиэтиленовых труб по ГОСТ 18599-2001 ПЭ 100SDR17 160х9,5</t>
  </si>
  <si>
    <t>Укладка напорных полиэтиленовых труб по ГОСТ 18599-2001 ПЭ 100SDR13,6 75х5,6</t>
  </si>
  <si>
    <t>Укладка напорных полиэтиленовых труб по ГОСТ 18599-2001 ПЭ 100SDR13,6 110х8,1</t>
  </si>
  <si>
    <t>Укладка напорных полиэтиленовых труб по ГОСТ 18599-2001 ПЭ 100SDR13,6 200х14,7</t>
  </si>
  <si>
    <t>Протаскивание полиэтиленовой трубы 160 в футляр Д377 на опорах</t>
  </si>
  <si>
    <t>Опорно-центрирующие кольца ОЦК-160-377х6</t>
  </si>
  <si>
    <t>Протаскивание полиэтиленовой трубы 250 в футляр Д426 на опорах</t>
  </si>
  <si>
    <t>Опорно-центрирующие кольца ОЦК-250-426х6</t>
  </si>
  <si>
    <t>Протаскивание полиэтиленовой трубы 315 в футляр Д530 на опорах</t>
  </si>
  <si>
    <t>Опорно-центрирующие кольца ОЦК-315-530х7</t>
  </si>
  <si>
    <t>Протаскивание полиэтиленовой трубы 400 в футляр Д630 на опорах</t>
  </si>
  <si>
    <t>Опорно-центрирующие кольца ОЦК-400-630х7</t>
  </si>
  <si>
    <t>Протаскивание полиэтиленовой трубы 500 в футляр Д720 на опорах</t>
  </si>
  <si>
    <t>Опорно-центрирующие кольца ОЦК-500-720х10</t>
  </si>
  <si>
    <t>Заделка концов футляра мягким материалом типа Вилатерм Д377</t>
  </si>
  <si>
    <t>Заделка концов футляра мягким материалом типа Вилатерм Д426</t>
  </si>
  <si>
    <t>Заделка концов футляра мягким материалом типа Вилатерм Д530</t>
  </si>
  <si>
    <t>Заделка концов футляра мягким материалом типа Вилатерм Д630</t>
  </si>
  <si>
    <t>Заделка концов футляра мягким материалом типа Вилатерм Д720</t>
  </si>
  <si>
    <t>Укладка стальных футляров (труба стальная электросварная по ГОСТ 10704-91) с весьма усиленной гидроизоляцией 377x6.0</t>
  </si>
  <si>
    <t>Укладка стальных футляров (труба стальная электросварная по ГОСТ 10704-91) с весьма усиленной гидроизоляцией 426x6.0</t>
  </si>
  <si>
    <t>Укладка стальных футляров (труба стальная электросварная по ГОСТ 10704-91) с весьма усиленной гидроизоляцией 530х7.0</t>
  </si>
  <si>
    <t>Укладка стальных футляров (труба стальная электросварная по ГОСТ 10704-91) с весьма усиленной гидроизоляцией 630х7.0</t>
  </si>
  <si>
    <t>Укладка стальных футляров (труба стальная электросварная по ГОСТ 10704-91) с весьма усиленной гидроизоляцией 720х10.0</t>
  </si>
  <si>
    <t>Весьма усиленная изоляция сварных стыков футляров (в 2 слоя) 377x6.0</t>
  </si>
  <si>
    <t>Весьма усиленная изоляция сварных стыков футляров (в 2 слоя) 426x6.0</t>
  </si>
  <si>
    <t>Весьма усиленная изоляция сварных стыков футляров (в 2 слоя) 530х7.0</t>
  </si>
  <si>
    <t>Весьма усиленная изоляция сварных стыков футляров (в 2 слоя) 630х7.0</t>
  </si>
  <si>
    <t>Весьма усиленная изоляция сварных стыков футляров (в 2 слоя) 720х10.0</t>
  </si>
  <si>
    <t xml:space="preserve">Устройство канализационных колодцев, высотой до 3,0 м, высота рабочей части 1,8м,  диаметром: 1000 мм </t>
  </si>
  <si>
    <t xml:space="preserve">Устройство канализационных колодцев, высотой до 3,0 м, высота рабочей части 1,8м,  диаметром: 1500 мм </t>
  </si>
  <si>
    <t xml:space="preserve">Устройство канализационных колодцев, высотой до 3,0 м, высота рабочей части 1,8м,  диаметром: 2000 мм </t>
  </si>
  <si>
    <t>Устройство дождеприемных колодцев, диаметром 700 мм Н=1720 мм</t>
  </si>
  <si>
    <t>Устройство дождеприемных колодцев, диаметром 700 мм Н=1440 мм</t>
  </si>
  <si>
    <t>Устройство дождеприемных колодцев, диаметром 700 мм Н=2340 мм</t>
  </si>
  <si>
    <t>Монтаж канализационной насосной станции</t>
  </si>
  <si>
    <t xml:space="preserve">Установка насосного оборудования Grundfos SE1.110.200.185.4.52M.C </t>
  </si>
  <si>
    <t>Монтаж автоматической трубной муфты DN200</t>
  </si>
  <si>
    <t>Монтаж щитового затвора 900х900 с удлиненным штоком L=5.0м</t>
  </si>
  <si>
    <t>Монтаж направляющих для корзины из нержавеющй стали H=5 м</t>
  </si>
  <si>
    <t>Монтаж направляющих для насосного оборудования из нержавеющй стали H=5 м</t>
  </si>
  <si>
    <t>Монтаж креплений для поплавковых датчиков уровня</t>
  </si>
  <si>
    <t>Монтаж задвижки шиберной DN200</t>
  </si>
  <si>
    <t>Монтаж задвижки шиберной DN250</t>
  </si>
  <si>
    <t>Монтаж шарового обратного клапана DN250</t>
  </si>
  <si>
    <t>Монтаж перехода из нержавеющей стали 250х200</t>
  </si>
  <si>
    <t>Монтаж напорного трубопровода из нержавеющей стали DN250</t>
  </si>
  <si>
    <t>Монтаж напорного трубопровода из нержавеющей стали DN200</t>
  </si>
  <si>
    <t>Монтаж напорного трубопровода из нержавеющей стали DN350</t>
  </si>
  <si>
    <t>Монтаж площадки обслуживания из нержавеющей стали</t>
  </si>
  <si>
    <t>Монтаж лестницы из нержавеющей стали Н=5,0м</t>
  </si>
  <si>
    <t>Приварка фланца стального плоского DN200, PN10</t>
  </si>
  <si>
    <t>Приварка фланца стального плоского DN250, PN10</t>
  </si>
  <si>
    <t>Монтаж втулки под фланец со свободным фланцем</t>
  </si>
  <si>
    <t>Установка насосного оборудования CNP 50WQ10-7-0.55</t>
  </si>
  <si>
    <t>Шаровой обратный клапан DN65 PN10</t>
  </si>
  <si>
    <t>Задвижка шиберная DN65 PN10</t>
  </si>
  <si>
    <t>Втулка под фланец со свободным фланцем D75</t>
  </si>
  <si>
    <t>Фланец стальной плоский приварной DN65, PN10</t>
  </si>
  <si>
    <t>Втулка под фланец со свободным фланцем D110</t>
  </si>
  <si>
    <t>Фланец стальной плоский приварной DN110, PN10</t>
  </si>
  <si>
    <t>Монтаж щитовых затворов 400х400</t>
  </si>
  <si>
    <t>Монтаж комбинированного песконефтеуловителя Polycorr с сорбционным фильтром КПНУФ-1600-7900, Производительность - 6л/с, Габаритные размеры: D=1600мм, L=7900мм</t>
  </si>
  <si>
    <t>Монтаж колодца с расходомером Polycorr-КР-1200-2300
Габаритные размеры: D=1200мм, Hподз=2100мм, H=2300 мм
Расходомер: ЭХО-Р-03</t>
  </si>
  <si>
    <t>Монтаж колодца контрольного Polycorr-КК-1600-2100
Габаритные размеры: D=1600мм, Hподз=2100мм, H=2100 мм</t>
  </si>
  <si>
    <t>Монтаж колодца ультрофиолетового обеззараживания Polycorr-УФО-2300-3660
Производительность – 21.6м3/ч
Габаритные размеры: D=2300мм, Hподз=3460мм, H=3660 мм</t>
  </si>
  <si>
    <t>3.6.6.1</t>
  </si>
  <si>
    <t>3.6.6.2</t>
  </si>
  <si>
    <t>3.6.6.3</t>
  </si>
  <si>
    <t>3.6.6.4</t>
  </si>
  <si>
    <t>3.6.6.5</t>
  </si>
  <si>
    <t>3.6.6.6</t>
  </si>
  <si>
    <t>3.6.6.7</t>
  </si>
  <si>
    <t>3.6.6.8</t>
  </si>
  <si>
    <t>3.6.6.9</t>
  </si>
  <si>
    <t>3.6.6.10</t>
  </si>
  <si>
    <t>3.6.6.11</t>
  </si>
  <si>
    <t>3.6.6.12</t>
  </si>
  <si>
    <t>3.6.6.13</t>
  </si>
  <si>
    <t>Вскрытие и восстановление асфальтового покрытия</t>
  </si>
  <si>
    <t>Укладка (напорных) полиэтиленовых труб ПЭ100 SDR13,6 по ГОСТ 18599-2001  Д63</t>
  </si>
  <si>
    <t>Укладка (напорных) полиэтиленовых труб ПЭ100 SDR13,6 по ГОСТ 18599-2001  Д110</t>
  </si>
  <si>
    <t>Задвижка чугунная фланцевая А DN 100, PN10 в комплекте со штурвалом</t>
  </si>
  <si>
    <t>Тройник 90º-108х4 оцинкованный по ГОСТ 17376-2001</t>
  </si>
  <si>
    <t>Переход К-108х3,5-57х3 оцинкованный</t>
  </si>
  <si>
    <t>Фланец стальной плоский приварной DN100 PN10</t>
  </si>
  <si>
    <t>Фланец стальной плоский приварной DN50 PN10</t>
  </si>
  <si>
    <t>Втулка под фланец в комплекте со свододным фланцем 110</t>
  </si>
  <si>
    <t>Втулка под фланец в комплекте со свододным фланцем 63</t>
  </si>
  <si>
    <t>Отвод 90º ПЭ ПЭ100 SDR13,6 63</t>
  </si>
  <si>
    <t>Устройство водопроводных колодцев, диаметром: 1500мм высотой до 2500мм, высота рабочей части 1800мм</t>
  </si>
  <si>
    <t>Монтаж оборудования для существующей скважины</t>
  </si>
  <si>
    <t>Монтаж оголовка для скважины</t>
  </si>
  <si>
    <t>Монтаж трехходового крана</t>
  </si>
  <si>
    <t>Монтаж манометра показывающего МП-ЗУ, Ру=10кгс/см2</t>
  </si>
  <si>
    <t>Монтаж задвижки клиновой DN50, PN16</t>
  </si>
  <si>
    <t>Монтаж задвижки клиновой DN65, PN16</t>
  </si>
  <si>
    <t>Монтаж обратного клапана DN65, PN16</t>
  </si>
  <si>
    <t>Монтаж полугайки ГМ-50</t>
  </si>
  <si>
    <t>Монтаж перехода К-108х3,5-76х3 ,5</t>
  </si>
  <si>
    <t>Монтаж тройника 76х3,5-57х3,0</t>
  </si>
  <si>
    <t>Приварка втулки под фланец в комплекте со свободным и ответным фланцем DN100</t>
  </si>
  <si>
    <t>Устройство бетонного оголовка из бетона В15</t>
  </si>
  <si>
    <t>Монтаж кольца стенового КС20-6</t>
  </si>
  <si>
    <t>Монтаж плиты перекрытия 1ПП20-1</t>
  </si>
  <si>
    <t>Монтаж кольца опорного КО.6</t>
  </si>
  <si>
    <t>Монтаж закладных деталей согласно ТПР 901-09-11.84 альбом VI.88</t>
  </si>
  <si>
    <t>Вынос сети В3</t>
  </si>
  <si>
    <t>Вынос сети К2</t>
  </si>
  <si>
    <t xml:space="preserve">Восстановление /восстановление асфальтного покрытия  </t>
  </si>
  <si>
    <t>Укладка канализационных полиэтиленовых труб КОРСИС ПРО DN/OD SN16 с раструбом и уплотнительными кольцами Д400</t>
  </si>
  <si>
    <t>Укладка канализационных полиэтиленовых труб КОРСИС ПРО DN/OD SN16 с раструбом и уплотнительными кольцами Д315</t>
  </si>
  <si>
    <t>Устройство водопроводных колодцев, диаметром: 1500 мм</t>
  </si>
  <si>
    <t>Системы связи</t>
  </si>
  <si>
    <t>Центральное и коммутационное оборудование СКС, ЛВС и ВТС</t>
  </si>
  <si>
    <t>уп.</t>
  </si>
  <si>
    <t>Коммутационная панель типа Krone, 150 пар в составе:</t>
  </si>
  <si>
    <t>Шкаф телекоммуникационный напольный 19",24U(600x800), передняя дверь металл, ШТ-НП-24U-600-800-М, СвязьСтройДеталь</t>
  </si>
  <si>
    <t>Вентиляторный модуль , 3 вентилятора с термодатчиком без шнура питания 35С , ВМ-3-19", СвязьСтройДеталь</t>
  </si>
  <si>
    <t>Шина заземления 19" , ШЗ-19 ССД, СвязьСтройДеталь</t>
  </si>
  <si>
    <t>Органайзер кабельный горизонтальный с крышкой,  ОКГК-19"-1U ССД, СвязьСтройДеталь</t>
  </si>
  <si>
    <t>Крепежный набор для 19" шкафов и стоек, 20 шт./уп., 130504-00074, СвязьСтройДеталь</t>
  </si>
  <si>
    <t>Блок розеток 220В, PH12-8D1-P, ITK</t>
  </si>
  <si>
    <t>Оптический распределительный кросс укомплектованный: SC (Simplex) 48шт, (OS2), ШКОС-Л -2U/4 -48 -SC ~48 -SC/SM ~48 -SC/UPC, 130308-00116, СвязьСтройДеталь</t>
  </si>
  <si>
    <t>Оптический распределительный кросс укомплектованный: SC (Simplex) 16шт, (OS2), ШКОС-Л -1U/2 -16 -SC ~16 -SC/SM ~16 -SC/UPC, 130308-00104, СвязьСтройДеталь</t>
  </si>
  <si>
    <t>Управляемый коммутатор уровня L3, который имеет 24 порта 10/100/1000BASE-T и 4 порта 10GBASE-R (SFP+)/1000BASE-X (SFP). Кронштейны для крепления в комплекте., MES2324, Eltex</t>
  </si>
  <si>
    <t>Коммутатор L3 24 порта 1G SFP, 4 порта 10G SFP.  Кронштейны для крепления в комплекте., MES3324F, Eltex</t>
  </si>
  <si>
    <t>Модуль питания, PM160-220/12 , Eltex</t>
  </si>
  <si>
    <t>Трансивер (SFP модуль одномодовый), SC, FH-SB3512IDS20, Eltex</t>
  </si>
  <si>
    <t>Трансивер (SFP модуль одномодовый), SC, FH-SB5312IDS20, Eltex</t>
  </si>
  <si>
    <t>Коммутационная панель 19” моноблочная, категория 6, UTP, 1U, 24 порта, черный,  PP24-1UC6U-D05, ITK</t>
  </si>
  <si>
    <t>Несущая С1 для плинтов ПВТ 19" 3U , 120915-00063, СвязьСтройДеталь</t>
  </si>
  <si>
    <t>Плинт универсальный ПВТ-10Р-5е, 10 пар размыкаемые контакты 0...9, 120902-00081, СвязьСтройДеталь</t>
  </si>
  <si>
    <t>Плинт заземления универсальный ПВТ 10 пар, красный, 120902-00094, СвязьСтройДеталь</t>
  </si>
  <si>
    <t>Источник бесперебойного питания, SKAT-UPS 1500 RACK+3x9Ah, Бастион</t>
  </si>
  <si>
    <t>Периферийное и оконечное оборудование СКС, ЛВС, ВТС</t>
  </si>
  <si>
    <t>Модульная настен. коробка для эл/устан. изделий VIVA, IP55,2мод., 54655, ДКС</t>
  </si>
  <si>
    <t>Комп.роз. RJ45 кат.6, 8P8C, Viva, белая, 1мод, 45057, ДКС</t>
  </si>
  <si>
    <t>Заглушка на 1 модуль, «Viva», белая, 45016, ДКС</t>
  </si>
  <si>
    <t>Телефонный аппарат , Телта-214-4, ОАО Пермский Телефонный Завод «Телта»</t>
  </si>
  <si>
    <t>Кабели и расходные материалы СКС, ЛВС, ВТС</t>
  </si>
  <si>
    <t>Кабель патч-корд UTP 6 кат. RJ45/RJ11 в составе:</t>
  </si>
  <si>
    <t>компл</t>
  </si>
  <si>
    <t>Патч-корд волоконно-оптический (шнур) SM, SC/UPC-SC/UPC, Simplex, 2,0 мм, 1,0 м , FPC09-SCU-SCU-C1L-1M, ITK</t>
  </si>
  <si>
    <t>Патч-корд волоконно-оптический (шнур) SM, SC/UPC-SC/UPC, Simplex, 2,0 мм, 25,0 м , FPC09-SCU-SCU-C1L-25M, ITK</t>
  </si>
  <si>
    <t>Кабель категории 6, U/UTP, 4 пары, 24 AWG, ПВХ нг(А)-HF, внутренней прокладки, коробка 305 м,  LC2-C604-121, ITK</t>
  </si>
  <si>
    <t>Коннектор 8р8с, СвязьСтройДеталь</t>
  </si>
  <si>
    <t>Коннектор 6р4с, СвязьСтройДеталь</t>
  </si>
  <si>
    <t>Кабель питания С13 - нем.ст, PC-C13D-2M, ITK</t>
  </si>
  <si>
    <t>Провод заземления 1х4,0 кв.мм желто-зеленый ГОСТ, ПуГВнг(А)-LS 1х4, Электрокабель</t>
  </si>
  <si>
    <t>Наконечник медный 4мм2 (4-5-3,1) ,  ТМЛ SC4-5, ЗАО "МПО Электромонтаж"</t>
  </si>
  <si>
    <t>Провод кроссировочный,  LC1-C5E01-100, ITK</t>
  </si>
  <si>
    <t>Труба гuбкая, ПВХ, 20мм, с nроmяжкоu (91920), 16002, 91920, ДКС</t>
  </si>
  <si>
    <t>Переходник армированная труба-коробка, IP65, 3/4, д.20мм, 55120, ДКС</t>
  </si>
  <si>
    <t>Труба сталь ВГП ДУ 25 (ДН 33,5Х2,8) ГОСТ 3262-75 , 033-0400, ТМК</t>
  </si>
  <si>
    <t>Комплект дюбель-саморез, ДКС</t>
  </si>
  <si>
    <t>Пена огнестойкая однокомпонентная DF, баллон 740мл, DF1201, ДКС</t>
  </si>
  <si>
    <t>В соответствии с 1233-21-Р-1-01-СС1 Том 7.1</t>
  </si>
  <si>
    <t>Система водоснабжения и канализации</t>
  </si>
  <si>
    <t>Автоматизация и диспетчеризация инженерных систем</t>
  </si>
  <si>
    <t>В соответствии с 1233-21-Р-1-01-АК Том 7.3</t>
  </si>
  <si>
    <t>Приборы и средства автоматизации вентиляции</t>
  </si>
  <si>
    <t>комп-т</t>
  </si>
  <si>
    <t>Преобразователь протокола Modbus, МКОН-230, ООО "Производственное Объединение ОВЕН"</t>
  </si>
  <si>
    <t>Панель 19” с DIN-рейкой, 2U, 60A-42-03-13SL, Eurolan</t>
  </si>
  <si>
    <t>Приборы и средства автоматизации кондиционирования</t>
  </si>
  <si>
    <t>Модуль дискретного ввода, МВ210-204, ОВЕН</t>
  </si>
  <si>
    <t>Блок питания, БП15Б-Д2-24, ОВЕН</t>
  </si>
  <si>
    <t>Приборы и средства системы газоанализа</t>
  </si>
  <si>
    <t>Информационный блок, СИГМА-03.ИПК-2.4, ООО "НПП "ГазоАналит"</t>
  </si>
  <si>
    <t>Датчик-сигнализатор (калибровка по фреону), СИГМА-03.Д, ООО "НПП "ГазоАналит"</t>
  </si>
  <si>
    <t>Кабели и расходные материалы автоматизации вентиляции</t>
  </si>
  <si>
    <t>Саморезы универсальные 6х30</t>
  </si>
  <si>
    <t>Кабель силовой, ВВГнг(А)-LS-3х1.5 мм2, МПО "Электромонтаж"</t>
  </si>
  <si>
    <t>Кабель силовой, ВВГнг(А)-LS-5х1.5 мм2, МПО "Электромонтаж"</t>
  </si>
  <si>
    <t>Кабель силовой, ВВГнг(А)-LS-5х2.5 мм2, МПО "Электромонтаж"</t>
  </si>
  <si>
    <t>Кабель контрольный, МКЭШВнг(А)-LS-1х2х0,75, Электрокабель</t>
  </si>
  <si>
    <t>Кабель контрольный, МКЭШВнг(А)-LS-2х2х0,75, Электрокабель</t>
  </si>
  <si>
    <t>Кабель патч-корд UTP 6 кат. 0,5м., PC01-C6U-05M, ITK</t>
  </si>
  <si>
    <t>Провод ПуГВ 1х6,0 кв.мм желто-зеленый ГОСТ, "Электрокабель" Кольчугино</t>
  </si>
  <si>
    <t>Кабельный наконечники с медными жилами (лужёная медь), TMЛ SC6-5, МПО "Электромонтаж"</t>
  </si>
  <si>
    <t>Труба гибкая, ПВХ, ∅20м, с протяжкой, 91920, ДКС</t>
  </si>
  <si>
    <t>Металлический дюбель для газобетона 6х32 (50 шт) , CM280632, ДКС</t>
  </si>
  <si>
    <t>Металлорукав в герметичной ПВХ изоляции, Dнар 19,5, 6071R-015, ДКС</t>
  </si>
  <si>
    <t>Кабели и расходные материалы системы кондиционирования</t>
  </si>
  <si>
    <t>Кабель сигнальный, МКЭШВнг(А)-LS-1х2х0,75, Электрокабель</t>
  </si>
  <si>
    <t>Кабель сигнальный, МКЭШВнг(А)-LS-2х2х0,75, Электрокабель</t>
  </si>
  <si>
    <t>Кабели и расходные материалы автоматизации системы холодоснабжения</t>
  </si>
  <si>
    <t>Кабели и расходные материалы системы газоанализа</t>
  </si>
  <si>
    <t>Металлический дюбель для газобетона 6х32 , CM280632, ДКС</t>
  </si>
  <si>
    <t>Системы безопасности</t>
  </si>
  <si>
    <t>В соответствии с 1233-21-Р-1-01-СС2 Том 7.2</t>
  </si>
  <si>
    <t>Стационарное оборудование ОС</t>
  </si>
  <si>
    <t>Пульт контроля и управления охранно-пожарный, С2000-М, ЗАО НВП "Болид"</t>
  </si>
  <si>
    <t>Контроллер двухпроводной линии связи с гальванической развязкой,  С2000-КДЛ-2И, ЗАО НВП "Болид"</t>
  </si>
  <si>
    <t>Резервированный источник питания с интерфейсом RS-485 ,   РИП-12 исп.51 (РИП-12-3/17П1-Р-RS), ЗАО НВП "Болид"</t>
  </si>
  <si>
    <t>Аккумуляторная батарея 12В, 17Aч , Delta DTM 1217, Delta</t>
  </si>
  <si>
    <t>Преобразователь интерфейса, С2000-Ethernet, ЗАО НВП "Болид"</t>
  </si>
  <si>
    <t>Повторитель интерфейса, С2000-ПИ, ЗАО НВП "Болид"</t>
  </si>
  <si>
    <t>Шкаф навесной монтажынй металлический, EMW-800.600.300-1-IP66, 30550345103, ЦМО</t>
  </si>
  <si>
    <t>Коробка рапределительная, плинт LSA-PROFIL, замок, ключ универсальный , КРТМ-В/10-Р, 120901-00055, СвязСтройДеталь</t>
  </si>
  <si>
    <t>Стационарное оборудование СКУД</t>
  </si>
  <si>
    <t>Контроллер доступа,  С2000-2, ЗАО НВП "Болид"</t>
  </si>
  <si>
    <t>Резервированный источник питания с интерфейсом RS-485 , РИП-12 исп.54 (РИП-12-2/7П2-Р-RS), ЗАО НВП "Болид"</t>
  </si>
  <si>
    <t>Аккумуляторная батарея 12В, 7Aч , Delta DTM 1207, Delta</t>
  </si>
  <si>
    <t>Шкаф навесной монтажынй металлический, EMW-500.400.150-1-IP66, 30550345103, ЦМО</t>
  </si>
  <si>
    <t>Программное обеспечение</t>
  </si>
  <si>
    <t>Администратор базы данных "Орион Про", ЗАО НВП "Болид"</t>
  </si>
  <si>
    <t>Центральный Сервер "Орион Про", ЗАО НВП "Болид"</t>
  </si>
  <si>
    <t>Оперативная задача "Орион Про" (Ядро системы и Монитор "Орион Про") исп. на 127 прибор. , ЗАО НВП "Болид"</t>
  </si>
  <si>
    <t>Модуль отчетности «Учет рабочего времени», ЗАО НВП "Болид"</t>
  </si>
  <si>
    <t>Модуль отчетности  «Генератор отчетов», ЗАО НВП "Болид"</t>
  </si>
  <si>
    <t>Модуль интеграции Орион Про, ЗАО НВП "Болид"</t>
  </si>
  <si>
    <t>Периферийное оборудование ОС</t>
  </si>
  <si>
    <t>Извещатель охранный магнитоконтактный адресный, С2000-СМК Эстет, ЗАО НВП "Болид"</t>
  </si>
  <si>
    <t>Извещатель охранный объемный оптико-электронный адресный , С2000-ИК исп.03, ЗАО НВП "Болид"</t>
  </si>
  <si>
    <t>Извещатель охранный поверхностный оптико-электронный адресный , С2000-ШИК, ЗАО НВП "Болид"</t>
  </si>
  <si>
    <t>Адресный расширитель, С2000-АР8, ЗАО НВП "Болид"</t>
  </si>
  <si>
    <t>Блок разветвительно-изолирующий , БРИЗ, ЗАО НВП "Болид"</t>
  </si>
  <si>
    <t>Коробка ответвительная с 4 кабельными вводами д.20мм, 53500, ДКС</t>
  </si>
  <si>
    <t>Периферийное оборудование СКУД</t>
  </si>
  <si>
    <t>Считыватель бесконтактный, PROXYKEY-4E, ЗАО НВП "Болид"</t>
  </si>
  <si>
    <t>Устройство разблокировки дверей , ST-ER115, Smartec</t>
  </si>
  <si>
    <t>Замок электромагнитный, AL-300 Premium, ООО "ЭСКОН"</t>
  </si>
  <si>
    <t>Комплект монтажа электромагнитного замка,  MK AL-300PR , ООО "ЭСКОН"</t>
  </si>
  <si>
    <t>Извещатель охранный точечный магнитоконтактный, ST-DM036NCNO-SL, Smartec</t>
  </si>
  <si>
    <t>Карта Рroximity стандартная, ST-PC010EM, Smartec</t>
  </si>
  <si>
    <t>Кабели и расходные материалы ОС</t>
  </si>
  <si>
    <t>Кабель связи и интерфейса RS-485 , КПСнг(А)-LS 2х2х0,75, НПП "Спецкабель"</t>
  </si>
  <si>
    <t>Кабель связи , КПСнг(А)-LS 1х2х0,5, НПП "Спецкабель"</t>
  </si>
  <si>
    <t>Кабель питания и управления, КПСнг(А)-LS 1х2х1,5, НПП "Спецкабель"</t>
  </si>
  <si>
    <t>Коннектор RJ-45, ITK</t>
  </si>
  <si>
    <t>Труба гибкая, ПВХ, ∅20мм, с протяжкой, 91920, ДКС</t>
  </si>
  <si>
    <t>Труба сталь ВГП ДУ 25 , ГОСТ 3262-75 , ДН 33,5Х2,8, ТМК</t>
  </si>
  <si>
    <t>Панель кабельных вводов с отверстиями Ø12,5мм-4шт., Ø20мм-13шт., Ø32,5мм-9шт., EMW-PCD-426.165 , ЦМО</t>
  </si>
  <si>
    <t>Панель монтажная перфорированная для шкафов EMW высота/ширина 800 и 600 мм., EMW-MP-800.600, ЦМО</t>
  </si>
  <si>
    <t>Короб перфорированный 40х40мм, L=2000мм, 00134RL, ДКС</t>
  </si>
  <si>
    <t>Стандартный анкер с болтом М8, CM430850, ДКС</t>
  </si>
  <si>
    <t>Переходник труба-коробка, d=20мм, 55120, ДКС</t>
  </si>
  <si>
    <t>Кабели и расходные материалы СКУД</t>
  </si>
  <si>
    <t>Кабель связи , КПСнг(А)-LS 4х2х0,5, НПП "Спецкабель"</t>
  </si>
  <si>
    <t>В соответствии с 1233-21-Р-1-01-ТХ Том 8.1</t>
  </si>
  <si>
    <t>Рабочее место стоянки и хранения самолета</t>
  </si>
  <si>
    <t>Стремянка авиационная
Высота рабочей площадки (регулируемая) 2000-4500мм
Размер рабочей площадки (ДхШ) 3600x800 мм
Габаритные размеры (ДхШхВ) 5275х1700х4500мм
Высота ограждения рабочей площадки (съёмные) 1100мм
Нагрузка на площадку/ступень  300/150 кг, СПА-2,0/4,5 (3,6 Х 0,8) АНГ, ООО "Алюминиевые конструкции", Россия, масса, 550 кг</t>
  </si>
  <si>
    <t>Стол подъемный передвижной
Грузоподъемность 750 кг
Высота подъёма 1000 мм
Высота подхвата 400 мм
Материал колёс полиуретан
Размер платформы 1000х510 мм
Диаметр колеса 127 мм, TOR WP-750, TOR RUS (Россия, Китай), масса, 105 кг</t>
  </si>
  <si>
    <t>Стеллаж сборно-разборный
Количество полок - 4
в комплекте с крепежом
Нагрузка на полку: 400 кг
Нагрузка на стеллаж: 1600 кг
Габаритные размеры: 1500х600х2000, СРМ-12, ПКП "Завод высокотехнологичного оборудования" г. Ульяновск, Россия, масса, 112 кг</t>
  </si>
  <si>
    <t>Стеллаж сборно-разборный
Количество полок - 5
в комплекте с крепежом
Нагрузка на полку: 70 кг
Нагрузка на стеллаж: 350 кг
Габаритные размеры: 1000х400х2000, СРМ-11, ПКП "Завод высокотехнологичного оборудования" г. Ульяновск, Россия, масса, 32 кг</t>
  </si>
  <si>
    <t>Сушилка для рук электрическая Puff 8820
Тип сушилки    - настенная
Потребляемая мощность, Вт  - 2000
Электропитание    - 220 В, ~50 Гц
Скорость воздушного потока  - 15 м/с. 
Температура воздушного потока, °С - до 90. 
Уровень шума, дб   - 55
Габариты (ВxШxГ), мм    - 230х230х240мм, Puff 8820, ООО «ТоргЗнакСервис», Россия, масса, 10 кг</t>
  </si>
  <si>
    <t>Аэродромный преобразователь частоты (мобильный)
Номинальная мощность 90 кВА
Номинальная частота питающей сети 60/50 Гц
Номинальное выходное напряжение фазное/линейное 3x115/200 В
Номинальное напряжение питающей сети 3x400/3x380 В
Потребляемая мощность на холостом ходу, кВт ≤2
Степень защиты IP54
Габаритные размеры (Ш×В×Г) 1650x1570x1867мм
Грузоподъёмность тележки 1000кг, АПЧС-90M, НПК "АВИАЦЕНТРМАШ", Москва, Россия, масса, 990 кг</t>
  </si>
  <si>
    <t>Не приобретается. Применяется аналог из имеющихся на предприятии</t>
  </si>
  <si>
    <t>https://www.zavod-vto.ru/srm-11-stellazh.html</t>
  </si>
  <si>
    <t>https://www.zavod-vto.ru/srm-12-stellazh.html</t>
  </si>
  <si>
    <t>https://metlana.ru/polomoechnye-mashiny/polomoechnye-mashiny-s-privodom-na-kolesa/m50bt-s-litievoy-akb/?utm_source=LP</t>
  </si>
  <si>
    <t>https://tor-rus.ru/stoli-podemnie/stoli-podemnie-peredvizhnie/wp-750</t>
  </si>
  <si>
    <t>https://pak-pamir.com/stremjanka-peredvizhnaja-aljuminievaja-spa-204522h08ang/</t>
  </si>
  <si>
    <t>В соответствии с 1233-21-Р-1-05-АК Том 7.5</t>
  </si>
  <si>
    <t>Промышленный медиаконвертер  1 10/100/1000Base-T + 1 100/1000M SFP слот, NIC-3200-101CG , NSGate</t>
  </si>
  <si>
    <t>Источник питания 24В, 24Вт, AD1024-24F, NSGate</t>
  </si>
  <si>
    <t>Провод монтажный 1х1,5 кв.мм синий ГОСТ, ПуГВнг(А)-LS 1х1,5, Электрокабель</t>
  </si>
  <si>
    <t>Клемма трехпроводная пружинная на din-рейку, Б7563, МПО "Электромонтаж"</t>
  </si>
  <si>
    <t>АПС и СОУЭ</t>
  </si>
  <si>
    <t>В соответствии с 1233-21-Р-1-05-АПС Том 9.6</t>
  </si>
  <si>
    <t>В соответствии с 1233-21-Р-1-АВК1 Том 7.9</t>
  </si>
  <si>
    <t>Приборы и средства автоматизации</t>
  </si>
  <si>
    <t>Шкаф управления канализационной насосной станции, АШУ40-040-54К-33УБ с АВР (DEK) УХЛ1 С-256588, ООО "ГК МФМК"</t>
  </si>
  <si>
    <t>Шкаф управления локальными очистными сооружениями, АШУ40-003-54К-42УС, УХЛ1 С-256587, ООО "ГК МФМК"</t>
  </si>
  <si>
    <t>Расходомер акустический, ЭХО-Р-03, ООО ПК «Поли-Групп»</t>
  </si>
  <si>
    <t>Ултрафиолетовый обеззараживатель, ОДВ-30С УФ, ООО ПК «Поли-Групп»</t>
  </si>
  <si>
    <t>Датчик уровня поплавковый (4шт. В комплекте), ООО ПК «Поли-Групп»</t>
  </si>
  <si>
    <t>Датчик уровня поплавковый, РИЗУР-М-В-3-0-3300/3660/4860-Д2-1000-10-И-0-20/1/1000-0-ИБ-0, ГК Ризур</t>
  </si>
  <si>
    <t>Кабели и расходные материалы автоматизации</t>
  </si>
  <si>
    <t>Кабель силовой, ВБШвнг(А)-LS-5х2.5 мм2, МПО "Электромонтаж"</t>
  </si>
  <si>
    <t>Кабель силовой, ВБШвнг(А)-LS-3х1.5 мм2, МПО "Электромонтаж"</t>
  </si>
  <si>
    <t>Кабель контрольный, КИС-ВКнг(А)-LS 1х2х0,78, ТД "Паритет"</t>
  </si>
  <si>
    <t>Кабель контрольный, КИС-ВКнг(А)-LS 2х2х0,78, ТД "Паритет"</t>
  </si>
  <si>
    <t>Труба сталь ВГП ДУ=1", Т1322, МПО "Электромонтаж"</t>
  </si>
  <si>
    <t>Монтаж по горизонтальной емкости из высокопрочного полипропилена V=5м3 ВхШхД: 2000х1500х2850мм</t>
  </si>
  <si>
    <t>В соответствии с 1233-21-Р-1-ЭС2 Том 4.6</t>
  </si>
  <si>
    <t>Обратная засыпка траншей</t>
  </si>
  <si>
    <t>Вывоз и утилизация грунта</t>
  </si>
  <si>
    <t>Устройство выравнивающего песчаного основания в траншее под кабель L=111 м.п.</t>
  </si>
  <si>
    <t>Устройство выравнивающего песчаного основания в траншее под трубы при прокладке под покрытием L=104 м.п., в земле L=44 м.п.</t>
  </si>
  <si>
    <t>Засыпка кабелей в траншее песком</t>
  </si>
  <si>
    <t>Засыпка труб в траншее песком</t>
  </si>
  <si>
    <t>Засыпка труб пескоцементом</t>
  </si>
  <si>
    <t>Устройство песчаного основания h=0,2 м в котловане под кабельные колодца ККС</t>
  </si>
  <si>
    <t>Устройство песчаного основания h=0,25 м в котловане под кабельные колодца ККС</t>
  </si>
  <si>
    <t>Разработка и обратная засыпка грунта</t>
  </si>
  <si>
    <t>Подготовительные работы</t>
  </si>
  <si>
    <t>Снятие растительного слоя с последующим восстановлением L=101 м.п.</t>
  </si>
  <si>
    <t>Разборка существующего асфальтобетонного покрытия с последующим восстановлением L=11 м.п.:
-асфальтобетон 0,30 м;
-щебень 0,30 м;
-песок 0,30 м</t>
  </si>
  <si>
    <t>Разборка существующего покрытия из аэродромных плит, ПГС основания и песка с последующим восстановлением L=19 м.п.</t>
  </si>
  <si>
    <t>Устройство выравнивающего песчаного основания в траншее под кабель L=168 м.п.</t>
  </si>
  <si>
    <t>Устройство выравнивающего песчаного основания в траншее под трубы при прокладке в грунте L=104 м.п., в земле L=14 м.п.</t>
  </si>
  <si>
    <t>Устройство выравнивающего песчаного основания в траншее под трубы при прокладке под покрытием L=104 м.п., в земле L=30 м.п.</t>
  </si>
  <si>
    <t>Укладка кирпича в траншеи для защиты кабелей 10кВ</t>
  </si>
  <si>
    <t>Кабельная продукция до 10000 В</t>
  </si>
  <si>
    <t>Термоусаживаемая муфта концевая внутренней установки для одножильного кабеля с
изоляцией из сшитого полиэтилена, напряжением 10 кВ, ПКВтО-10-70/120, для сечений, мм2: 1х120/25</t>
  </si>
  <si>
    <t>Муфта соединительная для труб ПНД/ПВД SN6 d160/140,2мм (отрезки по 6 м)</t>
  </si>
  <si>
    <t>Заглушка для труб ∅160</t>
  </si>
  <si>
    <t>лист</t>
  </si>
  <si>
    <t>Бирка кабельная маркировочная круглая 55х0,8мм (100 шт. компл.) У-135</t>
  </si>
  <si>
    <t>Кабель силовой алюминиевый одножильный с изоляцией из сшитого полиэтилена, с
водоблокирующими лентами гермитизации металлического экрана, АПвПуг-10, ГОСТ Р 55025-2012, сечением, мм2: 1х120/25 (в траншее 6 жил 168 м, в трубах 6 жил 44 м, в сущ. каб. орагниз. 6 жил 760 м, в зд. 3 жилы 33 м)</t>
  </si>
  <si>
    <t>Автоматизация противопожарной защиты</t>
  </si>
  <si>
    <t xml:space="preserve">шт. </t>
  </si>
  <si>
    <t>Контроллер двухпроводной линии связи с гальванической изоляцией , С2000-КДЛ-2И, ЗАО НВП «Болид»</t>
  </si>
  <si>
    <t>Блок сигнально пусковой адресный , С2000-СП4/220, ЗАО НВП «Болид»</t>
  </si>
  <si>
    <t>Блок пожарный управления , Поток-3Н, ЗАО НВП «Болид»</t>
  </si>
  <si>
    <t>Адресный расширитель на 8 шлейфов , С2000-АР8, ЗАО НВП «Болид»</t>
  </si>
  <si>
    <t>Адресный релейный модуль , С2000-СП2, ЗАО НВП «Болид»</t>
  </si>
  <si>
    <t>Кабели и расходные материалы</t>
  </si>
  <si>
    <t>м.</t>
  </si>
  <si>
    <t>Кабель огнестойкий групповой прокладки для систем противопожарной защиты, КПСнг(А)-FRLS 1х2х0,5, НПП «Спецкабель»</t>
  </si>
  <si>
    <t>Кабель огнестойкий групповой прокладки для систем противопожарной защиты, КПСнг(А)-FRLS 1х2х0,75, НПП «Спецкабель»</t>
  </si>
  <si>
    <t>Кабель силовой, ВВГнг(А)-FRLS 3x1,5, НПП «Спецкабель»</t>
  </si>
  <si>
    <t>Труба гибкая гофрированная из самозатухающего ПВХ пластиката, д20мм., с протяжкой, 91920, ДКС</t>
  </si>
  <si>
    <t>В соответствии с 1233-21-Р-1-АПЗ Том 9.3</t>
  </si>
  <si>
    <t>Контроллер двухпроводной линии связи С2000-КДЛ-2И исп. 01, ЗАО НВП "Болид"</t>
  </si>
  <si>
    <t>Шкаф с резервированным источником питания для монтажа средств пожарной автоматики ШПС-24 исп. 10, ЗАО НВП "Болид"</t>
  </si>
  <si>
    <t>Извещатель дымовой оптико-электронный адресно-аналоговый ДИП-34А-03, ЗАО НВП "Болид"</t>
  </si>
  <si>
    <t>Извещатель пожарный ручной адресный ИПР 513-ЗАМ исп.01, ЗАО НВП "Болид"</t>
  </si>
  <si>
    <t>Блок сигнально-пусковой адресный С2000-СП2 исп. 02, ЗАО НВП "Болид"</t>
  </si>
  <si>
    <t>Устройство коммутационное УК-ВК исп. 15, ЗАО НВП "Болид"</t>
  </si>
  <si>
    <t>Модуль подключения нагрузки МПН, ЗАО НВП "Болид"</t>
  </si>
  <si>
    <t>Оповещатель охранно-пожарный звуковой, УЗД 100Дб, Маяк-24-ЗМ1</t>
  </si>
  <si>
    <t>Оповещатель охранно-пожарный звуковой, УЗД 110Дб, Маяк-24-ЗМ2</t>
  </si>
  <si>
    <t>Извещатель дымовой оптико-электронный линейный С2000-ИПДЛ исп. 80, ЗАО НВП "Болид"</t>
  </si>
  <si>
    <t>Приборы и оборудование</t>
  </si>
  <si>
    <t>Кабель огнестойкий групповой прокладки для систем противопожарной защиты КПСнг(А)-FRLS 1х2х0,75</t>
  </si>
  <si>
    <t>Кабель огнестойкий групповой прокладки для систем противопожарной защиты КПСнг(А)-FRLS 2х2х0,75</t>
  </si>
  <si>
    <t>Держатель оцинкованный двусторонний Д19-20 (100 шт.), 53355, ДКС</t>
  </si>
  <si>
    <t>Заглушка LAN 60x40, 00869</t>
  </si>
  <si>
    <t>Короб с крышкой 60х40 мм, L=2 м, TA-GN 60x40, 01780, ДКС</t>
  </si>
  <si>
    <t>Труба стальная ВГП Ду25 (Дн 33,5х2,8), ГОСТ 3262-75, 033-0400</t>
  </si>
  <si>
    <t>В соответствии с 1233-21-Р-1-АПС Том 9.1</t>
  </si>
  <si>
    <t>Резервный источник питания с интерфейсом RS-485, РИП-24 исп. 56 (РИП-24-4/40МЗ-P-RS), ЗАО НВП "Болид"</t>
  </si>
  <si>
    <t>Аккумуляторная батарея 12В, 26Aч , Delta DTM 1226</t>
  </si>
  <si>
    <t>Оповещатель охранно-пожарный звуковой адресный С2000-ОПЗ, ЗАО НВП "Болид"</t>
  </si>
  <si>
    <t>Кабель силовой огнестойкий ВВГнг(А)-FRLS 3x1,5</t>
  </si>
  <si>
    <t>Моноблочная автоматическая насосная установка "Спрут-НС" исполнение Х0922159И2 [3xSMM250-200-500-200 + CDM5-16 + Мембранный бак]400/300 + SmartFly/Фундамент + ШАК1 исполнение ПН/200/3ЧL/О - Ш20/ПУPL/2ПР10.5/IP54/Red + ШАК2 исполнение ПН/200/3ЧL/Р - Ш20/IP54/Red + ШАК3 исполнениеПН/200/3ЧL/АВР + Жокей/2,2/3L/АВР - Ш40/IP54/Red, масса 10412 кг</t>
  </si>
  <si>
    <t>Кран однобалочный подвесной ручной Г/п 3,2т, высота подъёма 12м, пролет 4,2м, консоли по 0,6м, полная длина 5,4м</t>
  </si>
  <si>
    <t>Затвор дисковый с редуктор. приводом с контролем положения Ду500, Ру 1.0 МПа</t>
  </si>
  <si>
    <t>Затвор дисковый с редуктор. приводом с контролем положения Ду300, Ру1,6</t>
  </si>
  <si>
    <t>Клапан обратный стальной, межфланцевый Ду500, Ру 1.0 Мпа</t>
  </si>
  <si>
    <t>Клапан обратный стальной, одностворчатый, межфланцевый Ду80 Ру1,6</t>
  </si>
  <si>
    <t>Затвор дисковый поворотный Ду80 межфланцевый с удлиненным штоком, Ру1,6</t>
  </si>
  <si>
    <t>Заглушка соединительная для пожарного оборудования ГЗ-80, ТУ 78-7-302-91</t>
  </si>
  <si>
    <t>Головка соединительная напорная муфтовая для пожарного оборудования: ГМ-80, ТУ 78-7-302-91</t>
  </si>
  <si>
    <t>Кран шаровый полнопроходный муфтовый Ду50, Ру 1.6 МПа Sphere BV-03/T</t>
  </si>
  <si>
    <t>Труба стальная электросварная Ду500 ГОСТ 10704-91</t>
  </si>
  <si>
    <t>Труба стальная электросварная Ду350 ГОСТ 10704-91</t>
  </si>
  <si>
    <t>Труба стальная электросварная Ду200 ГОСТ 10704-91</t>
  </si>
  <si>
    <t>Труба стальная электросварная Ду80 ГОСТ 10704-91</t>
  </si>
  <si>
    <t>Труба стальная электросварная Ду50 ГОСТ 10704-91</t>
  </si>
  <si>
    <t>АПТ</t>
  </si>
  <si>
    <t>В соответствии с 1233-21-Р-1-АПТ Том 9.2</t>
  </si>
  <si>
    <t>Переход стальной эксцентрический Ду500х400 ГОСТ 17378-2001</t>
  </si>
  <si>
    <t>Переход стальной концентрический Ду350х300 ГОСТ 17378-2001</t>
  </si>
  <si>
    <t>Отвод стальной крутоизогнутый Ду500, приварной с углом 90° ГОСТ 17375-2001</t>
  </si>
  <si>
    <t>Отвод стальной крутоизогнутый Ду350, приварной с углом 90° ГОСТ 17375-2001</t>
  </si>
  <si>
    <t>Отвод стальной крутоизогнутый Ду200, приварной с углом 90° ГОСТ 17375-2001</t>
  </si>
  <si>
    <t>Отвод стальной крутоизогнутый Ду80, приварной с углом 90° ГОСТ 17375-2001</t>
  </si>
  <si>
    <t>Тройник стальной переходной Ду350х200 ГОСТ 17375-2001</t>
  </si>
  <si>
    <t>Заглушка стальная эллиптическая Ду200 ГОСТ 17379-2001</t>
  </si>
  <si>
    <t>Резьба приварная Ду-50 ГОСТ 8966-75</t>
  </si>
  <si>
    <t>Крепление трубопроводов U-болт Ду500</t>
  </si>
  <si>
    <t>Крепление трубопроводов U-болт Ду350</t>
  </si>
  <si>
    <t>Крепление трубопроводов U-болт Ду200</t>
  </si>
  <si>
    <t>Крепление трубопроводов Ду80 хомут трубный санитарно-технический.</t>
  </si>
  <si>
    <t>Комплект фланцевый Ду500 (2 фланца, 2 комлекта крепежа, 2 прокладки) , Ру 1.0 Мпа, ГОСТ 12820-80</t>
  </si>
  <si>
    <t>Комплект фланцевый Ду400 (2 фланца, 2 комлекта крепежа, 2 прокладки) , Ру 1.0 Мпа, ГОСТ 12820-80</t>
  </si>
  <si>
    <t>Комплект фланцевый Ду300 (2 фланца, 2 комлекта крепежа, 2 прокладки) , Ру 1.6 Мпа, ГОСТ 12820-80</t>
  </si>
  <si>
    <t>Комплект фланцевый Ду80 (2 фланца, 2 комлекта крепежа, 2 прокладки) , Ру 1.6 Мпа, ГОСТ 12820-80</t>
  </si>
  <si>
    <t>Помещение пенного хозяйства (пом.104)</t>
  </si>
  <si>
    <t>Система хранения и дозирования пенообразователя (СХДП), в составе, ТУ 4854-028-72410778-2013:
- емкость для хранения и дозирования пенообразователя объемом 5,0 м3;
- дозирующие устройства широкого диапазона – 2 шт.
- пенообразователь для хранения в емкости СХДП;
- пожарный фильтр универсальный «Тауэр»;
- узлы для подключения пожарной техники (УПТ);
- трубопроводная обвязка с запорной арматурой;
- система автоматизации</t>
  </si>
  <si>
    <t>Пожарный фильтр универсальный «Тауэр», DN250 ПФУ «Тауэр»-250/(2х2)</t>
  </si>
  <si>
    <t>Затвор дисковый поворотный Ду250 с редуктором-рулем и контролем положения, Ру1,6 Machaon BFV-02/W c датчиками положения</t>
  </si>
  <si>
    <t>Затвор дисковый поворотный Ду250, Ру1,6 Machaon BFV-03/W с электрическим приводом модели 220 B, Зт 250/1,6(Э220)-Ф.УХЛ4 - “Machaon BFV-03/W”</t>
  </si>
  <si>
    <t>Клапан обратный стальной, межфланцевый Ду250, Ру 1.6 МПа Khlop CV-02/W</t>
  </si>
  <si>
    <t>Комплект фланцевый (2 фланца, 2 комлекта крепежа, 2 прокладки), Ду350, ГОСТ 12820-80</t>
  </si>
  <si>
    <t>Комплект фланцевый (2 фланца, 2 комлекта крепежа, 2 прокладки), Ду250, ГОСТ 12820-80</t>
  </si>
  <si>
    <t>Переход стальной концентрический Ду350х250 ГОСТ 17378-2001</t>
  </si>
  <si>
    <t>Тройник стальной равнопроходный Ду250 ГОСТ 17375-2001</t>
  </si>
  <si>
    <t>Труба стальная электросварная Ду250 ГОСТ 10704-91</t>
  </si>
  <si>
    <t>Труба стальная оцинкованная Ду250 ГОСТ 3262-91</t>
  </si>
  <si>
    <t>Крепление трубопроводов U-болт Ду250</t>
  </si>
  <si>
    <t>Синтетический пенообразователь целевого назначения «Аквафом» типа S - 1% -3, ТУ 2481-30-72410778-2014 (Для заполнения емкости СХДП и испытаний)</t>
  </si>
  <si>
    <t>Синтетический пенообразователь целевого назначения «Аквафом» типа S - 1% -3, ТУ 2481-30-72410778-2014 (Запас на склад)</t>
  </si>
  <si>
    <t>Колено 90̊ оцинк. Ду250 под муфту</t>
  </si>
  <si>
    <t>Отвод стальной крутоизогнутый Ду250, приварной с углом 90° ГОСТ 17375-2001</t>
  </si>
  <si>
    <t>Адаптер фланцевый оцинк. под муфту Ду250</t>
  </si>
  <si>
    <t>Муфта гибкая Ду250</t>
  </si>
  <si>
    <t>Регулятор давления на выходе модели RAF60 «после себя» с диапазоном регулирования давления 2 -16 бар, Ду80. (Давление на входе 8,5 бар, Избыточное давление составляет 1,9 бар)</t>
  </si>
  <si>
    <t>Затвор дисковый поворотный Ду80 с ручкой и концевыми выключателями, Ру1,6, Machaon BFV-01/W c концевыми выключателями</t>
  </si>
  <si>
    <t>Затвор дисковый поворотный Ду80, Ру1,6 Machaon BFV-03/W с электрическим приводом модели 220 B, Зт 80/1,6(Э220)-Ф.УХЛ4-“Machaon BFV-03/W”</t>
  </si>
  <si>
    <t>Комплект фланцевый (2 фланца, 2 комлекта крепежа, 2 прокладки), Ду80, ГОСТ 12820-80</t>
  </si>
  <si>
    <t>Манометр показывающий Ру1,6МПа, G1/2B</t>
  </si>
  <si>
    <t>Уплотнительная шайба для манометра</t>
  </si>
  <si>
    <t>Кран трехходовой для манометра 1/2" BP, Ру1,6МПа</t>
  </si>
  <si>
    <t>Резьбы черные Ду15</t>
  </si>
  <si>
    <t>Распределительная сеть пенного пожаротушения ангара</t>
  </si>
  <si>
    <t>Труба стальная оцинкованная Ду250 (273х4,0) ГОСТ 10704</t>
  </si>
  <si>
    <t>Труба стальная оцинкованная Ду50 (57,2,5) ГОСТ 10704</t>
  </si>
  <si>
    <t>Колено 90̊ оцинк. Ду50 под муфту</t>
  </si>
  <si>
    <t>Тройник равносторонний оцинк. Ду250 под муфту</t>
  </si>
  <si>
    <t>Тройник переходной оцинк. Ду250х80 под муфту</t>
  </si>
  <si>
    <t>Генератор высокократной пены эжекционный ГВПЭ «Фаворит» - 800/0,5 модификации А с типовым кронштейном, ГВПЭ «Фаворит» - 800/0,5, 90 кг</t>
  </si>
  <si>
    <t>Кран шаровый полнопроходный муфтовый Ду50, Ру 1.6 МПа Sphere BV-03/T (Для организации
слива)</t>
  </si>
  <si>
    <t>Отвод под муфту оцинк. Ду250х50</t>
  </si>
  <si>
    <t>Муфта гибкая Ду50</t>
  </si>
  <si>
    <t>Муфта гибкая Ду80</t>
  </si>
  <si>
    <t>Крепление трубопроводов Ду50 хомут трубный сантехнический</t>
  </si>
  <si>
    <t>Адаптер фланцевый Ду80 оцинк. под муфту</t>
  </si>
  <si>
    <t>Головка заглушка черная для пожарного оборудования ГЗ-50 (Для организации
слива)</t>
  </si>
  <si>
    <t>Внутренний противопожарный водопровод ангара</t>
  </si>
  <si>
    <t>Клапан пожарного крана латунный КПУ, Ду65</t>
  </si>
  <si>
    <t>Рукав напорный пожарный Дв66 длиной 20 м в сборе с головкой, ГР-70, алюминий</t>
  </si>
  <si>
    <t>Ствол пожарный РС-70</t>
  </si>
  <si>
    <t>Резьбы черные Ду65</t>
  </si>
  <si>
    <t>Головка соединительная для пожарного оборудования ГМ-70</t>
  </si>
  <si>
    <t>Шкаф пожарный навесной красный под пожарный кран Ду65, ШПК-320 НОК</t>
  </si>
  <si>
    <t>Огнетушитель порошковый ОП-8</t>
  </si>
  <si>
    <t>Крепление пожарного шкафа</t>
  </si>
  <si>
    <t>Труба стальная электросварная Ду80 (89х2,8) ГОСТ 10704-91</t>
  </si>
  <si>
    <t>Труба стальная электросварная Ду65 (76х2,8) ГОСТ 10704-91</t>
  </si>
  <si>
    <t>Отвод стальной крутоизогнутый Ду65, приварной с углом 90° ГОСТ 17375-2001</t>
  </si>
  <si>
    <t>Тройник стальной переходный Ду80х65 ((89х2,8)х(76х2,8)) ГОСТ 17376-2001</t>
  </si>
  <si>
    <t>Заглушка эллиптическая Ду80 (89х2,8) ГОСТ 17379-2001</t>
  </si>
  <si>
    <t>Крепление трубопроводов U-болт Ду80</t>
  </si>
  <si>
    <t>Крепление трубопроводов Ду65 хомут трубный сантехнический</t>
  </si>
  <si>
    <t>Изделия для кабельной канализации связи</t>
  </si>
  <si>
    <t>Колодец в двухслойной битумно-латексной гидроизоляции ККСр-2-10(80) ГЕК-ССД (В25) 110101-00184</t>
  </si>
  <si>
    <t>Колодец в двухслойной битумно-латексной гидроизоляции ККСр-3-10 ГЕК-ССД (В25) 110101-00188</t>
  </si>
  <si>
    <t>Колодец в двухслойной битумно-латексной гидроизоляции ККСр-4-80 ГЕК-ССД (В25) 110101-00150</t>
  </si>
  <si>
    <t>Консоль ККЧ-2 чугунная ТУ 45-6Е0.413.000ТУ-88 ККЧ-2, ГОСТ 8850-80 110302-00003</t>
  </si>
  <si>
    <t>Кольцо опорное КО-ЧП 110301-00157</t>
  </si>
  <si>
    <t>Кольцо опорное КО-Ч 110301-00156</t>
  </si>
  <si>
    <t>Дорожная плита ПД-6</t>
  </si>
  <si>
    <t>Устройство запорное люка лёгкого типа из ВЧ с замком УЗЛ-Л ГТС Люк л/типа 110301-01557</t>
  </si>
  <si>
    <t>Устройство запорное люка ГТС тяжелого типа из ВЧ с замком УЗЛ-Т ССД Люк т/типа 110301-01558</t>
  </si>
  <si>
    <t>Труба ССД-Пайп OD=110 мм, 1100N, SN22 ССД-Пайп OD=110 мм 110610-00015</t>
  </si>
  <si>
    <t>Труба ССД-Пайп OD=63 мм, 800N, SN22 ССД-Пайп OD=63 мм 110610-00014</t>
  </si>
  <si>
    <t>Муфта соединительная резьбовая ССД-Пайп 110 мм 110611-00029</t>
  </si>
  <si>
    <t>Муфта соединительная резьбовая ССД-Пайп 63 мм 110611-00014</t>
  </si>
  <si>
    <t>Держатель расстояния (кластер) для двустенных труб, д.63 (двойной) 110611-00015</t>
  </si>
  <si>
    <t>Держатель расстояния (кластер) для двустенных труб д.110, (тройной) 110608-00108</t>
  </si>
  <si>
    <t>Стальная электросварная труба 530х11 ст.20 (защитный чехол) ГОСТ 10706-76</t>
  </si>
  <si>
    <t>Мастика полимерная холодная, ведро 16 кг (расчет ведется исходя из того, что на один кабельный ввод требуется 0,3кг полимерной мастики) (178 вводов)</t>
  </si>
  <si>
    <t>Труба гладкая разборная d=110мм красная CTR30-110-K04-003</t>
  </si>
  <si>
    <t>Бетон В15 ГОСТ 25192-82</t>
  </si>
  <si>
    <t>Пескоцемент</t>
  </si>
  <si>
    <t>Песок</t>
  </si>
  <si>
    <t>Кабельная продукция</t>
  </si>
  <si>
    <t>Кабель связи и сигнализации КПСнг(А)-FRLS 2х2х0,75</t>
  </si>
  <si>
    <t>Кабель оптический одномодовый ССД ТОС-П-04У-2,7кН</t>
  </si>
  <si>
    <t>Кабель связи и сигнализации ТППэп10х2х0,5</t>
  </si>
  <si>
    <t>Кабель связи и сигнализации КПСнг(А)-LS 2х2х0,75</t>
  </si>
  <si>
    <t>Оптический кабель (резерв) СК-ДПС-004А-0.4-А04</t>
  </si>
  <si>
    <t>Оборудование для монтажа кабелей</t>
  </si>
  <si>
    <t>Провод заземления 1х4,0 кв.мм желто-зеленый ГОСТ ПуГВ 1х4</t>
  </si>
  <si>
    <t>Наконечник медный 4мм2 (4-5-3,1) ТМЛ SC4-5</t>
  </si>
  <si>
    <t>Хомут обжимной накатной (оцинкованная сталь) 50-70 мм 64371М</t>
  </si>
  <si>
    <t>Металлорукав ГЕРДА-МГ-25-нг</t>
  </si>
  <si>
    <t>Монтажный комплект муфта труба-коробка DN 29 мм, М32х1,5, полиамид, цвет черный PACM29M32N</t>
  </si>
  <si>
    <t>Перчатка термоусаживаемая изолирующая 5ТПИнг-70/120</t>
  </si>
  <si>
    <t>Термоусадочная трубка ТУТ 30/15 ТУТ 30/15</t>
  </si>
  <si>
    <t>Коробка КРТМ-В/20-Р плинт ПВТ, замок, ключ универсальный ССД КРТМ-В/20-Р 120901-00061</t>
  </si>
  <si>
    <t>Оборудование лотковых кабельных систем</t>
  </si>
  <si>
    <t>Лоток 200х50 L2000 35014</t>
  </si>
  <si>
    <t>Крышка с заземлением на лоток осн.200 L2000 35514</t>
  </si>
  <si>
    <t>Перегородка SEP L2000 Н50 36470</t>
  </si>
  <si>
    <t>Угол CPO 90 горизонтальный 90° 200х50 в комплекте с крепежными элементами и соединительными пластинами, необходимыми для монтажа 36004K</t>
  </si>
  <si>
    <t>Крышка на угол CPO 90 горизонтальный 90° осн.200 38004</t>
  </si>
  <si>
    <t>Кронштейн на сетчатое ограждение типа МАХАОН 200 мм ДАБР 301564.003-01</t>
  </si>
  <si>
    <t>Водомерный узел</t>
  </si>
  <si>
    <t>Счетчик воды турбинный фланцевый ВМХ 50, Ду50, Ру16</t>
  </si>
  <si>
    <t>Фильтр магнитный фланцевый ФМА-50, Ду50, Ру16</t>
  </si>
  <si>
    <t>Задвижка клиновая фланцевая Dn150 PN10</t>
  </si>
  <si>
    <t>Задвижка клиновая фланцевая Dn50 PN10</t>
  </si>
  <si>
    <t>Кран запорный латунный шаровый, ВР-ВР, муфта-муфта, с рычажной рукояткой, PN25, Dy15</t>
  </si>
  <si>
    <t>Манометр показывающий МП-ЗУ, Ру=10 кгс/см2, ГОСТ 2405-88</t>
  </si>
  <si>
    <t>Патрубок стальной оц. L=250 мм с фланцами Dn50 ГОСТ3262-75*</t>
  </si>
  <si>
    <t>Патрубок стальной оц. L=174 мм с фланцами Dn50 ГОСТ3262-75*</t>
  </si>
  <si>
    <t>Патрубок стальной оц. L=150 мм с фланцами Dn50 ГОСТ3262-75*</t>
  </si>
  <si>
    <t>Переход 159х4.5-108х4.0 оц. с фланцами ГОСТ 17378-2001</t>
  </si>
  <si>
    <t>Тройник оц. 159х4.5 - 108х4.0 ГОСТ 17378-2001</t>
  </si>
  <si>
    <t>Переход 108х4.0-57х3 оц. с фланцами ГОСТ 17378-2001</t>
  </si>
  <si>
    <t>Вставка гибкая фланцевая Dn150 Pn10</t>
  </si>
  <si>
    <t>Втулка под фланец в комплекте с накидным фланцем Dn160</t>
  </si>
  <si>
    <t>Фланец стальной плоский приварной 150-16-01-1-В-Ст.20-III-db159 ГОСТ 33259-2015</t>
  </si>
  <si>
    <t>Фланец стальной плоский приварной 50-16-01-1-В-Ст.20-III-db57 ГОСТ 33259-2015</t>
  </si>
  <si>
    <r>
      <t>Отвод 90</t>
    </r>
    <r>
      <rPr>
        <sz val="12"/>
        <rFont val="Calibri"/>
        <family val="2"/>
        <charset val="204"/>
      </rPr>
      <t>°</t>
    </r>
    <r>
      <rPr>
        <sz val="12"/>
        <rFont val="Times New Roman"/>
        <family val="1"/>
        <charset val="204"/>
      </rPr>
      <t xml:space="preserve"> - 57х3 ГОСТ 17375-2001</t>
    </r>
  </si>
  <si>
    <t>Труба стальная оц. 60х3.5 ГОСТ 17375-2001</t>
  </si>
  <si>
    <t>Задвижка клиновая, фланцевая DN100, PN10 а комплекте со штурвалом</t>
  </si>
  <si>
    <t>Тройник ППТФ 150х100, PN10 ГОСТ 5525-88</t>
  </si>
  <si>
    <t>Переход 108х4.0-57х3 оц. ГОСТ 17378-2001</t>
  </si>
  <si>
    <t>Пожарный гидрант H=1750 мм ГОСТ Р 53961-2010</t>
  </si>
  <si>
    <t>Пожарная колонка ГОСТ Р 53250-2009</t>
  </si>
  <si>
    <t>Пожарный рукав Д80мм длиной 20 м</t>
  </si>
  <si>
    <t>Фланец стальной плоский приварной 100-16-01-1-В-Ст.20-III-db108 ГОСТ 33259-2015</t>
  </si>
  <si>
    <t>Втулка под фланец в комплекте с накидным фланцем Dn63</t>
  </si>
  <si>
    <t>Заглушка ЗФ 150 ГОСТ 5525-88</t>
  </si>
  <si>
    <t>Труба стальная электросварная оц. с защитным покрытием 159х4.5 ГОСТ 10704-91</t>
  </si>
  <si>
    <t>Труба п/э напорная ПЭ100 SDR13.6 160х11.8 питьевая ГОСТ 18599-2001</t>
  </si>
  <si>
    <r>
      <t>Отвод литой ПЭ 90</t>
    </r>
    <r>
      <rPr>
        <sz val="12"/>
        <rFont val="Calibri"/>
        <family val="2"/>
        <charset val="204"/>
      </rPr>
      <t>°</t>
    </r>
    <r>
      <rPr>
        <sz val="12"/>
        <rFont val="Times New Roman"/>
        <family val="1"/>
        <charset val="204"/>
      </rPr>
      <t xml:space="preserve"> 160</t>
    </r>
  </si>
  <si>
    <t>Труба стальная электросварная оц. с защитным покрытием 377х7 ГОСТ 10704-91 (футляр)</t>
  </si>
  <si>
    <t>Стальные опорно-центрирующие кольца футляр 377х7, труба 160 мм</t>
  </si>
  <si>
    <t>Колодец диаметром 2000 мм высотой 3000 мм</t>
  </si>
  <si>
    <t>Камера водопроводная 2000х3500 высотой 2220 мм</t>
  </si>
  <si>
    <t>ВРУ-СПТ</t>
  </si>
  <si>
    <t>ПЭСПЗ</t>
  </si>
  <si>
    <t>Ящик ЯГЗШ 30-60-8</t>
  </si>
  <si>
    <t>Светильник подвесной светодиодный с опаловым рассеивателем из поликарбоната IP65 ARCTIC.OPL ECO LED 600 5000K, 1088000040</t>
  </si>
  <si>
    <t>Светильник подвесной светодиодный с опаловым рассеивателем из поликарбоната с блоком аварийного питания IP65 ARCTIC.OPL ECO LED 600 ЕМЗ 5000K, 1088000720</t>
  </si>
  <si>
    <t>Светильник накладаной светодиодный с креплением на поверхность потолка или стены IP65 с блоком аварийного питания CD LED 18 EM 4000K, 1134000070</t>
  </si>
  <si>
    <t>Светильник настенный светодиодный постоянного горения IP65 220В 50Гц 3,6Вт, 3 часа автономной работы URAN 6523-4 LED, 4501006440</t>
  </si>
  <si>
    <t>Пиктограмма Выход ПЗУ010, 2502000270</t>
  </si>
  <si>
    <t>ЯТП 0,25 - 220/36В IP30, МТТ13-0360250</t>
  </si>
  <si>
    <t>ЯТП 0,25 - 220/36В IP54, ОС0000016261</t>
  </si>
  <si>
    <t>Выключатель одноклавишный двухполюсный для открытого монтажа 10Ах250В IP44, Quteo, 782339</t>
  </si>
  <si>
    <t>Отопление и вентиляция</t>
  </si>
  <si>
    <t>4.3</t>
  </si>
  <si>
    <t>Предангарная площадка для примыкания к укрепленной обочине. Покрытие типа Ц1</t>
  </si>
  <si>
    <t>Мобилизация Ген Подрядчика на площадке, включая устройство и содержание поста охраны и временного офиса Заказчика</t>
  </si>
  <si>
    <t>Устройство временного ограждения. Мет профиль, профлист, на бетонных блоках</t>
  </si>
  <si>
    <t>Установка ворот</t>
  </si>
  <si>
    <t>Установка пункта мойки колёс до 3 машин в час. Остается в собственности у Заказчика</t>
  </si>
  <si>
    <t>Прочие работы и услуги</t>
  </si>
  <si>
    <t>Восстановление растительного грунта толщ. 0,1 м</t>
  </si>
  <si>
    <t>Пожарные резервуары - 3 шт.</t>
  </si>
  <si>
    <t>Внесение в почву минеральных удобрений с расходом 4 кг/100м2: суперфосфат</t>
  </si>
  <si>
    <t>Внесение в почву минеральных удобрений с расходом 4 кг/100м2: мятлик луговой</t>
  </si>
  <si>
    <t>ДН-3 ГОСТ 31173-2016 ДСН, А, Оп, Пр, Брг, Н, П2лс, М2, О, 2100-1200, включая скобяные изделия</t>
  </si>
  <si>
    <t>ДН-2 ГОСТ 31173-2016 ДСН, А, Оп, Пр, Брг, Н, П2лс, М2, О, 2100-1100, включая скобяные изделия</t>
  </si>
  <si>
    <t>ДН-1 ГОСТ 23747-2015 ДАН, Км, Бпр, Дп, Пр, Р, 2100х1400, включая скобяные изделия</t>
  </si>
  <si>
    <t>Дверь внутренняя h2100 х 1000, включая коробку, наличники, замок, ручку, петли т .п.</t>
  </si>
  <si>
    <t>Дверь внутренняя h2100 х 1300, включая коробку, наличники, замок, ручку, петли т .п.</t>
  </si>
  <si>
    <t>Дверь внутренняя h2100 х 1200, включая коробку, наличники, замок, ручку, петли т .п.</t>
  </si>
  <si>
    <t>Дверь внутренняя h2100 х &lt;варианты&gt;, включая коробку, наличники, замок, ручку, петли т .п.</t>
  </si>
  <si>
    <t>Дверь внутренняя h2100 х 1400, включая коробку, наличники, замок, ручку, петли т .п.</t>
  </si>
  <si>
    <t>Битум в 2 слоя</t>
  </si>
  <si>
    <t>Тип 1: 
- Эпоксидное наливное покрытие MultiDur ES-24 (или аналог)
- Ц.п. стяжка М200 - 50 мм (учтено в фунд. плите)
- Битумная гидроизоляция (учтено в фунд. плите)
- Ж.б. плита по грунту (см. КЖ)</t>
  </si>
  <si>
    <t>Механизированная разработка сухого грунта экскаватором в автосамосвал</t>
  </si>
  <si>
    <t xml:space="preserve">
Самоходная с литиевым аккумулятором поломоечная машина
Тип электропитания - аккумуляторная
Рабочее напряжение 24В
Производительность уборки до 2040 м.кв./час
Бак чистой воды 40л
Бак грязной воды 50л
Привод моющих щеток 450 Вт
Привод хода 150 Вт
Зарядное устройство 24 В, выносное
Аккумуляторная батарея 24 В, 50 Ач/1ч, LiFePO4
Максимальный уклон (рабочий) 3%
Габариты (ДхШхВ): 1115х530х1030мм
В комплекте с аккумулятором и зарядным устройством, M50BT, ООО "СП КОМ" Россия, масса, 78 кг</t>
  </si>
  <si>
    <t>Лоток перфорированный серии S5 Combitech 200х100, L3000, сталь оцинкованная по методу Сендзимира ТУ 3449-013-47022248-2004 35343 ДКС</t>
  </si>
  <si>
    <t>ПНР</t>
  </si>
  <si>
    <t>Держатель с защёлкой, 20мм (51020), упаковка - 100шт., 51020, ДКС</t>
  </si>
  <si>
    <t>Сервисное переносное устройство с автономным питанием, Тестер ИПДЛ-152</t>
  </si>
  <si>
    <t>Лазерное юстировочное устройство для ИПДЛ-152</t>
  </si>
  <si>
    <t>Головка соединительная для пожарного оборудования ГЦ-50 (Для организации слива)</t>
  </si>
  <si>
    <t>Шкаф 300x400x210, сталь, в комплекте с DIN-рейками, гермовводами, автоматом 10A, клеммами проходными; вентилятором с термостатом, кроссом оптическим 12 портов SC, NSB-3040F1, NSGate</t>
  </si>
  <si>
    <t>Гидравлические испытания</t>
  </si>
  <si>
    <t>Металлический профиль, h=3200 мм (для установки навесного щита)</t>
  </si>
  <si>
    <t>Труба двухстенная ПНД/ПВД SN6 красная с протяжкой ПНД/ПВД SN6 d160/140,2 мм (прокладка в грунте и под покрытием 44 м)</t>
  </si>
  <si>
    <t>Плита ацеидная толщиной h=10мм (нарезка пластин шириной по 450 мм) Ацеид 350, 2000х1500</t>
  </si>
  <si>
    <t>Укладка стальных футляров (труба стальная электросварная по ГОСТ 10704-91) с весьма усиленной гидроизоляцией 273x7.0 мм</t>
  </si>
  <si>
    <t>Аккумулирующий резервуар Polycorr-АР-4200-15000,
объемом V = 200 м3, для глубины залегания подводящей
трассы 3110 мм, в комплекте:
- корпус D=4200 мм, L=15000 мм;
- шахта обслуживания D=1000 мм;- 2шт
- крышка;
- лестница стационарная;
-насос CNP 50WQ10-7-0,55
- автоматическая трубная муфта – 2 шт.;
- трубопроводная обвязка DN65;
- датчики поплавковые – 4 шт.;
- площадка обслуживания запорной арматуры;
- направляющие для опускания насосов – 4 шт.
- вентиляционный стояк с дефлектором;
- комплект стяжных ремней.
- шкаф управления насосами уличного исполнения, пуск
прямой, один ввод питания,
таймер включения насоса с задержкой на 35мин</t>
  </si>
  <si>
    <t>3.6.6.14</t>
  </si>
  <si>
    <t>Монтаж кольца стенового КС20-9</t>
  </si>
  <si>
    <t>Установка люка чугунного Тип Л</t>
  </si>
  <si>
    <t>Установка сороудерживающей корзины VODTING-КОР/СОР-600</t>
  </si>
  <si>
    <t>Труба двухслойная гладкая Электропайп N750 красная с протяжкой ЭЛЕКТРОПАЙП N750 d160/140,2мм</t>
  </si>
  <si>
    <t>Муфта соединительная для труб Электропайп ∅160 d160/140,2мм</t>
  </si>
  <si>
    <t>Силовое электрооборудование</t>
  </si>
  <si>
    <t>Электроустановочные изделия</t>
  </si>
  <si>
    <t>Розетка 2К, 10 А, для открытого монтажа, 220 В, IP44</t>
  </si>
  <si>
    <t>Кабель силовой с медными жилами с ПВХ изоляцией пониженной горючести, 0,66: ВВГнг(А)-LS сечением 2х1,5 мм2</t>
  </si>
  <si>
    <t>Кабель силовой с медными жилами с ПВХ изоляцией пониженной горючести, 0,66: ВВГнг(А)-LS сечением 3х1,5 мм2</t>
  </si>
  <si>
    <t>Кабель силовой с медными жилами с ПВХ изоляцией пониженной горючести, 0,66: ВВГнг(А)-LS сечением 3х2,5 мм2</t>
  </si>
  <si>
    <t>Кабель силовой с медными жилами с ПВХ изоляцией пониженной горючести, 0,66: ВВГнг(А)-LS сечением 5х10 мм2</t>
  </si>
  <si>
    <t>Кабель силовой с медными жилами с ПВХ изоляцией пожаростойкий, 0,66: ВВГнг(А)-FRLS сечением 2х1,5 мм2</t>
  </si>
  <si>
    <t>Кабель силовой с медными жилами с ПВХ изоляцией пожаростойкий, 0,66: ВВГнг(А)-FRLS сечением 3х1,5 мм2</t>
  </si>
  <si>
    <t>Кабель силовой с медными жилами с ПВХ изоляцией пожаростойкий, 0,66: ВВГнг(А)-FRLS сечением 5х4 мм2</t>
  </si>
  <si>
    <t>Заземление</t>
  </si>
  <si>
    <t>Сталь полосовая горячеоцинкованная 25х4 мм NC2254</t>
  </si>
  <si>
    <t>Сталь полосовая горячеоцинкованная 40х4 мм NC2444</t>
  </si>
  <si>
    <t>Скоба держатель полосы горячеоцинкованная 25х4 мм ND2311</t>
  </si>
  <si>
    <t>Скоба держатель полосы горячеоцинкованная 40х4 мм ND2310</t>
  </si>
  <si>
    <t>Пруток катанка горячеоцинкованная Ø8 мм NC1008</t>
  </si>
  <si>
    <t>Универсальный держатель ND2000</t>
  </si>
  <si>
    <t>Фасадный держатель горячеоцинкованный ND2307</t>
  </si>
  <si>
    <t>Фальцевый зажим горячеоцинкованный ND2001</t>
  </si>
  <si>
    <t>Профиль вертикальный заземлитель 3 м горячеоцинкованный NE5503</t>
  </si>
  <si>
    <t>Соединитель пруток-пруток горячеоцинкованный NG3104</t>
  </si>
  <si>
    <t>Соединитель пруток-полоса горячеоцинкованный NG3101</t>
  </si>
  <si>
    <t>Соединитель полоса-полоса горячеоцинкованный NG3106</t>
  </si>
  <si>
    <t>Трубы</t>
  </si>
  <si>
    <t>Труба гофрированная легкая из самозатухающего ПВХ Ø20 мм, 90920</t>
  </si>
  <si>
    <t>Труба гофрированная легкая из самозатухающего ПВХ Ø32 мм, 90932</t>
  </si>
  <si>
    <t>Труба хризотилцементная 3,95 м Ø200</t>
  </si>
  <si>
    <t>Лоток лестничный 3 м, 300х100 исп. 4 L5 Combitech LL1030ZL</t>
  </si>
  <si>
    <t>Траверса одиночная 0,6 м исп. 4 B5 Combitech BST4160ZL</t>
  </si>
  <si>
    <t>Скоба BML-10 исп. 4 B5 Combitech BML1007ZL</t>
  </si>
  <si>
    <t>Шпилька резьбовая DIN975/976 1 м М10х1000 исп. 4 M5 Combitech CM201001ZL</t>
  </si>
  <si>
    <t>Стальной забивной анкер М10 исп. 4 M5 Combitech CM401040INOX316L</t>
  </si>
  <si>
    <t>Гайка шестигранная DIN934 М10 исп. 4 M5 Combitech CM111000INOX316L</t>
  </si>
  <si>
    <t>Труба гофрированная легкая из самозатухающего ПВХ Ø25 мм, 90925</t>
  </si>
  <si>
    <t>Сети объединенного хоз-питьевого и противопожарного водопровода В1</t>
  </si>
  <si>
    <t>Установка для повышения давления Гранфлоу УНВ2 DPV 2/4 PP со шкафом управления ADL</t>
  </si>
  <si>
    <t>Задвижка МЗВ-50</t>
  </si>
  <si>
    <t>Клапан обратный латунный пружинный Dn15 Pn15 NRV EF Danfoss</t>
  </si>
  <si>
    <t>Клапан редукционный Dn15 7BIS Danfoss</t>
  </si>
  <si>
    <t>Автоматический воздухоотводчик муфтовый Dn15 airvent danfoss</t>
  </si>
  <si>
    <t>Кран запорный латунный шаровой BP-BP муфта-муфта с рычажной рукояткой Pn25 Dy32 BP-BVR Danfoss</t>
  </si>
  <si>
    <t>Кран запорный латунный шаровой BP-BP муфта-муфта с рычажной рукояткой Pn25 Dy25 BP-BVR Danfoss</t>
  </si>
  <si>
    <t>Кран запорный латунный шаровой BP-BP муфта-муфта с рычажной рукояткой Pn25 Dy20 BP-BVR Danfoss</t>
  </si>
  <si>
    <t>Кран запорный латунный шаровой BP-BP муфта-муфта с рычажной рукояткой Pn25 Dy15 BP-BVR Danfoss</t>
  </si>
  <si>
    <t>Кран запорный латунный шаровой спускной с рычажной рукояткой Pn25 Dy20 BVR-C Danfoss</t>
  </si>
  <si>
    <t>Гибкая подводка для унитаза</t>
  </si>
  <si>
    <t>Труба ПЭ 100SDR17 63х3,8 питьевая</t>
  </si>
  <si>
    <t>Труба стальная э/с  прямошовная 277х4,5 (футляр)</t>
  </si>
  <si>
    <t>Труба стальная вгп оц. 50х3,5</t>
  </si>
  <si>
    <t>Труба стальная вгп оц. 32х3,2</t>
  </si>
  <si>
    <t>Труба п/п армированная стекловолокном 40х5,5 PPR</t>
  </si>
  <si>
    <t>Труба п/п армированная стекловолокном 32х4,4 PPR</t>
  </si>
  <si>
    <t>Труба п/п армированная стекловолокном 25х3,5 PPR</t>
  </si>
  <si>
    <t>Труба п/п армированная стекловолокном 20х2,8 PPR</t>
  </si>
  <si>
    <t>Втулка под фланец ПЭ 100 SDR11 PN16 DN63x5,8</t>
  </si>
  <si>
    <t>Фланец круглый стальной приварной Dy50 Py 1.0 Мпа</t>
  </si>
  <si>
    <t>Отвод односекционный 90 сварной п/э dn63</t>
  </si>
  <si>
    <t>Отвод 90-1-Ц-32</t>
  </si>
  <si>
    <r>
      <t>Отвод п/п Ø40, 90</t>
    </r>
    <r>
      <rPr>
        <sz val="12"/>
        <rFont val="Calibri"/>
        <family val="2"/>
        <charset val="204"/>
      </rPr>
      <t>° PPRC</t>
    </r>
  </si>
  <si>
    <r>
      <t>Отвод п/п Ø32, 90</t>
    </r>
    <r>
      <rPr>
        <sz val="12"/>
        <rFont val="Calibri"/>
        <family val="2"/>
        <charset val="204"/>
      </rPr>
      <t>° PPRC</t>
    </r>
  </si>
  <si>
    <r>
      <t>Отвод п/п Ø25, 90</t>
    </r>
    <r>
      <rPr>
        <sz val="12"/>
        <rFont val="Calibri"/>
        <family val="2"/>
        <charset val="204"/>
      </rPr>
      <t>° PPRC</t>
    </r>
  </si>
  <si>
    <r>
      <t>Отвод п/п Ø20, 90</t>
    </r>
    <r>
      <rPr>
        <sz val="12"/>
        <rFont val="Calibri"/>
        <family val="2"/>
        <charset val="204"/>
      </rPr>
      <t>° PPRC</t>
    </r>
  </si>
  <si>
    <r>
      <t>Отвод п/п Ø20, 45</t>
    </r>
    <r>
      <rPr>
        <sz val="12"/>
        <rFont val="Calibri"/>
        <family val="2"/>
        <charset val="204"/>
      </rPr>
      <t>° PPRC</t>
    </r>
  </si>
  <si>
    <t>Тройник Ц-32</t>
  </si>
  <si>
    <t>Тройник п/п Ø40х25х40 PPRC</t>
  </si>
  <si>
    <t>Тройник п/п Ø32 PPRC</t>
  </si>
  <si>
    <t>Тройник п/п Ø25х20х25 PPRC</t>
  </si>
  <si>
    <t>Тройник п/п Ø25 PPRC</t>
  </si>
  <si>
    <t>Тройник п/п Ø20 PPRC</t>
  </si>
  <si>
    <t>Муфта Ц-50х32</t>
  </si>
  <si>
    <t>Муфта п/п соединительная Ø40 PPRC</t>
  </si>
  <si>
    <t>Муфта п/п соединительная Ø32 PPRC</t>
  </si>
  <si>
    <t>Муфта п/п соединительная Ø25 PPRC</t>
  </si>
  <si>
    <t>Муфта п/п соединительная Ø20 PPRC</t>
  </si>
  <si>
    <t>Муфта п/п соединительная Ø40х32 PPRC</t>
  </si>
  <si>
    <t>Муфта п/п соединительная Ø25х20 PPRC</t>
  </si>
  <si>
    <t>Муфта п/п разъемная с внутренней резьбой Ø20х1/2" PPRC</t>
  </si>
  <si>
    <t>Муфта п/п  комбинированная с наружной резьбой Ø40х1 1/4" PPRC</t>
  </si>
  <si>
    <t>Муфта п/п  комбинированная с наружной резьбой Ø32х1" PPRC</t>
  </si>
  <si>
    <t>Муфта п/п  комбинированная с наружной резьбой Ø25х3/4" PPRC</t>
  </si>
  <si>
    <t>Муфта п/п  комбинированная с наружной резьбой Ø20х1/2" PPRC</t>
  </si>
  <si>
    <t>Теплоизоляция трубная толщ. 9 мм, Ø40 термофлекс</t>
  </si>
  <si>
    <t>Теплоизоляция трубная толщ. 9 мм, Ø32 термофлекс</t>
  </si>
  <si>
    <t>Теплоизоляция трубная толщ. 9 мм, Ø25 термофлекс</t>
  </si>
  <si>
    <t>Упор бетонный М200 0,3 м3</t>
  </si>
  <si>
    <t>Сети хоз-питьевого водопровода горячей воды Т3</t>
  </si>
  <si>
    <t>Водонагреватель аккумуляционный электрический 50л Thermex Thermo 50 V Slim (в комплекте со встроенной группой безопасности)</t>
  </si>
  <si>
    <t>Смеситель для умывальника в комплекте с гибкой подводкой</t>
  </si>
  <si>
    <t>Смеситель в комплекте с душевой лейкой настенной хром для ПУИ</t>
  </si>
  <si>
    <t>Хозяйственно-бытовая канализация К1</t>
  </si>
  <si>
    <t>Трап вертикальный с гидрозатвором Ø110 Татполимер</t>
  </si>
  <si>
    <t>Вентиляционный клапан Ø110 Татполимер</t>
  </si>
  <si>
    <t>Капельная воронка для сброса конденсата с водяным затвором слив с разрывом струи ТП-21 Татполимер</t>
  </si>
  <si>
    <t>Унитаз керамический, напольный, с прямым выпуском, в комплекте бачок с напольной и спусной арматурой, сидение с арматурой крепления</t>
  </si>
  <si>
    <t>Умывальник керамический в комплекте с сифоном пластмассовым СБУ</t>
  </si>
  <si>
    <t>Душевой поддон 900х900 мм в комплекте с сифоном пластмассовым СПМ</t>
  </si>
  <si>
    <t>Труба ПВХ 110х3,4</t>
  </si>
  <si>
    <t>Труба НПВХ 110х3,4 Univesal</t>
  </si>
  <si>
    <t>Труба ПВХ 110х3,2 Standart</t>
  </si>
  <si>
    <t>Труба ПВХ 50х2 Standart</t>
  </si>
  <si>
    <t>Труба стальная электросварная прямошовная Ø325х5 (футляр)</t>
  </si>
  <si>
    <t>Лючок-прочистка DN110 ТП98.100</t>
  </si>
  <si>
    <r>
      <t>Отвод 45</t>
    </r>
    <r>
      <rPr>
        <sz val="12"/>
        <rFont val="Calibri"/>
        <family val="2"/>
        <charset val="204"/>
      </rPr>
      <t>°</t>
    </r>
    <r>
      <rPr>
        <sz val="10.199999999999999"/>
        <rFont val="Times New Roman"/>
        <family val="1"/>
        <charset val="204"/>
      </rPr>
      <t xml:space="preserve"> ПВХ110</t>
    </r>
  </si>
  <si>
    <r>
      <t>Отвод 45</t>
    </r>
    <r>
      <rPr>
        <sz val="12"/>
        <rFont val="Calibri"/>
        <family val="2"/>
        <charset val="204"/>
      </rPr>
      <t>°</t>
    </r>
    <r>
      <rPr>
        <sz val="10.199999999999999"/>
        <rFont val="Times New Roman"/>
        <family val="1"/>
        <charset val="204"/>
      </rPr>
      <t xml:space="preserve"> ПВХ50</t>
    </r>
  </si>
  <si>
    <r>
      <t>Тройник 87</t>
    </r>
    <r>
      <rPr>
        <sz val="12"/>
        <rFont val="Calibri"/>
        <family val="2"/>
        <charset val="204"/>
      </rPr>
      <t>°30</t>
    </r>
    <r>
      <rPr>
        <sz val="10.199999999999999"/>
        <rFont val="Times New Roman"/>
        <family val="1"/>
        <charset val="204"/>
      </rPr>
      <t xml:space="preserve"> ПВХ110</t>
    </r>
  </si>
  <si>
    <r>
      <t>Тройник 87</t>
    </r>
    <r>
      <rPr>
        <sz val="12"/>
        <rFont val="Calibri"/>
        <family val="2"/>
        <charset val="204"/>
      </rPr>
      <t>°30</t>
    </r>
    <r>
      <rPr>
        <sz val="10.199999999999999"/>
        <rFont val="Times New Roman"/>
        <family val="1"/>
        <charset val="204"/>
      </rPr>
      <t xml:space="preserve"> ПВХ110х50</t>
    </r>
  </si>
  <si>
    <r>
      <t>Тройник 45</t>
    </r>
    <r>
      <rPr>
        <sz val="12"/>
        <rFont val="Calibri"/>
        <family val="2"/>
        <charset val="204"/>
      </rPr>
      <t>°</t>
    </r>
    <r>
      <rPr>
        <sz val="10.199999999999999"/>
        <rFont val="Times New Roman"/>
        <family val="1"/>
        <charset val="204"/>
      </rPr>
      <t xml:space="preserve"> ПВХ110</t>
    </r>
  </si>
  <si>
    <r>
      <t>Тройник 45</t>
    </r>
    <r>
      <rPr>
        <sz val="12"/>
        <rFont val="Calibri"/>
        <family val="2"/>
        <charset val="204"/>
      </rPr>
      <t>°</t>
    </r>
    <r>
      <rPr>
        <sz val="10.199999999999999"/>
        <rFont val="Times New Roman"/>
        <family val="1"/>
        <charset val="204"/>
      </rPr>
      <t xml:space="preserve"> ПВХ110х50</t>
    </r>
  </si>
  <si>
    <r>
      <t>Тройник 45</t>
    </r>
    <r>
      <rPr>
        <sz val="12"/>
        <rFont val="Calibri"/>
        <family val="2"/>
        <charset val="204"/>
      </rPr>
      <t>°</t>
    </r>
    <r>
      <rPr>
        <sz val="10.199999999999999"/>
        <rFont val="Times New Roman"/>
        <family val="1"/>
        <charset val="204"/>
      </rPr>
      <t xml:space="preserve"> ПВХ50</t>
    </r>
  </si>
  <si>
    <t>Переход ПВХ 110х50</t>
  </si>
  <si>
    <t>Заглушка 110</t>
  </si>
  <si>
    <t>Заглушка 50</t>
  </si>
  <si>
    <t>Манжета резиновая переходная DN50-32 (переход на капельную воронку)</t>
  </si>
  <si>
    <t>Хомуты для крепления трубопроводов к стене/потолку с комплектом шпилек DN15</t>
  </si>
  <si>
    <t>Скобы для крепления труб к стене с комплектом болтов и гаек DN15</t>
  </si>
  <si>
    <t>Скобы для крепления труб к стене с комплектом болтов и гаек DN20</t>
  </si>
  <si>
    <t>Скобы для крепления труб к стене с комплектом болтов и гаек DN25</t>
  </si>
  <si>
    <t>Хомуты для крепления трубопроводов к стене/потолку с комплектом шпилек DN20</t>
  </si>
  <si>
    <t>Хомуты для крепления трубопроводов к стене/потолку с комплектом шпилек DN25</t>
  </si>
  <si>
    <t>Хомуты для крепления трубопроводов к стене/потолку с комплектом шпилек DN32</t>
  </si>
  <si>
    <t>Хомуты для крепления трубопроводов к стене/потолку с комплектом шпилек DN40</t>
  </si>
  <si>
    <t>Крепление труб к стене, перекрытию (в комплекте хомут, шпилька/анкер) DN110</t>
  </si>
  <si>
    <t>Крепление труб к стене, перекрытию (в комплекте хомут, шпилька/анкер) DN50</t>
  </si>
  <si>
    <t>Дождевая канализация К2</t>
  </si>
  <si>
    <t>Кровельная воронка DN110 с вертикальным выпуском П-01.100-Э</t>
  </si>
  <si>
    <t>Трап вертикальный с сухим затвором Ø110 Татполимер</t>
  </si>
  <si>
    <t>Труба ПЭ SDR26 - 160х9,5 CTM HDPE</t>
  </si>
  <si>
    <t>Труба ПЭ SDR26 - 110х6,6 CTM HDPE</t>
  </si>
  <si>
    <t>Труба стальная электросварная прямошовная Ø377х6 (футляр)</t>
  </si>
  <si>
    <r>
      <t>Отвод ПЭ 110 45</t>
    </r>
    <r>
      <rPr>
        <sz val="12"/>
        <rFont val="Calibri"/>
        <family val="2"/>
        <charset val="204"/>
      </rPr>
      <t>°</t>
    </r>
  </si>
  <si>
    <r>
      <t>Отвод ПЭ 160 45</t>
    </r>
    <r>
      <rPr>
        <sz val="12"/>
        <rFont val="Calibri"/>
        <family val="2"/>
        <charset val="204"/>
      </rPr>
      <t>°</t>
    </r>
  </si>
  <si>
    <r>
      <t>Тройник ПЭ 160/110 45</t>
    </r>
    <r>
      <rPr>
        <sz val="12"/>
        <rFont val="Calibri"/>
        <family val="2"/>
        <charset val="204"/>
      </rPr>
      <t>°</t>
    </r>
  </si>
  <si>
    <t>Тройник ПЭ 110/110 45°</t>
  </si>
  <si>
    <t>Тройник ПВХ 110 45°</t>
  </si>
  <si>
    <r>
      <t>Ревизия резьбовая ПЭ 160х160-90</t>
    </r>
    <r>
      <rPr>
        <sz val="12"/>
        <rFont val="Calibri"/>
        <family val="2"/>
        <charset val="204"/>
      </rPr>
      <t>°</t>
    </r>
  </si>
  <si>
    <r>
      <t>Крестовина одноплоскостная ПЭ 110/45</t>
    </r>
    <r>
      <rPr>
        <sz val="12"/>
        <rFont val="Calibri"/>
        <family val="2"/>
        <charset val="204"/>
      </rPr>
      <t>°</t>
    </r>
  </si>
  <si>
    <t>Заглушка ПЭ 110</t>
  </si>
  <si>
    <t>Переход концентрический ПЭ DN160-110</t>
  </si>
  <si>
    <t>Крепление труб к стене, перекрытию (в комплекте хомут, шпилька/анкер) DN160</t>
  </si>
  <si>
    <t>Гибкая вставка фланцевая DN50 ABRA-EJF-10</t>
  </si>
  <si>
    <t>Отопление</t>
  </si>
  <si>
    <t>Нагревательные приборы- электроконвекторы, ЭВУБ-1,0 со встроенным термостатом ЭВУБ-1,0 завод "</t>
  </si>
  <si>
    <t>Нагревательные приборы- электроконвекторы, ЭВУБ-0,5 со встроенным термостатом ЭВУБ-0,5</t>
  </si>
  <si>
    <t>Крепление нагревательных приборов, полоса стальная, 60х5 ГОСТ 103-76</t>
  </si>
  <si>
    <t>Крепление нагревательных приборов, дюбель-винт М8 ГОСТ 28457</t>
  </si>
  <si>
    <t>Вентиляция</t>
  </si>
  <si>
    <t>Вентиляторный агрегат в комплекте с электродвигателем, L=820 М3/ч, Рc=315 Па, Эл.двиг: Ny=0.6кВт, Uпит= 380В, Iпот=0,95А, Pполн=319 Па Канал-ПКВ-Ш-50-25-4-380</t>
  </si>
  <si>
    <t>Гибкие вставки разм. 500х250 Канал-ГКВ-50-25</t>
  </si>
  <si>
    <t>Наружная решетка, разм. 400х400 АРН 400х400</t>
  </si>
  <si>
    <t>Клапан воздушный с ручным приводом, разм. 150х100 Регуляр-Л- 150х100</t>
  </si>
  <si>
    <t>Клапан воздушный с ручным приводом, разм. 200х100 Регуляр-Л- 200х100</t>
  </si>
  <si>
    <t>Клапан воздушный с ручным приводом, разм. 200х200 Регуляр-Л-200х200</t>
  </si>
  <si>
    <t>Клапан воздушный Канал-Гермик-П с эл/приводом М220S, разм. 500х250, Канал-Гермик-П-50-25-Н-М220S, Привод - М220S</t>
  </si>
  <si>
    <t>Воздуховоды из оцинкованной стали, толщ. 0,9 мм, разм. 400х400 по ГОСТ 19903-74*</t>
  </si>
  <si>
    <t>Воздуховоды из оцинкованной стали, толщ. 0,9 мм, разм. 250х500 по ГОСТ 19903-74*</t>
  </si>
  <si>
    <t>Воздуховоды из оцинкованной стали, толщ. 0,7 мм, разм. 250х250 по ГОСТ 19903-74*</t>
  </si>
  <si>
    <t>Воздуховоды из оцинкованной стали, толщ. 0,7 мм, разм. 200х200 по ГОСТ 19903-74*</t>
  </si>
  <si>
    <t>Решетка с сеткой из оцинкованной проволоки, диам. 1,2 мм, ячейками 10х10, разм. 150х100 ГОСТ 23279-2012</t>
  </si>
  <si>
    <t>Решетка с сеткой из оцинкованной проволоки, диам. 1,2 мм, ячейками 10х10, разм. 200х100 ГОСТ 23279-2012</t>
  </si>
  <si>
    <t>Клапан универсальный воздушный Канал-КВ ∅100, с эл/приводом LM230-S-V, Клапан КЛАБ-100-0*ф-Н-LM230-S-V-0-0, Привод LM230-S-V</t>
  </si>
  <si>
    <t>Наружная решетка, разм. 150х150 АРН 150х150</t>
  </si>
  <si>
    <t>Наружная решетка, разм. 300х300 АРН 300х300</t>
  </si>
  <si>
    <t>Клапан воздушный с эл/приводом, разм. 300х300, Регуляр-Л- 300х300 с приводом, Регуляр-Л- 300х300-Н-1*LF230-S-V-УХЛ2-0</t>
  </si>
  <si>
    <t>Наружная решетка, разм. 300х200 АРН 300х200</t>
  </si>
  <si>
    <t>Клапан воздушный с эл/приводом, разм. 300х200 Регуляр-Л- 300х200-Н-1*LF230-S-V-УХЛ2-0</t>
  </si>
  <si>
    <t>Комплект автоматики ШСАУ - 2 (Веза)</t>
  </si>
  <si>
    <t>Вытяжная установка, L=160 м3/ч, Рп=206 Па, Рс=200 Па, в составе Канал-ВЕНТ-100:
- вентилятор: Эл.двиг: Ny=0.1кВт, Uпит= 220В, Iпот=0,29А
- монтажный хомут Канал -МК-100 - 3 шт.</t>
  </si>
  <si>
    <t>Комбинированная система PRO-MБОР-VENT –
двухкомпонентная система огнезащиты, состоящая из
рулонного базальтового материала РRО - МБОР
толщиной 5мм и огнезащитного клеевого состава
KLEBER, EI30</t>
  </si>
  <si>
    <r>
      <t>Крепление двух вертикальных воздуховодов к металлическим колоннам 1000х800, на основе комплекта hilti в составе:
- шпилька AM10x1м (4шт)
- шпилька AM10x0,3м (4шт)
- монтажная гайка MQA-M10 (4шт)
- гайка М10 (12шт)
- шайба широкополая А10,5-28 (12шт)
- профиль MQ-21 L=300мм (2шт)
- профиль MQ-41 L=</t>
    </r>
    <r>
      <rPr>
        <b/>
        <sz val="12"/>
        <rFont val="Times New Roman"/>
        <family val="1"/>
        <charset val="204"/>
      </rPr>
      <t>6000</t>
    </r>
    <r>
      <rPr>
        <sz val="12"/>
        <rFont val="Times New Roman"/>
        <family val="1"/>
        <charset val="204"/>
      </rPr>
      <t>мм (2шт)
- декоративная крышка MQZ-E21 (4шт)
- декоративная крышка MQZ-E41 (4шт), Hilti</t>
    </r>
  </si>
  <si>
    <t>Крепление двух вертикальных трубопроводов к колонне Ду100 на основе комплекта hilti H4-26.1 в составе:
- консоль MQК-41 L=600мм (1шт)
- хомут MIP-H/108 (2шт)
- гайка MQA-М10 (2шт)
- гайка М10 (4шт)
- шпилька AM10x0,1м (2шт)
-болт М10 (2 шт)
- декоративная крышка MQZ-E41 (1шт),  Hilti </t>
  </si>
  <si>
    <t>Устройство временных сетей Водоснабжения</t>
  </si>
  <si>
    <t>мес</t>
  </si>
  <si>
    <r>
      <t>Угольник п/п комбинированный с наржной резьбой Ø25х3/4"</t>
    </r>
    <r>
      <rPr>
        <sz val="12"/>
        <rFont val="Calibri"/>
        <family val="2"/>
        <charset val="204"/>
      </rPr>
      <t xml:space="preserve"> PPRC</t>
    </r>
  </si>
  <si>
    <r>
      <t>Угольник п/п комбинированный с наржной резьбой Ø20х1/2"</t>
    </r>
    <r>
      <rPr>
        <sz val="12"/>
        <rFont val="Calibri"/>
        <family val="2"/>
        <charset val="204"/>
      </rPr>
      <t xml:space="preserve"> PPRC</t>
    </r>
  </si>
  <si>
    <t>Тройник п/п комбинированный с наружной резьбой Ø32х1/2" PPRC</t>
  </si>
  <si>
    <r>
      <t>Тройник ПЭ 160/160 45</t>
    </r>
    <r>
      <rPr>
        <sz val="12"/>
        <rFont val="Calibri"/>
        <family val="2"/>
        <charset val="204"/>
      </rPr>
      <t>°</t>
    </r>
  </si>
  <si>
    <t>В соответствии с 1233-21-Р-1-01-ВК Том 5.1 испр.</t>
  </si>
  <si>
    <t>1.1.2.66</t>
  </si>
  <si>
    <t>В соответствии с 1233-21-Р-1-01-КЖ Том 4.2 испр.</t>
  </si>
  <si>
    <t>Грунтовка ГФ-021 (кг/м² 62/107)</t>
  </si>
  <si>
    <t>Краска МА-15 (кг/м² 31/107)</t>
  </si>
  <si>
    <t>Крепление двух горизонтальных трубопроводов к металлической балке Ду100, на основе комплекта hilti H4-32 в составе:
- хомут MIP-H/108 (2шт)
- шпилька AM10x1м (2шт)
- шпилька AM10x0,3м (2шт)
- маятниковый подвес MPH-M10 (4шт)
- гайка М10 (6шт)
- профиль MQ-21 L=300мм (1шт)
- профиль MQ-72 L=500мм (1шт)
- декоративная крышка MQZ-E21 (2шт)
- декоративная крышка MQZ-E31 (2шт),
- декоративная крышка MQZ-E41 (2шт).,  Hilti </t>
  </si>
  <si>
    <t>Крепление горизонтального трубопровода к сэндвич панели Ду100 на основе комплекта hilti H4-14 в составе:
- хомут MIP-H/108 (1шт)
- пластина опорная MGL2-M10 (1шт)
- шпилька AM10x0,1м (1шт)
-шуруп сэндвич-панель S-CD63C 5,5x86 (2 шт),  Hilti </t>
  </si>
  <si>
    <t>В соответствии с 1233-21-Р-1-01-ОВ1 Том 6.1 испр.</t>
  </si>
  <si>
    <t>В соответствии с 1233-21-Р-1-01-ЭС Том 4.1 испр.</t>
  </si>
  <si>
    <t>Швеллеры стальные горячекатаные по ГОСТ 8240-97 С245 ГОСТ 27772-2015 16П</t>
  </si>
  <si>
    <t>Сталь листовая горячекатанная ГОСТ 19903-2015 С245 ГОСТ 27772-2015, толщ. 6 мм</t>
  </si>
  <si>
    <t>В соответствии с 1233-21-Р-1-03-КМ Том 4.3 испр.</t>
  </si>
  <si>
    <t>В соответствии с 1233-21-Р-1-04-КЖ Том 4.4 испр.</t>
  </si>
  <si>
    <t>В соответствии с 1233-21-Р-1-04-КЖ Том 4.4 испр., 1233-21-Р-1-05-АР Том 2.2</t>
  </si>
  <si>
    <t>1233-21-Р-1-04-КЖ Том 4.4 испр.</t>
  </si>
  <si>
    <t>1233-21-Р-1-05-АР Том 2.2 испр.</t>
  </si>
  <si>
    <t>В соответствии с 1233-21-Р-1-05-АР Том 2.2 испр.</t>
  </si>
  <si>
    <t>3.1.1.1</t>
  </si>
  <si>
    <t>3.1.1.2</t>
  </si>
  <si>
    <t>3.1.1.3</t>
  </si>
  <si>
    <t>3.1.1.4</t>
  </si>
  <si>
    <t>3.1.1.5</t>
  </si>
  <si>
    <t>3.1.1.6</t>
  </si>
  <si>
    <t>Стоимость трудозатрат</t>
  </si>
  <si>
    <t>Стоимость материалов и оборудования</t>
  </si>
  <si>
    <t>4.4</t>
  </si>
  <si>
    <t>4.1.1</t>
  </si>
  <si>
    <t>4.2.1</t>
  </si>
  <si>
    <t>4.2.2</t>
  </si>
  <si>
    <t>Раздел 6 Временные здания и сооружения</t>
  </si>
  <si>
    <t>Раздел 7 Прочие затраты</t>
  </si>
  <si>
    <t>5.5</t>
  </si>
  <si>
    <t>6.4</t>
  </si>
  <si>
    <t>6.5</t>
  </si>
  <si>
    <t>7.1.1</t>
  </si>
  <si>
    <t>7.1.2</t>
  </si>
  <si>
    <t>7.1.3</t>
  </si>
  <si>
    <t>4.1.2</t>
  </si>
  <si>
    <t>Клапан КЛОП-2 с пределом огнестойкости 90 мин,
нормально открытый, с размерами внутреннего сечения
1000x800 мм, с электромеханическим приводом на 220 В,
с соединительной коробкой и клеммной колодкой. КЛОП-2(90)-НО-1000x800-MB/S(220)-К. ВИНГС-М</t>
  </si>
  <si>
    <t>В соответствии с 1233-21-Р-1-01-ОВ2 Том 6.2</t>
  </si>
  <si>
    <t>В соответствии с 1233-21-Р-1-05-ОВ Том 6.3</t>
  </si>
  <si>
    <t>В соответствии с 1233-21-Р-1-05-СС Том 7.4</t>
  </si>
  <si>
    <t>Резервный источник питания с интерфейсом RS-485, РИП-24 исп. 51 (РИП-12-3/17П1-P-RS), ЗАО НВП "Болид"</t>
  </si>
  <si>
    <t>Контроллер двухпроводной линии связи с гальванической развязкой С2000-КДЛ-2И исп. 01, ЗАО НВП "Болид"</t>
  </si>
  <si>
    <t>Аккумуляторная батарея 12В, 17Aч , Delta DTM 1226</t>
  </si>
  <si>
    <t>Коробка распределительная, плинт LSA-PROFIL, замок, ключ универсальный КРТМ-В/10-Р 120901-00055</t>
  </si>
  <si>
    <t>Извещатель охранный магнитоконтактный адресный С2000-СМК исп. 01 (IP68), ЗАО НВП "Болид"</t>
  </si>
  <si>
    <t>Коробка ответвительная  с кабельными вводами, IP55, 53700 ДКС</t>
  </si>
  <si>
    <t>Коробка ответвительная  с 4 кабельными вводами д 20мм, 53500 ДКС</t>
  </si>
  <si>
    <t>Переходник труба-коробка д 20мм 55120 ДКС</t>
  </si>
  <si>
    <t>Кабель связи и интерфейса RS-485 КПСнг(А)-LS 2х2х0,75</t>
  </si>
  <si>
    <t>Кабель связи КПСнг(А)-LS 1х2х0,5</t>
  </si>
  <si>
    <t>Кабель питания и управления КПСнг(А)-LS 1х2х1,5</t>
  </si>
  <si>
    <t>Держатель с защелкой, 20мм (51020), упаковка - 100шт., 51020, ДКС</t>
  </si>
  <si>
    <t>Комплект дюбель-саморез ДКС</t>
  </si>
  <si>
    <t>Контроллер доступа С2000-2, ЗАО НВП "Болид"</t>
  </si>
  <si>
    <t>Резервный источник питания с интерфейсом RS-485, РИП-12 исп. 56 (РИП-12-2/17П2-P-RS), ЗАО НВП "Болид"</t>
  </si>
  <si>
    <t>Аккумуляторная батарея 12В, 17Aч , Delta DTM 1207</t>
  </si>
  <si>
    <t>Считыватель бесконтактный PROXYKEY-4E, ЗАО НВП "Болид"</t>
  </si>
  <si>
    <t>Устройство разблокировки дверей ST-ER115 Smartec</t>
  </si>
  <si>
    <t>Замок электромагнитный AL-300 Premium</t>
  </si>
  <si>
    <t>Комплект монтажа эл. маг. замка MK AL-300PR</t>
  </si>
  <si>
    <t>Карта Proximity стандартная ST-PC010EM Smartec</t>
  </si>
  <si>
    <t>Кабель связи КПСнг(А)-LS 4х2х0,5</t>
  </si>
  <si>
    <t>Центральное оборудование СОТ</t>
  </si>
  <si>
    <t>Шкаф телекоммуникационный настенный разборный 19", 15U (600х550), дверь-металл ССД ШТ-НСр-15U-600-550-М</t>
  </si>
  <si>
    <t>Вентилятоный модуль, 3 вентилятора с термодатчиком без шнура питания 35С ВМ-3-19"</t>
  </si>
  <si>
    <t>Шина заземления 19" ШЗ-19 ССД</t>
  </si>
  <si>
    <t>Органайзер кабельный горизонтальный с крышкой ОКГК-19"-1U ССД</t>
  </si>
  <si>
    <t>Крепежный набор для 19" шкафов и стоек, 20 шт./уп. 130504-00074</t>
  </si>
  <si>
    <t>Блок розеток 220В РН-12-8D1-P, ITK</t>
  </si>
  <si>
    <t>Оптический распределительный кросс укомплектованный: SC (Simplex) 8 шт., (OS2) ШКОС-Л-1U/2-8-SC-8-SC-UPC-8-SC/UPC</t>
  </si>
  <si>
    <t>Управляемый PoE коммутатор уровня L3, 24 порта 10/100/1000 Base-T (PoE/PoE+) и 4 порта 10Gbase-R (SFP+)/1000 Base-X (SFP). Кронштейны для крепления в комплекте. MES2324P Eltex</t>
  </si>
  <si>
    <t>Трансивер (SFP модуль одномодовый) Dual LC FH-S3112CDL20 Eltex</t>
  </si>
  <si>
    <t>Коммутационная панель 19" моноблочная, категория 6, UTP, 1U, 24 порта, черный PP-24-1UC6U-D05, ITK</t>
  </si>
  <si>
    <t>ИБП SKAT-UPS 3000 RACK+6X9Ah, Бастион</t>
  </si>
  <si>
    <t>SMNP-модуль DL 801, Бастион</t>
  </si>
  <si>
    <t>Устройство грозозащиты цепей Ethernet SP-IP24/1000PR OSNOVO</t>
  </si>
  <si>
    <t>Полка консольная ПК-30-19"-2U ССД 130411-00479</t>
  </si>
  <si>
    <t>Программное обеспечение "Интеллект" - подключение видеоканала ITV</t>
  </si>
  <si>
    <t>лиц.</t>
  </si>
  <si>
    <t>Периферийное оборудование СОТ</t>
  </si>
  <si>
    <t>IP купольная видеокамера уличная DS-2CD4D26FWD-IZS Hikvision</t>
  </si>
  <si>
    <t>Кронштейн для DS-2CD4D26FWD-IZS (DS1273ZJ-DM32)</t>
  </si>
  <si>
    <t>Кабели и расходные материалы СОТ</t>
  </si>
  <si>
    <t>Кабель категории 6, U/UTP, 4 пары, 24 AWG, ПВХ нг(А)-HF, внутренней прокладки, LC2-C604-121</t>
  </si>
  <si>
    <t>Кабель питтания С13 - нем. ст. PC-C13D-2M</t>
  </si>
  <si>
    <t>Наконечник медный 4 мм2 (4-5-3,1) ТМЛ SC4-5</t>
  </si>
  <si>
    <t>Шпилька М8х1000 СМ200801</t>
  </si>
  <si>
    <t>Гайка шестигранная М8 СМ110800</t>
  </si>
  <si>
    <t>Шайба М8 кузовная СМ120800</t>
  </si>
  <si>
    <t>Стандартный анкер с болтом М8 СМ430850</t>
  </si>
  <si>
    <t>Периферийное оборудование СС</t>
  </si>
  <si>
    <t>Каркас под 2 модуля Brava для In-liner Front, белый F0000M</t>
  </si>
  <si>
    <t>Рама универсальная на 2 модуля, белый F00011</t>
  </si>
  <si>
    <t>Розетка RJ45 кат. 6, 8P8C, Brava, белая, 1 мод., 76678B</t>
  </si>
  <si>
    <t>Заглушка на 1 модуль, Viva, белая, 45016</t>
  </si>
  <si>
    <t>Телефонный аппарат в промышленном исполнении ТАС-М-6К</t>
  </si>
  <si>
    <t>Коробка распределительная телефонная 10 пар КРТМ-В/10-Р, 120901-00060</t>
  </si>
  <si>
    <t>Кабели и расходные материалы СС</t>
  </si>
  <si>
    <t>Кабель патч-корд UTP 6 кат. RJ45/RJ11 в сосотаве:
- Кабель категории 6, U/UTP, 4 пары, 24 AWG, ПВХ нг(А)-HF, внутренней прокладки, LC2-C604-121 - 1 м
-коннектор 8p8c - 1 шт.
-коннектор 6p4c - 1 шт.</t>
  </si>
  <si>
    <t>Кабель-канал с крышкой, без перегородки, 2 м, 110х50, 01050</t>
  </si>
  <si>
    <t>Заглушка торцевая для кабель-канала с крышкой, 110х50, 01005</t>
  </si>
  <si>
    <t>Накладка на стык профиля 110х50 мм, 01009</t>
  </si>
  <si>
    <t>Накладка на стык крышек фрональная 60 мм, 09504</t>
  </si>
  <si>
    <t>Перегородка разделительная для кабель-канала с крышкой, 110х50, 2м, 01415</t>
  </si>
  <si>
    <t>Держатель кабелей для кабель-канала с крышкой, 110х50, 09511</t>
  </si>
  <si>
    <t>Ввод в стену/потолок для кабель-канала 110х50, 01007</t>
  </si>
  <si>
    <t>Угол плоский для кабель-канала 110х50, 01008</t>
  </si>
  <si>
    <t>см. спец.</t>
  </si>
  <si>
    <t>В соответствии с 1233-21-Р-1-05-ЭС Том 4.2</t>
  </si>
  <si>
    <t>Силовое оборудование</t>
  </si>
  <si>
    <t>Блочная комплектная трансформаторная подс2тха63н0ц киВя Ас с НКУ Щ-2О00 Н"ева"</t>
  </si>
  <si>
    <t>Дизель генераторная установка на б3а3з0еI VГCМ А(Д-240С-Т400)</t>
  </si>
  <si>
    <t>Кабель силовой медный бронированный с изоляцией из поливинилхлоридного пластиката, ВБбШв-1, ГОСТ 22483, сечением, мм2: 3х2,5 (для подключения обеззораживателя)</t>
  </si>
  <si>
    <t>Металлорукав 25 мм РЗ-ЦХ-25</t>
  </si>
  <si>
    <t>учтен в 3.7 Накопительные ёмкости  п. 3.7.6.1</t>
  </si>
  <si>
    <t>учтен в 3.7 Накопительные ёмкости  п. 3.7.6.2</t>
  </si>
  <si>
    <t>Прибор приемно-контрольный и управления пожарный, Сириус, ЗАО НВП "Болид" (в здании АСС)</t>
  </si>
  <si>
    <t>Аккумуляторная батарея 12В, 17Aч , Delta DTM 1217 (2 шт. в здании АСС)</t>
  </si>
  <si>
    <t>Агротехнические мероприятия</t>
  </si>
  <si>
    <t>В соответствии с 1233-21-Р-1-НВК1 Том 5.2</t>
  </si>
  <si>
    <t>В соответствии с 1233-21-Р-1-НВК2 Том 5.3</t>
  </si>
  <si>
    <t>В соответствии с 1233-21-Р-1-НВК3 Том 5.4</t>
  </si>
  <si>
    <t>Водомерная вставка Ду20</t>
  </si>
  <si>
    <t>Счетчик воды крыльчатый СКБ-20, Ду20, Ру16</t>
  </si>
  <si>
    <t>Фильтр магнитный муфтовый ФММ-20, Ду20, Ру16</t>
  </si>
  <si>
    <t>Сгон Ду20 длина 110 мм ГОСТ 8969-75</t>
  </si>
  <si>
    <t>Патрубок стальной оцинкованный Ду20 длиной 150 мм ГОСТ 8969-75</t>
  </si>
  <si>
    <t>Патрубок стальной оцинкованный Ду15 длиной 200 мм ГОСТ 8969-75</t>
  </si>
  <si>
    <t>Вентиль запорный муфтовый 15ч8р2 Ду15 ГОСТ 5761-2005</t>
  </si>
  <si>
    <t>Трехходовой кран 14м1 Ру 1,6 Мпа Ду 15</t>
  </si>
  <si>
    <t>Манометр показывающий МП-ЗУ Ру 10 кгс/см2</t>
  </si>
  <si>
    <t>Муфта длинная прямая Ду 20</t>
  </si>
  <si>
    <t>Контргайка Ду20</t>
  </si>
  <si>
    <t>Переход концентрический 57х5-25х3</t>
  </si>
  <si>
    <t>Муфта Ц 25х20</t>
  </si>
  <si>
    <t>Фланец стальной приварной плоский Ду50</t>
  </si>
  <si>
    <t>Резьба стальная Ду25 Ру 1,6 кгс/см2</t>
  </si>
  <si>
    <t>Болт М16х65 с гайкой оц.</t>
  </si>
  <si>
    <t>Прокладка резиновая Ду50, толщ. 2 мм</t>
  </si>
  <si>
    <t>Переход концентрический 25х20</t>
  </si>
  <si>
    <t>Демонтаж цементобетонных пандусов у зданий АБК и автосервиса (385 м2)</t>
  </si>
  <si>
    <t>Снос здания трансформаторной подстанции (9 м2)</t>
  </si>
  <si>
    <t>Разборка существующего покрытия из асфальтобетона h=0,1 м</t>
  </si>
  <si>
    <t>Демонтаж существующих ограждений: прочие</t>
  </si>
  <si>
    <t>Демонтаж бетонных дождеприемных лотков</t>
  </si>
  <si>
    <t>Демонтаж опор освещения</t>
  </si>
  <si>
    <t>Демонтаж сетей электроснабжения</t>
  </si>
  <si>
    <t>Демонтаж сетей связи</t>
  </si>
  <si>
    <t>Демонтаж сетей водоснабжения</t>
  </si>
  <si>
    <t>Демонтаж сетей водоотведения</t>
  </si>
  <si>
    <t>Демонтаж сетей ливневой канализации</t>
  </si>
  <si>
    <t>В соответствии с 1233-21-Р-1-НСС1 Том 7.7</t>
  </si>
  <si>
    <t>Внутриплощадочные сети</t>
  </si>
  <si>
    <t>Внешние сети</t>
  </si>
  <si>
    <t>В соответствии с 1233-21-Р-1-НСС2 Том 7.8</t>
  </si>
  <si>
    <t>Держатель расстояния (кластер) для двустенных труб, д.110 (двойной) 110608-00104</t>
  </si>
  <si>
    <t>Кабель оптический одномодовый для прокладки в кабельной канализации ТОС-П-16У-2,7кН 130905-01161</t>
  </si>
  <si>
    <t>Кабель телефонный многопарный для прокладки в кабельной канализации ТППэП 100х2х0,5</t>
  </si>
  <si>
    <t>Труба гибкая, ПВХ, ∅20мм, с протяжкой 91920</t>
  </si>
  <si>
    <t>Держатель с защелкой, ∅20мм 51020</t>
  </si>
  <si>
    <t>Комплект дюбель/саморез CM06520</t>
  </si>
  <si>
    <t>Огнезащита м/к R150 составом «Монокот™-Крилак» (517,78 м2, 29,187 тн конструкций)</t>
  </si>
  <si>
    <t>Огнезащита м/к R15 краской «Джокер М» (2867,50 м2, 310,443 тн конструкций)</t>
  </si>
  <si>
    <t>В соответствии с 1233-21-Р-1-ОГ Том 9.4</t>
  </si>
  <si>
    <t>В соответствии с 1233-21-Р-1-ЭН1 Том 4.3</t>
  </si>
  <si>
    <t>В соответствии с  1233-21-Р-1-ЭС1 Том 4.5</t>
  </si>
  <si>
    <t>Внешние сети электроснабжения.</t>
  </si>
  <si>
    <t>Вынос сетей электроснабжения</t>
  </si>
  <si>
    <t>Кабельная продукция свыше 1000 В</t>
  </si>
  <si>
    <t>Кабель силовой медный бронированный с изоляцией из поливинилхлоридного пластиката,
сечением, мм2: 4х16 ВБбШв-1</t>
  </si>
  <si>
    <t>Кабель силовой медный бронированный с изоляцией из поливинилхлоридного пластиката,
сечением, мм2: 4х25 ВБбШв-1</t>
  </si>
  <si>
    <t>Кабель силовой медный с изоляцией из ПВХ композиций пониженной опасности, сечением, мм2: 5х70 ВВГнг(А)-LS-1</t>
  </si>
  <si>
    <t>Термоусаживаемая муфта концевая для одножильного кабеля с ПВХ изоляцией, напряжением
10 кВ, для сечений, мм2: 1х240 ПКВт-10 1х150/240</t>
  </si>
  <si>
    <t>Термоусаживаемая муфта концевая для кабелей бронированных с ПВХ изоляцией,
напряжением 0,4 кВ, для сечений, мм2: 4х16, 4х25 4КВтп-16/25</t>
  </si>
  <si>
    <t>Термоусаживаемая муфта концевая для кабелей с ПВХ изоляцией пониженной опасности,
напряжением 0,4 кВ, для сечений, мм2: 5х70 5КВТп-1-70/120 нг-LS</t>
  </si>
  <si>
    <t>Труба двухстенная Электропайп N750 красная с протяжкой ЭЛЕКТРОПАЙП N750 d110/93,8мм</t>
  </si>
  <si>
    <t>Заглушка для труб Электропайп ∅110</t>
  </si>
  <si>
    <t>Муфта соединительная для труб Электропайп ∅110 d110/93,8мм</t>
  </si>
  <si>
    <t>Плита ацеидная толщиной h=10мм (нарезать полосой шириной 150 мм) Ацеид 350 1500х1000</t>
  </si>
  <si>
    <t>Колодец кабельный, из сборных элементов ККСр-3-80</t>
  </si>
  <si>
    <t>Песок для строительных работ</t>
  </si>
  <si>
    <t>Термоусаживаемая муфта соединительно-переходная для кабелей с ПВХ на провод СИП2, напряжением 0,4 кВ, для сечений, мм2: 4х25 5ПКМТПБ(СИП2)</t>
  </si>
  <si>
    <t>Термоусаживаемая муфта ответвительная для бронированных кабелей с ПВХ изоляцией, напряжением 0,4 кВ, для сечений, мм2: 4х16 4ПТО-1-16/25</t>
  </si>
  <si>
    <t>Термоусаживаемая муфта соединительная для бронированных кабелей с ПВХ изоляцией, напряжением 0,4 кВ, для сечений, мм2: 4х16, 4х25 4ПСТБ-1 16/25</t>
  </si>
  <si>
    <t>Термоусаживаемая муфта соединительно-переходная для бронированных кабелей с ПВХ изоляцией на одножильный, напряжением 10 кВ, для сечений, мм2: 3х(1х240) СПтп 10-150/240</t>
  </si>
  <si>
    <t>Кабель силовой алюминиевый одножильный с изоляцией из сшитого полиэтилена, с водоблокирующими лентами гермитизации металлического экрана, сечением, мм2: 1х240/25 АПвПуг-10</t>
  </si>
  <si>
    <t>Бесконденсаторный чиллер, АкваМАРК 301-3102 (2502), ООО "ВЕЗА", масса 1950 кг</t>
  </si>
  <si>
    <t>Выносной конденсатор, MABO.K.41.900.2x2.A.4R.06PD.N.XC.S1V, ООО "ВЕЗА", масса 2215 кг</t>
  </si>
  <si>
    <t>учтено в АиД п. 1.3.6.1</t>
  </si>
  <si>
    <t>учтено в АиД п. 1.3.6.2</t>
  </si>
  <si>
    <t>Комплект автоматики системы П1/В1, в составе:, КА221002860д-ОПР, ООО "ВЕЗА":
 - Реле перепада для контроля запыленности фильтра с комплектом монтажных изделий;
 - Реле перепада для контроля работы вентилятора с комплектом монтажных изделий;
 - Реле перепада для контроля обмерзания роторного теплоутилизатора с комплектом монтажных изделий;
 - Канальный датчик температуры приточного воздуха c установочным фланцем;
 - Датчик температуры наружного воздуха ;
 - Датчик температуры воздуха в помещении;
 - Шкаф приборов управления автоматики.</t>
  </si>
  <si>
    <t>Комплект автоматики системы П2/В2, в составе:, КА221002861д-ОПР, ООО "ВЕЗА":
 - Реле перепада для контроля запыленности фильтра с комплектом монтажных изделий;
 - Реле перепада для контроля работы вентилятора с комплектом монтажных изделий;
 - Реле перепада для контроля обмерзания роторного теплоутилизатора с комплектом монтажных изделий;
 - Канальный датчик температуры приточного воздуха c установочным фланцем;
 - Датчик температуры наружного воздуха ;
 - Датчик температуры воздуха в помещении;
 - Шкаф приборов управления автоматики.</t>
  </si>
  <si>
    <t>Комплект автоматики системы В3, в составе:, 227812451-ОПР, ООО "ВЕЗА":
 - Реле перепада для контроля работы вентилятора с комплектом монтажных изделий;
 - Шкаф приборов управления автоматики.</t>
  </si>
  <si>
    <t>Комплект автоматики системы В5, в составе:, 227812452-ОПР, ООО "ВЕЗА":
 - Реле перепада для контроля работы вентилятора с комплектом монтажных изделий;
 - Шкаф приборов управления автоматики.</t>
  </si>
  <si>
    <t>Комплект автоматики системы АВ1, в составе:, 227812450-ОПР, ООО "ВЕЗА":
 - Реле перепада для контроля работы вентилятора с комплектом монтажных изделий;
 - Датчик температуры воздуха в помещении;
 - Шкаф приборов управления автоматики.</t>
  </si>
  <si>
    <t>Комплект автоматики КА227811862-ОПР систем В1, В2, ПЕ1.1, ПЕ1.2, ПЕ2, ООО "ВЕЗА", в составе:
 - Реле перепада для контроля работы вентилятора с комплектом монтажных изделий;
 - Датчик температуры воздуха в помещении, ДТС125Л РТ1000.В2.60;
 - Шкаф приборов управления автоматики.</t>
  </si>
  <si>
    <t>В соответствии с  1233-21-Р-1-ЭС3 Том 4.7</t>
  </si>
  <si>
    <t>Вывоз строительного мусора</t>
  </si>
  <si>
    <t>Разборка существующего покрытия из асфальтобетона h=0,15 м под траншеи с последующим восстановлением, L=234 м</t>
  </si>
  <si>
    <t>Разборка существующего покрытия из песка h=0,15 м под траншеи с последующим восстановлением, L=234 м</t>
  </si>
  <si>
    <t>Разборка существующего покрытия из щебня h=0,2 м под траншеи с последующим восстановлением, L=234 м</t>
  </si>
  <si>
    <t>Разборка существующего покрытия из асфальтобетона h=0,15 м под кабельные колодцыс последующим восстановлением</t>
  </si>
  <si>
    <t>Разборка существующего покрытия из песка h=0,15 м под кабельные колодцыс последующим восстановлением</t>
  </si>
  <si>
    <t>Разборка существующего покрытия из щебня h=0,2 м под кабельные колодцыс последующим восстановлением</t>
  </si>
  <si>
    <t>Разборка существующего покрытия из асфальтобетона h=0,15 м под трансформаторную подстанцию с последующим восстановлением</t>
  </si>
  <si>
    <t>Разборка существующего покрытия из щебня h=0,2 м под трансформаторную подстанцию с последующим восстановлением</t>
  </si>
  <si>
    <t>Разборка существующего покрытия из песка h=0,15 м под трансформаторную подстанцию с последующим восстановлением</t>
  </si>
  <si>
    <t>Разработка минерального грунта экскаватором, траншея 277 м</t>
  </si>
  <si>
    <t>Разработка минерального грунта экскаватором, под котлованы для колодцев и ТП</t>
  </si>
  <si>
    <t>Обратная засыпка траншей и котлованов грунтом из отвала</t>
  </si>
  <si>
    <t>Устройство выравнивающего песчаного основания в траншее под 2 кабеля L=24 м.п.</t>
  </si>
  <si>
    <t>Устройство выравнивающего песчаного основания в траншее под трубы при прокладке в грунте L=24 м.п.</t>
  </si>
  <si>
    <t>Устройство выравнивающего песчаного основания в траншее под трубы при прокладке под покрытием L=205 м.п.</t>
  </si>
  <si>
    <t>Засыпка пакета труб пескоцементом в траншее под покрытием до низа конструкции покрытия L=229 м</t>
  </si>
  <si>
    <t>Устройство песчаного основания h=0,2 м в котловане под кабельные колодцы ККС</t>
  </si>
  <si>
    <t>Устройство песчаного основания h=0,25 м в котловане под кабельные колодцы ККС</t>
  </si>
  <si>
    <t>Укладка канализационных полиэтиленовых труб КОРСИС ПРО DN/OD SN16 с раструбом и уплотнительными кольцами D630</t>
  </si>
  <si>
    <t>Расчет стоимости Этап 1 - Раздел 5 - Благоустройство - Авиа-ангарный комплекс для хранения узкофюзеляжных воздушных судов Международного аэропорта Сочи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</si>
  <si>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</si>
  <si>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</si>
  <si>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</si>
  <si>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</si>
  <si>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</si>
  <si>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</si>
  <si>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</si>
  <si>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</si>
  <si>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</si>
  <si>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</si>
  <si>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</si>
  <si>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</si>
  <si>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2.3</t>
  </si>
  <si>
    <t>Раздел 2 Строительство авиа-ангара</t>
  </si>
  <si>
    <t>2.2.3</t>
  </si>
  <si>
    <t>2.2.4</t>
  </si>
  <si>
    <t>2.2.5</t>
  </si>
  <si>
    <t>2.2.6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</si>
  <si>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</si>
  <si>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</si>
  <si>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</si>
  <si>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</si>
  <si>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</si>
  <si>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</si>
  <si>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</si>
  <si>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</si>
  <si>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</si>
  <si>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</si>
  <si>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</si>
  <si>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Расчет стоимости Этап 1 - Раздел 1 - Нулевой цикл - Авиа-ангарный комплекс для хранения узкофюзеляжных воздушных судов Международного аэропорта Сочи</t>
  </si>
  <si>
    <t>Расчет стоимости Этап 1 - Раздел 2.1 - Нулевой цикл - Авиа-ангарный комплекс для хранения узкофюзеляжных воздушных судов Международного аэропорта Сочи</t>
  </si>
  <si>
    <t>Расчет стоимости Этап 1 - Раздел 2.2 - Надземная часть - Авиа-ангарный комплекс для хранения узкофюзеляжных воздушных судов Международного аэропорта Сочи</t>
  </si>
  <si>
    <t>2.2.1.7</t>
  </si>
  <si>
    <t>2.2.1.8</t>
  </si>
  <si>
    <t>2.2.1.9</t>
  </si>
  <si>
    <t>2.2.1.10</t>
  </si>
  <si>
    <t>2.2.1.11</t>
  </si>
  <si>
    <t>2.2.1.12</t>
  </si>
  <si>
    <t>2.2.1.13</t>
  </si>
  <si>
    <t>2.2.1.14</t>
  </si>
  <si>
    <t>2.2.1.15</t>
  </si>
  <si>
    <t>2.2.1.16</t>
  </si>
  <si>
    <t>2.2.1.17</t>
  </si>
  <si>
    <t>2.2.1.18</t>
  </si>
  <si>
    <t>2.2.1.19</t>
  </si>
  <si>
    <t>2.2.1.20</t>
  </si>
  <si>
    <t>2.2.1.21</t>
  </si>
  <si>
    <t>2.2.1.22</t>
  </si>
  <si>
    <t>2.2.1.23</t>
  </si>
  <si>
    <t>2.2.1.24</t>
  </si>
  <si>
    <t>2.2.1.25</t>
  </si>
  <si>
    <t>2.2.1.26</t>
  </si>
  <si>
    <t>2.2.1.27</t>
  </si>
  <si>
    <t>2.2.1.28</t>
  </si>
  <si>
    <t>2.2.1.29</t>
  </si>
  <si>
    <t>2.2.1.30</t>
  </si>
  <si>
    <t>2.2.1.31</t>
  </si>
  <si>
    <t>2.2.1.32</t>
  </si>
  <si>
    <t>2.2.1.33</t>
  </si>
  <si>
    <t>2.2.1.34</t>
  </si>
  <si>
    <t>2.2.1.35</t>
  </si>
  <si>
    <t>2.2.2.2</t>
  </si>
  <si>
    <t>2.2.2.3</t>
  </si>
  <si>
    <t>2.2.2.4</t>
  </si>
  <si>
    <t>2.2.2.5</t>
  </si>
  <si>
    <t>2.2.2.6</t>
  </si>
  <si>
    <t>2.2.3.1</t>
  </si>
  <si>
    <t>2.2.4.1</t>
  </si>
  <si>
    <t>2.2.4.2</t>
  </si>
  <si>
    <t>2.2.4.3</t>
  </si>
  <si>
    <t>2.2.4.4</t>
  </si>
  <si>
    <t>2.2.4.5</t>
  </si>
  <si>
    <t>2.2.4.6</t>
  </si>
  <si>
    <t>2.2.4.7</t>
  </si>
  <si>
    <t>2.2.4.8</t>
  </si>
  <si>
    <t>2.2.4.9</t>
  </si>
  <si>
    <t>2.2.5.1</t>
  </si>
  <si>
    <t>2.2.5.2</t>
  </si>
  <si>
    <t>2.2.5.3</t>
  </si>
  <si>
    <t>2.2.5.4</t>
  </si>
  <si>
    <t>2.2.5.5</t>
  </si>
  <si>
    <t>2.2.5.6</t>
  </si>
  <si>
    <t>2.2.5.7</t>
  </si>
  <si>
    <t>2.2.5.8</t>
  </si>
  <si>
    <t>2.2.5.9</t>
  </si>
  <si>
    <t>2.2.5.10</t>
  </si>
  <si>
    <t>2.2.6.1</t>
  </si>
  <si>
    <t>2.2.6.2</t>
  </si>
  <si>
    <t>2.2.6.3</t>
  </si>
  <si>
    <t>2.2.6.4</t>
  </si>
  <si>
    <t>Расчет стоимости Этап 1 - Раздел 2.3 - Внутренние инженерные сети - Авиа-ангарный комплекс для хранения узкофюзеляжных воздушных судов Международного аэропорта Сочи</t>
  </si>
  <si>
    <t>2.3.1.1</t>
  </si>
  <si>
    <t>2.3.1.2</t>
  </si>
  <si>
    <t>2.3.1.3</t>
  </si>
  <si>
    <t>2.3.1.4</t>
  </si>
  <si>
    <t>2.3.1.5</t>
  </si>
  <si>
    <t>2.3.1.6</t>
  </si>
  <si>
    <t>2.3.1.7</t>
  </si>
  <si>
    <t>2.3.1.8</t>
  </si>
  <si>
    <t>2.3.1.9</t>
  </si>
  <si>
    <t>2.3.1.10</t>
  </si>
  <si>
    <t>2.3.1.11</t>
  </si>
  <si>
    <t>2.3.1.12</t>
  </si>
  <si>
    <t>2.3.1.13</t>
  </si>
  <si>
    <t>2.3.1.14</t>
  </si>
  <si>
    <t>2.3.1.15</t>
  </si>
  <si>
    <t>2.3.1.16</t>
  </si>
  <si>
    <t>2.3.1.17</t>
  </si>
  <si>
    <t>2.3.1.18</t>
  </si>
  <si>
    <t>2.3.1.19</t>
  </si>
  <si>
    <t>2.3.1.20</t>
  </si>
  <si>
    <t>2.3.1.21</t>
  </si>
  <si>
    <t>2.3.1.22</t>
  </si>
  <si>
    <t>2.3.1.23</t>
  </si>
  <si>
    <t>2.3.1.24</t>
  </si>
  <si>
    <t>2.3.1.25</t>
  </si>
  <si>
    <t>2.3.1.26</t>
  </si>
  <si>
    <t>2.3.1.27</t>
  </si>
  <si>
    <t>2.3.1.28</t>
  </si>
  <si>
    <t>2.3.1.29</t>
  </si>
  <si>
    <t>2.3.1.30</t>
  </si>
  <si>
    <t>2.3.1.31</t>
  </si>
  <si>
    <t>2.3.1.32</t>
  </si>
  <si>
    <t>2.3.1.33</t>
  </si>
  <si>
    <t>2.3.1.34</t>
  </si>
  <si>
    <t>2.3.1.35</t>
  </si>
  <si>
    <t>2.3.1.36</t>
  </si>
  <si>
    <t>2.3.1.37</t>
  </si>
  <si>
    <t>2.3.1.38</t>
  </si>
  <si>
    <t>2.3.1.39</t>
  </si>
  <si>
    <t>2.3.1.40</t>
  </si>
  <si>
    <t>2.3.1.41</t>
  </si>
  <si>
    <t>2.3.1.42</t>
  </si>
  <si>
    <t>2.3.1.43</t>
  </si>
  <si>
    <t>2.3.1.44</t>
  </si>
  <si>
    <t>2.3.1.45</t>
  </si>
  <si>
    <t>2.3.1.46</t>
  </si>
  <si>
    <t>2.3.1.47</t>
  </si>
  <si>
    <t>2.3.1.48</t>
  </si>
  <si>
    <t>2.3.1.49</t>
  </si>
  <si>
    <t>2.3.1.50</t>
  </si>
  <si>
    <t>2.3.1.51</t>
  </si>
  <si>
    <t>2.3.1.52</t>
  </si>
  <si>
    <t>2.3.1.53</t>
  </si>
  <si>
    <t>2.3.1.54</t>
  </si>
  <si>
    <t>2.3.1.55</t>
  </si>
  <si>
    <t>2.3.1.56</t>
  </si>
  <si>
    <t>2.3.1.57</t>
  </si>
  <si>
    <t>2.3.1.58</t>
  </si>
  <si>
    <t>2.3.1.59</t>
  </si>
  <si>
    <t>2.3.1.60</t>
  </si>
  <si>
    <t>2.3.1.61</t>
  </si>
  <si>
    <t>2.3.1.62</t>
  </si>
  <si>
    <t>2.3.1.63</t>
  </si>
  <si>
    <t>2.3.1.64</t>
  </si>
  <si>
    <t>2.3.1.65</t>
  </si>
  <si>
    <t>2.3.1.66</t>
  </si>
  <si>
    <t>2.3.1.67</t>
  </si>
  <si>
    <t>2.3.1.68</t>
  </si>
  <si>
    <t>2.3.1.69</t>
  </si>
  <si>
    <t>2.3.1.70</t>
  </si>
  <si>
    <t>2.3.1.71</t>
  </si>
  <si>
    <t>2.3.1.72</t>
  </si>
  <si>
    <t>2.3.1.73</t>
  </si>
  <si>
    <t>2.3.1.74</t>
  </si>
  <si>
    <t>2.3.1.75</t>
  </si>
  <si>
    <t>2.3.1.76</t>
  </si>
  <si>
    <t>2.3.1.77</t>
  </si>
  <si>
    <t>2.3.1.78</t>
  </si>
  <si>
    <t>2.3.1.79</t>
  </si>
  <si>
    <t>2.3.1.80</t>
  </si>
  <si>
    <t>2.3.1.81</t>
  </si>
  <si>
    <t>2.3.1.82</t>
  </si>
  <si>
    <t>2.3.1.83</t>
  </si>
  <si>
    <t>2.3.1.84</t>
  </si>
  <si>
    <t>2.3.1.85</t>
  </si>
  <si>
    <t>2.3.1.86</t>
  </si>
  <si>
    <t>2.3.1.87</t>
  </si>
  <si>
    <t>2.3.1.88</t>
  </si>
  <si>
    <t>2.3.1.89</t>
  </si>
  <si>
    <t>2.3.1.90</t>
  </si>
  <si>
    <t>2.3.1.91</t>
  </si>
  <si>
    <t>2.3.1.92</t>
  </si>
  <si>
    <t>2.3.1.93</t>
  </si>
  <si>
    <t>2.3.1.94</t>
  </si>
  <si>
    <t>2.3.1.95</t>
  </si>
  <si>
    <t>2.3.1.96</t>
  </si>
  <si>
    <t>2.3.1.97</t>
  </si>
  <si>
    <t>2.3.1.98</t>
  </si>
  <si>
    <t>2.3.1.99</t>
  </si>
  <si>
    <t>2.3.1.100</t>
  </si>
  <si>
    <t>2.3.1.101</t>
  </si>
  <si>
    <t>2.3.1.102</t>
  </si>
  <si>
    <t>2.3.1.103</t>
  </si>
  <si>
    <t>2.3.1.104</t>
  </si>
  <si>
    <t>2.3.1.105</t>
  </si>
  <si>
    <t>2.3.1.106</t>
  </si>
  <si>
    <t>2.3.2.1</t>
  </si>
  <si>
    <t>2.3.2.2</t>
  </si>
  <si>
    <t>2.3.2.3</t>
  </si>
  <si>
    <t>2.3.2.4</t>
  </si>
  <si>
    <t>2.3.2.5</t>
  </si>
  <si>
    <t>2.3.2.6</t>
  </si>
  <si>
    <t>2.3.2.7</t>
  </si>
  <si>
    <t>2.3.2.8</t>
  </si>
  <si>
    <t>2.3.2.9</t>
  </si>
  <si>
    <t>2.3.2.10</t>
  </si>
  <si>
    <t>2.3.2.11</t>
  </si>
  <si>
    <t>2.3.2.12</t>
  </si>
  <si>
    <t>2.3.2.13</t>
  </si>
  <si>
    <t>2.3.2.14</t>
  </si>
  <si>
    <t>2.3.2.15</t>
  </si>
  <si>
    <t>2.3.2.16</t>
  </si>
  <si>
    <t>2.3.2.17</t>
  </si>
  <si>
    <t>2.3.2.18</t>
  </si>
  <si>
    <t>2.3.2.19</t>
  </si>
  <si>
    <t>2.3.2.20</t>
  </si>
  <si>
    <t>2.3.2.21</t>
  </si>
  <si>
    <t>2.3.2.22</t>
  </si>
  <si>
    <t>2.3.2.23</t>
  </si>
  <si>
    <t>2.3.2.24</t>
  </si>
  <si>
    <t>2.3.2.25</t>
  </si>
  <si>
    <t>2.3.2.26</t>
  </si>
  <si>
    <t>2.3.2.27</t>
  </si>
  <si>
    <t>2.3.2.28</t>
  </si>
  <si>
    <t>2.3.2.29</t>
  </si>
  <si>
    <t>2.3.2.30</t>
  </si>
  <si>
    <t>2.3.2.31</t>
  </si>
  <si>
    <t>2.3.2.32</t>
  </si>
  <si>
    <t>2.3.2.33</t>
  </si>
  <si>
    <t>2.3.2.34</t>
  </si>
  <si>
    <t>2.3.2.35</t>
  </si>
  <si>
    <t>2.3.2.36</t>
  </si>
  <si>
    <t>2.3.2.37</t>
  </si>
  <si>
    <t>2.3.2.38</t>
  </si>
  <si>
    <t>2.3.2.39</t>
  </si>
  <si>
    <t>2.3.2.40</t>
  </si>
  <si>
    <t>2.3.2.41</t>
  </si>
  <si>
    <t>2.3.2.42</t>
  </si>
  <si>
    <t>2.3.2.43</t>
  </si>
  <si>
    <t>2.3.2.44</t>
  </si>
  <si>
    <t>2.3.2.45</t>
  </si>
  <si>
    <t>2.3.2.46</t>
  </si>
  <si>
    <t>2.3.2.47</t>
  </si>
  <si>
    <t>2.3.2.48</t>
  </si>
  <si>
    <t>2.3.2.49</t>
  </si>
  <si>
    <t>2.3.2.50</t>
  </si>
  <si>
    <t>2.3.2.51</t>
  </si>
  <si>
    <t>2.3.2.52</t>
  </si>
  <si>
    <t>2.3.2.53</t>
  </si>
  <si>
    <t>2.3.2.54</t>
  </si>
  <si>
    <t>2.3.2.55</t>
  </si>
  <si>
    <t>2.3.2.56</t>
  </si>
  <si>
    <t>2.3.2.57</t>
  </si>
  <si>
    <t>2.3.2.58</t>
  </si>
  <si>
    <t>2.3.2.59</t>
  </si>
  <si>
    <t>2.3.2.60</t>
  </si>
  <si>
    <t>2.3.2.61</t>
  </si>
  <si>
    <t>2.3.2.62</t>
  </si>
  <si>
    <t>2.3.2.63</t>
  </si>
  <si>
    <t>2.3.2.64</t>
  </si>
  <si>
    <t>2.3.2.65</t>
  </si>
  <si>
    <t>2.3.2.66</t>
  </si>
  <si>
    <t>2.3.2.67</t>
  </si>
  <si>
    <t>2.3.2.68</t>
  </si>
  <si>
    <t>2.3.2.69</t>
  </si>
  <si>
    <t>2.3.2.70</t>
  </si>
  <si>
    <t>2.3.2.71</t>
  </si>
  <si>
    <t>2.3.2.72</t>
  </si>
  <si>
    <t>2.3.2.73</t>
  </si>
  <si>
    <t>2.3.2.74</t>
  </si>
  <si>
    <t>2.3.3.1</t>
  </si>
  <si>
    <t>2.3.3.2</t>
  </si>
  <si>
    <t>2.3.3.3</t>
  </si>
  <si>
    <t>2.3.3.4</t>
  </si>
  <si>
    <t>2.3.3.5</t>
  </si>
  <si>
    <t>2.3.3.6</t>
  </si>
  <si>
    <t>2.3.3.7</t>
  </si>
  <si>
    <t>2.3.3.8</t>
  </si>
  <si>
    <t>2.3.3.9</t>
  </si>
  <si>
    <t>2.3.3.10</t>
  </si>
  <si>
    <t>2.3.3.11</t>
  </si>
  <si>
    <t>2.3.3.12</t>
  </si>
  <si>
    <t>2.3.3.13</t>
  </si>
  <si>
    <t>2.3.3.14</t>
  </si>
  <si>
    <t>2.3.3.15</t>
  </si>
  <si>
    <t>2.3.3.16</t>
  </si>
  <si>
    <t>2.3.3.17</t>
  </si>
  <si>
    <t>2.3.3.18</t>
  </si>
  <si>
    <t>2.3.3.19</t>
  </si>
  <si>
    <t>2.3.3.20</t>
  </si>
  <si>
    <t>2.3.3.21</t>
  </si>
  <si>
    <t>2.3.3.22</t>
  </si>
  <si>
    <t>2.3.3.23</t>
  </si>
  <si>
    <t>2.3.3.24</t>
  </si>
  <si>
    <t>2.3.3.25</t>
  </si>
  <si>
    <t>2.3.3.26</t>
  </si>
  <si>
    <t>2.3.3.27</t>
  </si>
  <si>
    <t>2.3.3.28</t>
  </si>
  <si>
    <t>2.3.3.29</t>
  </si>
  <si>
    <t>2.3.3.30</t>
  </si>
  <si>
    <t>2.3.3.31</t>
  </si>
  <si>
    <t>2.3.3.32</t>
  </si>
  <si>
    <t>2.3.3.33</t>
  </si>
  <si>
    <t>2.3.3.34</t>
  </si>
  <si>
    <t>2.3.3.35</t>
  </si>
  <si>
    <t>2.3.3.36</t>
  </si>
  <si>
    <t>2.3.3.37</t>
  </si>
  <si>
    <t>2.3.3.38</t>
  </si>
  <si>
    <t>2.3.3.39</t>
  </si>
  <si>
    <t>2.3.3.40</t>
  </si>
  <si>
    <t>2.3.3.41</t>
  </si>
  <si>
    <t>2.3.3.42</t>
  </si>
  <si>
    <t>2.3.3.43</t>
  </si>
  <si>
    <t>2.3.3.44</t>
  </si>
  <si>
    <t>2.3.3.45</t>
  </si>
  <si>
    <t>2.3.3.46</t>
  </si>
  <si>
    <t>2.3.3.47</t>
  </si>
  <si>
    <t>2.3.3.48</t>
  </si>
  <si>
    <t>2.3.3.49</t>
  </si>
  <si>
    <t>2.3.3.50</t>
  </si>
  <si>
    <t>2.3.3.51</t>
  </si>
  <si>
    <t>2.3.3.52</t>
  </si>
  <si>
    <t>2.3.3.53</t>
  </si>
  <si>
    <t>2.3.3.54</t>
  </si>
  <si>
    <t>2.3.3.55</t>
  </si>
  <si>
    <t>2.3.3.56</t>
  </si>
  <si>
    <t>2.3.3.57</t>
  </si>
  <si>
    <t>2.3.3.58</t>
  </si>
  <si>
    <t>2.3.3.59</t>
  </si>
  <si>
    <t>2.3.3.60</t>
  </si>
  <si>
    <t>2.3.3.61</t>
  </si>
  <si>
    <t>2.3.3.62</t>
  </si>
  <si>
    <t>2.3.3.63</t>
  </si>
  <si>
    <t>2.3.3.64</t>
  </si>
  <si>
    <t>2.3.3.65</t>
  </si>
  <si>
    <t>2.3.3.66</t>
  </si>
  <si>
    <t>2.3.3.67</t>
  </si>
  <si>
    <t>2.3.3.68</t>
  </si>
  <si>
    <t>2.3.3.69</t>
  </si>
  <si>
    <t>2.3.3.70</t>
  </si>
  <si>
    <t>2.3.3.71</t>
  </si>
  <si>
    <t>2.3.3.72</t>
  </si>
  <si>
    <t>2.3.3.73</t>
  </si>
  <si>
    <t>2.3.3.74</t>
  </si>
  <si>
    <t>2.3.3.75</t>
  </si>
  <si>
    <t>2.3.3.76</t>
  </si>
  <si>
    <t>2.3.3.77</t>
  </si>
  <si>
    <t>2.3.3.78</t>
  </si>
  <si>
    <t>2.3.3.79</t>
  </si>
  <si>
    <t>2.3.3.80</t>
  </si>
  <si>
    <t>2.3.3.81</t>
  </si>
  <si>
    <t>2.3.3.82</t>
  </si>
  <si>
    <t>2.3.3.83</t>
  </si>
  <si>
    <t>2.3.3.84</t>
  </si>
  <si>
    <t>2.3.3.85</t>
  </si>
  <si>
    <t>2.3.3.86</t>
  </si>
  <si>
    <t>2.3.3.87</t>
  </si>
  <si>
    <t>2.3.3.88</t>
  </si>
  <si>
    <t>2.3.3.89</t>
  </si>
  <si>
    <t>2.3.3.90</t>
  </si>
  <si>
    <t>2.3.3.91</t>
  </si>
  <si>
    <t>2.3.3.92</t>
  </si>
  <si>
    <t>2.3.3.93</t>
  </si>
  <si>
    <t>2.3.4.1</t>
  </si>
  <si>
    <t>2.3.4.2</t>
  </si>
  <si>
    <t>2.3.4.3</t>
  </si>
  <si>
    <t>2.3.4.4</t>
  </si>
  <si>
    <t>2.3.4.5</t>
  </si>
  <si>
    <t>2.3.4.6</t>
  </si>
  <si>
    <t>2.3.4.7</t>
  </si>
  <si>
    <t>2.3.4.8</t>
  </si>
  <si>
    <t>2.3.4.9</t>
  </si>
  <si>
    <t>2.3.4.10</t>
  </si>
  <si>
    <t>2.3.4.11</t>
  </si>
  <si>
    <t>2.3.4.12</t>
  </si>
  <si>
    <t>2.3.4.13</t>
  </si>
  <si>
    <t>2.3.4.14</t>
  </si>
  <si>
    <t>2.3.4.15</t>
  </si>
  <si>
    <t>2.3.4.16</t>
  </si>
  <si>
    <t>2.3.4.17</t>
  </si>
  <si>
    <t>2.3.4.18</t>
  </si>
  <si>
    <t>2.3.4.19</t>
  </si>
  <si>
    <t>2.3.4.20</t>
  </si>
  <si>
    <t>2.3.4.21</t>
  </si>
  <si>
    <t>2.3.4.22</t>
  </si>
  <si>
    <t>2.3.4.23</t>
  </si>
  <si>
    <t>2.3.4.24</t>
  </si>
  <si>
    <t>2.3.4.25</t>
  </si>
  <si>
    <t>2.3.4.26</t>
  </si>
  <si>
    <t>2.3.4.27</t>
  </si>
  <si>
    <t>2.3.4.28</t>
  </si>
  <si>
    <t>2.3.4.29</t>
  </si>
  <si>
    <t>2.3.4.30</t>
  </si>
  <si>
    <t>2.3.4.31</t>
  </si>
  <si>
    <t>2.3.4.32</t>
  </si>
  <si>
    <t>2.3.4.33</t>
  </si>
  <si>
    <t>2.3.4.34</t>
  </si>
  <si>
    <t>2.3.4.35</t>
  </si>
  <si>
    <t>2.3.4.36</t>
  </si>
  <si>
    <t>2.3.4.37</t>
  </si>
  <si>
    <t>2.3.4.38</t>
  </si>
  <si>
    <t>2.3.4.39</t>
  </si>
  <si>
    <t>2.3.4.40</t>
  </si>
  <si>
    <t>2.3.4.41</t>
  </si>
  <si>
    <t>2.3.4.42</t>
  </si>
  <si>
    <t>2.3.4.43</t>
  </si>
  <si>
    <t>2.3.4.44</t>
  </si>
  <si>
    <t>2.3.4.45</t>
  </si>
  <si>
    <t>2.3.4.46</t>
  </si>
  <si>
    <t>2.3.4.47</t>
  </si>
  <si>
    <t>2.3.4.48</t>
  </si>
  <si>
    <t>2.3.4.49</t>
  </si>
  <si>
    <t>2.3.4.50</t>
  </si>
  <si>
    <t>2.3.4.51</t>
  </si>
  <si>
    <t>2.3.4.52</t>
  </si>
  <si>
    <t>2.3.4.53</t>
  </si>
  <si>
    <t>2.3.4.54</t>
  </si>
  <si>
    <t>2.3.4.55</t>
  </si>
  <si>
    <t>2.3.4.56</t>
  </si>
  <si>
    <t>2.3.4.57</t>
  </si>
  <si>
    <t>2.3.4.58</t>
  </si>
  <si>
    <t>2.3.4.59</t>
  </si>
  <si>
    <t>2.3.4.60</t>
  </si>
  <si>
    <t>2.3.4.61</t>
  </si>
  <si>
    <t>2.3.4.62</t>
  </si>
  <si>
    <t>2.3.4.63</t>
  </si>
  <si>
    <t>2.3.4.64</t>
  </si>
  <si>
    <t>2.3.4.65</t>
  </si>
  <si>
    <t>2.3.4.66</t>
  </si>
  <si>
    <t>2.3.4.67</t>
  </si>
  <si>
    <t>2.3.4.68</t>
  </si>
  <si>
    <t>2.3.4.69</t>
  </si>
  <si>
    <t>2.3.4.70</t>
  </si>
  <si>
    <t>2.3.4.71</t>
  </si>
  <si>
    <t>2.3.4.72</t>
  </si>
  <si>
    <t>2.3.4.73</t>
  </si>
  <si>
    <t>2.3.4.74</t>
  </si>
  <si>
    <t>2.3.4.75</t>
  </si>
  <si>
    <t>2.3.4.76</t>
  </si>
  <si>
    <t>2.3.4.77</t>
  </si>
  <si>
    <t>2.3.4.78</t>
  </si>
  <si>
    <t>2.3.4.79</t>
  </si>
  <si>
    <t>2.3.4.80</t>
  </si>
  <si>
    <t>2.3.4.81</t>
  </si>
  <si>
    <t>2.3.4.82</t>
  </si>
  <si>
    <t>2.3.4.83</t>
  </si>
  <si>
    <t>2.3.4.84</t>
  </si>
  <si>
    <t>2.3.4.85</t>
  </si>
  <si>
    <t>2.3.4.86</t>
  </si>
  <si>
    <t>2.3.4.87</t>
  </si>
  <si>
    <t>2.3.4.88</t>
  </si>
  <si>
    <t>2.3.4.89</t>
  </si>
  <si>
    <t>2.3.4.90</t>
  </si>
  <si>
    <t>2.3.4.91</t>
  </si>
  <si>
    <t>2.3.4.92</t>
  </si>
  <si>
    <t>2.3.4.93</t>
  </si>
  <si>
    <t>2.3.4.94</t>
  </si>
  <si>
    <t>2.3.4.95</t>
  </si>
  <si>
    <t>2.3.4.96</t>
  </si>
  <si>
    <t>2.3.4.97</t>
  </si>
  <si>
    <t>2.3.4.98</t>
  </si>
  <si>
    <t>2.3.4.99</t>
  </si>
  <si>
    <t>2.3.4.100</t>
  </si>
  <si>
    <t>2.3.4.101</t>
  </si>
  <si>
    <t>2.3.4.102</t>
  </si>
  <si>
    <t>2.3.4.103</t>
  </si>
  <si>
    <t>2.3.4.104</t>
  </si>
  <si>
    <t>2.3.4.105</t>
  </si>
  <si>
    <t>2.3.4.106</t>
  </si>
  <si>
    <t>2.3.4.107</t>
  </si>
  <si>
    <t>2.3.4.108</t>
  </si>
  <si>
    <t>2.3.4.109</t>
  </si>
  <si>
    <t>2.3.4.110</t>
  </si>
  <si>
    <t>2.3.4.111</t>
  </si>
  <si>
    <t>2.3.4.112</t>
  </si>
  <si>
    <t>2.3.4.113</t>
  </si>
  <si>
    <t>2.3.4.114</t>
  </si>
  <si>
    <t>2.3.4.115</t>
  </si>
  <si>
    <t>2.3.4.116</t>
  </si>
  <si>
    <t>2.3.4.117</t>
  </si>
  <si>
    <t>2.3.4.118</t>
  </si>
  <si>
    <t>2.3.5.1</t>
  </si>
  <si>
    <t>2.3.5.2</t>
  </si>
  <si>
    <t>2.3.5.3</t>
  </si>
  <si>
    <t>2.3.5.4</t>
  </si>
  <si>
    <t>2.3.5.5</t>
  </si>
  <si>
    <t>2.3.5.6</t>
  </si>
  <si>
    <t>2.3.5.7</t>
  </si>
  <si>
    <t>2.3.5.8</t>
  </si>
  <si>
    <t>2.3.5.9</t>
  </si>
  <si>
    <t>2.3.5.10</t>
  </si>
  <si>
    <t>2.3.5.11</t>
  </si>
  <si>
    <t>2.3.5.12</t>
  </si>
  <si>
    <t>2.3.5.13</t>
  </si>
  <si>
    <t>2.3.5.14</t>
  </si>
  <si>
    <t>2.3.5.15</t>
  </si>
  <si>
    <t>2.3.5.16</t>
  </si>
  <si>
    <t>2.3.5.17</t>
  </si>
  <si>
    <t>2.3.5.18</t>
  </si>
  <si>
    <t>2.3.5.19</t>
  </si>
  <si>
    <t>2.3.5.20</t>
  </si>
  <si>
    <t>2.3.5.21</t>
  </si>
  <si>
    <t>2.3.5.22</t>
  </si>
  <si>
    <t>2.3.5.23</t>
  </si>
  <si>
    <t>2.3.5.24</t>
  </si>
  <si>
    <t>2.3.5.25</t>
  </si>
  <si>
    <t>2.3.5.26</t>
  </si>
  <si>
    <t>2.3.5.27</t>
  </si>
  <si>
    <t>2.3.5.28</t>
  </si>
  <si>
    <t>2.3.5.29</t>
  </si>
  <si>
    <t>2.3.5.30</t>
  </si>
  <si>
    <t>2.3.5.31</t>
  </si>
  <si>
    <t>2.3.5.32</t>
  </si>
  <si>
    <t>2.3.5.33</t>
  </si>
  <si>
    <t>2.3.5.34</t>
  </si>
  <si>
    <t>2.3.5.35</t>
  </si>
  <si>
    <t>2.3.5.36</t>
  </si>
  <si>
    <t>2.3.6.1</t>
  </si>
  <si>
    <t>2.3.6.2</t>
  </si>
  <si>
    <t>2.3.6.3</t>
  </si>
  <si>
    <t>2.3.6.4</t>
  </si>
  <si>
    <t>2.3.6.5</t>
  </si>
  <si>
    <t>2.3.6.6</t>
  </si>
  <si>
    <t>2.3.6.7</t>
  </si>
  <si>
    <t>2.3.6.8</t>
  </si>
  <si>
    <t>2.3.6.9</t>
  </si>
  <si>
    <t>2.3.6.10</t>
  </si>
  <si>
    <t>2.3.6.11</t>
  </si>
  <si>
    <t>2.3.6.12</t>
  </si>
  <si>
    <t>2.3.6.13</t>
  </si>
  <si>
    <t>2.3.6.14</t>
  </si>
  <si>
    <t>2.3.6.15</t>
  </si>
  <si>
    <t>2.3.6.16</t>
  </si>
  <si>
    <t>2.3.6.17</t>
  </si>
  <si>
    <t>2.3.6.18</t>
  </si>
  <si>
    <t>2.3.6.19</t>
  </si>
  <si>
    <t>2.3.6.20</t>
  </si>
  <si>
    <t>2.3.6.21</t>
  </si>
  <si>
    <t>2.3.6.22</t>
  </si>
  <si>
    <t>2.3.6.23</t>
  </si>
  <si>
    <t>2.3.6.24</t>
  </si>
  <si>
    <t>2.3.6.25</t>
  </si>
  <si>
    <t>2.3.6.26</t>
  </si>
  <si>
    <t>2.3.6.27</t>
  </si>
  <si>
    <t>2.3.6.28</t>
  </si>
  <si>
    <t>2.3.6.29</t>
  </si>
  <si>
    <t>2.3.6.30</t>
  </si>
  <si>
    <t>2.3.6.31</t>
  </si>
  <si>
    <t>2.3.6.32</t>
  </si>
  <si>
    <t>2.3.6.33</t>
  </si>
  <si>
    <t>2.3.6.34</t>
  </si>
  <si>
    <t>2.3.6.35</t>
  </si>
  <si>
    <t>2.3.6.36</t>
  </si>
  <si>
    <t>2.3.6.37</t>
  </si>
  <si>
    <t>2.3.6.38</t>
  </si>
  <si>
    <t>2.3.6.39</t>
  </si>
  <si>
    <t>2.3.6.40</t>
  </si>
  <si>
    <t>2.3.6.41</t>
  </si>
  <si>
    <t>2.3.6.42</t>
  </si>
  <si>
    <t>2.3.6.43</t>
  </si>
  <si>
    <t>2.3.6.44</t>
  </si>
  <si>
    <t>2.3.6.45</t>
  </si>
  <si>
    <t>2.3.6.46</t>
  </si>
  <si>
    <t>2.3.6.47</t>
  </si>
  <si>
    <t>2.3.6.48</t>
  </si>
  <si>
    <t>2.3.6.49</t>
  </si>
  <si>
    <t>2.3.6.50</t>
  </si>
  <si>
    <t>2.3.7.1</t>
  </si>
  <si>
    <t>2.3.7.2</t>
  </si>
  <si>
    <t>2.3.7.3</t>
  </si>
  <si>
    <t>2.3.7.4</t>
  </si>
  <si>
    <t>2.3.7.5</t>
  </si>
  <si>
    <t>2.3.7.6</t>
  </si>
  <si>
    <t>2.3.7.7</t>
  </si>
  <si>
    <t>2.3.7.8</t>
  </si>
  <si>
    <t>2.3.7.9</t>
  </si>
  <si>
    <t>2.3.7.10</t>
  </si>
  <si>
    <t>2.3.8.1</t>
  </si>
  <si>
    <t>2.3.8.2</t>
  </si>
  <si>
    <t>2.3.8.3</t>
  </si>
  <si>
    <t>2.3.8.4</t>
  </si>
  <si>
    <t>2.3.8.5</t>
  </si>
  <si>
    <t>2.3.8.6</t>
  </si>
  <si>
    <t>2.3.8.7</t>
  </si>
  <si>
    <t>2.3.8.8</t>
  </si>
  <si>
    <t>2.3.8.9</t>
  </si>
  <si>
    <t>2.3.8.10</t>
  </si>
  <si>
    <t>2.3.8.11</t>
  </si>
  <si>
    <t>2.3.8.12</t>
  </si>
  <si>
    <t>2.3.8.13</t>
  </si>
  <si>
    <t>2.3.8.14</t>
  </si>
  <si>
    <t>2.3.8.15</t>
  </si>
  <si>
    <t>2.3.8.16</t>
  </si>
  <si>
    <t>2.3.8.17</t>
  </si>
  <si>
    <t>2.3.8.18</t>
  </si>
  <si>
    <t>2.3.8.19</t>
  </si>
  <si>
    <t>2.3.8.20</t>
  </si>
  <si>
    <t>2.3.8.21</t>
  </si>
  <si>
    <t>2.3.8.22</t>
  </si>
  <si>
    <t>2.3.8.23</t>
  </si>
  <si>
    <t>2.3.8.24</t>
  </si>
  <si>
    <t>2.3.8.25</t>
  </si>
  <si>
    <t>2.3.8.26</t>
  </si>
  <si>
    <t>2.3.8.27</t>
  </si>
  <si>
    <t>2.3.8.28</t>
  </si>
  <si>
    <t>2.3.8.29</t>
  </si>
  <si>
    <t>2.3.8.30</t>
  </si>
  <si>
    <t>2.3.8.31</t>
  </si>
  <si>
    <t>2.3.8.32</t>
  </si>
  <si>
    <t>2.3.8.33</t>
  </si>
  <si>
    <t>2.3.8.34</t>
  </si>
  <si>
    <t>2.3.8.35</t>
  </si>
  <si>
    <t>2.3.8.36</t>
  </si>
  <si>
    <t>2.3.8.37</t>
  </si>
  <si>
    <t>2.3.8.38</t>
  </si>
  <si>
    <t>2.3.8.39</t>
  </si>
  <si>
    <t>2.3.8.40</t>
  </si>
  <si>
    <t>2.3.8.41</t>
  </si>
  <si>
    <t>2.3.8.42</t>
  </si>
  <si>
    <t>2.3.8.43</t>
  </si>
  <si>
    <t>2.3.8.44</t>
  </si>
  <si>
    <t>2.3.8.45</t>
  </si>
  <si>
    <t>2.3.8.46</t>
  </si>
  <si>
    <t>2.3.8.47</t>
  </si>
  <si>
    <t>2.3.8.48</t>
  </si>
  <si>
    <t>2.3.8.49</t>
  </si>
  <si>
    <t>2.3.8.50</t>
  </si>
  <si>
    <t>2.3.8.51</t>
  </si>
  <si>
    <t>2.3.8.52</t>
  </si>
  <si>
    <t>2.3.8.53</t>
  </si>
  <si>
    <t>2.3.8.54</t>
  </si>
  <si>
    <t>2.3.8.55</t>
  </si>
  <si>
    <t>2.3.8.56</t>
  </si>
  <si>
    <t>2.3.8.57</t>
  </si>
  <si>
    <t>2.3.8.58</t>
  </si>
  <si>
    <t>2.3.8.59</t>
  </si>
  <si>
    <t>2.3.8.60</t>
  </si>
  <si>
    <t>2.3.8.61</t>
  </si>
  <si>
    <t>2.3.8.62</t>
  </si>
  <si>
    <t>2.3.9.1</t>
  </si>
  <si>
    <t>2.3.9.2</t>
  </si>
  <si>
    <t>2.3.9.3</t>
  </si>
  <si>
    <t>2.3.9.4</t>
  </si>
  <si>
    <t>2.3.9.5</t>
  </si>
  <si>
    <t>2.3.9.6</t>
  </si>
  <si>
    <t>2.3.9.7</t>
  </si>
  <si>
    <t>2.3.9.8</t>
  </si>
  <si>
    <t>2.3.9.9</t>
  </si>
  <si>
    <t>2.3.9.10</t>
  </si>
  <si>
    <t>2.3.9.11</t>
  </si>
  <si>
    <t>2.3.9.12</t>
  </si>
  <si>
    <t>2.3.9.13</t>
  </si>
  <si>
    <t>2.3.9.14</t>
  </si>
  <si>
    <t>2.3.9.15</t>
  </si>
  <si>
    <t>2.3.9.16</t>
  </si>
  <si>
    <t>2.3.9.17</t>
  </si>
  <si>
    <t>2.3.9.18</t>
  </si>
  <si>
    <t>2.3.9.19</t>
  </si>
  <si>
    <t>2.3.9.20</t>
  </si>
  <si>
    <t>2.3.9.21</t>
  </si>
  <si>
    <t>2.3.9.22</t>
  </si>
  <si>
    <t>2.3.9.23</t>
  </si>
  <si>
    <t>2.3.9.24</t>
  </si>
  <si>
    <t>2.3.9.25</t>
  </si>
  <si>
    <t>2.3.9.26</t>
  </si>
  <si>
    <t>2.3.9.27</t>
  </si>
  <si>
    <t>2.3.9.28</t>
  </si>
  <si>
    <t>2.3.9.29</t>
  </si>
  <si>
    <t>2.3.9.30</t>
  </si>
  <si>
    <t>2.3.9.31</t>
  </si>
  <si>
    <t>2.3.9.32</t>
  </si>
  <si>
    <t>2.3.9.33</t>
  </si>
  <si>
    <t>2.3.9.34</t>
  </si>
  <si>
    <t>2.3.9.35</t>
  </si>
  <si>
    <t>2.3.9.36</t>
  </si>
  <si>
    <t>2.3.9.37</t>
  </si>
  <si>
    <t>2.3.9.38</t>
  </si>
  <si>
    <t>2.3.9.39</t>
  </si>
  <si>
    <t>2.3.9.40</t>
  </si>
  <si>
    <t>2.3.9.41</t>
  </si>
  <si>
    <t>2.3.9.42</t>
  </si>
  <si>
    <t>2.3.9.43</t>
  </si>
  <si>
    <t>2.3.9.44</t>
  </si>
  <si>
    <t>2.3.9.45</t>
  </si>
  <si>
    <t>2.3.9.46</t>
  </si>
  <si>
    <t>2.3.9.47</t>
  </si>
  <si>
    <t>2.3.9.48</t>
  </si>
  <si>
    <t>2.3.9.49</t>
  </si>
  <si>
    <t>2.3.9.50</t>
  </si>
  <si>
    <t>2.3.9.51</t>
  </si>
  <si>
    <t>2.3.9.52</t>
  </si>
  <si>
    <t>2.3.9.53</t>
  </si>
  <si>
    <t>2.3.9.54</t>
  </si>
  <si>
    <t>2.3.9.55</t>
  </si>
  <si>
    <t>2.3.9.56</t>
  </si>
  <si>
    <t>2.3.10.1</t>
  </si>
  <si>
    <t>2.3.10.2</t>
  </si>
  <si>
    <t>2.3.10.3</t>
  </si>
  <si>
    <t>2.3.10.4</t>
  </si>
  <si>
    <t>2.3.10.5</t>
  </si>
  <si>
    <t>2.3.10.6</t>
  </si>
  <si>
    <t>2.3.10.7</t>
  </si>
  <si>
    <t>2.3.10.8</t>
  </si>
  <si>
    <t>2.3.10.9</t>
  </si>
  <si>
    <t>2.3.10.10</t>
  </si>
  <si>
    <t>2.3.10.11</t>
  </si>
  <si>
    <t>2.3.10.12</t>
  </si>
  <si>
    <t>2.3.10.13</t>
  </si>
  <si>
    <t>2.3.10.14</t>
  </si>
  <si>
    <t>2.3.10.15</t>
  </si>
  <si>
    <t>2.3.10.16</t>
  </si>
  <si>
    <t>2.3.10.17</t>
  </si>
  <si>
    <t>2.3.10.18</t>
  </si>
  <si>
    <t>2.3.10.19</t>
  </si>
  <si>
    <t>2.3.10.20</t>
  </si>
  <si>
    <t>2.3.10.21</t>
  </si>
  <si>
    <t>2.3.10.22</t>
  </si>
  <si>
    <t>2.3.10.23</t>
  </si>
  <si>
    <t>2.3.10.24</t>
  </si>
  <si>
    <t>2.3.11.1</t>
  </si>
  <si>
    <t>2.3.11.2</t>
  </si>
  <si>
    <t>2.3.11.3</t>
  </si>
  <si>
    <t>2.3.11.4</t>
  </si>
  <si>
    <t>2.3.11.5</t>
  </si>
  <si>
    <t>2.3.11.6</t>
  </si>
  <si>
    <t>2.3.11.7</t>
  </si>
  <si>
    <t>2.3.11.8</t>
  </si>
  <si>
    <t>Раздел 3 Вспомогательные объекты</t>
  </si>
  <si>
    <t>3.2.2.11</t>
  </si>
  <si>
    <t>3.2.2.12</t>
  </si>
  <si>
    <t>Инженерные работы</t>
  </si>
  <si>
    <t>3.1.4</t>
  </si>
  <si>
    <t>3.1.6</t>
  </si>
  <si>
    <t>3.1.5</t>
  </si>
  <si>
    <t>3.1.4.1</t>
  </si>
  <si>
    <t>3.1.5.1</t>
  </si>
  <si>
    <t>3.1.5.2</t>
  </si>
  <si>
    <t>3.1.5.3</t>
  </si>
  <si>
    <t>3.1.5.4</t>
  </si>
  <si>
    <t>3.1.5.5</t>
  </si>
  <si>
    <t>3.1.5.6</t>
  </si>
  <si>
    <t>3.1.5.7</t>
  </si>
  <si>
    <t>3.1.5.8</t>
  </si>
  <si>
    <t>3.1.5.9</t>
  </si>
  <si>
    <t>3.1.5.10</t>
  </si>
  <si>
    <t>3.1.5.11</t>
  </si>
  <si>
    <t>3.1.6.1</t>
  </si>
  <si>
    <t>3.1.6.2</t>
  </si>
  <si>
    <t>3.1.6.3</t>
  </si>
  <si>
    <t>3.1.6.4</t>
  </si>
  <si>
    <t>3.1.6.5</t>
  </si>
  <si>
    <t>3.1.6.6</t>
  </si>
  <si>
    <t>3.1.6.7</t>
  </si>
  <si>
    <t>3.1.6.8</t>
  </si>
  <si>
    <t>3.1.6.9</t>
  </si>
  <si>
    <t>3.1.6.10</t>
  </si>
  <si>
    <t>3.1.6.11</t>
  </si>
  <si>
    <t>3.1.6.12</t>
  </si>
  <si>
    <t>3.1.6.13</t>
  </si>
  <si>
    <t>3.1.6.14</t>
  </si>
  <si>
    <t>3.1.6.15</t>
  </si>
  <si>
    <t>3.1.6.16</t>
  </si>
  <si>
    <t>3.1.6.17</t>
  </si>
  <si>
    <t>3.1.6.18</t>
  </si>
  <si>
    <t>3.1.6.19</t>
  </si>
  <si>
    <t>3.1.6.20</t>
  </si>
  <si>
    <t>3.1.6.21</t>
  </si>
  <si>
    <t>3.1.6.22</t>
  </si>
  <si>
    <t>3.1.6.23</t>
  </si>
  <si>
    <t>3.1.6.24</t>
  </si>
  <si>
    <t>3.1.6.25</t>
  </si>
  <si>
    <t>3.1.6.26</t>
  </si>
  <si>
    <t>3.1.6.27</t>
  </si>
  <si>
    <t>3.1.6.28</t>
  </si>
  <si>
    <t>3.1.6.29</t>
  </si>
  <si>
    <t>3.1.6.30</t>
  </si>
  <si>
    <t>3.1.6.31</t>
  </si>
  <si>
    <t>3.1.6.32</t>
  </si>
  <si>
    <t>3.1.6.33</t>
  </si>
  <si>
    <t>3.1.6.34</t>
  </si>
  <si>
    <t>3.1.6.35</t>
  </si>
  <si>
    <t>3.1.6.36</t>
  </si>
  <si>
    <t>3.1.6.37</t>
  </si>
  <si>
    <t>3.1.6.38</t>
  </si>
  <si>
    <t>3 пожарных подземных резервуара</t>
  </si>
  <si>
    <t>Очистные сооружения</t>
  </si>
  <si>
    <t>3.5.1.1</t>
  </si>
  <si>
    <t>3.5.1.2</t>
  </si>
  <si>
    <t>3.5.1.3</t>
  </si>
  <si>
    <t>3.5.1.4</t>
  </si>
  <si>
    <t>3.5.1.5</t>
  </si>
  <si>
    <t>3.5.1.6</t>
  </si>
  <si>
    <t>Расчет стоимости Этап 1 - Раздел 3.5 - Площадка под чиллеры - Авиа-ангарный комплекс для хранения узкофюзеляжных воздушных судов Международного аэропорта Сочи</t>
  </si>
  <si>
    <t>Расчет стоимости Этап 1 - Раздел 3.2 - Пожарные резервуары - Авиа-ангарный комплекс для хранения узкофюзеляжных воздушных судов Международного аэропорта Сочи</t>
  </si>
  <si>
    <t>3.3.2</t>
  </si>
  <si>
    <t>3.3.3</t>
  </si>
  <si>
    <t>3.3.4</t>
  </si>
  <si>
    <t>3.3.5</t>
  </si>
  <si>
    <t>3.3.6</t>
  </si>
  <si>
    <t>3.3.7</t>
  </si>
  <si>
    <t>3.3.8</t>
  </si>
  <si>
    <t>Расчет стоимости Этап 1 - Раздел 3.3 - Насосная станция пожаротушения - Авиа-ангарный комплекс для хранения узкофюзеляжных воздушных судов Международного аэропорта Сочи</t>
  </si>
  <si>
    <t>3.3.1.7</t>
  </si>
  <si>
    <t>3.3.1.8</t>
  </si>
  <si>
    <t>3.3.1.9</t>
  </si>
  <si>
    <t>3.3.1.10</t>
  </si>
  <si>
    <t>3.3.1.11</t>
  </si>
  <si>
    <t>3.3.1.12</t>
  </si>
  <si>
    <t>3.3.1.13</t>
  </si>
  <si>
    <t>3.3.1.14</t>
  </si>
  <si>
    <t>3.3.1.15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</si>
  <si>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</si>
  <si>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</si>
  <si>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</si>
  <si>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</si>
  <si>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</si>
  <si>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</si>
  <si>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</si>
  <si>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</si>
  <si>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</si>
  <si>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</si>
  <si>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3.3.3.1</t>
  </si>
  <si>
    <t>3.3.3.2</t>
  </si>
  <si>
    <t>3.3.3.3</t>
  </si>
  <si>
    <t>3.3.3.4</t>
  </si>
  <si>
    <t>3.3.3.5</t>
  </si>
  <si>
    <t>3.3.3.6</t>
  </si>
  <si>
    <t>3.3.3.7</t>
  </si>
  <si>
    <t>3.3.3.8</t>
  </si>
  <si>
    <t>3.3.3.9</t>
  </si>
  <si>
    <t>3.3.3.10</t>
  </si>
  <si>
    <t>3.3.3.11</t>
  </si>
  <si>
    <t>3.3.3.12</t>
  </si>
  <si>
    <t>3.3.3.13</t>
  </si>
  <si>
    <t>3.3.3.14</t>
  </si>
  <si>
    <t>3.3.3.15</t>
  </si>
  <si>
    <t>3.3.3.16</t>
  </si>
  <si>
    <t>3.3.3.17</t>
  </si>
  <si>
    <t>3.3.3.18</t>
  </si>
  <si>
    <t>3.3.3.19</t>
  </si>
  <si>
    <t>3.3.4.1</t>
  </si>
  <si>
    <t>3.3.5.1</t>
  </si>
  <si>
    <t>3.3.5.2</t>
  </si>
  <si>
    <t>3.3.6.1</t>
  </si>
  <si>
    <t>3.3.6.2</t>
  </si>
  <si>
    <t>3.3.6.3</t>
  </si>
  <si>
    <t>3.3.6.4</t>
  </si>
  <si>
    <t>3.3.6.5</t>
  </si>
  <si>
    <t>3.3.7.1</t>
  </si>
  <si>
    <t>3.3.7.2</t>
  </si>
  <si>
    <t>3.3.7.3</t>
  </si>
  <si>
    <t>3.3.7.4</t>
  </si>
  <si>
    <t>3.3.7.5</t>
  </si>
  <si>
    <t>3.3.7.6</t>
  </si>
  <si>
    <t>3.3.8.1</t>
  </si>
  <si>
    <t>3.3.8.2</t>
  </si>
  <si>
    <t>3.3.8.3</t>
  </si>
  <si>
    <t>3.3.8.4</t>
  </si>
  <si>
    <t>3.3.8.5</t>
  </si>
  <si>
    <t>3.3.8.6</t>
  </si>
  <si>
    <t>3.3.8.7</t>
  </si>
  <si>
    <t>3.3.8.8</t>
  </si>
  <si>
    <t>3.3.8.9</t>
  </si>
  <si>
    <t>3.3.8.10</t>
  </si>
  <si>
    <t>3.3.8.11</t>
  </si>
  <si>
    <t>3.3.8.12</t>
  </si>
  <si>
    <t>3.3.8.13</t>
  </si>
  <si>
    <t>3.3.8.14</t>
  </si>
  <si>
    <t>3.3.8.15</t>
  </si>
  <si>
    <t>3.3.8.16</t>
  </si>
  <si>
    <t>3.3.8.17</t>
  </si>
  <si>
    <t>3.3.8.18</t>
  </si>
  <si>
    <t>3.3.8.19</t>
  </si>
  <si>
    <t>3.3.8.20</t>
  </si>
  <si>
    <t>3.3.8.21</t>
  </si>
  <si>
    <t>3.3.8.22</t>
  </si>
  <si>
    <t>3.3.8.23</t>
  </si>
  <si>
    <t>3.3.8.24</t>
  </si>
  <si>
    <t>3.3.8.25</t>
  </si>
  <si>
    <t>3.3.8.26</t>
  </si>
  <si>
    <t>3.3.8.27</t>
  </si>
  <si>
    <t>3.3.8.28</t>
  </si>
  <si>
    <t>3.3.8.29</t>
  </si>
  <si>
    <t>3.3.8.30</t>
  </si>
  <si>
    <t>3.3.8.31</t>
  </si>
  <si>
    <t>3.3.8.32</t>
  </si>
  <si>
    <t>3.3.8.33</t>
  </si>
  <si>
    <t>3.3.8.34</t>
  </si>
  <si>
    <t>3.3.8.35</t>
  </si>
  <si>
    <t>3.3.8.36</t>
  </si>
  <si>
    <t>3.3.8.37</t>
  </si>
  <si>
    <t>3.3.8.38</t>
  </si>
  <si>
    <t>3.3.8.39</t>
  </si>
  <si>
    <t>3.3.8.40</t>
  </si>
  <si>
    <t>3.3.8.41</t>
  </si>
  <si>
    <t>3.3.8.42</t>
  </si>
  <si>
    <t>3.3.8.43</t>
  </si>
  <si>
    <t>3.3.8.44</t>
  </si>
  <si>
    <t>3.3.8.45</t>
  </si>
  <si>
    <t>3.3.8.46</t>
  </si>
  <si>
    <t>3.3.8.47</t>
  </si>
  <si>
    <t>3.3.8.48</t>
  </si>
  <si>
    <t>3.3.8.49</t>
  </si>
  <si>
    <t>3.3.8.50</t>
  </si>
  <si>
    <t>3.3.8.51</t>
  </si>
  <si>
    <t>3.3.8.52</t>
  </si>
  <si>
    <t>3.3.8.53</t>
  </si>
  <si>
    <t>3.3.8.54</t>
  </si>
  <si>
    <t>3.3.8.55</t>
  </si>
  <si>
    <t>3.3.8.56</t>
  </si>
  <si>
    <t>3.3.8.57</t>
  </si>
  <si>
    <t>3.3.8.58</t>
  </si>
  <si>
    <t>3.3.8.59</t>
  </si>
  <si>
    <t>3.3.8.60</t>
  </si>
  <si>
    <t>3.3.8.61</t>
  </si>
  <si>
    <t>3.3.8.62</t>
  </si>
  <si>
    <t>3.3.8.63</t>
  </si>
  <si>
    <t>3.3.8.64</t>
  </si>
  <si>
    <t>3.3.8.65</t>
  </si>
  <si>
    <t>3.3.8.66</t>
  </si>
  <si>
    <t>3.3.8.67</t>
  </si>
  <si>
    <t>3.3.8.68</t>
  </si>
  <si>
    <t>3.3.8.69</t>
  </si>
  <si>
    <t>3.3.8.70</t>
  </si>
  <si>
    <t>3.3.8.71</t>
  </si>
  <si>
    <t>3.3.8.72</t>
  </si>
  <si>
    <t>3.3.8.73</t>
  </si>
  <si>
    <t>3.3.8.74</t>
  </si>
  <si>
    <t>3.3.8.75</t>
  </si>
  <si>
    <t>3.3.8.76</t>
  </si>
  <si>
    <t>3.3.8.77</t>
  </si>
  <si>
    <t>3.3.8.78</t>
  </si>
  <si>
    <t>3.3.8.79</t>
  </si>
  <si>
    <t>3.3.8.80</t>
  </si>
  <si>
    <t>3.3.8.81</t>
  </si>
  <si>
    <t>3.3.8.82</t>
  </si>
  <si>
    <t>3.3.8.83</t>
  </si>
  <si>
    <t>3.3.8.84</t>
  </si>
  <si>
    <t>3.3.8.85</t>
  </si>
  <si>
    <t>3.3.8.86</t>
  </si>
  <si>
    <t>3.3.8.87</t>
  </si>
  <si>
    <t>3.3.8.88</t>
  </si>
  <si>
    <t>3.3.8.89</t>
  </si>
  <si>
    <t>3.3.8.90</t>
  </si>
  <si>
    <t>3.3.8.91</t>
  </si>
  <si>
    <t>3.3.8.92</t>
  </si>
  <si>
    <t>3.3.8.93</t>
  </si>
  <si>
    <t>3.3.8.94</t>
  </si>
  <si>
    <t>3.3.8.95</t>
  </si>
  <si>
    <t>3.3.8.96</t>
  </si>
  <si>
    <t>3.3.8.97</t>
  </si>
  <si>
    <t>3.3.8.98</t>
  </si>
  <si>
    <t>3.3.8.99</t>
  </si>
  <si>
    <t>3.3.8.100</t>
  </si>
  <si>
    <t>3.3.8.101</t>
  </si>
  <si>
    <t>3.3.8.102</t>
  </si>
  <si>
    <t>3.3.8.103</t>
  </si>
  <si>
    <t>3.3.8.104</t>
  </si>
  <si>
    <t>3.3.8.105</t>
  </si>
  <si>
    <t>3.3.8.106</t>
  </si>
  <si>
    <t>3.3.8.107</t>
  </si>
  <si>
    <t>3.3.8.108</t>
  </si>
  <si>
    <t>3.3.8.109</t>
  </si>
  <si>
    <t>3.3.8.110</t>
  </si>
  <si>
    <t>3.3.8.111</t>
  </si>
  <si>
    <t>3.3.8.112</t>
  </si>
  <si>
    <t>3.3.8.113</t>
  </si>
  <si>
    <t>3.3.8.114</t>
  </si>
  <si>
    <t>3.3.8.115</t>
  </si>
  <si>
    <t>3.3.8.116</t>
  </si>
  <si>
    <t>3.3.8.117</t>
  </si>
  <si>
    <t>3.3.8.118</t>
  </si>
  <si>
    <t>3.3.8.119</t>
  </si>
  <si>
    <t>3.3.8.120</t>
  </si>
  <si>
    <t>3.3.8.121</t>
  </si>
  <si>
    <t>3.3.8.122</t>
  </si>
  <si>
    <t>3.3.8.123</t>
  </si>
  <si>
    <t>3.3.8.124</t>
  </si>
  <si>
    <t>3.3.8.125</t>
  </si>
  <si>
    <t>3.3.8.126</t>
  </si>
  <si>
    <t>3.3.8.127</t>
  </si>
  <si>
    <t>3.3.8.128</t>
  </si>
  <si>
    <t>3.3.8.129</t>
  </si>
  <si>
    <t>3.3.8.130</t>
  </si>
  <si>
    <t>3.3.8.131</t>
  </si>
  <si>
    <t>3.3.8.132</t>
  </si>
  <si>
    <t>3.3.8.133</t>
  </si>
  <si>
    <t>3.3.8.134</t>
  </si>
  <si>
    <t>3.3.8.135</t>
  </si>
  <si>
    <t>3.3.8.136</t>
  </si>
  <si>
    <t>3.3.8.137</t>
  </si>
  <si>
    <t>3.3.8.138</t>
  </si>
  <si>
    <t>3.3.8.139</t>
  </si>
  <si>
    <t>3.3.8.140</t>
  </si>
  <si>
    <t>3.3.8.141</t>
  </si>
  <si>
    <t>3.3.8.142</t>
  </si>
  <si>
    <t>3.3.8.143</t>
  </si>
  <si>
    <t>3.3.8.144</t>
  </si>
  <si>
    <t>3.3.8.145</t>
  </si>
  <si>
    <t>3.3.8.146</t>
  </si>
  <si>
    <t>3.3.8.147</t>
  </si>
  <si>
    <t>3.3.8.148</t>
  </si>
  <si>
    <t>3.3.8.149</t>
  </si>
  <si>
    <t>3.3.8.150</t>
  </si>
  <si>
    <t>3.3.8.151</t>
  </si>
  <si>
    <t>3.3.8.152</t>
  </si>
  <si>
    <t>3.3.8.153</t>
  </si>
  <si>
    <t>3.3.8.154</t>
  </si>
  <si>
    <t>3.3.8.155</t>
  </si>
  <si>
    <t>3.3.8.156</t>
  </si>
  <si>
    <t>3.3.8.157</t>
  </si>
  <si>
    <t>3.3.8.158</t>
  </si>
  <si>
    <t>3.3.8.159</t>
  </si>
  <si>
    <t>3.3.8.160</t>
  </si>
  <si>
    <t>3.3.8.161</t>
  </si>
  <si>
    <t>3.3.8.162</t>
  </si>
  <si>
    <t>3.3.8.163</t>
  </si>
  <si>
    <t>3.3.8.164</t>
  </si>
  <si>
    <t>3.3.8.165</t>
  </si>
  <si>
    <t>3.3.8.166</t>
  </si>
  <si>
    <t>3.3.8.167</t>
  </si>
  <si>
    <t>3.3.8.168</t>
  </si>
  <si>
    <t>3.3.8.169</t>
  </si>
  <si>
    <t>3.3.8.170</t>
  </si>
  <si>
    <t>3.3.8.171</t>
  </si>
  <si>
    <t>3.3.8.172</t>
  </si>
  <si>
    <t>3.3.8.173</t>
  </si>
  <si>
    <t>3.3.8.174</t>
  </si>
  <si>
    <t>3.3.8.175</t>
  </si>
  <si>
    <t>3.3.8.176</t>
  </si>
  <si>
    <t>3.3.8.177</t>
  </si>
  <si>
    <t>3.3.8.178</t>
  </si>
  <si>
    <t>3.3.8.179</t>
  </si>
  <si>
    <t>3.3.8.180</t>
  </si>
  <si>
    <t>3.3.8.181</t>
  </si>
  <si>
    <t>3.3.8.182</t>
  </si>
  <si>
    <t>3.3.8.183</t>
  </si>
  <si>
    <t>3.3.8.184</t>
  </si>
  <si>
    <t>3.3.8.185</t>
  </si>
  <si>
    <t>3.3.8.186</t>
  </si>
  <si>
    <t>3.3.8.187</t>
  </si>
  <si>
    <t>3.3.8.188</t>
  </si>
  <si>
    <t>3.3.8.189</t>
  </si>
  <si>
    <t>3.3.8.190</t>
  </si>
  <si>
    <t>3.3.8.191</t>
  </si>
  <si>
    <t>3.3.8.192</t>
  </si>
  <si>
    <t>3.3.8.193</t>
  </si>
  <si>
    <t>3.3.8.194</t>
  </si>
  <si>
    <t>3.3.8.195</t>
  </si>
  <si>
    <t>3.3.8.196</t>
  </si>
  <si>
    <t>3.3.8.197</t>
  </si>
  <si>
    <t>3.3.8.198</t>
  </si>
  <si>
    <t>3.3.8.199</t>
  </si>
  <si>
    <t>3.3.8.200</t>
  </si>
  <si>
    <t>3.3.8.201</t>
  </si>
  <si>
    <t>3.3.8.202</t>
  </si>
  <si>
    <t>3.3.8.203</t>
  </si>
  <si>
    <t>3.3.8.204</t>
  </si>
  <si>
    <t>3.3.8.205</t>
  </si>
  <si>
    <t>3.3.8.206</t>
  </si>
  <si>
    <t>3.3.8.207</t>
  </si>
  <si>
    <t>3.3.8.208</t>
  </si>
  <si>
    <t>3.3.8.209</t>
  </si>
  <si>
    <t>3.3.8.210</t>
  </si>
  <si>
    <t>3.3.8.211</t>
  </si>
  <si>
    <t>3.3.8.212</t>
  </si>
  <si>
    <t>3.3.8.213</t>
  </si>
  <si>
    <t>3.3.8.214</t>
  </si>
  <si>
    <t>3.3.8.215</t>
  </si>
  <si>
    <t>3.3.8.216</t>
  </si>
  <si>
    <t>3.3.8.217</t>
  </si>
  <si>
    <t>3.3.8.218</t>
  </si>
  <si>
    <t>3.3.8.219</t>
  </si>
  <si>
    <t>3.3.8.220</t>
  </si>
  <si>
    <t>3.3.8.221</t>
  </si>
  <si>
    <t>3.3.8.222</t>
  </si>
  <si>
    <t>3.3.8.223</t>
  </si>
  <si>
    <t>3.3.8.224</t>
  </si>
  <si>
    <t>3.3.8.225</t>
  </si>
  <si>
    <t>3.3.8.226</t>
  </si>
  <si>
    <t>3.3.8.227</t>
  </si>
  <si>
    <t>Расчет стоимости Этап 1 - Раздел 3.4 - Водонепроницаемая ёмкость для хоз. бытовых стоков - Авиа-ангарный комплекс для хранения узкофюзеляжных воздушных судов Международного аэропорта Сочи</t>
  </si>
  <si>
    <t>Очистные сооружения (накопительные ёмкости)</t>
  </si>
  <si>
    <t>4.3.1</t>
  </si>
  <si>
    <t>4.3.2</t>
  </si>
  <si>
    <t>4.3.3</t>
  </si>
  <si>
    <t>4.3.4</t>
  </si>
  <si>
    <t>4.3.5</t>
  </si>
  <si>
    <t>4.3.6</t>
  </si>
  <si>
    <t>4.4.1</t>
  </si>
  <si>
    <t>4.4.2</t>
  </si>
  <si>
    <t>Расчет стоимости Этап 1 - Раздел 4.1 - Внутриплощадочные сети электроснабжения - Авиа-ангарный комплекс для хранения узкофюзеляжных воздушных судов Международного аэропорта Сочи</t>
  </si>
  <si>
    <t>4.1.1.1</t>
  </si>
  <si>
    <t>4.1.1.2</t>
  </si>
  <si>
    <t>4.1.1.3</t>
  </si>
  <si>
    <t>4.1.1.4</t>
  </si>
  <si>
    <t>4.1.1.5</t>
  </si>
  <si>
    <t>4.1.1.6</t>
  </si>
  <si>
    <t>4.1.1.7</t>
  </si>
  <si>
    <t>4.1.1.8</t>
  </si>
  <si>
    <t>4.1.1.9</t>
  </si>
  <si>
    <t>4.1.1.10</t>
  </si>
  <si>
    <t>4.1.1.11</t>
  </si>
  <si>
    <t>4.1.1.12</t>
  </si>
  <si>
    <t>4.1.1.13</t>
  </si>
  <si>
    <t>4.1.1.14</t>
  </si>
  <si>
    <t>4.1.1.15</t>
  </si>
  <si>
    <t>4.1.2.1</t>
  </si>
  <si>
    <t>4.1.2.2</t>
  </si>
  <si>
    <t>4.1.2.3</t>
  </si>
  <si>
    <t>4.1.2.4</t>
  </si>
  <si>
    <t>4.1.2.5</t>
  </si>
  <si>
    <t>4.1.2.6</t>
  </si>
  <si>
    <t>4.1.2.7</t>
  </si>
  <si>
    <t>4.1.2.8</t>
  </si>
  <si>
    <t>4.1.2.9</t>
  </si>
  <si>
    <t>4.1.2.10</t>
  </si>
  <si>
    <t>4.1.2.11</t>
  </si>
  <si>
    <t>4.1.2.12</t>
  </si>
  <si>
    <t>4.1.2.13</t>
  </si>
  <si>
    <t>4.1.2.14</t>
  </si>
  <si>
    <t>4.1.2.15</t>
  </si>
  <si>
    <t>4.1.2.16</t>
  </si>
  <si>
    <t>4.1.2.17</t>
  </si>
  <si>
    <t>4.1.2.18</t>
  </si>
  <si>
    <t>4.1.2.19</t>
  </si>
  <si>
    <t>4.1.2.20</t>
  </si>
  <si>
    <t>4.1.2.21</t>
  </si>
  <si>
    <t>4.1.2.22</t>
  </si>
  <si>
    <t>4.1.2.23</t>
  </si>
  <si>
    <t>4.1.2.24</t>
  </si>
  <si>
    <t>4.1.2.25</t>
  </si>
  <si>
    <t>4.1.2.26</t>
  </si>
  <si>
    <t>4.1.2.27</t>
  </si>
  <si>
    <t>4.1.2.28</t>
  </si>
  <si>
    <t>4.1.2.29</t>
  </si>
  <si>
    <t>4.1.2.30</t>
  </si>
  <si>
    <t>4.1.2.31</t>
  </si>
  <si>
    <t>учтен в 3.1 БКТПБ  п. 3.1.2.1</t>
  </si>
  <si>
    <t>учтен в 3.1 Резервный дизель-генератор п. 3.1.4.1</t>
  </si>
  <si>
    <t>Расчет стоимости Этап 1 - Раздел 3.6 - Очистные сооружения - Авиа-ангарный комплекс для хранения узкофюзеляжных воздушных судов Международного аэропорта Сочи</t>
  </si>
  <si>
    <t>3.6.6.15</t>
  </si>
  <si>
    <t>3.6.6.16</t>
  </si>
  <si>
    <t>3.6.6.17</t>
  </si>
  <si>
    <t>Расчет стоимости Этап 1 - Раздел 4.2 - Внешние сети электроснабжения. Вынос сетей электроснабжения - Авиа-ангарный комплекс для хранения узкофюзеляжных воздушных судов Международного аэропорта Сочи</t>
  </si>
  <si>
    <t>4.2.1.1</t>
  </si>
  <si>
    <t>4.2.1.2</t>
  </si>
  <si>
    <t>4.2.1.3</t>
  </si>
  <si>
    <t>4.2.1.4</t>
  </si>
  <si>
    <t>4.2.1.5</t>
  </si>
  <si>
    <t>4.2.1.6</t>
  </si>
  <si>
    <t>4.2.1.7</t>
  </si>
  <si>
    <t>4.2.1.8</t>
  </si>
  <si>
    <t>4.2.1.9</t>
  </si>
  <si>
    <t>4.2.1.10</t>
  </si>
  <si>
    <t>4.2.1.11</t>
  </si>
  <si>
    <t>4.2.1.12</t>
  </si>
  <si>
    <t>4.2.1.13</t>
  </si>
  <si>
    <t>4.2.1.14</t>
  </si>
  <si>
    <t>4.2.1.15</t>
  </si>
  <si>
    <t>4.2.1.16</t>
  </si>
  <si>
    <t>4.2.1.17</t>
  </si>
  <si>
    <t>4.2.1.18</t>
  </si>
  <si>
    <t>4.2.1.19</t>
  </si>
  <si>
    <t>4.2.1.20</t>
  </si>
  <si>
    <t>4.2.1.21</t>
  </si>
  <si>
    <t>4.2.1.22</t>
  </si>
  <si>
    <t>4.2.1.23</t>
  </si>
  <si>
    <t>4.2.1.24</t>
  </si>
  <si>
    <t>4.2.1.25</t>
  </si>
  <si>
    <t>4.2.1.26</t>
  </si>
  <si>
    <t>4.2.1.27</t>
  </si>
  <si>
    <t>4.2.1.28</t>
  </si>
  <si>
    <t>4.2.1.29</t>
  </si>
  <si>
    <t>4.2.1.30</t>
  </si>
  <si>
    <t>4.2.1.31</t>
  </si>
  <si>
    <t>4.2.1.32</t>
  </si>
  <si>
    <t>4.2.1.33</t>
  </si>
  <si>
    <t>4.2.1.34</t>
  </si>
  <si>
    <t>4.2.1.35</t>
  </si>
  <si>
    <t>4.2.1.36</t>
  </si>
  <si>
    <t>4.2.1.37</t>
  </si>
  <si>
    <t>4.2.1.38</t>
  </si>
  <si>
    <t>4.2.1.39</t>
  </si>
  <si>
    <t>4.2.1.40</t>
  </si>
  <si>
    <t>4.2.1.41</t>
  </si>
  <si>
    <t>4.2.1.42</t>
  </si>
  <si>
    <t>4.2.1.43</t>
  </si>
  <si>
    <t>4.2.1.44</t>
  </si>
  <si>
    <t>4.2.1.45</t>
  </si>
  <si>
    <t>4.2.1.46</t>
  </si>
  <si>
    <t>4.2.1.47</t>
  </si>
  <si>
    <t>4.2.1.48</t>
  </si>
  <si>
    <t>4.2.1.49</t>
  </si>
  <si>
    <t>4.2.1.50</t>
  </si>
  <si>
    <t>4.2.1.51</t>
  </si>
  <si>
    <t>4.2.1.52</t>
  </si>
  <si>
    <t>4.2.1.53</t>
  </si>
  <si>
    <t>4.2.1.54</t>
  </si>
  <si>
    <t>4.2.2.1</t>
  </si>
  <si>
    <t>4.2.2.2</t>
  </si>
  <si>
    <t>4.2.2.3</t>
  </si>
  <si>
    <t>4.2.2.4</t>
  </si>
  <si>
    <t>4.2.2.5</t>
  </si>
  <si>
    <t>4.2.2.6</t>
  </si>
  <si>
    <t>4.2.2.7</t>
  </si>
  <si>
    <t>4.2.2.8</t>
  </si>
  <si>
    <t>4.2.2.9</t>
  </si>
  <si>
    <t>4.2.2.10</t>
  </si>
  <si>
    <t>4.2.2.11</t>
  </si>
  <si>
    <t>4.2.2.12</t>
  </si>
  <si>
    <t>4.2.2.13</t>
  </si>
  <si>
    <t>4.2.2.14</t>
  </si>
  <si>
    <t>4.2.2.15</t>
  </si>
  <si>
    <t>4.2.2.16</t>
  </si>
  <si>
    <t>4.2.2.17</t>
  </si>
  <si>
    <t>4.2.2.18</t>
  </si>
  <si>
    <t>4.2.2.19</t>
  </si>
  <si>
    <t>4.2.2.20</t>
  </si>
  <si>
    <t>4.2.2.21</t>
  </si>
  <si>
    <t>4.2.2.22</t>
  </si>
  <si>
    <t>Расчет стоимости Этап 1 - Раздел 4.3 - Наружный водопровод и канализация - Авиа-ангарный комплекс для хранения узкофюзеляжных воздушных судов Международного аэропорта Сочи</t>
  </si>
  <si>
    <t>4.3.7</t>
  </si>
  <si>
    <t>4.3.8</t>
  </si>
  <si>
    <t>4.3.9</t>
  </si>
  <si>
    <t>4.3.10</t>
  </si>
  <si>
    <t>4.3.11</t>
  </si>
  <si>
    <t>4.3.12</t>
  </si>
  <si>
    <t>4.3.13</t>
  </si>
  <si>
    <t>4.3.14</t>
  </si>
  <si>
    <t>4.3.15</t>
  </si>
  <si>
    <t>4.3.16</t>
  </si>
  <si>
    <t>4.3.17</t>
  </si>
  <si>
    <t>4.3.18</t>
  </si>
  <si>
    <t>4.3.19</t>
  </si>
  <si>
    <t>4.3.20</t>
  </si>
  <si>
    <t>4.3.21</t>
  </si>
  <si>
    <t>4.3.22</t>
  </si>
  <si>
    <t>4.3.23</t>
  </si>
  <si>
    <t>4.3.24</t>
  </si>
  <si>
    <t>4.3.25</t>
  </si>
  <si>
    <t>4.3.26</t>
  </si>
  <si>
    <t>4.3.27</t>
  </si>
  <si>
    <t>4.3.28</t>
  </si>
  <si>
    <t>4.3.29</t>
  </si>
  <si>
    <t>4.3.30</t>
  </si>
  <si>
    <t>4.3.31</t>
  </si>
  <si>
    <t>4.3.32</t>
  </si>
  <si>
    <t>4.3.33</t>
  </si>
  <si>
    <t>4.3.34</t>
  </si>
  <si>
    <t>4.3.35</t>
  </si>
  <si>
    <t>4.3.36</t>
  </si>
  <si>
    <t>4.3.37</t>
  </si>
  <si>
    <t>4.3.38</t>
  </si>
  <si>
    <t>4.3.39</t>
  </si>
  <si>
    <t>4.3.40</t>
  </si>
  <si>
    <t>4.3.41</t>
  </si>
  <si>
    <t>4.3.42</t>
  </si>
  <si>
    <t>4.3.43</t>
  </si>
  <si>
    <t>4.3.44</t>
  </si>
  <si>
    <t>4.3.45</t>
  </si>
  <si>
    <t>4.3.46</t>
  </si>
  <si>
    <t>4.3.47</t>
  </si>
  <si>
    <t>4.3.48</t>
  </si>
  <si>
    <t>4.3.49</t>
  </si>
  <si>
    <t>4.3.50</t>
  </si>
  <si>
    <t>4.3.51</t>
  </si>
  <si>
    <t>4.3.52</t>
  </si>
  <si>
    <t>4.3.53</t>
  </si>
  <si>
    <t>4.3.54</t>
  </si>
  <si>
    <t>4.3.55</t>
  </si>
  <si>
    <t>4.3.56</t>
  </si>
  <si>
    <t>4.3.57</t>
  </si>
  <si>
    <t>4.3.58</t>
  </si>
  <si>
    <t>4.3.59</t>
  </si>
  <si>
    <t>4.3.60</t>
  </si>
  <si>
    <t>4.3.61</t>
  </si>
  <si>
    <t>4.3.62</t>
  </si>
  <si>
    <t>4.3.63</t>
  </si>
  <si>
    <t>4.3.64</t>
  </si>
  <si>
    <t>4.3.65</t>
  </si>
  <si>
    <t>4.3.66</t>
  </si>
  <si>
    <t>4.3.67</t>
  </si>
  <si>
    <t>4.3.68</t>
  </si>
  <si>
    <t>4.3.69</t>
  </si>
  <si>
    <t>4.3.70</t>
  </si>
  <si>
    <t>4.3.71</t>
  </si>
  <si>
    <t>4.3.2.1</t>
  </si>
  <si>
    <t>4.3.2.2</t>
  </si>
  <si>
    <t>4.3.2.3</t>
  </si>
  <si>
    <t>4.3.2.4</t>
  </si>
  <si>
    <t>4.3.2.5</t>
  </si>
  <si>
    <t>4.3.2.6</t>
  </si>
  <si>
    <t>4.3.2.7</t>
  </si>
  <si>
    <t>4.3.2.8</t>
  </si>
  <si>
    <t>4.3.2.9</t>
  </si>
  <si>
    <t>4.3.2.10</t>
  </si>
  <si>
    <t>4.3.2.11</t>
  </si>
  <si>
    <t>4.3.2.12</t>
  </si>
  <si>
    <t>4.3.2.13</t>
  </si>
  <si>
    <t>4.3.2.14</t>
  </si>
  <si>
    <t>4.3.2.15</t>
  </si>
  <si>
    <t>4.3.2.16</t>
  </si>
  <si>
    <t>4.3.2.17</t>
  </si>
  <si>
    <t>4.3.2.18</t>
  </si>
  <si>
    <t>4.3.2.19</t>
  </si>
  <si>
    <t>4.3.2.20</t>
  </si>
  <si>
    <t>4.3.2.21</t>
  </si>
  <si>
    <t>4.3.2.22</t>
  </si>
  <si>
    <t>4.3.2.23</t>
  </si>
  <si>
    <t>4.3.2.24</t>
  </si>
  <si>
    <t>4.3.2.25</t>
  </si>
  <si>
    <t>4.3.2.26</t>
  </si>
  <si>
    <t>4.3.2.27</t>
  </si>
  <si>
    <t>4.3.2.28</t>
  </si>
  <si>
    <t>4.3.2.29</t>
  </si>
  <si>
    <t>4.3.2.30</t>
  </si>
  <si>
    <t>4.3.2.31</t>
  </si>
  <si>
    <t>4.3.2.32</t>
  </si>
  <si>
    <t>4.3.2.33</t>
  </si>
  <si>
    <t>4.3.2.34</t>
  </si>
  <si>
    <t>4.3.2.35</t>
  </si>
  <si>
    <t>4.3.2.36</t>
  </si>
  <si>
    <t>4.3.2.37</t>
  </si>
  <si>
    <t>4.3.2.38</t>
  </si>
  <si>
    <t>4.3.2.39</t>
  </si>
  <si>
    <t>4.3.2.40</t>
  </si>
  <si>
    <t>4.3.2.41</t>
  </si>
  <si>
    <t>4.3.2.42</t>
  </si>
  <si>
    <t>4.3.2.43</t>
  </si>
  <si>
    <t>4.3.2.44</t>
  </si>
  <si>
    <t>4.3.3.1</t>
  </si>
  <si>
    <t>4.3.3.2</t>
  </si>
  <si>
    <t>4.3.3.3</t>
  </si>
  <si>
    <t>4.3.3.4</t>
  </si>
  <si>
    <t>4.3.3.5</t>
  </si>
  <si>
    <t>4.3.3.6</t>
  </si>
  <si>
    <t>4.3.3.7</t>
  </si>
  <si>
    <t>4.3.3.8</t>
  </si>
  <si>
    <t>4.3.3.9</t>
  </si>
  <si>
    <t>4.3.3.10</t>
  </si>
  <si>
    <t>4.3.3.11</t>
  </si>
  <si>
    <t>4.3.3.12</t>
  </si>
  <si>
    <t>4.3.3.13</t>
  </si>
  <si>
    <t>4.3.3.14</t>
  </si>
  <si>
    <t>4.3.3.15</t>
  </si>
  <si>
    <t>4.3.3.16</t>
  </si>
  <si>
    <t>4.3.3.17</t>
  </si>
  <si>
    <t>4.3.3.18</t>
  </si>
  <si>
    <t>4.3.3.19</t>
  </si>
  <si>
    <t>4.3.3.20</t>
  </si>
  <si>
    <t>4.3.3.21</t>
  </si>
  <si>
    <t>4.3.3.22</t>
  </si>
  <si>
    <t>4.3.3.23</t>
  </si>
  <si>
    <t>4.3.3.24</t>
  </si>
  <si>
    <t>4.3.3.25</t>
  </si>
  <si>
    <t>4.3.3.26</t>
  </si>
  <si>
    <t>4.3.3.27</t>
  </si>
  <si>
    <t>4.3.3.28</t>
  </si>
  <si>
    <t>4.3.3.29</t>
  </si>
  <si>
    <t>4.3.3.30</t>
  </si>
  <si>
    <t>4.3.3.31</t>
  </si>
  <si>
    <t>4.3.3.32</t>
  </si>
  <si>
    <t>4.3.3.33</t>
  </si>
  <si>
    <t>4.3.3.34</t>
  </si>
  <si>
    <t>4.3.3.35</t>
  </si>
  <si>
    <t>4.3.3.36</t>
  </si>
  <si>
    <t>4.3.3.37</t>
  </si>
  <si>
    <t>4.3.3.38</t>
  </si>
  <si>
    <t>4.3.3.39</t>
  </si>
  <si>
    <t>4.3.4.1</t>
  </si>
  <si>
    <t>4.3.4.2</t>
  </si>
  <si>
    <t>4.3.4.3</t>
  </si>
  <si>
    <t>4.3.4.4</t>
  </si>
  <si>
    <t>4.3.4.5</t>
  </si>
  <si>
    <t>4.3.4.6</t>
  </si>
  <si>
    <t>4.3.4.7</t>
  </si>
  <si>
    <t>4.3.4.8</t>
  </si>
  <si>
    <t>4.3.4.9</t>
  </si>
  <si>
    <t>4.3.4.10</t>
  </si>
  <si>
    <t>4.3.4.11</t>
  </si>
  <si>
    <t>4.3.4.12</t>
  </si>
  <si>
    <t>4.3.4.13</t>
  </si>
  <si>
    <t>4.3.4.14</t>
  </si>
  <si>
    <t>4.3.4.15</t>
  </si>
  <si>
    <t>4.3.4.16</t>
  </si>
  <si>
    <t>4.3.4.17</t>
  </si>
  <si>
    <t>4.3.4.18</t>
  </si>
  <si>
    <t>4.3.4.19</t>
  </si>
  <si>
    <t>4.3.4.20</t>
  </si>
  <si>
    <t>4.3.4.21</t>
  </si>
  <si>
    <t>4.3.4.22</t>
  </si>
  <si>
    <t>4.3.4.23</t>
  </si>
  <si>
    <t>4.3.5.1</t>
  </si>
  <si>
    <t>4.3.5.2</t>
  </si>
  <si>
    <t>4.3.5.3</t>
  </si>
  <si>
    <t>4.3.5.4</t>
  </si>
  <si>
    <t>4.3.5.5</t>
  </si>
  <si>
    <t>4.3.5.6</t>
  </si>
  <si>
    <t>4.3.5.7</t>
  </si>
  <si>
    <t>4.3.5.8</t>
  </si>
  <si>
    <t>4.3.5.9</t>
  </si>
  <si>
    <t>4.3.5.10</t>
  </si>
  <si>
    <t>4.3.5.11</t>
  </si>
  <si>
    <t>4.3.5.12</t>
  </si>
  <si>
    <t>4.3.5.13</t>
  </si>
  <si>
    <t>4.3.5.14</t>
  </si>
  <si>
    <t>4.3.5.15</t>
  </si>
  <si>
    <t>4.3.5.16</t>
  </si>
  <si>
    <t>4.3.5.17</t>
  </si>
  <si>
    <t>4.3.5.18</t>
  </si>
  <si>
    <t>4.3.5.19</t>
  </si>
  <si>
    <t>4.3.5.20</t>
  </si>
  <si>
    <t>4.3.5.21</t>
  </si>
  <si>
    <t>4.3.5.22</t>
  </si>
  <si>
    <t>4.3.5.23</t>
  </si>
  <si>
    <t>4.3.5.24</t>
  </si>
  <si>
    <t>4.3.5.25</t>
  </si>
  <si>
    <t>4.3.5.26</t>
  </si>
  <si>
    <t>4.3.5.27</t>
  </si>
  <si>
    <t>4.3.5.28</t>
  </si>
  <si>
    <t>4.3.5.29</t>
  </si>
  <si>
    <t>4.3.5.30</t>
  </si>
  <si>
    <t>4.3.5.31</t>
  </si>
  <si>
    <t>4.3.5.32</t>
  </si>
  <si>
    <t>4.3.5.33</t>
  </si>
  <si>
    <t>4.3.5.34</t>
  </si>
  <si>
    <t>4.3.5.35</t>
  </si>
  <si>
    <t>4.3.5.36</t>
  </si>
  <si>
    <t>4.3.5.37</t>
  </si>
  <si>
    <t>4.3.5.38</t>
  </si>
  <si>
    <t>4.3.5.39</t>
  </si>
  <si>
    <t>4.3.5.40</t>
  </si>
  <si>
    <t>4.3.5.41</t>
  </si>
  <si>
    <t>4.3.5.42</t>
  </si>
  <si>
    <t>4.3.5.43</t>
  </si>
  <si>
    <t>4.3.5.44</t>
  </si>
  <si>
    <t>4.3.5.45</t>
  </si>
  <si>
    <t>4.3.5.46</t>
  </si>
  <si>
    <t>4.3.5.47</t>
  </si>
  <si>
    <t>4.3.5.48</t>
  </si>
  <si>
    <t>4.3.5.49</t>
  </si>
  <si>
    <t>4.3.5.50</t>
  </si>
  <si>
    <t>4.3.5.51</t>
  </si>
  <si>
    <t>4.3.5.52</t>
  </si>
  <si>
    <t>4.3.5.53</t>
  </si>
  <si>
    <t>4.3.5.54</t>
  </si>
  <si>
    <t>4.3.5.55</t>
  </si>
  <si>
    <t>4.3.5.56</t>
  </si>
  <si>
    <t>4.3.5.57</t>
  </si>
  <si>
    <t>4.3.5.58</t>
  </si>
  <si>
    <t>4.3.5.59</t>
  </si>
  <si>
    <t>4.3.5.60</t>
  </si>
  <si>
    <t>4.3.5.61</t>
  </si>
  <si>
    <t>4.3.5.62</t>
  </si>
  <si>
    <t>4.3.5.63</t>
  </si>
  <si>
    <t>4.3.5.64</t>
  </si>
  <si>
    <t>4.3.5.65</t>
  </si>
  <si>
    <t>4.3.5.66</t>
  </si>
  <si>
    <t>4.3.5.67</t>
  </si>
  <si>
    <t>4.3.5.68</t>
  </si>
  <si>
    <t>4.3.5.69</t>
  </si>
  <si>
    <t>4.3.5.70</t>
  </si>
  <si>
    <t>4.3.5.71</t>
  </si>
  <si>
    <t>4.3.5.72</t>
  </si>
  <si>
    <t>4.3.5.73</t>
  </si>
  <si>
    <t>4.3.5.74</t>
  </si>
  <si>
    <t>4.3.5.75</t>
  </si>
  <si>
    <t>4.3.5.76</t>
  </si>
  <si>
    <t>4.3.5.77</t>
  </si>
  <si>
    <t>4.3.5.78</t>
  </si>
  <si>
    <t>4.3.5.79</t>
  </si>
  <si>
    <t>4.3.5.80</t>
  </si>
  <si>
    <t>4.3.5.81</t>
  </si>
  <si>
    <t>4.3.5.82</t>
  </si>
  <si>
    <t>4.3.5.83</t>
  </si>
  <si>
    <t>4.3.5.84</t>
  </si>
  <si>
    <t>4.3.5.85</t>
  </si>
  <si>
    <t>4.3.5.86</t>
  </si>
  <si>
    <t>4.3.5.87</t>
  </si>
  <si>
    <t>4.3.6.1</t>
  </si>
  <si>
    <t>4.3.6.2</t>
  </si>
  <si>
    <t>4.3.6.3</t>
  </si>
  <si>
    <t>4.3.6.4</t>
  </si>
  <si>
    <t>4.3.6.5</t>
  </si>
  <si>
    <t>4.3.6.6</t>
  </si>
  <si>
    <t>4.3.6.7</t>
  </si>
  <si>
    <t>4.3.6.8</t>
  </si>
  <si>
    <t>4.3.6.9</t>
  </si>
  <si>
    <t>4.3.6.10</t>
  </si>
  <si>
    <t>4.3.6.11</t>
  </si>
  <si>
    <t>4.3.6.12</t>
  </si>
  <si>
    <t>4.3.6.13</t>
  </si>
  <si>
    <t>4.3.6.14</t>
  </si>
  <si>
    <t>Расчет стоимости Этап 1 - Раздел 4.4 - Внутриплощадочные сети. Сети связи- Авиа-ангарный комплекс для хранения узкофюзеляжных воздушных судов Международного аэропорта Сочи</t>
  </si>
  <si>
    <t>4.4.1.1</t>
  </si>
  <si>
    <t>4.4.1.2</t>
  </si>
  <si>
    <t>4.4.1.3</t>
  </si>
  <si>
    <t>4.4.1.4</t>
  </si>
  <si>
    <t>4.4.1.5</t>
  </si>
  <si>
    <t>4.4.1.6</t>
  </si>
  <si>
    <t>4.4.1.7</t>
  </si>
  <si>
    <t>4.4.1.8</t>
  </si>
  <si>
    <t>4.4.1.9</t>
  </si>
  <si>
    <t>4.4.1.10</t>
  </si>
  <si>
    <t>4.4.1.11</t>
  </si>
  <si>
    <t>4.4.1.12</t>
  </si>
  <si>
    <t>4.4.1.13</t>
  </si>
  <si>
    <t>4.4.1.14</t>
  </si>
  <si>
    <t>4.4.1.15</t>
  </si>
  <si>
    <t>4.4.1.16</t>
  </si>
  <si>
    <t>4.4.1.17</t>
  </si>
  <si>
    <t>4.4.1.18</t>
  </si>
  <si>
    <t>4.4.1.19</t>
  </si>
  <si>
    <t>4.4.1.20</t>
  </si>
  <si>
    <t>4.4.2.1</t>
  </si>
  <si>
    <t>4.4.2.2</t>
  </si>
  <si>
    <t>4.4.2.3</t>
  </si>
  <si>
    <t>4.4.2.4</t>
  </si>
  <si>
    <t>4.4.2.5</t>
  </si>
  <si>
    <t>4.4.2.6</t>
  </si>
  <si>
    <t>4.4.2.7</t>
  </si>
  <si>
    <t>4.4.2.8</t>
  </si>
  <si>
    <t>4.4.2.9</t>
  </si>
  <si>
    <t>4.4.2.10</t>
  </si>
  <si>
    <t>4.4.2.11</t>
  </si>
  <si>
    <t>учтен в 4.3 НВК п. 4.3.5.79</t>
  </si>
  <si>
    <t>учтен в 3.6 НВК п. 4.3.5.77</t>
  </si>
  <si>
    <t>учтен в 3.6 НВК п. 4.3.5.74</t>
  </si>
  <si>
    <t>учтен в 3.6 Накопительные ёмкости  п. 3.6.6.1</t>
  </si>
  <si>
    <t>учтен в 3.6 Накопительные ёмкости  п. 3.6.6.2</t>
  </si>
  <si>
    <t>Внешние сети электроснабжения</t>
  </si>
  <si>
    <t>Раздел 5 Благоустройство и объекты транспортного хозяйства этапа 1</t>
  </si>
  <si>
    <t>БКТПБ и дизель-генератор</t>
  </si>
  <si>
    <t>Расчет стоимости Этап 1 - Раздел 3.1 - БКТПБ и дизель-генератор - Авиа-ангарный комплекс для хранения узкофюзеляжных воздушных судов Международного аэропорта Сочи</t>
  </si>
  <si>
    <t>7.5</t>
  </si>
  <si>
    <t>7.6</t>
  </si>
  <si>
    <t>7.7</t>
  </si>
  <si>
    <t>7.8</t>
  </si>
  <si>
    <t>7.9</t>
  </si>
  <si>
    <t>7.10</t>
  </si>
  <si>
    <t>Емкость для хозяйственно-бытовых стоков (фундамент)</t>
  </si>
  <si>
    <t>Площадка под чиллеры (фундамент)</t>
  </si>
  <si>
    <t>Конструктив. Насосная станция</t>
  </si>
  <si>
    <t>7.11</t>
  </si>
  <si>
    <t>7.11.1</t>
  </si>
  <si>
    <t>7.11.2</t>
  </si>
  <si>
    <t>7.11.3</t>
  </si>
  <si>
    <t>7.11.4</t>
  </si>
  <si>
    <t>7.11.5</t>
  </si>
  <si>
    <t>7.12</t>
  </si>
  <si>
    <t>7.12.1</t>
  </si>
  <si>
    <t>7.12.2</t>
  </si>
  <si>
    <t>7.12.3</t>
  </si>
  <si>
    <t>7.12.4</t>
  </si>
  <si>
    <t>4.4.1.21</t>
  </si>
  <si>
    <t>4.4.1.22</t>
  </si>
  <si>
    <t>4.4.1.23</t>
  </si>
  <si>
    <t>4.4.1.24</t>
  </si>
  <si>
    <t>4.4.1.25</t>
  </si>
  <si>
    <t>4.4.1.26</t>
  </si>
  <si>
    <t>4.4.1.27</t>
  </si>
  <si>
    <t>4.4.1.28</t>
  </si>
  <si>
    <t>4.4.1.29</t>
  </si>
  <si>
    <t>4.4.1.30</t>
  </si>
  <si>
    <t>4.4.1.31</t>
  </si>
  <si>
    <t>4.4.1.32</t>
  </si>
  <si>
    <t>4.4.1.33</t>
  </si>
  <si>
    <t>4.4.1.34</t>
  </si>
  <si>
    <t>4.4.1.35</t>
  </si>
  <si>
    <t>4.4.1.36</t>
  </si>
  <si>
    <t>4.4.1.37</t>
  </si>
  <si>
    <t>4.4.1.38</t>
  </si>
  <si>
    <t>4.4.1.39</t>
  </si>
  <si>
    <t>4.4.1.40</t>
  </si>
  <si>
    <t>4.4.1.41</t>
  </si>
  <si>
    <t>ПНР и Гидравлические испытания</t>
  </si>
  <si>
    <t>Банковская гарантия возврата авансового платежа</t>
  </si>
  <si>
    <t>Банковская гарантия обеспечения обязательств по договору</t>
  </si>
  <si>
    <t>Страхование строительно-монтажных рисков</t>
  </si>
  <si>
    <t>Страхование от ущерба, причиненного третьим лицам</t>
  </si>
  <si>
    <t>7.13</t>
  </si>
  <si>
    <t>7.14</t>
  </si>
  <si>
    <t xml:space="preserve">ВСЕГО ЗАТРАТЫ без НДС </t>
  </si>
  <si>
    <t xml:space="preserve">Все расценки указаны в рублях, включают все затраты, в том числе накоданые расходы, сметную прибыль, инфляционную и валютную составляющие и исключают НДС. </t>
  </si>
  <si>
    <t>ПРИЛОЖЕНИЕ №2 К ДОГОВОРУ</t>
  </si>
  <si>
    <t>ПРИЛОЖЕНИЕ №2.1 к Сводному Расчету стоимости</t>
  </si>
  <si>
    <t>ПРИЛОЖЕНИЕ №2.2.1 к Сводному Расчету стоимости</t>
  </si>
  <si>
    <t>ПРИЛОЖЕНИЕ №2.2.2 к Сводному Расчету стоимости</t>
  </si>
  <si>
    <t>ПРИЛОЖЕНИЕ №2.2.3 к Сводному Расчету стоимости</t>
  </si>
  <si>
    <t>ПРИЛОЖЕНИЕ №2.3.1 к Сводному Расчету стоимости</t>
  </si>
  <si>
    <t>ПРИЛОЖЕНИЕ №2.3.2 к Сводному Расчету стоимости</t>
  </si>
  <si>
    <t>ПРИЛОЖЕНИЕ №2.3.3 к Сводному Расчету стоимости</t>
  </si>
  <si>
    <t>ПРИЛОЖЕНИЕ №2.3.4 к Сводному Расчету стоимости</t>
  </si>
  <si>
    <t>ПРИЛОЖЕНИЕ №2.3.5 к Сводному Расчету стоимости</t>
  </si>
  <si>
    <t>ПРИЛОЖЕНИЕ №2.3.6 к Сводному Расчету стоимости</t>
  </si>
  <si>
    <t>ПРИЛОЖЕНИЕ №2.4.1 к Сводному Расчету стоимости</t>
  </si>
  <si>
    <t>ПРИЛОЖЕНИЕ №2.4.2 к Сводному Расчету стоимости</t>
  </si>
  <si>
    <t>ПРИЛОЖЕНИЕ №2.4.3 к Сводному Расчету стоимости</t>
  </si>
  <si>
    <t>ПРИЛОЖЕНИЕ №2.4.4 к Сводному Расчету стоимости</t>
  </si>
  <si>
    <t>ПРИЛОЖЕНИЯ №2.5 к Сводному Расчету стоимости</t>
  </si>
  <si>
    <t>СВОДНЫЙ РАСЧЕТ СТОИМОСТИ Этап 1 - Авиа-ангарный комплекс для хранения узкофюзеляжных воздушных судов Международного аэропорта Сочи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</si>
  <si>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</si>
  <si>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</si>
  <si>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</si>
  <si>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</si>
  <si>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</si>
  <si>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</si>
  <si>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</si>
  <si>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</si>
  <si>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5.3.1</t>
  </si>
  <si>
    <t>5.3.2</t>
  </si>
  <si>
    <t>5.3.3</t>
  </si>
  <si>
    <t>5.3.4</t>
  </si>
  <si>
    <t>5.3.5</t>
  </si>
  <si>
    <t>5.3.6</t>
  </si>
  <si>
    <t>5.4.1</t>
  </si>
  <si>
    <t>5.4.2</t>
  </si>
  <si>
    <t>5.4.3</t>
  </si>
  <si>
    <t>5.4.4</t>
  </si>
  <si>
    <t>5.4.5</t>
  </si>
  <si>
    <t>5.4.6</t>
  </si>
  <si>
    <t>5.5.1</t>
  </si>
  <si>
    <t>5.5.2</t>
  </si>
  <si>
    <t>5.5.3</t>
  </si>
  <si>
    <t>5.5.4</t>
  </si>
  <si>
    <t>5.5.5</t>
  </si>
  <si>
    <t>5.5.6</t>
  </si>
  <si>
    <t>Раздел 4 Внутриплощадочные и внешние сети этапа 1</t>
  </si>
  <si>
    <t>Раздел 1 Подготовительные работы этапа 1</t>
  </si>
  <si>
    <t>Подготовительные работы этапа 1</t>
  </si>
  <si>
    <t>4.1.2.32</t>
  </si>
  <si>
    <t>4.1.2.33</t>
  </si>
  <si>
    <t>4.1.2.34</t>
  </si>
  <si>
    <t>4.1.2.35</t>
  </si>
  <si>
    <t>4.1.2.36</t>
  </si>
  <si>
    <t>4.1.2.37</t>
  </si>
  <si>
    <t>4.1.2.38</t>
  </si>
  <si>
    <t>4.1.2.39</t>
  </si>
  <si>
    <t>4.1.2.40</t>
  </si>
  <si>
    <t>4.1.2.41</t>
  </si>
  <si>
    <t>4.1.2.42</t>
  </si>
  <si>
    <t>4.1.2.43</t>
  </si>
  <si>
    <t>4.1.2.44</t>
  </si>
  <si>
    <t>4.1.2.45</t>
  </si>
  <si>
    <t>4.1.2.46</t>
  </si>
  <si>
    <t>4.1.2.47</t>
  </si>
  <si>
    <t>4.1.2.48</t>
  </si>
  <si>
    <t>4.1.2.49</t>
  </si>
  <si>
    <t>4.1.2.50</t>
  </si>
  <si>
    <t>4.1.2.51</t>
  </si>
  <si>
    <t>Приложение № 2 к Заявке на участие в Запросе
от «____» _____________ г. №__________</t>
  </si>
  <si>
    <t>Охрана объекта с даты заключения Договора по 31.01.24</t>
  </si>
  <si>
    <t>Охрана объекта на 10 месяцев</t>
  </si>
  <si>
    <t xml:space="preserve">Все расценки указаны в рублях и исключают НДС.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</si>
</sst>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#,##0.00_р_."/>
    <numFmt numFmtId="165" formatCode="_-* #,##0_р_._-;\-* #,##0_р_._-;_-* &quot;-&quot;_р_._-;_-@_-"/>
    <numFmt numFmtId="166" formatCode="#,##0.00000_ ;\-#,##0.00000\ "/>
    <numFmt numFmtId="167" formatCode="#,##0.000_ ;\-#,##0.000\ "/>
    <numFmt numFmtId="168" formatCode="#,##0.0000_ ;\-#,##0.0000\ "/>
    <numFmt numFmtId="169" formatCode="0.0000"/>
    <numFmt numFmtId="170" formatCode="_-* #,##0.00\ _₽_-;\-* #,##0.00\ _₽_-;_-* &quot;-&quot;??\ _₽_-;_-@_-"/>
    <numFmt numFmtId="171" formatCode="#,##0_ ;\-#,##0\ "/>
  </numFmts>
  <fonts count="27" x14ac:knownFonts="1">
    <font>
      <sz val="10"/>
      <name val="Arial Cyr"/>
      <charset val="204"/>
    </font>
    <font>
      <sz val="10"/>
      <name val="Arial Cyr"/>
      <charset val="204"/>
    </font>
    <font>
      <b/>
      <sz val="9"/>
      <name val="Arial Narrow"/>
      <family val="2"/>
      <charset val="204"/>
    </font>
    <font>
      <sz val="10"/>
      <name val="Arial Cyr"/>
      <family val="2"/>
      <charset val="204"/>
    </font>
    <font>
      <sz val="9"/>
      <name val="Arial Narrow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Calibri"/>
      <family val="2"/>
      <charset val="204"/>
    </font>
    <font>
      <sz val="12"/>
      <color rgb="FF000000"/>
      <name val="ISOCPEUR"/>
      <family val="2"/>
      <charset val="204"/>
    </font>
    <font>
      <sz val="12"/>
      <name val="ISOCPEUR"/>
      <family val="2"/>
      <charset val="204"/>
    </font>
    <font>
      <sz val="11"/>
      <color theme="1"/>
      <name val="ISOCPEUR"/>
      <family val="2"/>
      <charset val="204"/>
    </font>
    <font>
      <sz val="11"/>
      <name val="ISOCPEUR"/>
      <family val="2"/>
      <charset val="204"/>
    </font>
    <font>
      <b/>
      <sz val="11"/>
      <color theme="1"/>
      <name val="ISOCPEUR"/>
      <family val="2"/>
      <charset val="204"/>
    </font>
    <font>
      <b/>
      <sz val="11"/>
      <name val="ISOCPEUR"/>
      <family val="2"/>
      <charset val="204"/>
    </font>
    <font>
      <sz val="11"/>
      <color theme="1"/>
      <name val="Arial"/>
      <family val="2"/>
      <charset val="204"/>
    </font>
    <font>
      <i/>
      <sz val="12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0.199999999999999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theme="0" tint="-0.34998626667073579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E5FF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5" fillId="0" borderId="0"/>
    <xf numFmtId="0" fontId="1" fillId="0" borderId="0"/>
    <xf numFmtId="170" fontId="25" fillId="0" borderId="0" applyFont="0" applyFill="0" applyBorder="0" applyAlignment="0" applyProtection="0"/>
    <xf numFmtId="0" fontId="26" fillId="0" borderId="0"/>
  </cellStyleXfs>
  <cellXfs count="227">
    <xf numFmtId="0" fontId="0" fillId="0" borderId="0" xfId="0"/>
    <xf numFmtId="0" fontId="4" fillId="0" borderId="0" xfId="1" applyFont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1" fontId="4" fillId="0" borderId="0" xfId="2" applyNumberFormat="1" applyFont="1" applyAlignment="1">
      <alignment horizontal="center" vertical="center"/>
    </xf>
    <xf numFmtId="0" fontId="4" fillId="3" borderId="0" xfId="1" applyFont="1" applyFill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4" fillId="4" borderId="0" xfId="1" applyFont="1" applyFill="1" applyAlignment="1">
      <alignment horizontal="left" vertical="center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center" vertical="center"/>
    </xf>
    <xf numFmtId="4" fontId="6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164" fontId="5" fillId="0" borderId="0" xfId="2" applyNumberFormat="1" applyFont="1" applyFill="1" applyBorder="1" applyAlignment="1">
      <alignment horizontal="right" vertical="center"/>
    </xf>
    <xf numFmtId="4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" fontId="6" fillId="0" borderId="4" xfId="2" applyNumberFormat="1" applyFont="1" applyFill="1" applyBorder="1" applyAlignment="1">
      <alignment horizontal="center" vertical="center" wrapText="1"/>
    </xf>
    <xf numFmtId="1" fontId="6" fillId="0" borderId="10" xfId="2" applyNumberFormat="1" applyFont="1" applyFill="1" applyBorder="1" applyAlignment="1">
      <alignment horizontal="center" vertical="center" wrapText="1"/>
    </xf>
    <xf numFmtId="1" fontId="6" fillId="0" borderId="5" xfId="2" applyNumberFormat="1" applyFont="1" applyFill="1" applyBorder="1" applyAlignment="1">
      <alignment horizontal="center" vertical="center" wrapText="1"/>
    </xf>
    <xf numFmtId="1" fontId="6" fillId="0" borderId="11" xfId="2" applyNumberFormat="1" applyFont="1" applyFill="1" applyBorder="1" applyAlignment="1">
      <alignment horizontal="center" vertical="center" wrapText="1"/>
    </xf>
    <xf numFmtId="49" fontId="5" fillId="3" borderId="12" xfId="1" applyNumberFormat="1" applyFont="1" applyFill="1" applyBorder="1" applyAlignment="1">
      <alignment horizontal="left" vertical="center" indent="1"/>
    </xf>
    <xf numFmtId="0" fontId="5" fillId="3" borderId="13" xfId="1" applyFont="1" applyFill="1" applyBorder="1" applyAlignment="1">
      <alignment horizontal="left" vertical="center" wrapText="1"/>
    </xf>
    <xf numFmtId="0" fontId="6" fillId="3" borderId="14" xfId="1" applyFont="1" applyFill="1" applyBorder="1" applyAlignment="1">
      <alignment horizontal="center" vertical="center"/>
    </xf>
    <xf numFmtId="165" fontId="6" fillId="3" borderId="15" xfId="1" applyNumberFormat="1" applyFont="1" applyFill="1" applyBorder="1" applyAlignment="1">
      <alignment horizontal="right" vertical="center"/>
    </xf>
    <xf numFmtId="165" fontId="5" fillId="3" borderId="13" xfId="1" applyNumberFormat="1" applyFont="1" applyFill="1" applyBorder="1" applyAlignment="1">
      <alignment horizontal="right" vertical="center"/>
    </xf>
    <xf numFmtId="4" fontId="7" fillId="3" borderId="14" xfId="1" applyNumberFormat="1" applyFont="1" applyFill="1" applyBorder="1" applyAlignment="1">
      <alignment horizontal="left" vertical="center"/>
    </xf>
    <xf numFmtId="49" fontId="6" fillId="0" borderId="16" xfId="1" applyNumberFormat="1" applyFont="1" applyBorder="1" applyAlignment="1">
      <alignment horizontal="left" vertical="top" indent="1"/>
    </xf>
    <xf numFmtId="0" fontId="6" fillId="0" borderId="17" xfId="1" applyFont="1" applyFill="1" applyBorder="1" applyAlignment="1">
      <alignment horizontal="left" vertical="top" wrapText="1"/>
    </xf>
    <xf numFmtId="0" fontId="6" fillId="0" borderId="18" xfId="1" applyFont="1" applyBorder="1" applyAlignment="1">
      <alignment horizontal="center" vertical="center"/>
    </xf>
    <xf numFmtId="165" fontId="6" fillId="2" borderId="20" xfId="1" applyNumberFormat="1" applyFont="1" applyFill="1" applyBorder="1" applyAlignment="1">
      <alignment horizontal="right" vertical="center"/>
    </xf>
    <xf numFmtId="165" fontId="6" fillId="2" borderId="18" xfId="1" applyNumberFormat="1" applyFont="1" applyFill="1" applyBorder="1" applyAlignment="1">
      <alignment horizontal="right" vertical="center"/>
    </xf>
    <xf numFmtId="4" fontId="6" fillId="0" borderId="18" xfId="1" applyNumberFormat="1" applyFont="1" applyBorder="1" applyAlignment="1">
      <alignment horizontal="left" vertical="center"/>
    </xf>
    <xf numFmtId="49" fontId="5" fillId="3" borderId="16" xfId="1" applyNumberFormat="1" applyFont="1" applyFill="1" applyBorder="1" applyAlignment="1">
      <alignment horizontal="left" vertical="center" indent="1"/>
    </xf>
    <xf numFmtId="0" fontId="5" fillId="3" borderId="17" xfId="1" applyFont="1" applyFill="1" applyBorder="1" applyAlignment="1">
      <alignment horizontal="left" vertical="center" wrapText="1"/>
    </xf>
    <xf numFmtId="0" fontId="6" fillId="3" borderId="21" xfId="1" applyFont="1" applyFill="1" applyBorder="1" applyAlignment="1">
      <alignment horizontal="center" vertical="center"/>
    </xf>
    <xf numFmtId="165" fontId="5" fillId="3" borderId="13" xfId="1" applyNumberFormat="1" applyFont="1" applyFill="1" applyBorder="1" applyAlignment="1">
      <alignment horizontal="right" vertical="center" wrapText="1"/>
    </xf>
    <xf numFmtId="4" fontId="6" fillId="3" borderId="21" xfId="1" applyNumberFormat="1" applyFont="1" applyFill="1" applyBorder="1" applyAlignment="1">
      <alignment horizontal="left" vertical="center"/>
    </xf>
    <xf numFmtId="165" fontId="6" fillId="0" borderId="20" xfId="1" applyNumberFormat="1" applyFont="1" applyFill="1" applyBorder="1" applyAlignment="1">
      <alignment horizontal="right" vertical="center"/>
    </xf>
    <xf numFmtId="49" fontId="5" fillId="4" borderId="23" xfId="1" applyNumberFormat="1" applyFont="1" applyFill="1" applyBorder="1" applyAlignment="1">
      <alignment horizontal="left" vertical="center" indent="1"/>
    </xf>
    <xf numFmtId="0" fontId="5" fillId="4" borderId="25" xfId="1" applyFont="1" applyFill="1" applyBorder="1" applyAlignment="1">
      <alignment horizontal="left" vertical="center" wrapText="1"/>
    </xf>
    <xf numFmtId="0" fontId="6" fillId="4" borderId="24" xfId="1" applyFont="1" applyFill="1" applyBorder="1" applyAlignment="1">
      <alignment horizontal="center" vertical="center"/>
    </xf>
    <xf numFmtId="165" fontId="6" fillId="4" borderId="26" xfId="1" applyNumberFormat="1" applyFont="1" applyFill="1" applyBorder="1" applyAlignment="1">
      <alignment horizontal="right" vertical="center"/>
    </xf>
    <xf numFmtId="165" fontId="6" fillId="4" borderId="7" xfId="1" applyNumberFormat="1" applyFont="1" applyFill="1" applyBorder="1" applyAlignment="1">
      <alignment horizontal="right" vertical="center"/>
    </xf>
    <xf numFmtId="4" fontId="6" fillId="4" borderId="7" xfId="1" applyNumberFormat="1" applyFont="1" applyFill="1" applyBorder="1" applyAlignment="1">
      <alignment horizontal="left" vertical="center"/>
    </xf>
    <xf numFmtId="49" fontId="6" fillId="0" borderId="0" xfId="1" applyNumberFormat="1" applyFont="1" applyAlignment="1">
      <alignment horizontal="left" vertical="center" indent="1"/>
    </xf>
    <xf numFmtId="0" fontId="6" fillId="0" borderId="0" xfId="1" applyFont="1" applyFill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165" fontId="6" fillId="2" borderId="0" xfId="1" applyNumberFormat="1" applyFont="1" applyFill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4" fontId="6" fillId="0" borderId="0" xfId="1" applyNumberFormat="1" applyFont="1" applyAlignment="1">
      <alignment horizontal="left" vertical="center"/>
    </xf>
    <xf numFmtId="4" fontId="6" fillId="2" borderId="0" xfId="1" applyNumberFormat="1" applyFont="1" applyFill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4" fontId="6" fillId="0" borderId="0" xfId="1" applyNumberFormat="1" applyFont="1" applyAlignment="1">
      <alignment horizontal="right" vertical="center"/>
    </xf>
    <xf numFmtId="43" fontId="6" fillId="0" borderId="0" xfId="4" applyFont="1" applyFill="1" applyBorder="1" applyAlignment="1">
      <alignment vertical="center"/>
    </xf>
    <xf numFmtId="43" fontId="6" fillId="3" borderId="0" xfId="4" applyFont="1" applyFill="1" applyBorder="1" applyAlignment="1">
      <alignment vertical="center"/>
    </xf>
    <xf numFmtId="43" fontId="6" fillId="2" borderId="19" xfId="4" applyFont="1" applyFill="1" applyBorder="1" applyAlignment="1">
      <alignment vertical="center"/>
    </xf>
    <xf numFmtId="43" fontId="6" fillId="3" borderId="22" xfId="4" applyFont="1" applyFill="1" applyBorder="1" applyAlignment="1">
      <alignment vertical="center"/>
    </xf>
    <xf numFmtId="43" fontId="6" fillId="0" borderId="19" xfId="4" applyFont="1" applyFill="1" applyBorder="1" applyAlignment="1">
      <alignment vertical="center"/>
    </xf>
    <xf numFmtId="43" fontId="6" fillId="4" borderId="1" xfId="4" applyFont="1" applyFill="1" applyBorder="1" applyAlignment="1">
      <alignment vertical="center"/>
    </xf>
    <xf numFmtId="43" fontId="6" fillId="2" borderId="0" xfId="4" applyFont="1" applyFill="1" applyAlignment="1">
      <alignment vertical="center"/>
    </xf>
    <xf numFmtId="4" fontId="6" fillId="0" borderId="21" xfId="1" applyNumberFormat="1" applyFont="1" applyBorder="1" applyAlignment="1">
      <alignment horizontal="left" vertical="center"/>
    </xf>
    <xf numFmtId="0" fontId="6" fillId="0" borderId="17" xfId="1" applyFont="1" applyFill="1" applyBorder="1" applyAlignment="1">
      <alignment horizontal="left" vertical="top" wrapText="1" indent="1"/>
    </xf>
    <xf numFmtId="0" fontId="6" fillId="5" borderId="17" xfId="1" applyFont="1" applyFill="1" applyBorder="1" applyAlignment="1">
      <alignment horizontal="left" vertical="top" wrapText="1"/>
    </xf>
    <xf numFmtId="49" fontId="6" fillId="5" borderId="16" xfId="1" applyNumberFormat="1" applyFont="1" applyFill="1" applyBorder="1" applyAlignment="1">
      <alignment horizontal="left" vertical="top" indent="1"/>
    </xf>
    <xf numFmtId="0" fontId="6" fillId="5" borderId="18" xfId="1" applyFont="1" applyFill="1" applyBorder="1" applyAlignment="1">
      <alignment horizontal="center" vertical="center"/>
    </xf>
    <xf numFmtId="43" fontId="6" fillId="5" borderId="19" xfId="4" applyFont="1" applyFill="1" applyBorder="1" applyAlignment="1">
      <alignment vertical="center"/>
    </xf>
    <xf numFmtId="165" fontId="6" fillId="5" borderId="20" xfId="1" applyNumberFormat="1" applyFont="1" applyFill="1" applyBorder="1" applyAlignment="1">
      <alignment horizontal="right" vertical="center"/>
    </xf>
    <xf numFmtId="165" fontId="6" fillId="5" borderId="18" xfId="1" applyNumberFormat="1" applyFont="1" applyFill="1" applyBorder="1" applyAlignment="1">
      <alignment horizontal="right" vertical="center"/>
    </xf>
    <xf numFmtId="4" fontId="6" fillId="5" borderId="18" xfId="1" applyNumberFormat="1" applyFont="1" applyFill="1" applyBorder="1" applyAlignment="1">
      <alignment horizontal="left" vertical="center"/>
    </xf>
    <xf numFmtId="165" fontId="8" fillId="5" borderId="20" xfId="1" applyNumberFormat="1" applyFont="1" applyFill="1" applyBorder="1" applyAlignment="1">
      <alignment horizontal="right" vertical="center"/>
    </xf>
    <xf numFmtId="4" fontId="8" fillId="5" borderId="18" xfId="1" applyNumberFormat="1" applyFont="1" applyFill="1" applyBorder="1" applyAlignment="1">
      <alignment horizontal="left" vertical="center" wrapText="1"/>
    </xf>
    <xf numFmtId="0" fontId="6" fillId="5" borderId="21" xfId="1" applyFont="1" applyFill="1" applyBorder="1" applyAlignment="1">
      <alignment horizontal="center" vertical="center"/>
    </xf>
    <xf numFmtId="43" fontId="6" fillId="5" borderId="22" xfId="4" applyFont="1" applyFill="1" applyBorder="1" applyAlignment="1">
      <alignment vertical="center"/>
    </xf>
    <xf numFmtId="165" fontId="6" fillId="5" borderId="15" xfId="1" applyNumberFormat="1" applyFont="1" applyFill="1" applyBorder="1" applyAlignment="1">
      <alignment horizontal="right" vertical="center"/>
    </xf>
    <xf numFmtId="4" fontId="6" fillId="5" borderId="21" xfId="1" applyNumberFormat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/>
    </xf>
    <xf numFmtId="0" fontId="5" fillId="0" borderId="29" xfId="0" applyFont="1" applyBorder="1" applyAlignment="1">
      <alignment horizontal="left" vertical="top" indent="1"/>
    </xf>
    <xf numFmtId="0" fontId="6" fillId="0" borderId="28" xfId="1" applyFont="1" applyFill="1" applyBorder="1" applyAlignment="1">
      <alignment horizontal="left" vertical="center" wrapText="1"/>
    </xf>
    <xf numFmtId="0" fontId="6" fillId="0" borderId="28" xfId="1" applyFont="1" applyFill="1" applyBorder="1" applyAlignment="1">
      <alignment horizontal="center" vertical="center"/>
    </xf>
    <xf numFmtId="43" fontId="6" fillId="0" borderId="28" xfId="4" applyFont="1" applyFill="1" applyBorder="1" applyAlignment="1">
      <alignment vertical="center"/>
    </xf>
    <xf numFmtId="4" fontId="6" fillId="0" borderId="28" xfId="1" applyNumberFormat="1" applyFont="1" applyFill="1" applyBorder="1" applyAlignment="1">
      <alignment horizontal="right" vertical="center"/>
    </xf>
    <xf numFmtId="0" fontId="6" fillId="0" borderId="28" xfId="1" applyFont="1" applyFill="1" applyBorder="1" applyAlignment="1">
      <alignment horizontal="right" vertical="center"/>
    </xf>
    <xf numFmtId="4" fontId="6" fillId="0" borderId="3" xfId="1" applyNumberFormat="1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 indent="1"/>
    </xf>
    <xf numFmtId="43" fontId="5" fillId="0" borderId="0" xfId="4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49" fontId="6" fillId="0" borderId="27" xfId="1" applyNumberFormat="1" applyFont="1" applyFill="1" applyBorder="1" applyAlignment="1">
      <alignment horizontal="left" vertical="center" indent="1"/>
    </xf>
    <xf numFmtId="4" fontId="6" fillId="0" borderId="14" xfId="1" applyNumberFormat="1" applyFont="1" applyFill="1" applyBorder="1" applyAlignment="1">
      <alignment horizontal="left" vertical="center"/>
    </xf>
    <xf numFmtId="0" fontId="6" fillId="2" borderId="14" xfId="1" applyFont="1" applyFill="1" applyBorder="1" applyAlignment="1">
      <alignment horizontal="left" vertical="center"/>
    </xf>
    <xf numFmtId="49" fontId="5" fillId="4" borderId="30" xfId="1" applyNumberFormat="1" applyFont="1" applyFill="1" applyBorder="1" applyAlignment="1">
      <alignment horizontal="left" vertical="center" indent="1"/>
    </xf>
    <xf numFmtId="0" fontId="6" fillId="4" borderId="31" xfId="1" applyFont="1" applyFill="1" applyBorder="1" applyAlignment="1">
      <alignment horizontal="center" vertical="center"/>
    </xf>
    <xf numFmtId="43" fontId="6" fillId="4" borderId="32" xfId="4" applyFont="1" applyFill="1" applyBorder="1" applyAlignment="1">
      <alignment vertical="center"/>
    </xf>
    <xf numFmtId="165" fontId="6" fillId="4" borderId="33" xfId="1" applyNumberFormat="1" applyFont="1" applyFill="1" applyBorder="1" applyAlignment="1">
      <alignment horizontal="right" vertical="center"/>
    </xf>
    <xf numFmtId="165" fontId="6" fillId="4" borderId="34" xfId="1" applyNumberFormat="1" applyFont="1" applyFill="1" applyBorder="1" applyAlignment="1">
      <alignment horizontal="right" vertical="center"/>
    </xf>
    <xf numFmtId="4" fontId="6" fillId="4" borderId="34" xfId="1" applyNumberFormat="1" applyFont="1" applyFill="1" applyBorder="1" applyAlignment="1">
      <alignment horizontal="left" vertical="center"/>
    </xf>
    <xf numFmtId="9" fontId="0" fillId="0" borderId="0" xfId="5" applyFont="1"/>
    <xf numFmtId="43" fontId="0" fillId="0" borderId="0" xfId="4" applyFont="1"/>
    <xf numFmtId="0" fontId="5" fillId="0" borderId="17" xfId="1" applyFont="1" applyFill="1" applyBorder="1" applyAlignment="1">
      <alignment horizontal="left" vertical="top" wrapText="1"/>
    </xf>
    <xf numFmtId="49" fontId="6" fillId="0" borderId="16" xfId="1" applyNumberFormat="1" applyFont="1" applyFill="1" applyBorder="1" applyAlignment="1">
      <alignment horizontal="left" vertical="top" indent="1"/>
    </xf>
    <xf numFmtId="166" fontId="6" fillId="2" borderId="19" xfId="4" applyNumberFormat="1" applyFont="1" applyFill="1" applyBorder="1" applyAlignment="1">
      <alignment vertical="center"/>
    </xf>
    <xf numFmtId="0" fontId="5" fillId="0" borderId="18" xfId="1" applyFont="1" applyBorder="1" applyAlignment="1">
      <alignment horizontal="center" vertical="center"/>
    </xf>
    <xf numFmtId="43" fontId="5" fillId="2" borderId="19" xfId="4" applyFont="1" applyFill="1" applyBorder="1" applyAlignment="1">
      <alignment vertical="center"/>
    </xf>
    <xf numFmtId="165" fontId="5" fillId="2" borderId="20" xfId="1" applyNumberFormat="1" applyFont="1" applyFill="1" applyBorder="1" applyAlignment="1">
      <alignment horizontal="right" vertical="center"/>
    </xf>
    <xf numFmtId="165" fontId="5" fillId="2" borderId="18" xfId="1" applyNumberFormat="1" applyFont="1" applyFill="1" applyBorder="1" applyAlignment="1">
      <alignment horizontal="right" vertical="center"/>
    </xf>
    <xf numFmtId="4" fontId="5" fillId="0" borderId="18" xfId="1" applyNumberFormat="1" applyFont="1" applyBorder="1" applyAlignment="1">
      <alignment horizontal="left" vertical="center"/>
    </xf>
    <xf numFmtId="4" fontId="6" fillId="5" borderId="18" xfId="1" applyNumberFormat="1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center" vertical="center"/>
    </xf>
    <xf numFmtId="4" fontId="6" fillId="0" borderId="18" xfId="1" applyNumberFormat="1" applyFont="1" applyFill="1" applyBorder="1" applyAlignment="1">
      <alignment horizontal="left" vertical="center"/>
    </xf>
    <xf numFmtId="0" fontId="10" fillId="0" borderId="35" xfId="0" applyFont="1" applyBorder="1" applyAlignment="1">
      <alignment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 wrapText="1"/>
    </xf>
    <xf numFmtId="0" fontId="12" fillId="0" borderId="36" xfId="0" applyFont="1" applyFill="1" applyBorder="1" applyAlignment="1">
      <alignment horizontal="left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left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left" vertical="center" wrapText="1"/>
    </xf>
    <xf numFmtId="0" fontId="13" fillId="8" borderId="36" xfId="0" applyFont="1" applyFill="1" applyBorder="1" applyAlignment="1">
      <alignment horizontal="center" vertical="center" wrapText="1"/>
    </xf>
    <xf numFmtId="0" fontId="13" fillId="8" borderId="36" xfId="0" applyFont="1" applyFill="1" applyBorder="1" applyAlignment="1">
      <alignment horizontal="left" vertical="center" wrapText="1"/>
    </xf>
    <xf numFmtId="0" fontId="12" fillId="6" borderId="36" xfId="0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left" vertical="center" wrapText="1"/>
    </xf>
    <xf numFmtId="0" fontId="16" fillId="0" borderId="36" xfId="0" applyFont="1" applyFill="1" applyBorder="1" applyAlignment="1">
      <alignment horizontal="left" vertical="center" wrapText="1"/>
    </xf>
    <xf numFmtId="0" fontId="14" fillId="0" borderId="36" xfId="0" applyFont="1" applyFill="1" applyBorder="1" applyAlignment="1">
      <alignment horizontal="left" vertical="center" wrapText="1"/>
    </xf>
    <xf numFmtId="0" fontId="17" fillId="0" borderId="17" xfId="1" applyFont="1" applyFill="1" applyBorder="1" applyAlignment="1">
      <alignment horizontal="left" vertical="top" wrapText="1" indent="1"/>
    </xf>
    <xf numFmtId="0" fontId="13" fillId="7" borderId="36" xfId="0" applyFont="1" applyFill="1" applyBorder="1" applyAlignment="1">
      <alignment horizontal="left" vertical="center" wrapText="1"/>
    </xf>
    <xf numFmtId="0" fontId="13" fillId="7" borderId="36" xfId="0" applyFont="1" applyFill="1" applyBorder="1" applyAlignment="1">
      <alignment horizontal="center" vertical="center" wrapText="1"/>
    </xf>
    <xf numFmtId="49" fontId="18" fillId="0" borderId="16" xfId="1" applyNumberFormat="1" applyFont="1" applyFill="1" applyBorder="1" applyAlignment="1">
      <alignment horizontal="left" vertical="top" indent="1"/>
    </xf>
    <xf numFmtId="0" fontId="18" fillId="0" borderId="17" xfId="1" applyFont="1" applyFill="1" applyBorder="1" applyAlignment="1">
      <alignment horizontal="left" vertical="top" wrapText="1"/>
    </xf>
    <xf numFmtId="0" fontId="18" fillId="0" borderId="18" xfId="1" applyFont="1" applyBorder="1" applyAlignment="1">
      <alignment horizontal="center" vertical="center"/>
    </xf>
    <xf numFmtId="43" fontId="18" fillId="2" borderId="19" xfId="4" applyFont="1" applyFill="1" applyBorder="1" applyAlignment="1">
      <alignment vertical="center"/>
    </xf>
    <xf numFmtId="165" fontId="18" fillId="2" borderId="20" xfId="1" applyNumberFormat="1" applyFont="1" applyFill="1" applyBorder="1" applyAlignment="1">
      <alignment horizontal="right" vertical="center"/>
    </xf>
    <xf numFmtId="165" fontId="18" fillId="2" borderId="18" xfId="1" applyNumberFormat="1" applyFont="1" applyFill="1" applyBorder="1" applyAlignment="1">
      <alignment horizontal="right" vertical="center"/>
    </xf>
    <xf numFmtId="0" fontId="0" fillId="0" borderId="0" xfId="0" applyFill="1"/>
    <xf numFmtId="0" fontId="19" fillId="6" borderId="36" xfId="0" applyFont="1" applyFill="1" applyBorder="1"/>
    <xf numFmtId="0" fontId="19" fillId="0" borderId="36" xfId="0" applyFont="1" applyFill="1" applyBorder="1"/>
    <xf numFmtId="4" fontId="6" fillId="0" borderId="18" xfId="1" applyNumberFormat="1" applyFont="1" applyBorder="1" applyAlignment="1">
      <alignment horizontal="left" vertical="center" wrapText="1"/>
    </xf>
    <xf numFmtId="4" fontId="18" fillId="0" borderId="18" xfId="1" applyNumberFormat="1" applyFont="1" applyBorder="1" applyAlignment="1">
      <alignment horizontal="left" vertical="center" wrapText="1"/>
    </xf>
    <xf numFmtId="4" fontId="7" fillId="3" borderId="14" xfId="1" applyNumberFormat="1" applyFont="1" applyFill="1" applyBorder="1" applyAlignment="1">
      <alignment horizontal="left" vertical="center" wrapText="1"/>
    </xf>
    <xf numFmtId="4" fontId="20" fillId="0" borderId="18" xfId="6" applyNumberFormat="1" applyBorder="1" applyAlignment="1">
      <alignment horizontal="left" vertical="center" wrapText="1"/>
    </xf>
    <xf numFmtId="0" fontId="17" fillId="0" borderId="18" xfId="1" applyFont="1" applyBorder="1" applyAlignment="1">
      <alignment horizontal="center" vertical="center"/>
    </xf>
    <xf numFmtId="43" fontId="17" fillId="2" borderId="19" xfId="4" applyFont="1" applyFill="1" applyBorder="1" applyAlignment="1">
      <alignment vertical="center"/>
    </xf>
    <xf numFmtId="49" fontId="18" fillId="0" borderId="16" xfId="1" applyNumberFormat="1" applyFont="1" applyBorder="1" applyAlignment="1">
      <alignment horizontal="left" vertical="top" indent="1"/>
    </xf>
    <xf numFmtId="4" fontId="5" fillId="0" borderId="18" xfId="1" applyNumberFormat="1" applyFont="1" applyFill="1" applyBorder="1" applyAlignment="1">
      <alignment horizontal="left" vertical="center"/>
    </xf>
    <xf numFmtId="4" fontId="5" fillId="0" borderId="18" xfId="1" applyNumberFormat="1" applyFont="1" applyFill="1" applyBorder="1" applyAlignment="1">
      <alignment horizontal="left" vertical="center" wrapText="1"/>
    </xf>
    <xf numFmtId="167" fontId="6" fillId="2" borderId="19" xfId="4" applyNumberFormat="1" applyFont="1" applyFill="1" applyBorder="1" applyAlignment="1">
      <alignment vertical="center"/>
    </xf>
    <xf numFmtId="168" fontId="6" fillId="2" borderId="19" xfId="4" applyNumberFormat="1" applyFont="1" applyFill="1" applyBorder="1" applyAlignment="1">
      <alignment vertical="center"/>
    </xf>
    <xf numFmtId="169" fontId="6" fillId="2" borderId="19" xfId="4" applyNumberFormat="1" applyFont="1" applyFill="1" applyBorder="1" applyAlignment="1">
      <alignment vertical="center"/>
    </xf>
    <xf numFmtId="0" fontId="11" fillId="0" borderId="35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justify" vertical="center" wrapText="1"/>
    </xf>
    <xf numFmtId="0" fontId="6" fillId="0" borderId="0" xfId="1" applyFont="1" applyFill="1" applyBorder="1" applyAlignment="1">
      <alignment horizontal="right" vertical="center" wrapText="1"/>
    </xf>
    <xf numFmtId="1" fontId="6" fillId="0" borderId="0" xfId="2" applyNumberFormat="1" applyFont="1" applyFill="1" applyBorder="1" applyAlignment="1">
      <alignment horizontal="right" vertical="center"/>
    </xf>
    <xf numFmtId="43" fontId="2" fillId="0" borderId="0" xfId="4" applyFont="1" applyAlignment="1">
      <alignment horizontal="center" vertical="center" wrapText="1"/>
    </xf>
    <xf numFmtId="43" fontId="5" fillId="0" borderId="8" xfId="4" applyFont="1" applyFill="1" applyBorder="1" applyAlignment="1">
      <alignment horizontal="center" vertical="center" wrapText="1"/>
    </xf>
    <xf numFmtId="43" fontId="6" fillId="0" borderId="11" xfId="4" applyFont="1" applyFill="1" applyBorder="1" applyAlignment="1">
      <alignment horizontal="center" vertical="center" wrapText="1"/>
    </xf>
    <xf numFmtId="43" fontId="6" fillId="3" borderId="15" xfId="4" applyFont="1" applyFill="1" applyBorder="1" applyAlignment="1">
      <alignment horizontal="right" vertical="center"/>
    </xf>
    <xf numFmtId="43" fontId="6" fillId="5" borderId="20" xfId="4" applyFont="1" applyFill="1" applyBorder="1" applyAlignment="1">
      <alignment horizontal="right" vertical="center"/>
    </xf>
    <xf numFmtId="43" fontId="6" fillId="2" borderId="20" xfId="4" applyFont="1" applyFill="1" applyBorder="1" applyAlignment="1">
      <alignment horizontal="right" vertical="center"/>
    </xf>
    <xf numFmtId="43" fontId="18" fillId="2" borderId="20" xfId="4" applyFont="1" applyFill="1" applyBorder="1" applyAlignment="1">
      <alignment horizontal="right" vertical="center"/>
    </xf>
    <xf numFmtId="43" fontId="5" fillId="2" borderId="20" xfId="4" applyFont="1" applyFill="1" applyBorder="1" applyAlignment="1">
      <alignment horizontal="right" vertical="center"/>
    </xf>
    <xf numFmtId="49" fontId="5" fillId="0" borderId="16" xfId="1" applyNumberFormat="1" applyFont="1" applyBorder="1" applyAlignment="1">
      <alignment horizontal="left" vertical="top" indent="1"/>
    </xf>
    <xf numFmtId="49" fontId="5" fillId="0" borderId="16" xfId="1" applyNumberFormat="1" applyFont="1" applyFill="1" applyBorder="1" applyAlignment="1">
      <alignment horizontal="left" vertical="top" indent="1"/>
    </xf>
    <xf numFmtId="4" fontId="5" fillId="0" borderId="18" xfId="1" applyNumberFormat="1" applyFont="1" applyBorder="1" applyAlignment="1">
      <alignment horizontal="left" vertical="center" wrapText="1"/>
    </xf>
    <xf numFmtId="49" fontId="17" fillId="0" borderId="16" xfId="1" applyNumberFormat="1" applyFont="1" applyFill="1" applyBorder="1" applyAlignment="1">
      <alignment horizontal="left" vertical="top" indent="2"/>
    </xf>
    <xf numFmtId="43" fontId="17" fillId="2" borderId="20" xfId="4" applyFont="1" applyFill="1" applyBorder="1" applyAlignment="1">
      <alignment horizontal="right" vertical="center"/>
    </xf>
    <xf numFmtId="4" fontId="17" fillId="0" borderId="18" xfId="1" applyNumberFormat="1" applyFont="1" applyBorder="1" applyAlignment="1">
      <alignment horizontal="left" vertical="center" wrapText="1"/>
    </xf>
    <xf numFmtId="43" fontId="5" fillId="0" borderId="9" xfId="4" applyFont="1" applyFill="1" applyBorder="1" applyAlignment="1">
      <alignment horizontal="center" vertical="center" wrapText="1"/>
    </xf>
    <xf numFmtId="43" fontId="5" fillId="3" borderId="13" xfId="4" applyFont="1" applyFill="1" applyBorder="1" applyAlignment="1">
      <alignment horizontal="right" vertical="center"/>
    </xf>
    <xf numFmtId="43" fontId="6" fillId="5" borderId="18" xfId="4" applyFont="1" applyFill="1" applyBorder="1" applyAlignment="1">
      <alignment horizontal="right" vertical="center"/>
    </xf>
    <xf numFmtId="43" fontId="6" fillId="2" borderId="18" xfId="4" applyFont="1" applyFill="1" applyBorder="1" applyAlignment="1">
      <alignment horizontal="right" vertical="center"/>
    </xf>
    <xf numFmtId="43" fontId="5" fillId="2" borderId="18" xfId="4" applyFont="1" applyFill="1" applyBorder="1" applyAlignment="1">
      <alignment horizontal="right" vertical="center"/>
    </xf>
    <xf numFmtId="43" fontId="18" fillId="2" borderId="18" xfId="4" applyFont="1" applyFill="1" applyBorder="1" applyAlignment="1">
      <alignment horizontal="right" vertical="center"/>
    </xf>
    <xf numFmtId="43" fontId="17" fillId="2" borderId="18" xfId="4" applyFont="1" applyFill="1" applyBorder="1" applyAlignment="1">
      <alignment horizontal="right" vertical="center"/>
    </xf>
    <xf numFmtId="0" fontId="5" fillId="0" borderId="17" xfId="1" applyFont="1" applyFill="1" applyBorder="1" applyAlignment="1">
      <alignment horizontal="left" vertical="top" wrapText="1" indent="1"/>
    </xf>
    <xf numFmtId="43" fontId="6" fillId="0" borderId="20" xfId="4" applyFont="1" applyFill="1" applyBorder="1" applyAlignment="1">
      <alignment horizontal="right" vertical="center"/>
    </xf>
    <xf numFmtId="43" fontId="6" fillId="0" borderId="18" xfId="4" applyFont="1" applyFill="1" applyBorder="1" applyAlignment="1">
      <alignment horizontal="right" vertical="center"/>
    </xf>
    <xf numFmtId="170" fontId="0" fillId="0" borderId="0" xfId="0" applyNumberFormat="1"/>
    <xf numFmtId="170" fontId="6" fillId="5" borderId="20" xfId="1" applyNumberFormat="1" applyFont="1" applyFill="1" applyBorder="1" applyAlignment="1">
      <alignment horizontal="right" vertical="center"/>
    </xf>
    <xf numFmtId="165" fontId="6" fillId="0" borderId="0" xfId="1" applyNumberFormat="1" applyFont="1" applyFill="1" applyBorder="1" applyAlignment="1">
      <alignment horizontal="left" vertical="center"/>
    </xf>
    <xf numFmtId="0" fontId="5" fillId="2" borderId="20" xfId="4" applyNumberFormat="1" applyFont="1" applyFill="1" applyBorder="1" applyAlignment="1">
      <alignment horizontal="right" vertical="center"/>
    </xf>
    <xf numFmtId="9" fontId="6" fillId="2" borderId="0" xfId="5" applyFont="1" applyFill="1" applyAlignment="1">
      <alignment horizontal="right" vertical="center"/>
    </xf>
    <xf numFmtId="0" fontId="24" fillId="0" borderId="17" xfId="1" applyFont="1" applyFill="1" applyBorder="1" applyAlignment="1">
      <alignment horizontal="left" vertical="top" wrapText="1"/>
    </xf>
    <xf numFmtId="0" fontId="24" fillId="0" borderId="18" xfId="1" applyFont="1" applyBorder="1" applyAlignment="1">
      <alignment horizontal="center" vertical="center"/>
    </xf>
    <xf numFmtId="43" fontId="24" fillId="2" borderId="19" xfId="4" applyFont="1" applyFill="1" applyBorder="1" applyAlignment="1">
      <alignment vertical="center"/>
    </xf>
    <xf numFmtId="165" fontId="24" fillId="2" borderId="20" xfId="1" applyNumberFormat="1" applyFont="1" applyFill="1" applyBorder="1" applyAlignment="1">
      <alignment horizontal="right" vertical="center"/>
    </xf>
    <xf numFmtId="165" fontId="24" fillId="2" borderId="18" xfId="1" applyNumberFormat="1" applyFont="1" applyFill="1" applyBorder="1" applyAlignment="1">
      <alignment horizontal="right" vertical="center"/>
    </xf>
    <xf numFmtId="4" fontId="24" fillId="0" borderId="18" xfId="1" applyNumberFormat="1" applyFont="1" applyBorder="1" applyAlignment="1">
      <alignment horizontal="left" vertical="center"/>
    </xf>
    <xf numFmtId="165" fontId="6" fillId="0" borderId="18" xfId="1" applyNumberFormat="1" applyFont="1" applyFill="1" applyBorder="1" applyAlignment="1">
      <alignment horizontal="right" vertical="center"/>
    </xf>
    <xf numFmtId="10" fontId="4" fillId="0" borderId="0" xfId="5" applyNumberFormat="1" applyFont="1" applyAlignment="1">
      <alignment horizontal="left" vertical="center"/>
    </xf>
    <xf numFmtId="4" fontId="18" fillId="0" borderId="18" xfId="1" applyNumberFormat="1" applyFont="1" applyFill="1" applyBorder="1" applyAlignment="1">
      <alignment horizontal="left" vertical="center"/>
    </xf>
    <xf numFmtId="4" fontId="24" fillId="0" borderId="18" xfId="1" applyNumberFormat="1" applyFont="1" applyFill="1" applyBorder="1" applyAlignment="1">
      <alignment horizontal="left" vertical="center"/>
    </xf>
    <xf numFmtId="165" fontId="5" fillId="0" borderId="0" xfId="1" applyNumberFormat="1" applyFont="1" applyAlignment="1">
      <alignment horizontal="right" vertical="center"/>
    </xf>
    <xf numFmtId="4" fontId="6" fillId="0" borderId="21" xfId="1" applyNumberFormat="1" applyFont="1" applyFill="1" applyBorder="1" applyAlignment="1">
      <alignment horizontal="left" vertical="center"/>
    </xf>
    <xf numFmtId="171" fontId="6" fillId="0" borderId="11" xfId="4" applyNumberFormat="1" applyFont="1" applyFill="1" applyBorder="1" applyAlignment="1">
      <alignment horizontal="center" vertical="center" wrapText="1"/>
    </xf>
    <xf numFmtId="171" fontId="6" fillId="0" borderId="5" xfId="4" applyNumberFormat="1" applyFont="1" applyFill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3" fontId="5" fillId="0" borderId="2" xfId="4" applyFont="1" applyFill="1" applyBorder="1" applyAlignment="1">
      <alignment vertical="top" wrapText="1"/>
    </xf>
    <xf numFmtId="43" fontId="5" fillId="0" borderId="6" xfId="4" applyFont="1" applyFill="1" applyBorder="1" applyAlignment="1">
      <alignment vertical="top" wrapText="1"/>
    </xf>
    <xf numFmtId="4" fontId="6" fillId="0" borderId="37" xfId="1" applyNumberFormat="1" applyFont="1" applyBorder="1" applyAlignment="1">
      <alignment horizontal="center" vertical="center"/>
    </xf>
    <xf numFmtId="4" fontId="6" fillId="0" borderId="38" xfId="1" applyNumberFormat="1" applyFont="1" applyBorder="1" applyAlignment="1">
      <alignment horizontal="center" vertical="center"/>
    </xf>
    <xf numFmtId="43" fontId="5" fillId="0" borderId="4" xfId="4" applyFont="1" applyFill="1" applyBorder="1" applyAlignment="1">
      <alignment horizontal="center" vertical="center" wrapText="1"/>
    </xf>
    <xf numFmtId="43" fontId="5" fillId="0" borderId="5" xfId="4" applyFont="1" applyFill="1" applyBorder="1" applyAlignment="1">
      <alignment horizontal="center" vertical="center" wrapText="1"/>
    </xf>
  </cellXfs>
  <cellStyles count="11">
    <cellStyle name="Normal 10" xfId="8"/>
    <cellStyle name="Normal 9" xfId="1"/>
    <cellStyle name="Гиперссылка" xfId="6" builtinId="8"/>
    <cellStyle name="Обычный" xfId="0" builtinId="0"/>
    <cellStyle name="Обычный 10" xfId="2"/>
    <cellStyle name="Обычный 2" xfId="7"/>
    <cellStyle name="Обычный 2 2" xfId="3"/>
    <cellStyle name="Обычный 2 3" xfId="10"/>
    <cellStyle name="Процентный" xfId="5" builtinId="5"/>
    <cellStyle name="Финансовый" xfId="4" builtinId="3"/>
    <cellStyle name="Финансовый 2" xfId="9"/>
  </cellStyles>
  <dxfs count="0"/>
  <tableStyles count="0" defaultTableStyle="TableStyleMedium9" defaultPivotStyle="PivotStyleLight16"/>
  <colors>
    <mruColors>
      <color rgb="FF0000FF"/>
      <color rgb="FFE5FFF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metlana.ru/polomoechnye-mashiny/polomoechnye-mashiny-s-privodom-na-kolesa/m50bt-s-litievoy-akb/?utm_source=LP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zavod-vto.ru/srm-12-stellazh.html" TargetMode="External"/><Relationship Id="rId1" Type="http://schemas.openxmlformats.org/officeDocument/2006/relationships/hyperlink" Target="https://www.zavod-vto.ru/srm-11-stellazh.html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pak-pamir.com/stremjanka-peredvizhnaja-aljuminievaja-spa-204522h08ang/" TargetMode="External"/><Relationship Id="rId4" Type="http://schemas.openxmlformats.org/officeDocument/2006/relationships/hyperlink" Target="https://tor-rus.ru/stoli-podemnie/stoli-podemnie-peredvizhnie/wp-75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26"/>
  <sheetViews>
    <sheetView tabSelected="1" view="pageBreakPreview" zoomScaleNormal="100" zoomScaleSheetLayoutView="100" workbookViewId="0">
      <selection activeCell="B16" sqref="B16"/>
    </sheetView>
  </sheetViews>
  <sheetFormatPr defaultColWidth="12.42578125" defaultRowHeight="15.75" outlineLevelRow="2" x14ac:dyDescent="0.2"/>
  <cols>
    <col min="1" max="1" width="8.28515625" style="45" customWidth="1"/>
    <col min="2" max="2" width="62.140625" style="46" customWidth="1"/>
    <col min="3" max="3" width="12.42578125" style="47" customWidth="1"/>
    <col min="4" max="4" width="14" style="60" customWidth="1"/>
    <col min="5" max="5" width="17.7109375" style="51" customWidth="1"/>
    <col min="6" max="6" width="17.7109375" style="52" customWidth="1"/>
    <col min="7" max="7" width="17.7109375" style="51" customWidth="1"/>
    <col min="8" max="8" width="17.7109375" style="52" customWidth="1"/>
    <col min="9" max="10" width="17.7109375" style="53" customWidth="1"/>
    <col min="11" max="11" width="45.85546875" style="50" customWidth="1"/>
    <col min="12" max="12" width="16.7109375" style="77" bestFit="1" customWidth="1"/>
    <col min="13" max="13" width="15.7109375" style="77" customWidth="1"/>
    <col min="14" max="248" width="9.140625" style="1" customWidth="1"/>
    <col min="249" max="249" width="9.42578125" style="1" customWidth="1"/>
    <col min="250" max="250" width="16.140625" style="1" customWidth="1"/>
    <col min="251" max="251" width="49.28515625" style="1" customWidth="1"/>
    <col min="252" max="252" width="12.42578125" style="1"/>
    <col min="253" max="253" width="10.28515625" style="1" customWidth="1"/>
    <col min="254" max="254" width="13.5703125" style="1" customWidth="1"/>
    <col min="255" max="255" width="0" style="1" hidden="1" customWidth="1"/>
    <col min="256" max="256" width="62.140625" style="1" customWidth="1"/>
    <col min="257" max="258" width="12.42578125" style="1" customWidth="1"/>
    <col min="259" max="266" width="17.7109375" style="1" customWidth="1"/>
    <col min="267" max="267" width="45.85546875" style="1" customWidth="1"/>
    <col min="268" max="268" width="28.140625" style="1" customWidth="1"/>
    <col min="269" max="504" width="9.140625" style="1" customWidth="1"/>
    <col min="505" max="505" width="9.42578125" style="1" customWidth="1"/>
    <col min="506" max="506" width="16.140625" style="1" customWidth="1"/>
    <col min="507" max="507" width="49.28515625" style="1" customWidth="1"/>
    <col min="508" max="508" width="12.42578125" style="1"/>
    <col min="509" max="509" width="10.28515625" style="1" customWidth="1"/>
    <col min="510" max="510" width="13.5703125" style="1" customWidth="1"/>
    <col min="511" max="511" width="0" style="1" hidden="1" customWidth="1"/>
    <col min="512" max="512" width="62.140625" style="1" customWidth="1"/>
    <col min="513" max="514" width="12.42578125" style="1" customWidth="1"/>
    <col min="515" max="522" width="17.7109375" style="1" customWidth="1"/>
    <col min="523" max="523" width="45.85546875" style="1" customWidth="1"/>
    <col min="524" max="524" width="28.140625" style="1" customWidth="1"/>
    <col min="525" max="760" width="9.140625" style="1" customWidth="1"/>
    <col min="761" max="761" width="9.42578125" style="1" customWidth="1"/>
    <col min="762" max="762" width="16.140625" style="1" customWidth="1"/>
    <col min="763" max="763" width="49.28515625" style="1" customWidth="1"/>
    <col min="764" max="764" width="12.42578125" style="1"/>
    <col min="765" max="765" width="10.28515625" style="1" customWidth="1"/>
    <col min="766" max="766" width="13.5703125" style="1" customWidth="1"/>
    <col min="767" max="767" width="0" style="1" hidden="1" customWidth="1"/>
    <col min="768" max="768" width="62.140625" style="1" customWidth="1"/>
    <col min="769" max="770" width="12.42578125" style="1" customWidth="1"/>
    <col min="771" max="778" width="17.7109375" style="1" customWidth="1"/>
    <col min="779" max="779" width="45.85546875" style="1" customWidth="1"/>
    <col min="780" max="780" width="28.140625" style="1" customWidth="1"/>
    <col min="781" max="1016" width="9.140625" style="1" customWidth="1"/>
    <col min="1017" max="1017" width="9.42578125" style="1" customWidth="1"/>
    <col min="1018" max="1018" width="16.140625" style="1" customWidth="1"/>
    <col min="1019" max="1019" width="49.28515625" style="1" customWidth="1"/>
    <col min="1020" max="1020" width="12.42578125" style="1"/>
    <col min="1021" max="1021" width="10.28515625" style="1" customWidth="1"/>
    <col min="1022" max="1022" width="13.5703125" style="1" customWidth="1"/>
    <col min="1023" max="1023" width="0" style="1" hidden="1" customWidth="1"/>
    <col min="1024" max="1024" width="62.140625" style="1" customWidth="1"/>
    <col min="1025" max="1026" width="12.42578125" style="1" customWidth="1"/>
    <col min="1027" max="1034" width="17.7109375" style="1" customWidth="1"/>
    <col min="1035" max="1035" width="45.85546875" style="1" customWidth="1"/>
    <col min="1036" max="1036" width="28.140625" style="1" customWidth="1"/>
    <col min="1037" max="1272" width="9.140625" style="1" customWidth="1"/>
    <col min="1273" max="1273" width="9.42578125" style="1" customWidth="1"/>
    <col min="1274" max="1274" width="16.140625" style="1" customWidth="1"/>
    <col min="1275" max="1275" width="49.28515625" style="1" customWidth="1"/>
    <col min="1276" max="1276" width="12.42578125" style="1"/>
    <col min="1277" max="1277" width="10.28515625" style="1" customWidth="1"/>
    <col min="1278" max="1278" width="13.5703125" style="1" customWidth="1"/>
    <col min="1279" max="1279" width="0" style="1" hidden="1" customWidth="1"/>
    <col min="1280" max="1280" width="62.140625" style="1" customWidth="1"/>
    <col min="1281" max="1282" width="12.42578125" style="1" customWidth="1"/>
    <col min="1283" max="1290" width="17.7109375" style="1" customWidth="1"/>
    <col min="1291" max="1291" width="45.85546875" style="1" customWidth="1"/>
    <col min="1292" max="1292" width="28.140625" style="1" customWidth="1"/>
    <col min="1293" max="1528" width="9.140625" style="1" customWidth="1"/>
    <col min="1529" max="1529" width="9.42578125" style="1" customWidth="1"/>
    <col min="1530" max="1530" width="16.140625" style="1" customWidth="1"/>
    <col min="1531" max="1531" width="49.28515625" style="1" customWidth="1"/>
    <col min="1532" max="1532" width="12.42578125" style="1"/>
    <col min="1533" max="1533" width="10.28515625" style="1" customWidth="1"/>
    <col min="1534" max="1534" width="13.5703125" style="1" customWidth="1"/>
    <col min="1535" max="1535" width="0" style="1" hidden="1" customWidth="1"/>
    <col min="1536" max="1536" width="62.140625" style="1" customWidth="1"/>
    <col min="1537" max="1538" width="12.42578125" style="1" customWidth="1"/>
    <col min="1539" max="1546" width="17.7109375" style="1" customWidth="1"/>
    <col min="1547" max="1547" width="45.85546875" style="1" customWidth="1"/>
    <col min="1548" max="1548" width="28.140625" style="1" customWidth="1"/>
    <col min="1549" max="1784" width="9.140625" style="1" customWidth="1"/>
    <col min="1785" max="1785" width="9.42578125" style="1" customWidth="1"/>
    <col min="1786" max="1786" width="16.140625" style="1" customWidth="1"/>
    <col min="1787" max="1787" width="49.28515625" style="1" customWidth="1"/>
    <col min="1788" max="1788" width="12.42578125" style="1"/>
    <col min="1789" max="1789" width="10.28515625" style="1" customWidth="1"/>
    <col min="1790" max="1790" width="13.5703125" style="1" customWidth="1"/>
    <col min="1791" max="1791" width="0" style="1" hidden="1" customWidth="1"/>
    <col min="1792" max="1792" width="62.140625" style="1" customWidth="1"/>
    <col min="1793" max="1794" width="12.42578125" style="1" customWidth="1"/>
    <col min="1795" max="1802" width="17.7109375" style="1" customWidth="1"/>
    <col min="1803" max="1803" width="45.85546875" style="1" customWidth="1"/>
    <col min="1804" max="1804" width="28.140625" style="1" customWidth="1"/>
    <col min="1805" max="2040" width="9.140625" style="1" customWidth="1"/>
    <col min="2041" max="2041" width="9.42578125" style="1" customWidth="1"/>
    <col min="2042" max="2042" width="16.140625" style="1" customWidth="1"/>
    <col min="2043" max="2043" width="49.28515625" style="1" customWidth="1"/>
    <col min="2044" max="2044" width="12.42578125" style="1"/>
    <col min="2045" max="2045" width="10.28515625" style="1" customWidth="1"/>
    <col min="2046" max="2046" width="13.5703125" style="1" customWidth="1"/>
    <col min="2047" max="2047" width="0" style="1" hidden="1" customWidth="1"/>
    <col min="2048" max="2048" width="62.140625" style="1" customWidth="1"/>
    <col min="2049" max="2050" width="12.42578125" style="1" customWidth="1"/>
    <col min="2051" max="2058" width="17.7109375" style="1" customWidth="1"/>
    <col min="2059" max="2059" width="45.85546875" style="1" customWidth="1"/>
    <col min="2060" max="2060" width="28.140625" style="1" customWidth="1"/>
    <col min="2061" max="2296" width="9.140625" style="1" customWidth="1"/>
    <col min="2297" max="2297" width="9.42578125" style="1" customWidth="1"/>
    <col min="2298" max="2298" width="16.140625" style="1" customWidth="1"/>
    <col min="2299" max="2299" width="49.28515625" style="1" customWidth="1"/>
    <col min="2300" max="2300" width="12.42578125" style="1"/>
    <col min="2301" max="2301" width="10.28515625" style="1" customWidth="1"/>
    <col min="2302" max="2302" width="13.5703125" style="1" customWidth="1"/>
    <col min="2303" max="2303" width="0" style="1" hidden="1" customWidth="1"/>
    <col min="2304" max="2304" width="62.140625" style="1" customWidth="1"/>
    <col min="2305" max="2306" width="12.42578125" style="1" customWidth="1"/>
    <col min="2307" max="2314" width="17.7109375" style="1" customWidth="1"/>
    <col min="2315" max="2315" width="45.85546875" style="1" customWidth="1"/>
    <col min="2316" max="2316" width="28.140625" style="1" customWidth="1"/>
    <col min="2317" max="2552" width="9.140625" style="1" customWidth="1"/>
    <col min="2553" max="2553" width="9.42578125" style="1" customWidth="1"/>
    <col min="2554" max="2554" width="16.140625" style="1" customWidth="1"/>
    <col min="2555" max="2555" width="49.28515625" style="1" customWidth="1"/>
    <col min="2556" max="2556" width="12.42578125" style="1"/>
    <col min="2557" max="2557" width="10.28515625" style="1" customWidth="1"/>
    <col min="2558" max="2558" width="13.5703125" style="1" customWidth="1"/>
    <col min="2559" max="2559" width="0" style="1" hidden="1" customWidth="1"/>
    <col min="2560" max="2560" width="62.140625" style="1" customWidth="1"/>
    <col min="2561" max="2562" width="12.42578125" style="1" customWidth="1"/>
    <col min="2563" max="2570" width="17.7109375" style="1" customWidth="1"/>
    <col min="2571" max="2571" width="45.85546875" style="1" customWidth="1"/>
    <col min="2572" max="2572" width="28.140625" style="1" customWidth="1"/>
    <col min="2573" max="2808" width="9.140625" style="1" customWidth="1"/>
    <col min="2809" max="2809" width="9.42578125" style="1" customWidth="1"/>
    <col min="2810" max="2810" width="16.140625" style="1" customWidth="1"/>
    <col min="2811" max="2811" width="49.28515625" style="1" customWidth="1"/>
    <col min="2812" max="2812" width="12.42578125" style="1"/>
    <col min="2813" max="2813" width="10.28515625" style="1" customWidth="1"/>
    <col min="2814" max="2814" width="13.5703125" style="1" customWidth="1"/>
    <col min="2815" max="2815" width="0" style="1" hidden="1" customWidth="1"/>
    <col min="2816" max="2816" width="62.140625" style="1" customWidth="1"/>
    <col min="2817" max="2818" width="12.42578125" style="1" customWidth="1"/>
    <col min="2819" max="2826" width="17.7109375" style="1" customWidth="1"/>
    <col min="2827" max="2827" width="45.85546875" style="1" customWidth="1"/>
    <col min="2828" max="2828" width="28.140625" style="1" customWidth="1"/>
    <col min="2829" max="3064" width="9.140625" style="1" customWidth="1"/>
    <col min="3065" max="3065" width="9.42578125" style="1" customWidth="1"/>
    <col min="3066" max="3066" width="16.140625" style="1" customWidth="1"/>
    <col min="3067" max="3067" width="49.28515625" style="1" customWidth="1"/>
    <col min="3068" max="3068" width="12.42578125" style="1"/>
    <col min="3069" max="3069" width="10.28515625" style="1" customWidth="1"/>
    <col min="3070" max="3070" width="13.5703125" style="1" customWidth="1"/>
    <col min="3071" max="3071" width="0" style="1" hidden="1" customWidth="1"/>
    <col min="3072" max="3072" width="62.140625" style="1" customWidth="1"/>
    <col min="3073" max="3074" width="12.42578125" style="1" customWidth="1"/>
    <col min="3075" max="3082" width="17.7109375" style="1" customWidth="1"/>
    <col min="3083" max="3083" width="45.85546875" style="1" customWidth="1"/>
    <col min="3084" max="3084" width="28.140625" style="1" customWidth="1"/>
    <col min="3085" max="3320" width="9.140625" style="1" customWidth="1"/>
    <col min="3321" max="3321" width="9.42578125" style="1" customWidth="1"/>
    <col min="3322" max="3322" width="16.140625" style="1" customWidth="1"/>
    <col min="3323" max="3323" width="49.28515625" style="1" customWidth="1"/>
    <col min="3324" max="3324" width="12.42578125" style="1"/>
    <col min="3325" max="3325" width="10.28515625" style="1" customWidth="1"/>
    <col min="3326" max="3326" width="13.5703125" style="1" customWidth="1"/>
    <col min="3327" max="3327" width="0" style="1" hidden="1" customWidth="1"/>
    <col min="3328" max="3328" width="62.140625" style="1" customWidth="1"/>
    <col min="3329" max="3330" width="12.42578125" style="1" customWidth="1"/>
    <col min="3331" max="3338" width="17.7109375" style="1" customWidth="1"/>
    <col min="3339" max="3339" width="45.85546875" style="1" customWidth="1"/>
    <col min="3340" max="3340" width="28.140625" style="1" customWidth="1"/>
    <col min="3341" max="3576" width="9.140625" style="1" customWidth="1"/>
    <col min="3577" max="3577" width="9.42578125" style="1" customWidth="1"/>
    <col min="3578" max="3578" width="16.140625" style="1" customWidth="1"/>
    <col min="3579" max="3579" width="49.28515625" style="1" customWidth="1"/>
    <col min="3580" max="3580" width="12.42578125" style="1"/>
    <col min="3581" max="3581" width="10.28515625" style="1" customWidth="1"/>
    <col min="3582" max="3582" width="13.5703125" style="1" customWidth="1"/>
    <col min="3583" max="3583" width="0" style="1" hidden="1" customWidth="1"/>
    <col min="3584" max="3584" width="62.140625" style="1" customWidth="1"/>
    <col min="3585" max="3586" width="12.42578125" style="1" customWidth="1"/>
    <col min="3587" max="3594" width="17.7109375" style="1" customWidth="1"/>
    <col min="3595" max="3595" width="45.85546875" style="1" customWidth="1"/>
    <col min="3596" max="3596" width="28.140625" style="1" customWidth="1"/>
    <col min="3597" max="3832" width="9.140625" style="1" customWidth="1"/>
    <col min="3833" max="3833" width="9.42578125" style="1" customWidth="1"/>
    <col min="3834" max="3834" width="16.140625" style="1" customWidth="1"/>
    <col min="3835" max="3835" width="49.28515625" style="1" customWidth="1"/>
    <col min="3836" max="3836" width="12.42578125" style="1"/>
    <col min="3837" max="3837" width="10.28515625" style="1" customWidth="1"/>
    <col min="3838" max="3838" width="13.5703125" style="1" customWidth="1"/>
    <col min="3839" max="3839" width="0" style="1" hidden="1" customWidth="1"/>
    <col min="3840" max="3840" width="62.140625" style="1" customWidth="1"/>
    <col min="3841" max="3842" width="12.42578125" style="1" customWidth="1"/>
    <col min="3843" max="3850" width="17.7109375" style="1" customWidth="1"/>
    <col min="3851" max="3851" width="45.85546875" style="1" customWidth="1"/>
    <col min="3852" max="3852" width="28.140625" style="1" customWidth="1"/>
    <col min="3853" max="4088" width="9.140625" style="1" customWidth="1"/>
    <col min="4089" max="4089" width="9.42578125" style="1" customWidth="1"/>
    <col min="4090" max="4090" width="16.140625" style="1" customWidth="1"/>
    <col min="4091" max="4091" width="49.28515625" style="1" customWidth="1"/>
    <col min="4092" max="4092" width="12.42578125" style="1"/>
    <col min="4093" max="4093" width="10.28515625" style="1" customWidth="1"/>
    <col min="4094" max="4094" width="13.5703125" style="1" customWidth="1"/>
    <col min="4095" max="4095" width="0" style="1" hidden="1" customWidth="1"/>
    <col min="4096" max="4096" width="62.140625" style="1" customWidth="1"/>
    <col min="4097" max="4098" width="12.42578125" style="1" customWidth="1"/>
    <col min="4099" max="4106" width="17.7109375" style="1" customWidth="1"/>
    <col min="4107" max="4107" width="45.85546875" style="1" customWidth="1"/>
    <col min="4108" max="4108" width="28.140625" style="1" customWidth="1"/>
    <col min="4109" max="4344" width="9.140625" style="1" customWidth="1"/>
    <col min="4345" max="4345" width="9.42578125" style="1" customWidth="1"/>
    <col min="4346" max="4346" width="16.140625" style="1" customWidth="1"/>
    <col min="4347" max="4347" width="49.28515625" style="1" customWidth="1"/>
    <col min="4348" max="4348" width="12.42578125" style="1"/>
    <col min="4349" max="4349" width="10.28515625" style="1" customWidth="1"/>
    <col min="4350" max="4350" width="13.5703125" style="1" customWidth="1"/>
    <col min="4351" max="4351" width="0" style="1" hidden="1" customWidth="1"/>
    <col min="4352" max="4352" width="62.140625" style="1" customWidth="1"/>
    <col min="4353" max="4354" width="12.42578125" style="1" customWidth="1"/>
    <col min="4355" max="4362" width="17.7109375" style="1" customWidth="1"/>
    <col min="4363" max="4363" width="45.85546875" style="1" customWidth="1"/>
    <col min="4364" max="4364" width="28.140625" style="1" customWidth="1"/>
    <col min="4365" max="4600" width="9.140625" style="1" customWidth="1"/>
    <col min="4601" max="4601" width="9.42578125" style="1" customWidth="1"/>
    <col min="4602" max="4602" width="16.140625" style="1" customWidth="1"/>
    <col min="4603" max="4603" width="49.28515625" style="1" customWidth="1"/>
    <col min="4604" max="4604" width="12.42578125" style="1"/>
    <col min="4605" max="4605" width="10.28515625" style="1" customWidth="1"/>
    <col min="4606" max="4606" width="13.5703125" style="1" customWidth="1"/>
    <col min="4607" max="4607" width="0" style="1" hidden="1" customWidth="1"/>
    <col min="4608" max="4608" width="62.140625" style="1" customWidth="1"/>
    <col min="4609" max="4610" width="12.42578125" style="1" customWidth="1"/>
    <col min="4611" max="4618" width="17.7109375" style="1" customWidth="1"/>
    <col min="4619" max="4619" width="45.85546875" style="1" customWidth="1"/>
    <col min="4620" max="4620" width="28.140625" style="1" customWidth="1"/>
    <col min="4621" max="4856" width="9.140625" style="1" customWidth="1"/>
    <col min="4857" max="4857" width="9.42578125" style="1" customWidth="1"/>
    <col min="4858" max="4858" width="16.140625" style="1" customWidth="1"/>
    <col min="4859" max="4859" width="49.28515625" style="1" customWidth="1"/>
    <col min="4860" max="4860" width="12.42578125" style="1"/>
    <col min="4861" max="4861" width="10.28515625" style="1" customWidth="1"/>
    <col min="4862" max="4862" width="13.5703125" style="1" customWidth="1"/>
    <col min="4863" max="4863" width="0" style="1" hidden="1" customWidth="1"/>
    <col min="4864" max="4864" width="62.140625" style="1" customWidth="1"/>
    <col min="4865" max="4866" width="12.42578125" style="1" customWidth="1"/>
    <col min="4867" max="4874" width="17.7109375" style="1" customWidth="1"/>
    <col min="4875" max="4875" width="45.85546875" style="1" customWidth="1"/>
    <col min="4876" max="4876" width="28.140625" style="1" customWidth="1"/>
    <col min="4877" max="5112" width="9.140625" style="1" customWidth="1"/>
    <col min="5113" max="5113" width="9.42578125" style="1" customWidth="1"/>
    <col min="5114" max="5114" width="16.140625" style="1" customWidth="1"/>
    <col min="5115" max="5115" width="49.28515625" style="1" customWidth="1"/>
    <col min="5116" max="5116" width="12.42578125" style="1"/>
    <col min="5117" max="5117" width="10.28515625" style="1" customWidth="1"/>
    <col min="5118" max="5118" width="13.5703125" style="1" customWidth="1"/>
    <col min="5119" max="5119" width="0" style="1" hidden="1" customWidth="1"/>
    <col min="5120" max="5120" width="62.140625" style="1" customWidth="1"/>
    <col min="5121" max="5122" width="12.42578125" style="1" customWidth="1"/>
    <col min="5123" max="5130" width="17.7109375" style="1" customWidth="1"/>
    <col min="5131" max="5131" width="45.85546875" style="1" customWidth="1"/>
    <col min="5132" max="5132" width="28.140625" style="1" customWidth="1"/>
    <col min="5133" max="5368" width="9.140625" style="1" customWidth="1"/>
    <col min="5369" max="5369" width="9.42578125" style="1" customWidth="1"/>
    <col min="5370" max="5370" width="16.140625" style="1" customWidth="1"/>
    <col min="5371" max="5371" width="49.28515625" style="1" customWidth="1"/>
    <col min="5372" max="5372" width="12.42578125" style="1"/>
    <col min="5373" max="5373" width="10.28515625" style="1" customWidth="1"/>
    <col min="5374" max="5374" width="13.5703125" style="1" customWidth="1"/>
    <col min="5375" max="5375" width="0" style="1" hidden="1" customWidth="1"/>
    <col min="5376" max="5376" width="62.140625" style="1" customWidth="1"/>
    <col min="5377" max="5378" width="12.42578125" style="1" customWidth="1"/>
    <col min="5379" max="5386" width="17.7109375" style="1" customWidth="1"/>
    <col min="5387" max="5387" width="45.85546875" style="1" customWidth="1"/>
    <col min="5388" max="5388" width="28.140625" style="1" customWidth="1"/>
    <col min="5389" max="5624" width="9.140625" style="1" customWidth="1"/>
    <col min="5625" max="5625" width="9.42578125" style="1" customWidth="1"/>
    <col min="5626" max="5626" width="16.140625" style="1" customWidth="1"/>
    <col min="5627" max="5627" width="49.28515625" style="1" customWidth="1"/>
    <col min="5628" max="5628" width="12.42578125" style="1"/>
    <col min="5629" max="5629" width="10.28515625" style="1" customWidth="1"/>
    <col min="5630" max="5630" width="13.5703125" style="1" customWidth="1"/>
    <col min="5631" max="5631" width="0" style="1" hidden="1" customWidth="1"/>
    <col min="5632" max="5632" width="62.140625" style="1" customWidth="1"/>
    <col min="5633" max="5634" width="12.42578125" style="1" customWidth="1"/>
    <col min="5635" max="5642" width="17.7109375" style="1" customWidth="1"/>
    <col min="5643" max="5643" width="45.85546875" style="1" customWidth="1"/>
    <col min="5644" max="5644" width="28.140625" style="1" customWidth="1"/>
    <col min="5645" max="5880" width="9.140625" style="1" customWidth="1"/>
    <col min="5881" max="5881" width="9.42578125" style="1" customWidth="1"/>
    <col min="5882" max="5882" width="16.140625" style="1" customWidth="1"/>
    <col min="5883" max="5883" width="49.28515625" style="1" customWidth="1"/>
    <col min="5884" max="5884" width="12.42578125" style="1"/>
    <col min="5885" max="5885" width="10.28515625" style="1" customWidth="1"/>
    <col min="5886" max="5886" width="13.5703125" style="1" customWidth="1"/>
    <col min="5887" max="5887" width="0" style="1" hidden="1" customWidth="1"/>
    <col min="5888" max="5888" width="62.140625" style="1" customWidth="1"/>
    <col min="5889" max="5890" width="12.42578125" style="1" customWidth="1"/>
    <col min="5891" max="5898" width="17.7109375" style="1" customWidth="1"/>
    <col min="5899" max="5899" width="45.85546875" style="1" customWidth="1"/>
    <col min="5900" max="5900" width="28.140625" style="1" customWidth="1"/>
    <col min="5901" max="6136" width="9.140625" style="1" customWidth="1"/>
    <col min="6137" max="6137" width="9.42578125" style="1" customWidth="1"/>
    <col min="6138" max="6138" width="16.140625" style="1" customWidth="1"/>
    <col min="6139" max="6139" width="49.28515625" style="1" customWidth="1"/>
    <col min="6140" max="6140" width="12.42578125" style="1"/>
    <col min="6141" max="6141" width="10.28515625" style="1" customWidth="1"/>
    <col min="6142" max="6142" width="13.5703125" style="1" customWidth="1"/>
    <col min="6143" max="6143" width="0" style="1" hidden="1" customWidth="1"/>
    <col min="6144" max="6144" width="62.140625" style="1" customWidth="1"/>
    <col min="6145" max="6146" width="12.42578125" style="1" customWidth="1"/>
    <col min="6147" max="6154" width="17.7109375" style="1" customWidth="1"/>
    <col min="6155" max="6155" width="45.85546875" style="1" customWidth="1"/>
    <col min="6156" max="6156" width="28.140625" style="1" customWidth="1"/>
    <col min="6157" max="6392" width="9.140625" style="1" customWidth="1"/>
    <col min="6393" max="6393" width="9.42578125" style="1" customWidth="1"/>
    <col min="6394" max="6394" width="16.140625" style="1" customWidth="1"/>
    <col min="6395" max="6395" width="49.28515625" style="1" customWidth="1"/>
    <col min="6396" max="6396" width="12.42578125" style="1"/>
    <col min="6397" max="6397" width="10.28515625" style="1" customWidth="1"/>
    <col min="6398" max="6398" width="13.5703125" style="1" customWidth="1"/>
    <col min="6399" max="6399" width="0" style="1" hidden="1" customWidth="1"/>
    <col min="6400" max="6400" width="62.140625" style="1" customWidth="1"/>
    <col min="6401" max="6402" width="12.42578125" style="1" customWidth="1"/>
    <col min="6403" max="6410" width="17.7109375" style="1" customWidth="1"/>
    <col min="6411" max="6411" width="45.85546875" style="1" customWidth="1"/>
    <col min="6412" max="6412" width="28.140625" style="1" customWidth="1"/>
    <col min="6413" max="6648" width="9.140625" style="1" customWidth="1"/>
    <col min="6649" max="6649" width="9.42578125" style="1" customWidth="1"/>
    <col min="6650" max="6650" width="16.140625" style="1" customWidth="1"/>
    <col min="6651" max="6651" width="49.28515625" style="1" customWidth="1"/>
    <col min="6652" max="6652" width="12.42578125" style="1"/>
    <col min="6653" max="6653" width="10.28515625" style="1" customWidth="1"/>
    <col min="6654" max="6654" width="13.5703125" style="1" customWidth="1"/>
    <col min="6655" max="6655" width="0" style="1" hidden="1" customWidth="1"/>
    <col min="6656" max="6656" width="62.140625" style="1" customWidth="1"/>
    <col min="6657" max="6658" width="12.42578125" style="1" customWidth="1"/>
    <col min="6659" max="6666" width="17.7109375" style="1" customWidth="1"/>
    <col min="6667" max="6667" width="45.85546875" style="1" customWidth="1"/>
    <col min="6668" max="6668" width="28.140625" style="1" customWidth="1"/>
    <col min="6669" max="6904" width="9.140625" style="1" customWidth="1"/>
    <col min="6905" max="6905" width="9.42578125" style="1" customWidth="1"/>
    <col min="6906" max="6906" width="16.140625" style="1" customWidth="1"/>
    <col min="6907" max="6907" width="49.28515625" style="1" customWidth="1"/>
    <col min="6908" max="6908" width="12.42578125" style="1"/>
    <col min="6909" max="6909" width="10.28515625" style="1" customWidth="1"/>
    <col min="6910" max="6910" width="13.5703125" style="1" customWidth="1"/>
    <col min="6911" max="6911" width="0" style="1" hidden="1" customWidth="1"/>
    <col min="6912" max="6912" width="62.140625" style="1" customWidth="1"/>
    <col min="6913" max="6914" width="12.42578125" style="1" customWidth="1"/>
    <col min="6915" max="6922" width="17.7109375" style="1" customWidth="1"/>
    <col min="6923" max="6923" width="45.85546875" style="1" customWidth="1"/>
    <col min="6924" max="6924" width="28.140625" style="1" customWidth="1"/>
    <col min="6925" max="7160" width="9.140625" style="1" customWidth="1"/>
    <col min="7161" max="7161" width="9.42578125" style="1" customWidth="1"/>
    <col min="7162" max="7162" width="16.140625" style="1" customWidth="1"/>
    <col min="7163" max="7163" width="49.28515625" style="1" customWidth="1"/>
    <col min="7164" max="7164" width="12.42578125" style="1"/>
    <col min="7165" max="7165" width="10.28515625" style="1" customWidth="1"/>
    <col min="7166" max="7166" width="13.5703125" style="1" customWidth="1"/>
    <col min="7167" max="7167" width="0" style="1" hidden="1" customWidth="1"/>
    <col min="7168" max="7168" width="62.140625" style="1" customWidth="1"/>
    <col min="7169" max="7170" width="12.42578125" style="1" customWidth="1"/>
    <col min="7171" max="7178" width="17.7109375" style="1" customWidth="1"/>
    <col min="7179" max="7179" width="45.85546875" style="1" customWidth="1"/>
    <col min="7180" max="7180" width="28.140625" style="1" customWidth="1"/>
    <col min="7181" max="7416" width="9.140625" style="1" customWidth="1"/>
    <col min="7417" max="7417" width="9.42578125" style="1" customWidth="1"/>
    <col min="7418" max="7418" width="16.140625" style="1" customWidth="1"/>
    <col min="7419" max="7419" width="49.28515625" style="1" customWidth="1"/>
    <col min="7420" max="7420" width="12.42578125" style="1"/>
    <col min="7421" max="7421" width="10.28515625" style="1" customWidth="1"/>
    <col min="7422" max="7422" width="13.5703125" style="1" customWidth="1"/>
    <col min="7423" max="7423" width="0" style="1" hidden="1" customWidth="1"/>
    <col min="7424" max="7424" width="62.140625" style="1" customWidth="1"/>
    <col min="7425" max="7426" width="12.42578125" style="1" customWidth="1"/>
    <col min="7427" max="7434" width="17.7109375" style="1" customWidth="1"/>
    <col min="7435" max="7435" width="45.85546875" style="1" customWidth="1"/>
    <col min="7436" max="7436" width="28.140625" style="1" customWidth="1"/>
    <col min="7437" max="7672" width="9.140625" style="1" customWidth="1"/>
    <col min="7673" max="7673" width="9.42578125" style="1" customWidth="1"/>
    <col min="7674" max="7674" width="16.140625" style="1" customWidth="1"/>
    <col min="7675" max="7675" width="49.28515625" style="1" customWidth="1"/>
    <col min="7676" max="7676" width="12.42578125" style="1"/>
    <col min="7677" max="7677" width="10.28515625" style="1" customWidth="1"/>
    <col min="7678" max="7678" width="13.5703125" style="1" customWidth="1"/>
    <col min="7679" max="7679" width="0" style="1" hidden="1" customWidth="1"/>
    <col min="7680" max="7680" width="62.140625" style="1" customWidth="1"/>
    <col min="7681" max="7682" width="12.42578125" style="1" customWidth="1"/>
    <col min="7683" max="7690" width="17.7109375" style="1" customWidth="1"/>
    <col min="7691" max="7691" width="45.85546875" style="1" customWidth="1"/>
    <col min="7692" max="7692" width="28.140625" style="1" customWidth="1"/>
    <col min="7693" max="7928" width="9.140625" style="1" customWidth="1"/>
    <col min="7929" max="7929" width="9.42578125" style="1" customWidth="1"/>
    <col min="7930" max="7930" width="16.140625" style="1" customWidth="1"/>
    <col min="7931" max="7931" width="49.28515625" style="1" customWidth="1"/>
    <col min="7932" max="7932" width="12.42578125" style="1"/>
    <col min="7933" max="7933" width="10.28515625" style="1" customWidth="1"/>
    <col min="7934" max="7934" width="13.5703125" style="1" customWidth="1"/>
    <col min="7935" max="7935" width="0" style="1" hidden="1" customWidth="1"/>
    <col min="7936" max="7936" width="62.140625" style="1" customWidth="1"/>
    <col min="7937" max="7938" width="12.42578125" style="1" customWidth="1"/>
    <col min="7939" max="7946" width="17.7109375" style="1" customWidth="1"/>
    <col min="7947" max="7947" width="45.85546875" style="1" customWidth="1"/>
    <col min="7948" max="7948" width="28.140625" style="1" customWidth="1"/>
    <col min="7949" max="8184" width="9.140625" style="1" customWidth="1"/>
    <col min="8185" max="8185" width="9.42578125" style="1" customWidth="1"/>
    <col min="8186" max="8186" width="16.140625" style="1" customWidth="1"/>
    <col min="8187" max="8187" width="49.28515625" style="1" customWidth="1"/>
    <col min="8188" max="8188" width="12.42578125" style="1"/>
    <col min="8189" max="8189" width="10.28515625" style="1" customWidth="1"/>
    <col min="8190" max="8190" width="13.5703125" style="1" customWidth="1"/>
    <col min="8191" max="8191" width="0" style="1" hidden="1" customWidth="1"/>
    <col min="8192" max="8192" width="62.140625" style="1" customWidth="1"/>
    <col min="8193" max="8194" width="12.42578125" style="1" customWidth="1"/>
    <col min="8195" max="8202" width="17.7109375" style="1" customWidth="1"/>
    <col min="8203" max="8203" width="45.85546875" style="1" customWidth="1"/>
    <col min="8204" max="8204" width="28.140625" style="1" customWidth="1"/>
    <col min="8205" max="8440" width="9.140625" style="1" customWidth="1"/>
    <col min="8441" max="8441" width="9.42578125" style="1" customWidth="1"/>
    <col min="8442" max="8442" width="16.140625" style="1" customWidth="1"/>
    <col min="8443" max="8443" width="49.28515625" style="1" customWidth="1"/>
    <col min="8444" max="8444" width="12.42578125" style="1"/>
    <col min="8445" max="8445" width="10.28515625" style="1" customWidth="1"/>
    <col min="8446" max="8446" width="13.5703125" style="1" customWidth="1"/>
    <col min="8447" max="8447" width="0" style="1" hidden="1" customWidth="1"/>
    <col min="8448" max="8448" width="62.140625" style="1" customWidth="1"/>
    <col min="8449" max="8450" width="12.42578125" style="1" customWidth="1"/>
    <col min="8451" max="8458" width="17.7109375" style="1" customWidth="1"/>
    <col min="8459" max="8459" width="45.85546875" style="1" customWidth="1"/>
    <col min="8460" max="8460" width="28.140625" style="1" customWidth="1"/>
    <col min="8461" max="8696" width="9.140625" style="1" customWidth="1"/>
    <col min="8697" max="8697" width="9.42578125" style="1" customWidth="1"/>
    <col min="8698" max="8698" width="16.140625" style="1" customWidth="1"/>
    <col min="8699" max="8699" width="49.28515625" style="1" customWidth="1"/>
    <col min="8700" max="8700" width="12.42578125" style="1"/>
    <col min="8701" max="8701" width="10.28515625" style="1" customWidth="1"/>
    <col min="8702" max="8702" width="13.5703125" style="1" customWidth="1"/>
    <col min="8703" max="8703" width="0" style="1" hidden="1" customWidth="1"/>
    <col min="8704" max="8704" width="62.140625" style="1" customWidth="1"/>
    <col min="8705" max="8706" width="12.42578125" style="1" customWidth="1"/>
    <col min="8707" max="8714" width="17.7109375" style="1" customWidth="1"/>
    <col min="8715" max="8715" width="45.85546875" style="1" customWidth="1"/>
    <col min="8716" max="8716" width="28.140625" style="1" customWidth="1"/>
    <col min="8717" max="8952" width="9.140625" style="1" customWidth="1"/>
    <col min="8953" max="8953" width="9.42578125" style="1" customWidth="1"/>
    <col min="8954" max="8954" width="16.140625" style="1" customWidth="1"/>
    <col min="8955" max="8955" width="49.28515625" style="1" customWidth="1"/>
    <col min="8956" max="8956" width="12.42578125" style="1"/>
    <col min="8957" max="8957" width="10.28515625" style="1" customWidth="1"/>
    <col min="8958" max="8958" width="13.5703125" style="1" customWidth="1"/>
    <col min="8959" max="8959" width="0" style="1" hidden="1" customWidth="1"/>
    <col min="8960" max="8960" width="62.140625" style="1" customWidth="1"/>
    <col min="8961" max="8962" width="12.42578125" style="1" customWidth="1"/>
    <col min="8963" max="8970" width="17.7109375" style="1" customWidth="1"/>
    <col min="8971" max="8971" width="45.85546875" style="1" customWidth="1"/>
    <col min="8972" max="8972" width="28.140625" style="1" customWidth="1"/>
    <col min="8973" max="9208" width="9.140625" style="1" customWidth="1"/>
    <col min="9209" max="9209" width="9.42578125" style="1" customWidth="1"/>
    <col min="9210" max="9210" width="16.140625" style="1" customWidth="1"/>
    <col min="9211" max="9211" width="49.28515625" style="1" customWidth="1"/>
    <col min="9212" max="9212" width="12.42578125" style="1"/>
    <col min="9213" max="9213" width="10.28515625" style="1" customWidth="1"/>
    <col min="9214" max="9214" width="13.5703125" style="1" customWidth="1"/>
    <col min="9215" max="9215" width="0" style="1" hidden="1" customWidth="1"/>
    <col min="9216" max="9216" width="62.140625" style="1" customWidth="1"/>
    <col min="9217" max="9218" width="12.42578125" style="1" customWidth="1"/>
    <col min="9219" max="9226" width="17.7109375" style="1" customWidth="1"/>
    <col min="9227" max="9227" width="45.85546875" style="1" customWidth="1"/>
    <col min="9228" max="9228" width="28.140625" style="1" customWidth="1"/>
    <col min="9229" max="9464" width="9.140625" style="1" customWidth="1"/>
    <col min="9465" max="9465" width="9.42578125" style="1" customWidth="1"/>
    <col min="9466" max="9466" width="16.140625" style="1" customWidth="1"/>
    <col min="9467" max="9467" width="49.28515625" style="1" customWidth="1"/>
    <col min="9468" max="9468" width="12.42578125" style="1"/>
    <col min="9469" max="9469" width="10.28515625" style="1" customWidth="1"/>
    <col min="9470" max="9470" width="13.5703125" style="1" customWidth="1"/>
    <col min="9471" max="9471" width="0" style="1" hidden="1" customWidth="1"/>
    <col min="9472" max="9472" width="62.140625" style="1" customWidth="1"/>
    <col min="9473" max="9474" width="12.42578125" style="1" customWidth="1"/>
    <col min="9475" max="9482" width="17.7109375" style="1" customWidth="1"/>
    <col min="9483" max="9483" width="45.85546875" style="1" customWidth="1"/>
    <col min="9484" max="9484" width="28.140625" style="1" customWidth="1"/>
    <col min="9485" max="9720" width="9.140625" style="1" customWidth="1"/>
    <col min="9721" max="9721" width="9.42578125" style="1" customWidth="1"/>
    <col min="9722" max="9722" width="16.140625" style="1" customWidth="1"/>
    <col min="9723" max="9723" width="49.28515625" style="1" customWidth="1"/>
    <col min="9724" max="9724" width="12.42578125" style="1"/>
    <col min="9725" max="9725" width="10.28515625" style="1" customWidth="1"/>
    <col min="9726" max="9726" width="13.5703125" style="1" customWidth="1"/>
    <col min="9727" max="9727" width="0" style="1" hidden="1" customWidth="1"/>
    <col min="9728" max="9728" width="62.140625" style="1" customWidth="1"/>
    <col min="9729" max="9730" width="12.42578125" style="1" customWidth="1"/>
    <col min="9731" max="9738" width="17.7109375" style="1" customWidth="1"/>
    <col min="9739" max="9739" width="45.85546875" style="1" customWidth="1"/>
    <col min="9740" max="9740" width="28.140625" style="1" customWidth="1"/>
    <col min="9741" max="9976" width="9.140625" style="1" customWidth="1"/>
    <col min="9977" max="9977" width="9.42578125" style="1" customWidth="1"/>
    <col min="9978" max="9978" width="16.140625" style="1" customWidth="1"/>
    <col min="9979" max="9979" width="49.28515625" style="1" customWidth="1"/>
    <col min="9980" max="9980" width="12.42578125" style="1"/>
    <col min="9981" max="9981" width="10.28515625" style="1" customWidth="1"/>
    <col min="9982" max="9982" width="13.5703125" style="1" customWidth="1"/>
    <col min="9983" max="9983" width="0" style="1" hidden="1" customWidth="1"/>
    <col min="9984" max="9984" width="62.140625" style="1" customWidth="1"/>
    <col min="9985" max="9986" width="12.42578125" style="1" customWidth="1"/>
    <col min="9987" max="9994" width="17.7109375" style="1" customWidth="1"/>
    <col min="9995" max="9995" width="45.85546875" style="1" customWidth="1"/>
    <col min="9996" max="9996" width="28.140625" style="1" customWidth="1"/>
    <col min="9997" max="10232" width="9.140625" style="1" customWidth="1"/>
    <col min="10233" max="10233" width="9.42578125" style="1" customWidth="1"/>
    <col min="10234" max="10234" width="16.140625" style="1" customWidth="1"/>
    <col min="10235" max="10235" width="49.28515625" style="1" customWidth="1"/>
    <col min="10236" max="10236" width="12.42578125" style="1"/>
    <col min="10237" max="10237" width="10.28515625" style="1" customWidth="1"/>
    <col min="10238" max="10238" width="13.5703125" style="1" customWidth="1"/>
    <col min="10239" max="10239" width="0" style="1" hidden="1" customWidth="1"/>
    <col min="10240" max="10240" width="62.140625" style="1" customWidth="1"/>
    <col min="10241" max="10242" width="12.42578125" style="1" customWidth="1"/>
    <col min="10243" max="10250" width="17.7109375" style="1" customWidth="1"/>
    <col min="10251" max="10251" width="45.85546875" style="1" customWidth="1"/>
    <col min="10252" max="10252" width="28.140625" style="1" customWidth="1"/>
    <col min="10253" max="10488" width="9.140625" style="1" customWidth="1"/>
    <col min="10489" max="10489" width="9.42578125" style="1" customWidth="1"/>
    <col min="10490" max="10490" width="16.140625" style="1" customWidth="1"/>
    <col min="10491" max="10491" width="49.28515625" style="1" customWidth="1"/>
    <col min="10492" max="10492" width="12.42578125" style="1"/>
    <col min="10493" max="10493" width="10.28515625" style="1" customWidth="1"/>
    <col min="10494" max="10494" width="13.5703125" style="1" customWidth="1"/>
    <col min="10495" max="10495" width="0" style="1" hidden="1" customWidth="1"/>
    <col min="10496" max="10496" width="62.140625" style="1" customWidth="1"/>
    <col min="10497" max="10498" width="12.42578125" style="1" customWidth="1"/>
    <col min="10499" max="10506" width="17.7109375" style="1" customWidth="1"/>
    <col min="10507" max="10507" width="45.85546875" style="1" customWidth="1"/>
    <col min="10508" max="10508" width="28.140625" style="1" customWidth="1"/>
    <col min="10509" max="10744" width="9.140625" style="1" customWidth="1"/>
    <col min="10745" max="10745" width="9.42578125" style="1" customWidth="1"/>
    <col min="10746" max="10746" width="16.140625" style="1" customWidth="1"/>
    <col min="10747" max="10747" width="49.28515625" style="1" customWidth="1"/>
    <col min="10748" max="10748" width="12.42578125" style="1"/>
    <col min="10749" max="10749" width="10.28515625" style="1" customWidth="1"/>
    <col min="10750" max="10750" width="13.5703125" style="1" customWidth="1"/>
    <col min="10751" max="10751" width="0" style="1" hidden="1" customWidth="1"/>
    <col min="10752" max="10752" width="62.140625" style="1" customWidth="1"/>
    <col min="10753" max="10754" width="12.42578125" style="1" customWidth="1"/>
    <col min="10755" max="10762" width="17.7109375" style="1" customWidth="1"/>
    <col min="10763" max="10763" width="45.85546875" style="1" customWidth="1"/>
    <col min="10764" max="10764" width="28.140625" style="1" customWidth="1"/>
    <col min="10765" max="11000" width="9.140625" style="1" customWidth="1"/>
    <col min="11001" max="11001" width="9.42578125" style="1" customWidth="1"/>
    <col min="11002" max="11002" width="16.140625" style="1" customWidth="1"/>
    <col min="11003" max="11003" width="49.28515625" style="1" customWidth="1"/>
    <col min="11004" max="11004" width="12.42578125" style="1"/>
    <col min="11005" max="11005" width="10.28515625" style="1" customWidth="1"/>
    <col min="11006" max="11006" width="13.5703125" style="1" customWidth="1"/>
    <col min="11007" max="11007" width="0" style="1" hidden="1" customWidth="1"/>
    <col min="11008" max="11008" width="62.140625" style="1" customWidth="1"/>
    <col min="11009" max="11010" width="12.42578125" style="1" customWidth="1"/>
    <col min="11011" max="11018" width="17.7109375" style="1" customWidth="1"/>
    <col min="11019" max="11019" width="45.85546875" style="1" customWidth="1"/>
    <col min="11020" max="11020" width="28.140625" style="1" customWidth="1"/>
    <col min="11021" max="11256" width="9.140625" style="1" customWidth="1"/>
    <col min="11257" max="11257" width="9.42578125" style="1" customWidth="1"/>
    <col min="11258" max="11258" width="16.140625" style="1" customWidth="1"/>
    <col min="11259" max="11259" width="49.28515625" style="1" customWidth="1"/>
    <col min="11260" max="11260" width="12.42578125" style="1"/>
    <col min="11261" max="11261" width="10.28515625" style="1" customWidth="1"/>
    <col min="11262" max="11262" width="13.5703125" style="1" customWidth="1"/>
    <col min="11263" max="11263" width="0" style="1" hidden="1" customWidth="1"/>
    <col min="11264" max="11264" width="62.140625" style="1" customWidth="1"/>
    <col min="11265" max="11266" width="12.42578125" style="1" customWidth="1"/>
    <col min="11267" max="11274" width="17.7109375" style="1" customWidth="1"/>
    <col min="11275" max="11275" width="45.85546875" style="1" customWidth="1"/>
    <col min="11276" max="11276" width="28.140625" style="1" customWidth="1"/>
    <col min="11277" max="11512" width="9.140625" style="1" customWidth="1"/>
    <col min="11513" max="11513" width="9.42578125" style="1" customWidth="1"/>
    <col min="11514" max="11514" width="16.140625" style="1" customWidth="1"/>
    <col min="11515" max="11515" width="49.28515625" style="1" customWidth="1"/>
    <col min="11516" max="11516" width="12.42578125" style="1"/>
    <col min="11517" max="11517" width="10.28515625" style="1" customWidth="1"/>
    <col min="11518" max="11518" width="13.5703125" style="1" customWidth="1"/>
    <col min="11519" max="11519" width="0" style="1" hidden="1" customWidth="1"/>
    <col min="11520" max="11520" width="62.140625" style="1" customWidth="1"/>
    <col min="11521" max="11522" width="12.42578125" style="1" customWidth="1"/>
    <col min="11523" max="11530" width="17.7109375" style="1" customWidth="1"/>
    <col min="11531" max="11531" width="45.85546875" style="1" customWidth="1"/>
    <col min="11532" max="11532" width="28.140625" style="1" customWidth="1"/>
    <col min="11533" max="11768" width="9.140625" style="1" customWidth="1"/>
    <col min="11769" max="11769" width="9.42578125" style="1" customWidth="1"/>
    <col min="11770" max="11770" width="16.140625" style="1" customWidth="1"/>
    <col min="11771" max="11771" width="49.28515625" style="1" customWidth="1"/>
    <col min="11772" max="11772" width="12.42578125" style="1"/>
    <col min="11773" max="11773" width="10.28515625" style="1" customWidth="1"/>
    <col min="11774" max="11774" width="13.5703125" style="1" customWidth="1"/>
    <col min="11775" max="11775" width="0" style="1" hidden="1" customWidth="1"/>
    <col min="11776" max="11776" width="62.140625" style="1" customWidth="1"/>
    <col min="11777" max="11778" width="12.42578125" style="1" customWidth="1"/>
    <col min="11779" max="11786" width="17.7109375" style="1" customWidth="1"/>
    <col min="11787" max="11787" width="45.85546875" style="1" customWidth="1"/>
    <col min="11788" max="11788" width="28.140625" style="1" customWidth="1"/>
    <col min="11789" max="12024" width="9.140625" style="1" customWidth="1"/>
    <col min="12025" max="12025" width="9.42578125" style="1" customWidth="1"/>
    <col min="12026" max="12026" width="16.140625" style="1" customWidth="1"/>
    <col min="12027" max="12027" width="49.28515625" style="1" customWidth="1"/>
    <col min="12028" max="12028" width="12.42578125" style="1"/>
    <col min="12029" max="12029" width="10.28515625" style="1" customWidth="1"/>
    <col min="12030" max="12030" width="13.5703125" style="1" customWidth="1"/>
    <col min="12031" max="12031" width="0" style="1" hidden="1" customWidth="1"/>
    <col min="12032" max="12032" width="62.140625" style="1" customWidth="1"/>
    <col min="12033" max="12034" width="12.42578125" style="1" customWidth="1"/>
    <col min="12035" max="12042" width="17.7109375" style="1" customWidth="1"/>
    <col min="12043" max="12043" width="45.85546875" style="1" customWidth="1"/>
    <col min="12044" max="12044" width="28.140625" style="1" customWidth="1"/>
    <col min="12045" max="12280" width="9.140625" style="1" customWidth="1"/>
    <col min="12281" max="12281" width="9.42578125" style="1" customWidth="1"/>
    <col min="12282" max="12282" width="16.140625" style="1" customWidth="1"/>
    <col min="12283" max="12283" width="49.28515625" style="1" customWidth="1"/>
    <col min="12284" max="12284" width="12.42578125" style="1"/>
    <col min="12285" max="12285" width="10.28515625" style="1" customWidth="1"/>
    <col min="12286" max="12286" width="13.5703125" style="1" customWidth="1"/>
    <col min="12287" max="12287" width="0" style="1" hidden="1" customWidth="1"/>
    <col min="12288" max="12288" width="62.140625" style="1" customWidth="1"/>
    <col min="12289" max="12290" width="12.42578125" style="1" customWidth="1"/>
    <col min="12291" max="12298" width="17.7109375" style="1" customWidth="1"/>
    <col min="12299" max="12299" width="45.85546875" style="1" customWidth="1"/>
    <col min="12300" max="12300" width="28.140625" style="1" customWidth="1"/>
    <col min="12301" max="12536" width="9.140625" style="1" customWidth="1"/>
    <col min="12537" max="12537" width="9.42578125" style="1" customWidth="1"/>
    <col min="12538" max="12538" width="16.140625" style="1" customWidth="1"/>
    <col min="12539" max="12539" width="49.28515625" style="1" customWidth="1"/>
    <col min="12540" max="12540" width="12.42578125" style="1"/>
    <col min="12541" max="12541" width="10.28515625" style="1" customWidth="1"/>
    <col min="12542" max="12542" width="13.5703125" style="1" customWidth="1"/>
    <col min="12543" max="12543" width="0" style="1" hidden="1" customWidth="1"/>
    <col min="12544" max="12544" width="62.140625" style="1" customWidth="1"/>
    <col min="12545" max="12546" width="12.42578125" style="1" customWidth="1"/>
    <col min="12547" max="12554" width="17.7109375" style="1" customWidth="1"/>
    <col min="12555" max="12555" width="45.85546875" style="1" customWidth="1"/>
    <col min="12556" max="12556" width="28.140625" style="1" customWidth="1"/>
    <col min="12557" max="12792" width="9.140625" style="1" customWidth="1"/>
    <col min="12793" max="12793" width="9.42578125" style="1" customWidth="1"/>
    <col min="12794" max="12794" width="16.140625" style="1" customWidth="1"/>
    <col min="12795" max="12795" width="49.28515625" style="1" customWidth="1"/>
    <col min="12796" max="12796" width="12.42578125" style="1"/>
    <col min="12797" max="12797" width="10.28515625" style="1" customWidth="1"/>
    <col min="12798" max="12798" width="13.5703125" style="1" customWidth="1"/>
    <col min="12799" max="12799" width="0" style="1" hidden="1" customWidth="1"/>
    <col min="12800" max="12800" width="62.140625" style="1" customWidth="1"/>
    <col min="12801" max="12802" width="12.42578125" style="1" customWidth="1"/>
    <col min="12803" max="12810" width="17.7109375" style="1" customWidth="1"/>
    <col min="12811" max="12811" width="45.85546875" style="1" customWidth="1"/>
    <col min="12812" max="12812" width="28.140625" style="1" customWidth="1"/>
    <col min="12813" max="13048" width="9.140625" style="1" customWidth="1"/>
    <col min="13049" max="13049" width="9.42578125" style="1" customWidth="1"/>
    <col min="13050" max="13050" width="16.140625" style="1" customWidth="1"/>
    <col min="13051" max="13051" width="49.28515625" style="1" customWidth="1"/>
    <col min="13052" max="13052" width="12.42578125" style="1"/>
    <col min="13053" max="13053" width="10.28515625" style="1" customWidth="1"/>
    <col min="13054" max="13054" width="13.5703125" style="1" customWidth="1"/>
    <col min="13055" max="13055" width="0" style="1" hidden="1" customWidth="1"/>
    <col min="13056" max="13056" width="62.140625" style="1" customWidth="1"/>
    <col min="13057" max="13058" width="12.42578125" style="1" customWidth="1"/>
    <col min="13059" max="13066" width="17.7109375" style="1" customWidth="1"/>
    <col min="13067" max="13067" width="45.85546875" style="1" customWidth="1"/>
    <col min="13068" max="13068" width="28.140625" style="1" customWidth="1"/>
    <col min="13069" max="13304" width="9.140625" style="1" customWidth="1"/>
    <col min="13305" max="13305" width="9.42578125" style="1" customWidth="1"/>
    <col min="13306" max="13306" width="16.140625" style="1" customWidth="1"/>
    <col min="13307" max="13307" width="49.28515625" style="1" customWidth="1"/>
    <col min="13308" max="13308" width="12.42578125" style="1"/>
    <col min="13309" max="13309" width="10.28515625" style="1" customWidth="1"/>
    <col min="13310" max="13310" width="13.5703125" style="1" customWidth="1"/>
    <col min="13311" max="13311" width="0" style="1" hidden="1" customWidth="1"/>
    <col min="13312" max="13312" width="62.140625" style="1" customWidth="1"/>
    <col min="13313" max="13314" width="12.42578125" style="1" customWidth="1"/>
    <col min="13315" max="13322" width="17.7109375" style="1" customWidth="1"/>
    <col min="13323" max="13323" width="45.85546875" style="1" customWidth="1"/>
    <col min="13324" max="13324" width="28.140625" style="1" customWidth="1"/>
    <col min="13325" max="13560" width="9.140625" style="1" customWidth="1"/>
    <col min="13561" max="13561" width="9.42578125" style="1" customWidth="1"/>
    <col min="13562" max="13562" width="16.140625" style="1" customWidth="1"/>
    <col min="13563" max="13563" width="49.28515625" style="1" customWidth="1"/>
    <col min="13564" max="13564" width="12.42578125" style="1"/>
    <col min="13565" max="13565" width="10.28515625" style="1" customWidth="1"/>
    <col min="13566" max="13566" width="13.5703125" style="1" customWidth="1"/>
    <col min="13567" max="13567" width="0" style="1" hidden="1" customWidth="1"/>
    <col min="13568" max="13568" width="62.140625" style="1" customWidth="1"/>
    <col min="13569" max="13570" width="12.42578125" style="1" customWidth="1"/>
    <col min="13571" max="13578" width="17.7109375" style="1" customWidth="1"/>
    <col min="13579" max="13579" width="45.85546875" style="1" customWidth="1"/>
    <col min="13580" max="13580" width="28.140625" style="1" customWidth="1"/>
    <col min="13581" max="13816" width="9.140625" style="1" customWidth="1"/>
    <col min="13817" max="13817" width="9.42578125" style="1" customWidth="1"/>
    <col min="13818" max="13818" width="16.140625" style="1" customWidth="1"/>
    <col min="13819" max="13819" width="49.28515625" style="1" customWidth="1"/>
    <col min="13820" max="13820" width="12.42578125" style="1"/>
    <col min="13821" max="13821" width="10.28515625" style="1" customWidth="1"/>
    <col min="13822" max="13822" width="13.5703125" style="1" customWidth="1"/>
    <col min="13823" max="13823" width="0" style="1" hidden="1" customWidth="1"/>
    <col min="13824" max="13824" width="62.140625" style="1" customWidth="1"/>
    <col min="13825" max="13826" width="12.42578125" style="1" customWidth="1"/>
    <col min="13827" max="13834" width="17.7109375" style="1" customWidth="1"/>
    <col min="13835" max="13835" width="45.85546875" style="1" customWidth="1"/>
    <col min="13836" max="13836" width="28.140625" style="1" customWidth="1"/>
    <col min="13837" max="14072" width="9.140625" style="1" customWidth="1"/>
    <col min="14073" max="14073" width="9.42578125" style="1" customWidth="1"/>
    <col min="14074" max="14074" width="16.140625" style="1" customWidth="1"/>
    <col min="14075" max="14075" width="49.28515625" style="1" customWidth="1"/>
    <col min="14076" max="14076" width="12.42578125" style="1"/>
    <col min="14077" max="14077" width="10.28515625" style="1" customWidth="1"/>
    <col min="14078" max="14078" width="13.5703125" style="1" customWidth="1"/>
    <col min="14079" max="14079" width="0" style="1" hidden="1" customWidth="1"/>
    <col min="14080" max="14080" width="62.140625" style="1" customWidth="1"/>
    <col min="14081" max="14082" width="12.42578125" style="1" customWidth="1"/>
    <col min="14083" max="14090" width="17.7109375" style="1" customWidth="1"/>
    <col min="14091" max="14091" width="45.85546875" style="1" customWidth="1"/>
    <col min="14092" max="14092" width="28.140625" style="1" customWidth="1"/>
    <col min="14093" max="14328" width="9.140625" style="1" customWidth="1"/>
    <col min="14329" max="14329" width="9.42578125" style="1" customWidth="1"/>
    <col min="14330" max="14330" width="16.140625" style="1" customWidth="1"/>
    <col min="14331" max="14331" width="49.28515625" style="1" customWidth="1"/>
    <col min="14332" max="14332" width="12.42578125" style="1"/>
    <col min="14333" max="14333" width="10.28515625" style="1" customWidth="1"/>
    <col min="14334" max="14334" width="13.5703125" style="1" customWidth="1"/>
    <col min="14335" max="14335" width="0" style="1" hidden="1" customWidth="1"/>
    <col min="14336" max="14336" width="62.140625" style="1" customWidth="1"/>
    <col min="14337" max="14338" width="12.42578125" style="1" customWidth="1"/>
    <col min="14339" max="14346" width="17.7109375" style="1" customWidth="1"/>
    <col min="14347" max="14347" width="45.85546875" style="1" customWidth="1"/>
    <col min="14348" max="14348" width="28.140625" style="1" customWidth="1"/>
    <col min="14349" max="14584" width="9.140625" style="1" customWidth="1"/>
    <col min="14585" max="14585" width="9.42578125" style="1" customWidth="1"/>
    <col min="14586" max="14586" width="16.140625" style="1" customWidth="1"/>
    <col min="14587" max="14587" width="49.28515625" style="1" customWidth="1"/>
    <col min="14588" max="14588" width="12.42578125" style="1"/>
    <col min="14589" max="14589" width="10.28515625" style="1" customWidth="1"/>
    <col min="14590" max="14590" width="13.5703125" style="1" customWidth="1"/>
    <col min="14591" max="14591" width="0" style="1" hidden="1" customWidth="1"/>
    <col min="14592" max="14592" width="62.140625" style="1" customWidth="1"/>
    <col min="14593" max="14594" width="12.42578125" style="1" customWidth="1"/>
    <col min="14595" max="14602" width="17.7109375" style="1" customWidth="1"/>
    <col min="14603" max="14603" width="45.85546875" style="1" customWidth="1"/>
    <col min="14604" max="14604" width="28.140625" style="1" customWidth="1"/>
    <col min="14605" max="14840" width="9.140625" style="1" customWidth="1"/>
    <col min="14841" max="14841" width="9.42578125" style="1" customWidth="1"/>
    <col min="14842" max="14842" width="16.140625" style="1" customWidth="1"/>
    <col min="14843" max="14843" width="49.28515625" style="1" customWidth="1"/>
    <col min="14844" max="14844" width="12.42578125" style="1"/>
    <col min="14845" max="14845" width="10.28515625" style="1" customWidth="1"/>
    <col min="14846" max="14846" width="13.5703125" style="1" customWidth="1"/>
    <col min="14847" max="14847" width="0" style="1" hidden="1" customWidth="1"/>
    <col min="14848" max="14848" width="62.140625" style="1" customWidth="1"/>
    <col min="14849" max="14850" width="12.42578125" style="1" customWidth="1"/>
    <col min="14851" max="14858" width="17.7109375" style="1" customWidth="1"/>
    <col min="14859" max="14859" width="45.85546875" style="1" customWidth="1"/>
    <col min="14860" max="14860" width="28.140625" style="1" customWidth="1"/>
    <col min="14861" max="15096" width="9.140625" style="1" customWidth="1"/>
    <col min="15097" max="15097" width="9.42578125" style="1" customWidth="1"/>
    <col min="15098" max="15098" width="16.140625" style="1" customWidth="1"/>
    <col min="15099" max="15099" width="49.28515625" style="1" customWidth="1"/>
    <col min="15100" max="15100" width="12.42578125" style="1"/>
    <col min="15101" max="15101" width="10.28515625" style="1" customWidth="1"/>
    <col min="15102" max="15102" width="13.5703125" style="1" customWidth="1"/>
    <col min="15103" max="15103" width="0" style="1" hidden="1" customWidth="1"/>
    <col min="15104" max="15104" width="62.140625" style="1" customWidth="1"/>
    <col min="15105" max="15106" width="12.42578125" style="1" customWidth="1"/>
    <col min="15107" max="15114" width="17.7109375" style="1" customWidth="1"/>
    <col min="15115" max="15115" width="45.85546875" style="1" customWidth="1"/>
    <col min="15116" max="15116" width="28.140625" style="1" customWidth="1"/>
    <col min="15117" max="15352" width="9.140625" style="1" customWidth="1"/>
    <col min="15353" max="15353" width="9.42578125" style="1" customWidth="1"/>
    <col min="15354" max="15354" width="16.140625" style="1" customWidth="1"/>
    <col min="15355" max="15355" width="49.28515625" style="1" customWidth="1"/>
    <col min="15356" max="15356" width="12.42578125" style="1"/>
    <col min="15357" max="15357" width="10.28515625" style="1" customWidth="1"/>
    <col min="15358" max="15358" width="13.5703125" style="1" customWidth="1"/>
    <col min="15359" max="15359" width="0" style="1" hidden="1" customWidth="1"/>
    <col min="15360" max="15360" width="62.140625" style="1" customWidth="1"/>
    <col min="15361" max="15362" width="12.42578125" style="1" customWidth="1"/>
    <col min="15363" max="15370" width="17.7109375" style="1" customWidth="1"/>
    <col min="15371" max="15371" width="45.85546875" style="1" customWidth="1"/>
    <col min="15372" max="15372" width="28.140625" style="1" customWidth="1"/>
    <col min="15373" max="15608" width="9.140625" style="1" customWidth="1"/>
    <col min="15609" max="15609" width="9.42578125" style="1" customWidth="1"/>
    <col min="15610" max="15610" width="16.140625" style="1" customWidth="1"/>
    <col min="15611" max="15611" width="49.28515625" style="1" customWidth="1"/>
    <col min="15612" max="15612" width="12.42578125" style="1"/>
    <col min="15613" max="15613" width="10.28515625" style="1" customWidth="1"/>
    <col min="15614" max="15614" width="13.5703125" style="1" customWidth="1"/>
    <col min="15615" max="15615" width="0" style="1" hidden="1" customWidth="1"/>
    <col min="15616" max="15616" width="62.140625" style="1" customWidth="1"/>
    <col min="15617" max="15618" width="12.42578125" style="1" customWidth="1"/>
    <col min="15619" max="15626" width="17.7109375" style="1" customWidth="1"/>
    <col min="15627" max="15627" width="45.85546875" style="1" customWidth="1"/>
    <col min="15628" max="15628" width="28.140625" style="1" customWidth="1"/>
    <col min="15629" max="15864" width="9.140625" style="1" customWidth="1"/>
    <col min="15865" max="15865" width="9.42578125" style="1" customWidth="1"/>
    <col min="15866" max="15866" width="16.140625" style="1" customWidth="1"/>
    <col min="15867" max="15867" width="49.28515625" style="1" customWidth="1"/>
    <col min="15868" max="15868" width="12.42578125" style="1"/>
    <col min="15869" max="15869" width="10.28515625" style="1" customWidth="1"/>
    <col min="15870" max="15870" width="13.5703125" style="1" customWidth="1"/>
    <col min="15871" max="15871" width="0" style="1" hidden="1" customWidth="1"/>
    <col min="15872" max="15872" width="62.140625" style="1" customWidth="1"/>
    <col min="15873" max="15874" width="12.42578125" style="1" customWidth="1"/>
    <col min="15875" max="15882" width="17.7109375" style="1" customWidth="1"/>
    <col min="15883" max="15883" width="45.85546875" style="1" customWidth="1"/>
    <col min="15884" max="15884" width="28.140625" style="1" customWidth="1"/>
    <col min="15885" max="16120" width="9.140625" style="1" customWidth="1"/>
    <col min="16121" max="16121" width="9.42578125" style="1" customWidth="1"/>
    <col min="16122" max="16122" width="16.140625" style="1" customWidth="1"/>
    <col min="16123" max="16123" width="49.28515625" style="1" customWidth="1"/>
    <col min="16124" max="16124" width="12.42578125" style="1"/>
    <col min="16125" max="16125" width="10.28515625" style="1" customWidth="1"/>
    <col min="16126" max="16126" width="13.5703125" style="1" customWidth="1"/>
    <col min="16127" max="16127" width="0" style="1" hidden="1" customWidth="1"/>
    <col min="16128" max="16128" width="62.140625" style="1" customWidth="1"/>
    <col min="16129" max="16130" width="12.42578125" style="1" customWidth="1"/>
    <col min="16131" max="16138" width="17.7109375" style="1" customWidth="1"/>
    <col min="16139" max="16139" width="45.85546875" style="1" customWidth="1"/>
    <col min="16140" max="16140" width="28.140625" style="1" customWidth="1"/>
    <col min="16141" max="16376" width="9.140625" style="1" customWidth="1"/>
    <col min="16377" max="16377" width="9.42578125" style="1" customWidth="1"/>
    <col min="16378" max="16378" width="16.140625" style="1" customWidth="1"/>
    <col min="16379" max="16379" width="49.28515625" style="1" customWidth="1"/>
    <col min="16380" max="16384" width="12.42578125" style="1"/>
  </cols>
  <sheetData>
    <row r="1" spans="1:14" ht="38.25" customHeight="1" thickBot="1" x14ac:dyDescent="0.25">
      <c r="J1" s="214" t="s">
        <v>3520</v>
      </c>
      <c r="K1" s="214"/>
    </row>
    <row r="2" spans="1:14" s="2" customFormat="1" x14ac:dyDescent="0.2">
      <c r="A2" s="78" t="s">
        <v>3454</v>
      </c>
      <c r="B2" s="79"/>
      <c r="C2" s="80"/>
      <c r="D2" s="81"/>
      <c r="E2" s="82"/>
      <c r="F2" s="83"/>
      <c r="G2" s="82"/>
      <c r="H2" s="83"/>
      <c r="I2" s="82"/>
      <c r="J2" s="82"/>
      <c r="K2" s="84"/>
      <c r="L2" s="77"/>
      <c r="M2" s="77"/>
    </row>
    <row r="3" spans="1:14" s="2" customFormat="1" ht="14.45" customHeight="1" x14ac:dyDescent="0.2">
      <c r="A3" s="85" t="s">
        <v>3470</v>
      </c>
      <c r="B3" s="13"/>
      <c r="C3" s="13"/>
      <c r="D3" s="86"/>
      <c r="E3" s="13"/>
      <c r="F3" s="13"/>
      <c r="G3" s="13"/>
      <c r="H3" s="13"/>
      <c r="I3" s="13"/>
      <c r="J3" s="13"/>
      <c r="K3" s="87"/>
      <c r="L3" s="77"/>
      <c r="M3" s="77"/>
    </row>
    <row r="4" spans="1:14" s="2" customFormat="1" x14ac:dyDescent="0.2">
      <c r="A4" s="88" t="s">
        <v>3453</v>
      </c>
      <c r="B4" s="9"/>
      <c r="C4" s="10"/>
      <c r="D4" s="54"/>
      <c r="E4" s="11"/>
      <c r="F4" s="12"/>
      <c r="G4" s="11"/>
      <c r="H4" s="12"/>
      <c r="I4" s="11"/>
      <c r="J4" s="11"/>
      <c r="K4" s="89"/>
      <c r="L4" s="77"/>
      <c r="M4" s="77"/>
    </row>
    <row r="5" spans="1:14" s="2" customFormat="1" x14ac:dyDescent="0.2">
      <c r="A5" s="88" t="s">
        <v>2</v>
      </c>
      <c r="B5" s="9"/>
      <c r="C5" s="10"/>
      <c r="D5" s="54"/>
      <c r="E5" s="11"/>
      <c r="F5" s="12"/>
      <c r="G5" s="11"/>
      <c r="H5" s="12"/>
      <c r="I5" s="11"/>
      <c r="J5" s="11"/>
      <c r="K5" s="90"/>
      <c r="L5" s="14"/>
      <c r="M5" s="76"/>
    </row>
    <row r="6" spans="1:14" s="2" customFormat="1" ht="16.5" thickBot="1" x14ac:dyDescent="0.25">
      <c r="A6" s="88"/>
      <c r="B6" s="9"/>
      <c r="C6" s="10"/>
      <c r="D6" s="54"/>
      <c r="E6" s="11"/>
      <c r="F6" s="12"/>
      <c r="G6" s="11"/>
      <c r="H6" s="12"/>
      <c r="I6" s="11"/>
      <c r="J6" s="11"/>
      <c r="K6" s="89"/>
      <c r="L6" s="77"/>
      <c r="M6" s="77"/>
    </row>
    <row r="7" spans="1:14" s="3" customFormat="1" ht="32.25" customHeight="1" x14ac:dyDescent="0.2">
      <c r="A7" s="215" t="s">
        <v>3</v>
      </c>
      <c r="B7" s="215" t="s">
        <v>4</v>
      </c>
      <c r="C7" s="215" t="s">
        <v>5</v>
      </c>
      <c r="D7" s="221" t="s">
        <v>0</v>
      </c>
      <c r="E7" s="217" t="s">
        <v>1672</v>
      </c>
      <c r="F7" s="218"/>
      <c r="G7" s="217" t="s">
        <v>1671</v>
      </c>
      <c r="H7" s="218"/>
      <c r="I7" s="217" t="s">
        <v>37</v>
      </c>
      <c r="J7" s="218"/>
      <c r="K7" s="219" t="s">
        <v>6</v>
      </c>
      <c r="L7" s="77"/>
      <c r="M7" s="10"/>
    </row>
    <row r="8" spans="1:14" s="4" customFormat="1" ht="16.5" thickBot="1" x14ac:dyDescent="0.25">
      <c r="A8" s="216"/>
      <c r="B8" s="216"/>
      <c r="C8" s="216"/>
      <c r="D8" s="222"/>
      <c r="E8" s="15" t="s">
        <v>33</v>
      </c>
      <c r="F8" s="16" t="s">
        <v>34</v>
      </c>
      <c r="G8" s="15" t="s">
        <v>33</v>
      </c>
      <c r="H8" s="16" t="s">
        <v>34</v>
      </c>
      <c r="I8" s="15" t="s">
        <v>33</v>
      </c>
      <c r="J8" s="16" t="s">
        <v>34</v>
      </c>
      <c r="K8" s="220"/>
      <c r="L8" s="77"/>
      <c r="M8" s="169"/>
      <c r="N8" s="171"/>
    </row>
    <row r="9" spans="1:14" s="5" customFormat="1" x14ac:dyDescent="0.2">
      <c r="A9" s="17" t="s">
        <v>7</v>
      </c>
      <c r="B9" s="18">
        <v>2</v>
      </c>
      <c r="C9" s="19">
        <v>3</v>
      </c>
      <c r="D9" s="19">
        <v>4</v>
      </c>
      <c r="E9" s="20">
        <v>5</v>
      </c>
      <c r="F9" s="19">
        <v>6</v>
      </c>
      <c r="G9" s="20">
        <v>7</v>
      </c>
      <c r="H9" s="19">
        <v>8</v>
      </c>
      <c r="I9" s="20">
        <v>9</v>
      </c>
      <c r="J9" s="19">
        <v>10</v>
      </c>
      <c r="K9" s="19">
        <v>11</v>
      </c>
      <c r="L9" s="77"/>
      <c r="M9" s="170"/>
      <c r="N9" s="171"/>
    </row>
    <row r="10" spans="1:14" s="5" customFormat="1" x14ac:dyDescent="0.2">
      <c r="A10" s="21" t="s">
        <v>7</v>
      </c>
      <c r="B10" s="22" t="s">
        <v>3498</v>
      </c>
      <c r="C10" s="35"/>
      <c r="D10" s="35"/>
      <c r="E10" s="24"/>
      <c r="F10" s="36">
        <f>'1 Подготовительные работы'!F9</f>
        <v>0</v>
      </c>
      <c r="G10" s="24"/>
      <c r="H10" s="36">
        <f>'1 Подготовительные работы'!H9</f>
        <v>0</v>
      </c>
      <c r="I10" s="24"/>
      <c r="J10" s="36">
        <f>'1 Подготовительные работы'!J9</f>
        <v>0</v>
      </c>
      <c r="K10" s="26"/>
      <c r="L10" s="77"/>
      <c r="M10" s="170"/>
      <c r="N10" s="171"/>
    </row>
    <row r="11" spans="1:14" s="6" customFormat="1" x14ac:dyDescent="0.2">
      <c r="A11" s="21" t="s">
        <v>14</v>
      </c>
      <c r="B11" s="22" t="s">
        <v>1881</v>
      </c>
      <c r="C11" s="35"/>
      <c r="D11" s="35"/>
      <c r="E11" s="24"/>
      <c r="F11" s="36">
        <f>SUBTOTAL(9,F12:F31)</f>
        <v>0</v>
      </c>
      <c r="G11" s="24"/>
      <c r="H11" s="36">
        <f>SUBTOTAL(9,H12:H31)</f>
        <v>0</v>
      </c>
      <c r="I11" s="24"/>
      <c r="J11" s="36">
        <f>SUBTOTAL(9,J12:J31)</f>
        <v>0</v>
      </c>
      <c r="K11" s="26"/>
      <c r="L11" s="77"/>
      <c r="M11" s="170"/>
      <c r="N11" s="171"/>
    </row>
    <row r="12" spans="1:14" ht="15.75" customHeight="1" outlineLevel="1" x14ac:dyDescent="0.2">
      <c r="A12" s="64" t="s">
        <v>12</v>
      </c>
      <c r="B12" s="63" t="s">
        <v>79</v>
      </c>
      <c r="C12" s="65"/>
      <c r="D12" s="66"/>
      <c r="E12" s="67"/>
      <c r="F12" s="68">
        <f>'2.1 Фундаменты'!F9</f>
        <v>0</v>
      </c>
      <c r="G12" s="67"/>
      <c r="H12" s="68">
        <f>'2.1 Фундаменты'!H9</f>
        <v>0</v>
      </c>
      <c r="I12" s="67"/>
      <c r="J12" s="68">
        <f>'2.1 Фундаменты'!J9</f>
        <v>0</v>
      </c>
      <c r="K12" s="69"/>
    </row>
    <row r="13" spans="1:14" ht="15.75" customHeight="1" outlineLevel="1" x14ac:dyDescent="0.2">
      <c r="A13" s="64" t="s">
        <v>13</v>
      </c>
      <c r="B13" s="63" t="s">
        <v>45</v>
      </c>
      <c r="C13" s="65"/>
      <c r="D13" s="66"/>
      <c r="E13" s="67"/>
      <c r="F13" s="68">
        <f>SUBTOTAL(9,F14:F19)</f>
        <v>0</v>
      </c>
      <c r="G13" s="67"/>
      <c r="H13" s="68">
        <f>SUBTOTAL(9,H14:H19)</f>
        <v>0</v>
      </c>
      <c r="I13" s="67"/>
      <c r="J13" s="68">
        <f>SUBTOTAL(9,J14:J19)</f>
        <v>0</v>
      </c>
      <c r="K13" s="69"/>
    </row>
    <row r="14" spans="1:14" ht="15.75" customHeight="1" outlineLevel="2" x14ac:dyDescent="0.2">
      <c r="A14" s="27" t="s">
        <v>263</v>
      </c>
      <c r="B14" s="62" t="s">
        <v>80</v>
      </c>
      <c r="C14" s="29"/>
      <c r="D14" s="56"/>
      <c r="E14" s="30"/>
      <c r="F14" s="31">
        <f>'2.2 Надземная часть авиа-ангара'!F10</f>
        <v>0</v>
      </c>
      <c r="G14" s="30"/>
      <c r="H14" s="31">
        <f>'2.2 Надземная часть авиа-ангара'!H10</f>
        <v>0</v>
      </c>
      <c r="I14" s="30"/>
      <c r="J14" s="31">
        <f>'2.2 Надземная часть авиа-ангара'!J10</f>
        <v>0</v>
      </c>
      <c r="K14" s="32"/>
    </row>
    <row r="15" spans="1:14" ht="15.75" customHeight="1" outlineLevel="2" x14ac:dyDescent="0.2">
      <c r="A15" s="27" t="s">
        <v>428</v>
      </c>
      <c r="B15" s="62" t="s">
        <v>81</v>
      </c>
      <c r="C15" s="29"/>
      <c r="D15" s="56"/>
      <c r="E15" s="30"/>
      <c r="F15" s="31">
        <f>'2.2 Надземная часть авиа-ангара'!F46</f>
        <v>0</v>
      </c>
      <c r="G15" s="30"/>
      <c r="H15" s="31">
        <f>'2.2 Надземная часть авиа-ангара'!H46</f>
        <v>0</v>
      </c>
      <c r="I15" s="30"/>
      <c r="J15" s="31">
        <f>'2.2 Надземная часть авиа-ангара'!J46</f>
        <v>0</v>
      </c>
      <c r="K15" s="32"/>
    </row>
    <row r="16" spans="1:14" ht="15.75" customHeight="1" outlineLevel="2" x14ac:dyDescent="0.2">
      <c r="A16" s="27" t="s">
        <v>1882</v>
      </c>
      <c r="B16" s="62" t="s">
        <v>83</v>
      </c>
      <c r="C16" s="29"/>
      <c r="D16" s="56"/>
      <c r="E16" s="30"/>
      <c r="F16" s="31">
        <f>'2.2 Надземная часть авиа-ангара'!F53</f>
        <v>0</v>
      </c>
      <c r="G16" s="30"/>
      <c r="H16" s="31">
        <f>'2.2 Надземная часть авиа-ангара'!H53</f>
        <v>0</v>
      </c>
      <c r="I16" s="30"/>
      <c r="J16" s="31">
        <f>'2.2 Надземная часть авиа-ангара'!J53</f>
        <v>0</v>
      </c>
      <c r="K16" s="32"/>
    </row>
    <row r="17" spans="1:13" ht="15.75" customHeight="1" outlineLevel="2" x14ac:dyDescent="0.2">
      <c r="A17" s="27" t="s">
        <v>1883</v>
      </c>
      <c r="B17" s="62" t="s">
        <v>329</v>
      </c>
      <c r="C17" s="29"/>
      <c r="D17" s="56"/>
      <c r="E17" s="30"/>
      <c r="F17" s="31">
        <f>'2.2 Надземная часть авиа-ангара'!F55</f>
        <v>0</v>
      </c>
      <c r="G17" s="30"/>
      <c r="H17" s="31">
        <f>'2.2 Надземная часть авиа-ангара'!H55</f>
        <v>0</v>
      </c>
      <c r="I17" s="30"/>
      <c r="J17" s="31">
        <f>'2.2 Надземная часть авиа-ангара'!J55</f>
        <v>0</v>
      </c>
      <c r="K17" s="32"/>
    </row>
    <row r="18" spans="1:13" ht="15.75" customHeight="1" outlineLevel="2" x14ac:dyDescent="0.2">
      <c r="A18" s="27" t="s">
        <v>1884</v>
      </c>
      <c r="B18" s="62" t="s">
        <v>82</v>
      </c>
      <c r="C18" s="29"/>
      <c r="D18" s="56"/>
      <c r="E18" s="30"/>
      <c r="F18" s="31">
        <f>'2.2 Надземная часть авиа-ангара'!F65</f>
        <v>0</v>
      </c>
      <c r="G18" s="30"/>
      <c r="H18" s="31">
        <f>'2.2 Надземная часть авиа-ангара'!H65</f>
        <v>0</v>
      </c>
      <c r="I18" s="30"/>
      <c r="J18" s="31">
        <f>'2.2 Надземная часть авиа-ангара'!J65</f>
        <v>0</v>
      </c>
      <c r="K18" s="32"/>
    </row>
    <row r="19" spans="1:13" ht="15.75" customHeight="1" outlineLevel="2" x14ac:dyDescent="0.2">
      <c r="A19" s="27" t="s">
        <v>1885</v>
      </c>
      <c r="B19" s="62" t="s">
        <v>426</v>
      </c>
      <c r="C19" s="29"/>
      <c r="D19" s="56"/>
      <c r="E19" s="30"/>
      <c r="F19" s="31">
        <f>'2.2 Надземная часть авиа-ангара'!F76</f>
        <v>0</v>
      </c>
      <c r="G19" s="30"/>
      <c r="H19" s="31">
        <f>'2.2 Надземная часть авиа-ангара'!H76</f>
        <v>0</v>
      </c>
      <c r="I19" s="30"/>
      <c r="J19" s="31">
        <f>'2.2 Надземная часть авиа-ангара'!J76</f>
        <v>0</v>
      </c>
      <c r="K19" s="32"/>
    </row>
    <row r="20" spans="1:13" s="7" customFormat="1" ht="15.75" customHeight="1" outlineLevel="1" x14ac:dyDescent="0.2">
      <c r="A20" s="64" t="s">
        <v>1880</v>
      </c>
      <c r="B20" s="63" t="s">
        <v>46</v>
      </c>
      <c r="C20" s="65"/>
      <c r="D20" s="66"/>
      <c r="E20" s="67"/>
      <c r="F20" s="68">
        <f>SUBTOTAL(9,F21:F31)</f>
        <v>0</v>
      </c>
      <c r="G20" s="67"/>
      <c r="H20" s="68">
        <f>SUBTOTAL(9,H21:H31)</f>
        <v>0</v>
      </c>
      <c r="I20" s="67"/>
      <c r="J20" s="68">
        <f>SUBTOTAL(9,J21:J31)</f>
        <v>0</v>
      </c>
      <c r="K20" s="69"/>
      <c r="L20" s="77"/>
      <c r="M20" s="77"/>
    </row>
    <row r="21" spans="1:13" s="7" customFormat="1" ht="15.75" customHeight="1" outlineLevel="2" x14ac:dyDescent="0.2">
      <c r="A21" s="27" t="s">
        <v>1886</v>
      </c>
      <c r="B21" s="62" t="s">
        <v>84</v>
      </c>
      <c r="C21" s="29"/>
      <c r="D21" s="56"/>
      <c r="E21" s="30"/>
      <c r="F21" s="31">
        <f>'2.3 Внутр ИС'!F10</f>
        <v>0</v>
      </c>
      <c r="G21" s="30"/>
      <c r="H21" s="31">
        <f>'2.3 Внутр ИС'!H10</f>
        <v>0</v>
      </c>
      <c r="I21" s="30"/>
      <c r="J21" s="31">
        <f>'2.3 Внутр ИС'!J10</f>
        <v>0</v>
      </c>
      <c r="K21" s="32"/>
      <c r="L21" s="77"/>
      <c r="M21" s="77"/>
    </row>
    <row r="22" spans="1:13" s="7" customFormat="1" ht="15.75" customHeight="1" outlineLevel="2" x14ac:dyDescent="0.2">
      <c r="A22" s="27" t="s">
        <v>1887</v>
      </c>
      <c r="B22" s="62" t="s">
        <v>610</v>
      </c>
      <c r="C22" s="29"/>
      <c r="D22" s="56"/>
      <c r="E22" s="30"/>
      <c r="F22" s="31">
        <f>'2.3 Внутр ИС'!F124</f>
        <v>0</v>
      </c>
      <c r="G22" s="30"/>
      <c r="H22" s="31">
        <f>'2.3 Внутр ИС'!H124</f>
        <v>0</v>
      </c>
      <c r="I22" s="30"/>
      <c r="J22" s="31">
        <f>'2.3 Внутр ИС'!J124</f>
        <v>0</v>
      </c>
      <c r="K22" s="32"/>
      <c r="L22" s="77"/>
      <c r="M22" s="77"/>
    </row>
    <row r="23" spans="1:13" s="7" customFormat="1" ht="15.75" customHeight="1" outlineLevel="2" x14ac:dyDescent="0.2">
      <c r="A23" s="27" t="s">
        <v>1888</v>
      </c>
      <c r="B23" s="62" t="s">
        <v>683</v>
      </c>
      <c r="C23" s="29"/>
      <c r="D23" s="56"/>
      <c r="E23" s="30"/>
      <c r="F23" s="31">
        <f>'2.3 Внутр ИС'!F199</f>
        <v>0</v>
      </c>
      <c r="G23" s="30"/>
      <c r="H23" s="31">
        <f>'2.3 Внутр ИС'!H199</f>
        <v>0</v>
      </c>
      <c r="I23" s="30"/>
      <c r="J23" s="31">
        <f>'2.3 Внутр ИС'!J199</f>
        <v>0</v>
      </c>
      <c r="K23" s="32"/>
      <c r="L23" s="77"/>
      <c r="M23" s="77"/>
    </row>
    <row r="24" spans="1:13" s="7" customFormat="1" ht="15.75" customHeight="1" outlineLevel="2" x14ac:dyDescent="0.2">
      <c r="A24" s="27" t="s">
        <v>1889</v>
      </c>
      <c r="B24" s="62" t="s">
        <v>1067</v>
      </c>
      <c r="C24" s="108"/>
      <c r="D24" s="56"/>
      <c r="E24" s="30"/>
      <c r="F24" s="31">
        <f>'2.3 Внутр ИС'!F293</f>
        <v>0</v>
      </c>
      <c r="G24" s="30"/>
      <c r="H24" s="31">
        <f>'2.3 Внутр ИС'!H293</f>
        <v>0</v>
      </c>
      <c r="I24" s="30"/>
      <c r="J24" s="31">
        <f>'2.3 Внутр ИС'!J293</f>
        <v>0</v>
      </c>
      <c r="K24" s="32"/>
      <c r="L24" s="77"/>
      <c r="M24" s="77"/>
    </row>
    <row r="25" spans="1:13" s="7" customFormat="1" ht="15.75" customHeight="1" outlineLevel="2" x14ac:dyDescent="0.2">
      <c r="A25" s="27" t="s">
        <v>1890</v>
      </c>
      <c r="B25" s="62" t="s">
        <v>1022</v>
      </c>
      <c r="C25" s="29"/>
      <c r="D25" s="56"/>
      <c r="E25" s="30"/>
      <c r="F25" s="31">
        <f>'2.3 Внутр ИС'!F416</f>
        <v>0</v>
      </c>
      <c r="G25" s="30"/>
      <c r="H25" s="31">
        <f>'2.3 Внутр ИС'!H416</f>
        <v>0</v>
      </c>
      <c r="I25" s="30"/>
      <c r="J25" s="31">
        <f>'2.3 Внутр ИС'!J416</f>
        <v>0</v>
      </c>
      <c r="K25" s="32"/>
      <c r="L25" s="77"/>
      <c r="M25" s="77"/>
    </row>
    <row r="26" spans="1:13" s="7" customFormat="1" ht="15.75" customHeight="1" outlineLevel="2" x14ac:dyDescent="0.2">
      <c r="A26" s="27" t="s">
        <v>1891</v>
      </c>
      <c r="B26" s="62" t="s">
        <v>1068</v>
      </c>
      <c r="C26" s="29"/>
      <c r="D26" s="56"/>
      <c r="E26" s="30"/>
      <c r="F26" s="31">
        <f>'2.3 Внутр ИС'!F462</f>
        <v>0</v>
      </c>
      <c r="G26" s="30"/>
      <c r="H26" s="31">
        <f>'2.3 Внутр ИС'!H462</f>
        <v>0</v>
      </c>
      <c r="I26" s="30"/>
      <c r="J26" s="31">
        <f>'2.3 Внутр ИС'!J462</f>
        <v>0</v>
      </c>
      <c r="K26" s="32"/>
      <c r="L26" s="77"/>
      <c r="M26" s="77"/>
    </row>
    <row r="27" spans="1:13" s="7" customFormat="1" ht="15.75" customHeight="1" outlineLevel="2" x14ac:dyDescent="0.2">
      <c r="A27" s="27" t="s">
        <v>1892</v>
      </c>
      <c r="B27" s="62" t="s">
        <v>1212</v>
      </c>
      <c r="C27" s="29"/>
      <c r="D27" s="56"/>
      <c r="E27" s="30"/>
      <c r="F27" s="31">
        <f>'2.3 Внутр ИС'!F520</f>
        <v>0</v>
      </c>
      <c r="G27" s="30"/>
      <c r="H27" s="31">
        <f>'2.3 Внутр ИС'!H520</f>
        <v>0</v>
      </c>
      <c r="I27" s="30"/>
      <c r="J27" s="31">
        <f>'2.3 Внутр ИС'!J520</f>
        <v>0</v>
      </c>
      <c r="K27" s="32"/>
      <c r="L27" s="77"/>
      <c r="M27" s="77"/>
    </row>
    <row r="28" spans="1:13" s="7" customFormat="1" ht="15.75" customHeight="1" outlineLevel="2" x14ac:dyDescent="0.2">
      <c r="A28" s="27" t="s">
        <v>1893</v>
      </c>
      <c r="B28" s="62" t="s">
        <v>1263</v>
      </c>
      <c r="C28" s="29"/>
      <c r="D28" s="56"/>
      <c r="E28" s="30"/>
      <c r="F28" s="31">
        <f>'2.3 Внутр ИС'!F533</f>
        <v>0</v>
      </c>
      <c r="G28" s="30"/>
      <c r="H28" s="31">
        <f>'2.3 Внутр ИС'!H533</f>
        <v>0</v>
      </c>
      <c r="I28" s="30"/>
      <c r="J28" s="31">
        <f>'2.3 Внутр ИС'!J533</f>
        <v>0</v>
      </c>
      <c r="K28" s="32"/>
      <c r="L28" s="77"/>
      <c r="M28" s="77"/>
    </row>
    <row r="29" spans="1:13" s="7" customFormat="1" ht="15.75" customHeight="1" outlineLevel="2" x14ac:dyDescent="0.2">
      <c r="A29" s="27" t="s">
        <v>1894</v>
      </c>
      <c r="B29" s="62" t="s">
        <v>1099</v>
      </c>
      <c r="C29" s="29"/>
      <c r="D29" s="56"/>
      <c r="E29" s="30"/>
      <c r="F29" s="31">
        <f>'2.3 Внутр ИС'!F599</f>
        <v>0</v>
      </c>
      <c r="G29" s="30"/>
      <c r="H29" s="31">
        <f>'2.3 Внутр ИС'!H599</f>
        <v>0</v>
      </c>
      <c r="I29" s="30"/>
      <c r="J29" s="31">
        <f>'2.3 Внутр ИС'!J599</f>
        <v>0</v>
      </c>
      <c r="K29" s="32"/>
      <c r="L29" s="77"/>
      <c r="M29" s="77"/>
    </row>
    <row r="30" spans="1:13" s="7" customFormat="1" ht="15.75" customHeight="1" outlineLevel="2" x14ac:dyDescent="0.2">
      <c r="A30" s="27" t="s">
        <v>1895</v>
      </c>
      <c r="B30" s="62" t="s">
        <v>1169</v>
      </c>
      <c r="C30" s="29"/>
      <c r="D30" s="56"/>
      <c r="E30" s="30"/>
      <c r="F30" s="31">
        <f>'2.3 Внутр ИС'!F663</f>
        <v>0</v>
      </c>
      <c r="G30" s="30"/>
      <c r="H30" s="31">
        <f>'2.3 Внутр ИС'!H663</f>
        <v>0</v>
      </c>
      <c r="I30" s="30"/>
      <c r="J30" s="31">
        <f>'2.3 Внутр ИС'!J663</f>
        <v>0</v>
      </c>
      <c r="K30" s="32"/>
      <c r="L30" s="77"/>
      <c r="M30" s="77"/>
    </row>
    <row r="31" spans="1:13" s="7" customFormat="1" ht="15.75" customHeight="1" outlineLevel="2" x14ac:dyDescent="0.2">
      <c r="A31" s="27" t="s">
        <v>1896</v>
      </c>
      <c r="B31" s="62" t="s">
        <v>47</v>
      </c>
      <c r="C31" s="29"/>
      <c r="D31" s="56"/>
      <c r="E31" s="30"/>
      <c r="F31" s="31">
        <f>'2.3 Внутр ИС'!F690</f>
        <v>0</v>
      </c>
      <c r="G31" s="30"/>
      <c r="H31" s="31">
        <f>'2.3 Внутр ИС'!H690</f>
        <v>0</v>
      </c>
      <c r="I31" s="30"/>
      <c r="J31" s="31">
        <f>'2.3 Внутр ИС'!J690</f>
        <v>0</v>
      </c>
      <c r="K31" s="32"/>
      <c r="L31" s="77"/>
      <c r="M31" s="77"/>
    </row>
    <row r="32" spans="1:13" s="6" customFormat="1" x14ac:dyDescent="0.2">
      <c r="A32" s="33" t="s">
        <v>29</v>
      </c>
      <c r="B32" s="34" t="s">
        <v>2596</v>
      </c>
      <c r="C32" s="35"/>
      <c r="D32" s="57"/>
      <c r="E32" s="24"/>
      <c r="F32" s="36">
        <f>SUBTOTAL(9,F33:F61)</f>
        <v>0</v>
      </c>
      <c r="G32" s="24"/>
      <c r="H32" s="36">
        <f>SUBTOTAL(9,H33:H61)</f>
        <v>0</v>
      </c>
      <c r="I32" s="24"/>
      <c r="J32" s="36">
        <f>SUBTOTAL(9,J33:J61)</f>
        <v>0</v>
      </c>
      <c r="K32" s="37"/>
      <c r="L32" s="77"/>
      <c r="M32" s="77"/>
    </row>
    <row r="33" spans="1:11" ht="15.75" customHeight="1" outlineLevel="1" x14ac:dyDescent="0.2">
      <c r="A33" s="64" t="s">
        <v>30</v>
      </c>
      <c r="B33" s="63" t="s">
        <v>3402</v>
      </c>
      <c r="C33" s="65"/>
      <c r="D33" s="66"/>
      <c r="E33" s="67"/>
      <c r="F33" s="68">
        <f>SUBTOTAL(9,F34:F39)</f>
        <v>0</v>
      </c>
      <c r="G33" s="67"/>
      <c r="H33" s="68">
        <f>SUBTOTAL(9,H34:H39)</f>
        <v>0</v>
      </c>
      <c r="I33" s="67"/>
      <c r="J33" s="68">
        <f>SUBTOTAL(9,J34:J39)</f>
        <v>0</v>
      </c>
      <c r="K33" s="69"/>
    </row>
    <row r="34" spans="1:11" ht="15.75" customHeight="1" outlineLevel="2" x14ac:dyDescent="0.2">
      <c r="A34" s="27" t="s">
        <v>372</v>
      </c>
      <c r="B34" s="62" t="str">
        <f>'3.1 ТП. Диз-ген'!B10</f>
        <v>Фундамент Фп-2</v>
      </c>
      <c r="C34" s="29"/>
      <c r="D34" s="56"/>
      <c r="E34" s="30"/>
      <c r="F34" s="31">
        <f>'3.1 ТП. Диз-ген'!F10</f>
        <v>0</v>
      </c>
      <c r="G34" s="30"/>
      <c r="H34" s="31">
        <f>'3.1 ТП. Диз-ген'!H10</f>
        <v>0</v>
      </c>
      <c r="I34" s="30"/>
      <c r="J34" s="31">
        <f>'3.1 ТП. Диз-ген'!J10</f>
        <v>0</v>
      </c>
      <c r="K34" s="32"/>
    </row>
    <row r="35" spans="1:11" ht="15.75" customHeight="1" outlineLevel="2" x14ac:dyDescent="0.2">
      <c r="A35" s="27" t="s">
        <v>373</v>
      </c>
      <c r="B35" s="62" t="str">
        <f>'3.1 ТП. Диз-ген'!B17</f>
        <v>БКТПБ</v>
      </c>
      <c r="C35" s="29"/>
      <c r="D35" s="56"/>
      <c r="E35" s="30"/>
      <c r="F35" s="31">
        <f>'3.1 ТП. Диз-ген'!F17</f>
        <v>0</v>
      </c>
      <c r="G35" s="30"/>
      <c r="H35" s="31">
        <f>'3.1 ТП. Диз-ген'!H17</f>
        <v>0</v>
      </c>
      <c r="I35" s="30"/>
      <c r="J35" s="31">
        <f>'3.1 ТП. Диз-ген'!J17</f>
        <v>0</v>
      </c>
      <c r="K35" s="32"/>
    </row>
    <row r="36" spans="1:11" ht="15.75" customHeight="1" outlineLevel="2" x14ac:dyDescent="0.2">
      <c r="A36" s="27" t="s">
        <v>375</v>
      </c>
      <c r="B36" s="62" t="str">
        <f>'3.1 ТП. Диз-ген'!B19</f>
        <v>Фундамент Фп-1</v>
      </c>
      <c r="C36" s="29"/>
      <c r="D36" s="56"/>
      <c r="E36" s="30"/>
      <c r="F36" s="31">
        <f>'3.1 ТП. Диз-ген'!F19</f>
        <v>0</v>
      </c>
      <c r="G36" s="30"/>
      <c r="H36" s="31">
        <f>'3.1 ТП. Диз-ген'!H19</f>
        <v>0</v>
      </c>
      <c r="I36" s="30"/>
      <c r="J36" s="31">
        <f>'3.1 ТП. Диз-ген'!J19</f>
        <v>0</v>
      </c>
      <c r="K36" s="32"/>
    </row>
    <row r="37" spans="1:11" ht="15.75" customHeight="1" outlineLevel="2" x14ac:dyDescent="0.2">
      <c r="A37" s="27" t="s">
        <v>2600</v>
      </c>
      <c r="B37" s="62" t="str">
        <f>'3.1 ТП. Диз-ген'!B26</f>
        <v>Резервный дизель-генератор</v>
      </c>
      <c r="C37" s="29"/>
      <c r="D37" s="56"/>
      <c r="E37" s="30"/>
      <c r="F37" s="31">
        <f>'3.1 ТП. Диз-ген'!F26</f>
        <v>0</v>
      </c>
      <c r="G37" s="30"/>
      <c r="H37" s="31">
        <f>'3.1 ТП. Диз-ген'!H26</f>
        <v>0</v>
      </c>
      <c r="I37" s="30"/>
      <c r="J37" s="31">
        <f>'3.1 ТП. Диз-ген'!J26</f>
        <v>0</v>
      </c>
      <c r="K37" s="32"/>
    </row>
    <row r="38" spans="1:11" ht="15.75" customHeight="1" outlineLevel="2" x14ac:dyDescent="0.2">
      <c r="A38" s="27" t="s">
        <v>2602</v>
      </c>
      <c r="B38" s="62" t="str">
        <f>'3.1 ТП. Диз-ген'!B28</f>
        <v>Земляные работы</v>
      </c>
      <c r="C38" s="29"/>
      <c r="D38" s="56"/>
      <c r="E38" s="30"/>
      <c r="F38" s="31">
        <f>'3.1 ТП. Диз-ген'!F28</f>
        <v>0</v>
      </c>
      <c r="G38" s="30"/>
      <c r="H38" s="31">
        <f>'3.1 ТП. Диз-ген'!H28</f>
        <v>0</v>
      </c>
      <c r="I38" s="30"/>
      <c r="J38" s="31">
        <f>'3.1 ТП. Диз-ген'!J28</f>
        <v>0</v>
      </c>
      <c r="K38" s="32"/>
    </row>
    <row r="39" spans="1:11" ht="15.75" customHeight="1" outlineLevel="2" x14ac:dyDescent="0.2">
      <c r="A39" s="27" t="s">
        <v>2601</v>
      </c>
      <c r="B39" s="62" t="str">
        <f>'3.1 ТП. Диз-ген'!B40</f>
        <v>Инженерные работы</v>
      </c>
      <c r="C39" s="29"/>
      <c r="D39" s="56"/>
      <c r="E39" s="30"/>
      <c r="F39" s="31">
        <f>'3.1 ТП. Диз-ген'!F40</f>
        <v>0</v>
      </c>
      <c r="G39" s="30"/>
      <c r="H39" s="31">
        <f>'3.1 ТП. Диз-ген'!H40</f>
        <v>0</v>
      </c>
      <c r="I39" s="30"/>
      <c r="J39" s="31">
        <f>'3.1 ТП. Диз-ген'!J40</f>
        <v>0</v>
      </c>
      <c r="K39" s="32"/>
    </row>
    <row r="40" spans="1:11" ht="15.75" customHeight="1" outlineLevel="1" x14ac:dyDescent="0.2">
      <c r="A40" s="64" t="s">
        <v>31</v>
      </c>
      <c r="B40" s="63" t="s">
        <v>2653</v>
      </c>
      <c r="C40" s="65"/>
      <c r="D40" s="66"/>
      <c r="E40" s="67"/>
      <c r="F40" s="68">
        <f>SUBTOTAL(9,F41:F43)</f>
        <v>0</v>
      </c>
      <c r="G40" s="70"/>
      <c r="H40" s="68">
        <f>SUBTOTAL(9,H41:H43)</f>
        <v>0</v>
      </c>
      <c r="I40" s="67"/>
      <c r="J40" s="68">
        <f>SUBTOTAL(9,J41:J43)</f>
        <v>0</v>
      </c>
      <c r="K40" s="71"/>
    </row>
    <row r="41" spans="1:11" ht="15.75" customHeight="1" outlineLevel="2" x14ac:dyDescent="0.2">
      <c r="A41" s="27" t="s">
        <v>382</v>
      </c>
      <c r="B41" s="62" t="str">
        <f>'3.2 Пожарные резервуары'!B10</f>
        <v>Фундамент</v>
      </c>
      <c r="C41" s="29"/>
      <c r="D41" s="56"/>
      <c r="E41" s="30"/>
      <c r="F41" s="31">
        <f>'3.2 Пожарные резервуары'!F10</f>
        <v>0</v>
      </c>
      <c r="G41" s="30"/>
      <c r="H41" s="31">
        <f>'3.2 Пожарные резервуары'!H10</f>
        <v>0</v>
      </c>
      <c r="I41" s="30"/>
      <c r="J41" s="31">
        <f>'3.2 Пожарные резервуары'!J10</f>
        <v>0</v>
      </c>
      <c r="K41" s="32"/>
    </row>
    <row r="42" spans="1:11" ht="15.75" customHeight="1" outlineLevel="2" x14ac:dyDescent="0.2">
      <c r="A42" s="27" t="s">
        <v>396</v>
      </c>
      <c r="B42" s="62" t="str">
        <f>'3.2 Пожарные резервуары'!B24</f>
        <v>Стены и колонны</v>
      </c>
      <c r="C42" s="29"/>
      <c r="D42" s="56"/>
      <c r="E42" s="30"/>
      <c r="F42" s="31">
        <f>'3.2 Пожарные резервуары'!F24</f>
        <v>0</v>
      </c>
      <c r="G42" s="30"/>
      <c r="H42" s="31">
        <f>'3.2 Пожарные резервуары'!H24</f>
        <v>0</v>
      </c>
      <c r="I42" s="30"/>
      <c r="J42" s="31">
        <f>'3.2 Пожарные резервуары'!J24</f>
        <v>0</v>
      </c>
      <c r="K42" s="32"/>
    </row>
    <row r="43" spans="1:11" ht="15.75" customHeight="1" outlineLevel="2" x14ac:dyDescent="0.2">
      <c r="A43" s="27" t="s">
        <v>407</v>
      </c>
      <c r="B43" s="62" t="str">
        <f>'3.2 Пожарные резервуары'!B37</f>
        <v>Плиты перекрытия</v>
      </c>
      <c r="C43" s="29"/>
      <c r="D43" s="56"/>
      <c r="E43" s="30"/>
      <c r="F43" s="31">
        <f>'3.2 Пожарные резервуары'!F37</f>
        <v>0</v>
      </c>
      <c r="G43" s="30"/>
      <c r="H43" s="31">
        <f>'3.2 Пожарные резервуары'!H37</f>
        <v>0</v>
      </c>
      <c r="I43" s="30"/>
      <c r="J43" s="31">
        <f>'3.2 Пожарные резервуары'!J37</f>
        <v>0</v>
      </c>
      <c r="K43" s="32"/>
    </row>
    <row r="44" spans="1:11" ht="15.75" customHeight="1" outlineLevel="1" x14ac:dyDescent="0.2">
      <c r="A44" s="64" t="s">
        <v>32</v>
      </c>
      <c r="B44" s="63" t="s">
        <v>247</v>
      </c>
      <c r="C44" s="65"/>
      <c r="D44" s="66"/>
      <c r="E44" s="67"/>
      <c r="F44" s="68">
        <f>SUBTOTAL(9,F45:F52)</f>
        <v>0</v>
      </c>
      <c r="G44" s="70"/>
      <c r="H44" s="68">
        <f>SUBTOTAL(9,H45:H52)</f>
        <v>0</v>
      </c>
      <c r="I44" s="67"/>
      <c r="J44" s="68">
        <f>SUBTOTAL(9,J45:J52)</f>
        <v>0</v>
      </c>
      <c r="K44" s="71"/>
    </row>
    <row r="45" spans="1:11" ht="15.75" customHeight="1" outlineLevel="2" x14ac:dyDescent="0.2">
      <c r="A45" s="27" t="s">
        <v>272</v>
      </c>
      <c r="B45" s="62" t="str">
        <f>'3.3 Насосная станция'!B10</f>
        <v>Каркас и конструктивные элементы</v>
      </c>
      <c r="C45" s="29"/>
      <c r="D45" s="56"/>
      <c r="E45" s="30"/>
      <c r="F45" s="31">
        <f>'3.3 Насосная станция'!F10</f>
        <v>0</v>
      </c>
      <c r="G45" s="30"/>
      <c r="H45" s="31">
        <f>'3.3 Насосная станция'!H10</f>
        <v>0</v>
      </c>
      <c r="I45" s="30"/>
      <c r="J45" s="31">
        <f>'3.3 Насосная станция'!J10</f>
        <v>0</v>
      </c>
      <c r="K45" s="61"/>
    </row>
    <row r="46" spans="1:11" ht="15.75" customHeight="1" outlineLevel="2" x14ac:dyDescent="0.2">
      <c r="A46" s="27" t="s">
        <v>2663</v>
      </c>
      <c r="B46" s="62" t="str">
        <f>'3.3 Насосная станция'!B28</f>
        <v>Фундаментные плиты</v>
      </c>
      <c r="C46" s="29"/>
      <c r="D46" s="56"/>
      <c r="E46" s="30"/>
      <c r="F46" s="31">
        <f>'3.3 Насосная станция'!F28</f>
        <v>0</v>
      </c>
      <c r="G46" s="30"/>
      <c r="H46" s="31">
        <f>'3.3 Насосная станция'!H28</f>
        <v>0</v>
      </c>
      <c r="I46" s="30"/>
      <c r="J46" s="31">
        <f>'3.3 Насосная станция'!J28</f>
        <v>0</v>
      </c>
      <c r="K46" s="61"/>
    </row>
    <row r="47" spans="1:11" ht="15.75" customHeight="1" outlineLevel="2" x14ac:dyDescent="0.2">
      <c r="A47" s="27" t="s">
        <v>2664</v>
      </c>
      <c r="B47" s="62" t="str">
        <f>'3.3 Насосная станция'!B39</f>
        <v>Стены и перекрытия</v>
      </c>
      <c r="C47" s="29"/>
      <c r="D47" s="56"/>
      <c r="E47" s="30"/>
      <c r="F47" s="31">
        <f>'3.3 Насосная станция'!F39</f>
        <v>0</v>
      </c>
      <c r="G47" s="30"/>
      <c r="H47" s="31">
        <f>'3.3 Насосная станция'!H39</f>
        <v>0</v>
      </c>
      <c r="I47" s="30"/>
      <c r="J47" s="31">
        <f>'3.3 Насосная станция'!J39</f>
        <v>0</v>
      </c>
      <c r="K47" s="61"/>
    </row>
    <row r="48" spans="1:11" ht="15.75" customHeight="1" outlineLevel="2" x14ac:dyDescent="0.2">
      <c r="A48" s="27" t="s">
        <v>2665</v>
      </c>
      <c r="B48" s="62" t="str">
        <f>'3.3 Насосная станция'!B62</f>
        <v>Кровля</v>
      </c>
      <c r="C48" s="29"/>
      <c r="D48" s="56"/>
      <c r="E48" s="30"/>
      <c r="F48" s="31">
        <f>'3.3 Насосная станция'!F62</f>
        <v>0</v>
      </c>
      <c r="G48" s="30"/>
      <c r="H48" s="31">
        <f>'3.3 Насосная станция'!H62</f>
        <v>0</v>
      </c>
      <c r="I48" s="30"/>
      <c r="J48" s="31">
        <f>'3.3 Насосная станция'!J62</f>
        <v>0</v>
      </c>
      <c r="K48" s="61"/>
    </row>
    <row r="49" spans="1:13" ht="15.75" customHeight="1" outlineLevel="2" x14ac:dyDescent="0.2">
      <c r="A49" s="27" t="s">
        <v>2666</v>
      </c>
      <c r="B49" s="62" t="str">
        <f>'3.3 Насосная станция'!B64</f>
        <v>Двери</v>
      </c>
      <c r="C49" s="29"/>
      <c r="D49" s="56"/>
      <c r="E49" s="30"/>
      <c r="F49" s="31">
        <f>'3.3 Насосная станция'!F64</f>
        <v>0</v>
      </c>
      <c r="G49" s="30"/>
      <c r="H49" s="31">
        <f>'3.3 Насосная станция'!H64</f>
        <v>0</v>
      </c>
      <c r="I49" s="30"/>
      <c r="J49" s="31">
        <f>'3.3 Насосная станция'!J64</f>
        <v>0</v>
      </c>
      <c r="K49" s="61"/>
    </row>
    <row r="50" spans="1:13" ht="15.75" customHeight="1" outlineLevel="2" x14ac:dyDescent="0.2">
      <c r="A50" s="27" t="s">
        <v>2667</v>
      </c>
      <c r="B50" s="62" t="str">
        <f>'3.3 Насосная станция'!B67</f>
        <v>Отделочные работы</v>
      </c>
      <c r="C50" s="29"/>
      <c r="D50" s="56"/>
      <c r="E50" s="30"/>
      <c r="F50" s="31">
        <f>'3.3 Насосная станция'!F67</f>
        <v>0</v>
      </c>
      <c r="G50" s="30"/>
      <c r="H50" s="31">
        <f>'3.3 Насосная станция'!H67</f>
        <v>0</v>
      </c>
      <c r="I50" s="30"/>
      <c r="J50" s="31">
        <f>'3.3 Насосная станция'!J67</f>
        <v>0</v>
      </c>
      <c r="K50" s="61"/>
    </row>
    <row r="51" spans="1:13" ht="15.75" customHeight="1" outlineLevel="2" x14ac:dyDescent="0.2">
      <c r="A51" s="27" t="s">
        <v>2668</v>
      </c>
      <c r="B51" s="62" t="str">
        <f>'3.3 Насосная станция'!B73</f>
        <v>Полы</v>
      </c>
      <c r="C51" s="29"/>
      <c r="D51" s="56"/>
      <c r="E51" s="30"/>
      <c r="F51" s="31">
        <f>'3.3 Насосная станция'!F73</f>
        <v>0</v>
      </c>
      <c r="G51" s="30"/>
      <c r="H51" s="31">
        <f>'3.3 Насосная станция'!H73</f>
        <v>0</v>
      </c>
      <c r="I51" s="30"/>
      <c r="J51" s="31">
        <f>'3.3 Насосная станция'!J73</f>
        <v>0</v>
      </c>
      <c r="K51" s="61"/>
    </row>
    <row r="52" spans="1:13" ht="15.75" customHeight="1" outlineLevel="2" x14ac:dyDescent="0.2">
      <c r="A52" s="27" t="s">
        <v>2669</v>
      </c>
      <c r="B52" s="62" t="str">
        <f>'3.3 Насосная станция'!B80</f>
        <v>Инженерные системы</v>
      </c>
      <c r="C52" s="108"/>
      <c r="D52" s="56"/>
      <c r="E52" s="30"/>
      <c r="F52" s="31">
        <f>'3.3 Насосная станция'!F80</f>
        <v>0</v>
      </c>
      <c r="G52" s="30"/>
      <c r="H52" s="31">
        <f>'3.3 Насосная станция'!H80</f>
        <v>0</v>
      </c>
      <c r="I52" s="30"/>
      <c r="J52" s="31">
        <f>'3.3 Насосная станция'!J80</f>
        <v>0</v>
      </c>
      <c r="K52" s="61"/>
    </row>
    <row r="53" spans="1:13" ht="15.75" customHeight="1" outlineLevel="1" x14ac:dyDescent="0.2">
      <c r="A53" s="64" t="s">
        <v>51</v>
      </c>
      <c r="B53" s="63" t="s">
        <v>3410</v>
      </c>
      <c r="C53" s="65"/>
      <c r="D53" s="66"/>
      <c r="E53" s="67"/>
      <c r="F53" s="68">
        <f>'3.4 Емкость для стоков'!F9</f>
        <v>0</v>
      </c>
      <c r="G53" s="70"/>
      <c r="H53" s="68">
        <f>'3.4 Емкость для стоков'!H9</f>
        <v>0</v>
      </c>
      <c r="I53" s="67"/>
      <c r="J53" s="68">
        <f>'3.4 Емкость для стоков'!J9</f>
        <v>0</v>
      </c>
      <c r="K53" s="71"/>
    </row>
    <row r="54" spans="1:13" ht="15.75" customHeight="1" outlineLevel="1" x14ac:dyDescent="0.2">
      <c r="A54" s="64" t="s">
        <v>52</v>
      </c>
      <c r="B54" s="63" t="s">
        <v>3411</v>
      </c>
      <c r="C54" s="65"/>
      <c r="D54" s="66"/>
      <c r="E54" s="67"/>
      <c r="F54" s="68">
        <f>'3.5 Площадка под чиллеры'!F9</f>
        <v>0</v>
      </c>
      <c r="G54" s="70"/>
      <c r="H54" s="68">
        <f>'3.5 Площадка под чиллеры'!H9</f>
        <v>0</v>
      </c>
      <c r="I54" s="67"/>
      <c r="J54" s="68">
        <f>'3.5 Площадка под чиллеры'!J9</f>
        <v>0</v>
      </c>
      <c r="K54" s="71"/>
    </row>
    <row r="55" spans="1:13" ht="15.75" customHeight="1" outlineLevel="1" x14ac:dyDescent="0.2">
      <c r="A55" s="64" t="s">
        <v>53</v>
      </c>
      <c r="B55" s="63" t="s">
        <v>2654</v>
      </c>
      <c r="C55" s="65"/>
      <c r="D55" s="66"/>
      <c r="E55" s="67"/>
      <c r="F55" s="68">
        <f>SUBTOTAL(9,F56:F61)</f>
        <v>0</v>
      </c>
      <c r="G55" s="70"/>
      <c r="H55" s="68">
        <f>SUBTOTAL(9,H56:H61)</f>
        <v>0</v>
      </c>
      <c r="I55" s="67"/>
      <c r="J55" s="68">
        <f>SUBTOTAL(9,J56:J61)</f>
        <v>0</v>
      </c>
      <c r="K55" s="71"/>
    </row>
    <row r="56" spans="1:13" ht="15.75" customHeight="1" outlineLevel="2" x14ac:dyDescent="0.2">
      <c r="A56" s="27" t="s">
        <v>771</v>
      </c>
      <c r="B56" s="62" t="str">
        <f>'3.6 Очистные сооружения'!B10</f>
        <v>Фундаментная плита накопительных ёмкостей Пм-1</v>
      </c>
      <c r="C56" s="29"/>
      <c r="D56" s="56"/>
      <c r="E56" s="30"/>
      <c r="F56" s="31">
        <f>'3.6 Очистные сооружения'!F10</f>
        <v>0</v>
      </c>
      <c r="G56" s="30"/>
      <c r="H56" s="31">
        <f>'3.6 Очистные сооружения'!H10</f>
        <v>0</v>
      </c>
      <c r="I56" s="30"/>
      <c r="J56" s="31">
        <f>'3.6 Очистные сооружения'!J10</f>
        <v>0</v>
      </c>
      <c r="K56" s="61"/>
    </row>
    <row r="57" spans="1:13" ht="15.75" customHeight="1" outlineLevel="2" x14ac:dyDescent="0.2">
      <c r="A57" s="27" t="s">
        <v>772</v>
      </c>
      <c r="B57" s="62" t="str">
        <f>'3.6 Очистные сооружения'!B17</f>
        <v>Фундаментная плита КПНУФ Пм-2</v>
      </c>
      <c r="C57" s="29"/>
      <c r="D57" s="56"/>
      <c r="E57" s="30"/>
      <c r="F57" s="31">
        <f>'3.6 Очистные сооружения'!F17</f>
        <v>0</v>
      </c>
      <c r="G57" s="30"/>
      <c r="H57" s="31">
        <f>'3.6 Очистные сооружения'!H17</f>
        <v>0</v>
      </c>
      <c r="I57" s="30"/>
      <c r="J57" s="31">
        <f>'3.6 Очистные сооружения'!J17</f>
        <v>0</v>
      </c>
      <c r="K57" s="61"/>
    </row>
    <row r="58" spans="1:13" ht="15.75" customHeight="1" outlineLevel="2" x14ac:dyDescent="0.2">
      <c r="A58" s="27" t="s">
        <v>773</v>
      </c>
      <c r="B58" s="62" t="str">
        <f>'3.6 Очистные сооружения'!B23</f>
        <v>Фундаментная плиты колодцев Пм-3, 4, 5</v>
      </c>
      <c r="C58" s="29"/>
      <c r="D58" s="56"/>
      <c r="E58" s="30"/>
      <c r="F58" s="31">
        <f>'3.6 Очистные сооружения'!F23</f>
        <v>0</v>
      </c>
      <c r="G58" s="30"/>
      <c r="H58" s="31">
        <f>'3.6 Очистные сооружения'!H23</f>
        <v>0</v>
      </c>
      <c r="I58" s="30"/>
      <c r="J58" s="31">
        <f>'3.6 Очистные сооружения'!J23</f>
        <v>0</v>
      </c>
      <c r="K58" s="61"/>
    </row>
    <row r="59" spans="1:13" ht="15.75" customHeight="1" outlineLevel="2" x14ac:dyDescent="0.2">
      <c r="A59" s="27" t="s">
        <v>774</v>
      </c>
      <c r="B59" s="62" t="str">
        <f>'3.6 Очистные сооружения'!B30</f>
        <v>Конструктив. Насосная станция</v>
      </c>
      <c r="C59" s="29"/>
      <c r="D59" s="56"/>
      <c r="E59" s="30"/>
      <c r="F59" s="31">
        <f>'3.6 Очистные сооружения'!F30</f>
        <v>0</v>
      </c>
      <c r="G59" s="30"/>
      <c r="H59" s="31">
        <f>'3.6 Очистные сооружения'!H30</f>
        <v>0</v>
      </c>
      <c r="I59" s="30"/>
      <c r="J59" s="31">
        <f>'3.6 Очистные сооружения'!J30</f>
        <v>0</v>
      </c>
      <c r="K59" s="61"/>
    </row>
    <row r="60" spans="1:13" ht="15.75" customHeight="1" outlineLevel="2" x14ac:dyDescent="0.2">
      <c r="A60" s="27" t="s">
        <v>775</v>
      </c>
      <c r="B60" s="62" t="str">
        <f>'3.6 Очистные сооружения'!B54</f>
        <v>Распределительные камеры КР1, 2</v>
      </c>
      <c r="C60" s="29"/>
      <c r="D60" s="56"/>
      <c r="E60" s="30"/>
      <c r="F60" s="31">
        <f>'3.6 Очистные сооружения'!F54</f>
        <v>0</v>
      </c>
      <c r="G60" s="30"/>
      <c r="H60" s="31">
        <f>'3.6 Очистные сооружения'!H54</f>
        <v>0</v>
      </c>
      <c r="I60" s="30"/>
      <c r="J60" s="31">
        <f>'3.6 Очистные сооружения'!J54</f>
        <v>0</v>
      </c>
      <c r="K60" s="61"/>
    </row>
    <row r="61" spans="1:13" ht="15.75" customHeight="1" outlineLevel="2" x14ac:dyDescent="0.2">
      <c r="A61" s="27" t="s">
        <v>836</v>
      </c>
      <c r="B61" s="62" t="str">
        <f>'3.6 Очистные сооружения'!B71</f>
        <v>Сети связи</v>
      </c>
      <c r="C61" s="29"/>
      <c r="D61" s="56"/>
      <c r="E61" s="30"/>
      <c r="F61" s="31">
        <f>'3.6 Очистные сооружения'!F71</f>
        <v>0</v>
      </c>
      <c r="G61" s="30"/>
      <c r="H61" s="31">
        <f>'3.6 Очистные сооружения'!H71</f>
        <v>0</v>
      </c>
      <c r="I61" s="30"/>
      <c r="J61" s="31">
        <f>'3.6 Очистные сооружения'!J71</f>
        <v>0</v>
      </c>
      <c r="K61" s="61"/>
    </row>
    <row r="62" spans="1:13" x14ac:dyDescent="0.2">
      <c r="A62" s="33" t="s">
        <v>40</v>
      </c>
      <c r="B62" s="34" t="s">
        <v>3497</v>
      </c>
      <c r="C62" s="35"/>
      <c r="D62" s="57"/>
      <c r="E62" s="24"/>
      <c r="F62" s="36">
        <f>SUBTOTAL(9,F63:F78)</f>
        <v>0</v>
      </c>
      <c r="G62" s="24"/>
      <c r="H62" s="36">
        <f>SUBTOTAL(9,H63:H78)</f>
        <v>0</v>
      </c>
      <c r="I62" s="24"/>
      <c r="J62" s="36">
        <f>SUBTOTAL(9,J63:J78)</f>
        <v>0</v>
      </c>
      <c r="K62" s="37"/>
    </row>
    <row r="63" spans="1:13" ht="15.75" customHeight="1" outlineLevel="1" x14ac:dyDescent="0.2">
      <c r="A63" s="64" t="s">
        <v>65</v>
      </c>
      <c r="B63" s="63" t="s">
        <v>49</v>
      </c>
      <c r="C63" s="65"/>
      <c r="D63" s="66"/>
      <c r="E63" s="67"/>
      <c r="F63" s="68">
        <f>SUBTOTAL(9,F64:F65)</f>
        <v>0</v>
      </c>
      <c r="G63" s="67"/>
      <c r="H63" s="68">
        <f>SUBTOTAL(9,H64:H65)</f>
        <v>0</v>
      </c>
      <c r="I63" s="67"/>
      <c r="J63" s="68">
        <f>SUBTOTAL(9,J64:J65)</f>
        <v>0</v>
      </c>
      <c r="K63" s="69"/>
      <c r="L63" s="1"/>
      <c r="M63" s="1"/>
    </row>
    <row r="64" spans="1:13" ht="15.75" customHeight="1" outlineLevel="2" x14ac:dyDescent="0.2">
      <c r="A64" s="27" t="s">
        <v>1674</v>
      </c>
      <c r="B64" s="62" t="s">
        <v>546</v>
      </c>
      <c r="C64" s="29"/>
      <c r="D64" s="56"/>
      <c r="E64" s="30"/>
      <c r="F64" s="31">
        <f>'4.1 Внутриплощ ЭОМ '!F10</f>
        <v>0</v>
      </c>
      <c r="G64" s="30"/>
      <c r="H64" s="31">
        <f>'4.1 Внутриплощ ЭОМ '!H10</f>
        <v>0</v>
      </c>
      <c r="I64" s="30"/>
      <c r="J64" s="31">
        <f>'4.1 Внутриплощ ЭОМ '!J10</f>
        <v>0</v>
      </c>
      <c r="K64" s="32"/>
      <c r="L64" s="1"/>
      <c r="M64" s="1"/>
    </row>
    <row r="65" spans="1:13" ht="15.75" customHeight="1" outlineLevel="2" x14ac:dyDescent="0.2">
      <c r="A65" s="27" t="s">
        <v>1685</v>
      </c>
      <c r="B65" s="62" t="s">
        <v>571</v>
      </c>
      <c r="C65" s="29"/>
      <c r="D65" s="56"/>
      <c r="E65" s="30"/>
      <c r="F65" s="31">
        <f>'4.1 Внутриплощ ЭОМ '!F29</f>
        <v>0</v>
      </c>
      <c r="G65" s="30"/>
      <c r="H65" s="31">
        <f>'4.1 Внутриплощ ЭОМ '!H29</f>
        <v>0</v>
      </c>
      <c r="I65" s="30"/>
      <c r="J65" s="31">
        <f>'4.1 Внутриплощ ЭОМ '!J29</f>
        <v>0</v>
      </c>
      <c r="K65" s="32"/>
      <c r="L65" s="1"/>
      <c r="M65" s="1"/>
    </row>
    <row r="66" spans="1:13" outlineLevel="1" x14ac:dyDescent="0.2">
      <c r="A66" s="64" t="s">
        <v>66</v>
      </c>
      <c r="B66" s="63" t="str">
        <f>'4.2 Внеш ЭОМ'!B9</f>
        <v>Внешние сети электроснабжения</v>
      </c>
      <c r="C66" s="65"/>
      <c r="D66" s="66"/>
      <c r="E66" s="67"/>
      <c r="F66" s="68">
        <f>SUBTOTAL(9,F67:F68)</f>
        <v>0</v>
      </c>
      <c r="G66" s="67"/>
      <c r="H66" s="68">
        <f>SUBTOTAL(9,H67:H68)</f>
        <v>0</v>
      </c>
      <c r="I66" s="67"/>
      <c r="J66" s="68">
        <f>SUBTOTAL(9,J67:J68)</f>
        <v>0</v>
      </c>
      <c r="K66" s="69"/>
      <c r="L66" s="1"/>
      <c r="M66" s="1"/>
    </row>
    <row r="67" spans="1:13" outlineLevel="2" x14ac:dyDescent="0.2">
      <c r="A67" s="27" t="s">
        <v>1675</v>
      </c>
      <c r="B67" s="62" t="str">
        <f>'4.2 Внеш ЭОМ'!B10</f>
        <v>Вынос сетей электроснабжения</v>
      </c>
      <c r="C67" s="29"/>
      <c r="D67" s="56"/>
      <c r="E67" s="30"/>
      <c r="F67" s="31">
        <f>'4.2 Внеш ЭОМ'!F10</f>
        <v>0</v>
      </c>
      <c r="G67" s="30"/>
      <c r="H67" s="31">
        <f>'4.2 Внеш ЭОМ'!H10</f>
        <v>0</v>
      </c>
      <c r="I67" s="30"/>
      <c r="J67" s="31">
        <f>'4.2 Внеш ЭОМ'!J10</f>
        <v>0</v>
      </c>
      <c r="K67" s="32"/>
      <c r="L67" s="1"/>
      <c r="M67" s="1"/>
    </row>
    <row r="68" spans="1:13" outlineLevel="2" x14ac:dyDescent="0.2">
      <c r="A68" s="27" t="s">
        <v>1676</v>
      </c>
      <c r="B68" s="62" t="str">
        <f>'4.2 Внеш ЭОМ'!B71</f>
        <v>Внешние сети электроснабжения.</v>
      </c>
      <c r="C68" s="108"/>
      <c r="D68" s="56"/>
      <c r="E68" s="30"/>
      <c r="F68" s="31">
        <f>'4.2 Внеш ЭОМ'!F71</f>
        <v>0</v>
      </c>
      <c r="G68" s="30"/>
      <c r="H68" s="31">
        <f>'4.2 Внеш ЭОМ'!H71</f>
        <v>0</v>
      </c>
      <c r="I68" s="30"/>
      <c r="J68" s="31">
        <f>'4.2 Внеш ЭОМ'!J71</f>
        <v>0</v>
      </c>
      <c r="K68" s="32"/>
      <c r="L68" s="1"/>
      <c r="M68" s="1"/>
    </row>
    <row r="69" spans="1:13" ht="15.75" customHeight="1" outlineLevel="1" x14ac:dyDescent="0.2">
      <c r="A69" s="64" t="s">
        <v>1430</v>
      </c>
      <c r="B69" s="63" t="s">
        <v>835</v>
      </c>
      <c r="C69" s="65"/>
      <c r="D69" s="66"/>
      <c r="E69" s="67"/>
      <c r="F69" s="68">
        <f>SUBTOTAL(9,F70:F75)</f>
        <v>0</v>
      </c>
      <c r="G69" s="67"/>
      <c r="H69" s="68">
        <f>SUBTOTAL(9,H70:H75)</f>
        <v>0</v>
      </c>
      <c r="I69" s="67"/>
      <c r="J69" s="68">
        <f>SUBTOTAL(9,J70:J75)</f>
        <v>0</v>
      </c>
      <c r="K69" s="69"/>
      <c r="L69" s="1"/>
      <c r="M69" s="1"/>
    </row>
    <row r="70" spans="1:13" ht="15.75" customHeight="1" outlineLevel="2" x14ac:dyDescent="0.2">
      <c r="A70" s="27" t="s">
        <v>2952</v>
      </c>
      <c r="B70" s="62" t="s">
        <v>782</v>
      </c>
      <c r="C70" s="29"/>
      <c r="D70" s="56"/>
      <c r="E70" s="30"/>
      <c r="F70" s="31">
        <f>'4.3 НВК'!F10</f>
        <v>0</v>
      </c>
      <c r="G70" s="30"/>
      <c r="H70" s="31">
        <f>'4.3 НВК'!H10</f>
        <v>0</v>
      </c>
      <c r="I70" s="30"/>
      <c r="J70" s="31">
        <f>'4.3 НВК'!J10</f>
        <v>0</v>
      </c>
      <c r="K70" s="32"/>
      <c r="L70" s="1"/>
      <c r="M70" s="1"/>
    </row>
    <row r="71" spans="1:13" ht="15.75" customHeight="1" outlineLevel="2" x14ac:dyDescent="0.2">
      <c r="A71" s="27" t="s">
        <v>2953</v>
      </c>
      <c r="B71" s="62" t="s">
        <v>783</v>
      </c>
      <c r="C71" s="29"/>
      <c r="D71" s="56"/>
      <c r="E71" s="30"/>
      <c r="F71" s="31">
        <f>'4.3 НВК'!F86</f>
        <v>0</v>
      </c>
      <c r="G71" s="30"/>
      <c r="H71" s="31">
        <f>'4.3 НВК'!H86</f>
        <v>0</v>
      </c>
      <c r="I71" s="30"/>
      <c r="J71" s="31">
        <f>'4.3 НВК'!J86</f>
        <v>0</v>
      </c>
      <c r="K71" s="32"/>
      <c r="L71" s="1"/>
      <c r="M71" s="1"/>
    </row>
    <row r="72" spans="1:13" ht="15.75" customHeight="1" outlineLevel="2" x14ac:dyDescent="0.2">
      <c r="A72" s="27" t="s">
        <v>2954</v>
      </c>
      <c r="B72" s="62" t="s">
        <v>1016</v>
      </c>
      <c r="C72" s="29"/>
      <c r="D72" s="56"/>
      <c r="E72" s="30"/>
      <c r="F72" s="31">
        <f>'4.3 НВК'!F133</f>
        <v>0</v>
      </c>
      <c r="G72" s="30"/>
      <c r="H72" s="31">
        <f>'4.3 НВК'!H133</f>
        <v>0</v>
      </c>
      <c r="I72" s="30"/>
      <c r="J72" s="31">
        <f>'4.3 НВК'!J133</f>
        <v>0</v>
      </c>
      <c r="K72" s="32"/>
      <c r="L72" s="1"/>
      <c r="M72" s="1"/>
    </row>
    <row r="73" spans="1:13" ht="15.75" customHeight="1" outlineLevel="2" x14ac:dyDescent="0.2">
      <c r="A73" s="27" t="s">
        <v>2955</v>
      </c>
      <c r="B73" s="62" t="s">
        <v>784</v>
      </c>
      <c r="C73" s="29"/>
      <c r="D73" s="56"/>
      <c r="E73" s="30"/>
      <c r="F73" s="31">
        <f>'4.3 НВК'!F176</f>
        <v>0</v>
      </c>
      <c r="G73" s="30"/>
      <c r="H73" s="31">
        <f>'4.3 НВК'!H176</f>
        <v>0</v>
      </c>
      <c r="I73" s="30"/>
      <c r="J73" s="31">
        <f>'4.3 НВК'!J176</f>
        <v>0</v>
      </c>
      <c r="K73" s="32"/>
      <c r="L73" s="1"/>
      <c r="M73" s="1"/>
    </row>
    <row r="74" spans="1:13" ht="15.75" customHeight="1" outlineLevel="2" x14ac:dyDescent="0.2">
      <c r="A74" s="27" t="s">
        <v>2956</v>
      </c>
      <c r="B74" s="62" t="s">
        <v>785</v>
      </c>
      <c r="C74" s="29"/>
      <c r="D74" s="56"/>
      <c r="E74" s="30"/>
      <c r="F74" s="31">
        <f>'4.3 НВК'!F202</f>
        <v>0</v>
      </c>
      <c r="G74" s="30"/>
      <c r="H74" s="31">
        <f>'4.3 НВК'!H202</f>
        <v>0</v>
      </c>
      <c r="I74" s="30"/>
      <c r="J74" s="31">
        <f>'4.3 НВК'!J202</f>
        <v>0</v>
      </c>
      <c r="K74" s="32"/>
      <c r="L74" s="1"/>
      <c r="M74" s="1"/>
    </row>
    <row r="75" spans="1:13" ht="15.75" customHeight="1" outlineLevel="2" x14ac:dyDescent="0.2">
      <c r="A75" s="27" t="s">
        <v>2957</v>
      </c>
      <c r="B75" s="62" t="s">
        <v>1017</v>
      </c>
      <c r="C75" s="29"/>
      <c r="D75" s="56"/>
      <c r="E75" s="30"/>
      <c r="F75" s="31">
        <f>'4.3 НВК'!F293</f>
        <v>0</v>
      </c>
      <c r="G75" s="30"/>
      <c r="H75" s="31">
        <f>'4.3 НВК'!H293</f>
        <v>0</v>
      </c>
      <c r="I75" s="30"/>
      <c r="J75" s="31">
        <f>'4.3 НВК'!J293</f>
        <v>0</v>
      </c>
      <c r="K75" s="32"/>
      <c r="L75" s="1"/>
      <c r="M75" s="1"/>
    </row>
    <row r="76" spans="1:13" ht="15.75" customHeight="1" outlineLevel="1" x14ac:dyDescent="0.2">
      <c r="A76" s="64" t="s">
        <v>1673</v>
      </c>
      <c r="B76" s="63" t="s">
        <v>50</v>
      </c>
      <c r="C76" s="65"/>
      <c r="D76" s="66"/>
      <c r="E76" s="67"/>
      <c r="F76" s="68">
        <f>SUBTOTAL(9,F77:F78)</f>
        <v>0</v>
      </c>
      <c r="G76" s="67"/>
      <c r="H76" s="68">
        <f>SUBTOTAL(9,H77:H78)</f>
        <v>0</v>
      </c>
      <c r="I76" s="67"/>
      <c r="J76" s="68">
        <f>SUBTOTAL(9,J77:J78)</f>
        <v>0</v>
      </c>
      <c r="K76" s="69"/>
      <c r="L76" s="1"/>
      <c r="M76" s="1"/>
    </row>
    <row r="77" spans="1:13" ht="15.75" customHeight="1" outlineLevel="2" x14ac:dyDescent="0.2">
      <c r="A77" s="27" t="s">
        <v>2958</v>
      </c>
      <c r="B77" s="62" t="str">
        <f>'4.4 Сети связи'!B10</f>
        <v>Внутриплощадочные сети</v>
      </c>
      <c r="C77" s="29"/>
      <c r="D77" s="56"/>
      <c r="E77" s="30"/>
      <c r="F77" s="31">
        <f>'4.4 Сети связи'!F10</f>
        <v>0</v>
      </c>
      <c r="G77" s="30"/>
      <c r="H77" s="31">
        <f>'4.4 Сети связи'!H10</f>
        <v>0</v>
      </c>
      <c r="I77" s="30"/>
      <c r="J77" s="31">
        <f>'4.4 Сети связи'!J10</f>
        <v>0</v>
      </c>
      <c r="K77" s="32"/>
      <c r="L77" s="1"/>
      <c r="M77" s="1"/>
    </row>
    <row r="78" spans="1:13" ht="15.75" customHeight="1" outlineLevel="2" x14ac:dyDescent="0.2">
      <c r="A78" s="27" t="s">
        <v>2959</v>
      </c>
      <c r="B78" s="62" t="str">
        <f>'4.4 Сети связи'!B56</f>
        <v>Внешние сети</v>
      </c>
      <c r="C78" s="29"/>
      <c r="D78" s="56"/>
      <c r="E78" s="30"/>
      <c r="F78" s="31">
        <f>'4.4 Сети связи'!F56</f>
        <v>0</v>
      </c>
      <c r="G78" s="30"/>
      <c r="H78" s="31">
        <f>'4.4 Сети связи'!H56</f>
        <v>0</v>
      </c>
      <c r="I78" s="30"/>
      <c r="J78" s="31">
        <f>'4.4 Сети связи'!J56</f>
        <v>0</v>
      </c>
      <c r="K78" s="32"/>
      <c r="L78" s="1"/>
      <c r="M78" s="1"/>
    </row>
    <row r="79" spans="1:13" ht="31.5" x14ac:dyDescent="0.2">
      <c r="A79" s="33" t="s">
        <v>41</v>
      </c>
      <c r="B79" s="34" t="s">
        <v>3401</v>
      </c>
      <c r="C79" s="35"/>
      <c r="D79" s="57"/>
      <c r="E79" s="24"/>
      <c r="F79" s="36">
        <f>SUBTOTAL(9,F80:F84)</f>
        <v>0</v>
      </c>
      <c r="G79" s="24"/>
      <c r="H79" s="36">
        <f>SUBTOTAL(9,H80:H84)</f>
        <v>0</v>
      </c>
      <c r="I79" s="24"/>
      <c r="J79" s="36">
        <f>SUBTOTAL(9,J80:J84)</f>
        <v>0</v>
      </c>
      <c r="K79" s="37"/>
      <c r="L79" s="207"/>
      <c r="M79" s="1"/>
    </row>
    <row r="80" spans="1:13" outlineLevel="1" x14ac:dyDescent="0.2">
      <c r="A80" s="64" t="s">
        <v>67</v>
      </c>
      <c r="B80" s="63" t="s">
        <v>78</v>
      </c>
      <c r="C80" s="65"/>
      <c r="D80" s="66"/>
      <c r="E80" s="67"/>
      <c r="F80" s="68">
        <f>'5. Благоустройство'!F9</f>
        <v>0</v>
      </c>
      <c r="G80" s="67"/>
      <c r="H80" s="68">
        <f>'5. Благоустройство'!H9</f>
        <v>0</v>
      </c>
      <c r="I80" s="67"/>
      <c r="J80" s="68">
        <f>'5. Благоустройство'!J9</f>
        <v>0</v>
      </c>
      <c r="K80" s="69"/>
      <c r="L80" s="1"/>
      <c r="M80" s="1"/>
    </row>
    <row r="81" spans="1:13" ht="31.5" outlineLevel="1" x14ac:dyDescent="0.2">
      <c r="A81" s="64" t="s">
        <v>68</v>
      </c>
      <c r="B81" s="63" t="s">
        <v>1431</v>
      </c>
      <c r="C81" s="65"/>
      <c r="D81" s="66"/>
      <c r="E81" s="67"/>
      <c r="F81" s="68">
        <f>'5. Благоустройство'!F15</f>
        <v>0</v>
      </c>
      <c r="G81" s="67"/>
      <c r="H81" s="68">
        <f>'5. Благоустройство'!H15</f>
        <v>0</v>
      </c>
      <c r="I81" s="67"/>
      <c r="J81" s="68">
        <f>'5. Благоустройство'!J15</f>
        <v>0</v>
      </c>
      <c r="K81" s="69"/>
      <c r="L81" s="1"/>
      <c r="M81" s="1"/>
    </row>
    <row r="82" spans="1:13" outlineLevel="1" x14ac:dyDescent="0.2">
      <c r="A82" s="64" t="s">
        <v>73</v>
      </c>
      <c r="B82" s="63" t="s">
        <v>106</v>
      </c>
      <c r="C82" s="65"/>
      <c r="D82" s="66"/>
      <c r="E82" s="67"/>
      <c r="F82" s="68">
        <f>'5. Благоустройство'!F24</f>
        <v>0</v>
      </c>
      <c r="G82" s="67"/>
      <c r="H82" s="68">
        <f>'5. Благоустройство'!H24</f>
        <v>0</v>
      </c>
      <c r="I82" s="67"/>
      <c r="J82" s="68">
        <f>'5. Благоустройство'!J24</f>
        <v>0</v>
      </c>
      <c r="K82" s="69"/>
      <c r="L82" s="1"/>
      <c r="M82" s="1"/>
    </row>
    <row r="83" spans="1:13" outlineLevel="1" x14ac:dyDescent="0.2">
      <c r="A83" s="64" t="s">
        <v>74</v>
      </c>
      <c r="B83" s="63" t="s">
        <v>114</v>
      </c>
      <c r="C83" s="65"/>
      <c r="D83" s="66"/>
      <c r="E83" s="67"/>
      <c r="F83" s="68">
        <f>'5. Благоустройство'!F31</f>
        <v>0</v>
      </c>
      <c r="G83" s="67"/>
      <c r="H83" s="68">
        <f>'5. Благоустройство'!H31</f>
        <v>0</v>
      </c>
      <c r="I83" s="67"/>
      <c r="J83" s="68">
        <f>'5. Благоустройство'!J31</f>
        <v>0</v>
      </c>
      <c r="K83" s="69"/>
      <c r="L83" s="1"/>
      <c r="M83" s="1"/>
    </row>
    <row r="84" spans="1:13" outlineLevel="1" x14ac:dyDescent="0.2">
      <c r="A84" s="64" t="s">
        <v>1679</v>
      </c>
      <c r="B84" s="63" t="s">
        <v>1768</v>
      </c>
      <c r="C84" s="65"/>
      <c r="D84" s="66"/>
      <c r="E84" s="67"/>
      <c r="F84" s="68">
        <f>'5. Благоустройство'!F38</f>
        <v>0</v>
      </c>
      <c r="G84" s="67"/>
      <c r="H84" s="68">
        <f>'5. Благоустройство'!H38</f>
        <v>0</v>
      </c>
      <c r="I84" s="67"/>
      <c r="J84" s="68">
        <f>'5. Благоустройство'!J38</f>
        <v>0</v>
      </c>
      <c r="K84" s="69"/>
      <c r="L84" s="1"/>
      <c r="M84" s="1"/>
    </row>
    <row r="85" spans="1:13" x14ac:dyDescent="0.2">
      <c r="A85" s="33" t="s">
        <v>42</v>
      </c>
      <c r="B85" s="34" t="s">
        <v>1677</v>
      </c>
      <c r="C85" s="35"/>
      <c r="D85" s="57"/>
      <c r="E85" s="24"/>
      <c r="F85" s="36">
        <f>SUBTOTAL(9,F86:F90)</f>
        <v>0</v>
      </c>
      <c r="G85" s="24"/>
      <c r="H85" s="36">
        <f>SUBTOTAL(9,H86:H90)</f>
        <v>0</v>
      </c>
      <c r="I85" s="24"/>
      <c r="J85" s="36">
        <f>SUBTOTAL(9,J86:J90)</f>
        <v>0</v>
      </c>
      <c r="K85" s="37"/>
      <c r="L85" s="207"/>
      <c r="M85" s="1"/>
    </row>
    <row r="86" spans="1:13" ht="31.5" customHeight="1" outlineLevel="1" x14ac:dyDescent="0.2">
      <c r="A86" s="64" t="s">
        <v>69</v>
      </c>
      <c r="B86" s="63" t="s">
        <v>55</v>
      </c>
      <c r="C86" s="65" t="s">
        <v>1</v>
      </c>
      <c r="D86" s="66">
        <v>420</v>
      </c>
      <c r="E86" s="67"/>
      <c r="F86" s="68">
        <f t="shared" ref="F86:F87" si="0">E86*D86</f>
        <v>0</v>
      </c>
      <c r="G86" s="196"/>
      <c r="H86" s="68">
        <f t="shared" ref="H86:H87" si="1">G86*D86</f>
        <v>0</v>
      </c>
      <c r="I86" s="67">
        <f t="shared" ref="I86:I87" si="2">E86+G86</f>
        <v>0</v>
      </c>
      <c r="J86" s="68">
        <f t="shared" ref="J86:J87" si="3">D86*I86</f>
        <v>0</v>
      </c>
      <c r="K86" s="69"/>
      <c r="L86" s="1"/>
      <c r="M86" s="1"/>
    </row>
    <row r="87" spans="1:13" ht="31.5" customHeight="1" outlineLevel="1" x14ac:dyDescent="0.2">
      <c r="A87" s="64" t="s">
        <v>70</v>
      </c>
      <c r="B87" s="63" t="s">
        <v>1642</v>
      </c>
      <c r="C87" s="72" t="s">
        <v>1</v>
      </c>
      <c r="D87" s="73">
        <v>340</v>
      </c>
      <c r="E87" s="74"/>
      <c r="F87" s="68">
        <f t="shared" si="0"/>
        <v>0</v>
      </c>
      <c r="G87" s="67"/>
      <c r="H87" s="68">
        <f t="shared" si="1"/>
        <v>0</v>
      </c>
      <c r="I87" s="74">
        <f t="shared" si="2"/>
        <v>0</v>
      </c>
      <c r="J87" s="68">
        <f t="shared" si="3"/>
        <v>0</v>
      </c>
      <c r="K87" s="75"/>
      <c r="L87" s="1"/>
      <c r="M87" s="1"/>
    </row>
    <row r="88" spans="1:13" ht="15.75" customHeight="1" outlineLevel="1" x14ac:dyDescent="0.2">
      <c r="A88" s="64" t="s">
        <v>75</v>
      </c>
      <c r="B88" s="63" t="s">
        <v>56</v>
      </c>
      <c r="C88" s="72" t="s">
        <v>1</v>
      </c>
      <c r="D88" s="73">
        <v>260</v>
      </c>
      <c r="E88" s="74"/>
      <c r="F88" s="68">
        <f t="shared" ref="F88:F90" si="4">E88*D88</f>
        <v>0</v>
      </c>
      <c r="G88" s="67"/>
      <c r="H88" s="68">
        <f t="shared" ref="H88:H90" si="5">G88*D88</f>
        <v>0</v>
      </c>
      <c r="I88" s="74">
        <f t="shared" ref="I88:I90" si="6">E88+G88</f>
        <v>0</v>
      </c>
      <c r="J88" s="68">
        <f t="shared" ref="J88:J90" si="7">D88*I88</f>
        <v>0</v>
      </c>
      <c r="K88" s="75"/>
      <c r="L88" s="1"/>
      <c r="M88" s="1"/>
    </row>
    <row r="89" spans="1:13" ht="15.75" customHeight="1" outlineLevel="1" x14ac:dyDescent="0.2">
      <c r="A89" s="64" t="s">
        <v>1680</v>
      </c>
      <c r="B89" s="63" t="s">
        <v>57</v>
      </c>
      <c r="C89" s="72" t="s">
        <v>131</v>
      </c>
      <c r="D89" s="73">
        <v>1</v>
      </c>
      <c r="E89" s="74"/>
      <c r="F89" s="68">
        <f t="shared" si="4"/>
        <v>0</v>
      </c>
      <c r="G89" s="67"/>
      <c r="H89" s="68">
        <f t="shared" si="5"/>
        <v>0</v>
      </c>
      <c r="I89" s="74">
        <f t="shared" si="6"/>
        <v>0</v>
      </c>
      <c r="J89" s="68">
        <f t="shared" si="7"/>
        <v>0</v>
      </c>
      <c r="K89" s="75"/>
      <c r="L89" s="1"/>
      <c r="M89" s="1"/>
    </row>
    <row r="90" spans="1:13" ht="31.5" customHeight="1" outlineLevel="1" x14ac:dyDescent="0.2">
      <c r="A90" s="64" t="s">
        <v>1681</v>
      </c>
      <c r="B90" s="63" t="s">
        <v>1432</v>
      </c>
      <c r="C90" s="72" t="s">
        <v>131</v>
      </c>
      <c r="D90" s="73">
        <v>1</v>
      </c>
      <c r="E90" s="74"/>
      <c r="F90" s="68">
        <f t="shared" si="4"/>
        <v>0</v>
      </c>
      <c r="G90" s="67"/>
      <c r="H90" s="68">
        <f t="shared" si="5"/>
        <v>0</v>
      </c>
      <c r="I90" s="74">
        <f t="shared" si="6"/>
        <v>0</v>
      </c>
      <c r="J90" s="68">
        <f t="shared" si="7"/>
        <v>0</v>
      </c>
      <c r="K90" s="75"/>
      <c r="L90" s="1"/>
      <c r="M90" s="1"/>
    </row>
    <row r="91" spans="1:13" x14ac:dyDescent="0.2">
      <c r="A91" s="33" t="s">
        <v>43</v>
      </c>
      <c r="B91" s="34" t="s">
        <v>1678</v>
      </c>
      <c r="C91" s="35"/>
      <c r="D91" s="57"/>
      <c r="E91" s="24"/>
      <c r="F91" s="36">
        <f>SUBTOTAL(9,F92:F113)</f>
        <v>0</v>
      </c>
      <c r="G91" s="24"/>
      <c r="H91" s="36">
        <f>SUBTOTAL(9,H92:H113)</f>
        <v>0</v>
      </c>
      <c r="I91" s="24"/>
      <c r="J91" s="36">
        <f>SUBTOTAL(9,J92:J117)</f>
        <v>0</v>
      </c>
      <c r="K91" s="37"/>
      <c r="L91" s="207"/>
      <c r="M91" s="1"/>
    </row>
    <row r="92" spans="1:13" ht="15.75" customHeight="1" outlineLevel="1" x14ac:dyDescent="0.2">
      <c r="A92" s="64" t="s">
        <v>71</v>
      </c>
      <c r="B92" s="63" t="s">
        <v>3521</v>
      </c>
      <c r="C92" s="65" t="s">
        <v>131</v>
      </c>
      <c r="D92" s="66">
        <v>1</v>
      </c>
      <c r="E92" s="67"/>
      <c r="F92" s="68">
        <f>SUBTOTAL(9,F93:F95)</f>
        <v>0</v>
      </c>
      <c r="G92" s="67"/>
      <c r="H92" s="68">
        <f t="shared" ref="H92" si="8">G92*D92</f>
        <v>0</v>
      </c>
      <c r="I92" s="74">
        <f t="shared" ref="I92" si="9">E92+G92</f>
        <v>0</v>
      </c>
      <c r="J92" s="68">
        <f t="shared" ref="J92" si="10">D92*I92</f>
        <v>0</v>
      </c>
      <c r="K92" s="69"/>
      <c r="L92" s="1"/>
      <c r="M92" s="1"/>
    </row>
    <row r="93" spans="1:13" ht="15.75" customHeight="1" outlineLevel="2" x14ac:dyDescent="0.2">
      <c r="A93" s="27" t="s">
        <v>1682</v>
      </c>
      <c r="B93" s="62" t="s">
        <v>85</v>
      </c>
      <c r="C93" s="29" t="s">
        <v>131</v>
      </c>
      <c r="D93" s="56">
        <v>1</v>
      </c>
      <c r="E93" s="30"/>
      <c r="F93" s="31">
        <f t="shared" ref="F93:F101" si="11">E93*D93</f>
        <v>0</v>
      </c>
      <c r="G93" s="30"/>
      <c r="H93" s="31">
        <f t="shared" ref="H93:H101" si="12">G93*D93</f>
        <v>0</v>
      </c>
      <c r="I93" s="30">
        <f t="shared" ref="I93:I101" si="13">E93+G93</f>
        <v>0</v>
      </c>
      <c r="J93" s="31">
        <f t="shared" ref="J93:J101" si="14">D93*I93</f>
        <v>0</v>
      </c>
      <c r="K93" s="32"/>
      <c r="L93" s="1"/>
      <c r="M93" s="1"/>
    </row>
    <row r="94" spans="1:13" ht="31.5" customHeight="1" outlineLevel="2" x14ac:dyDescent="0.2">
      <c r="A94" s="27" t="s">
        <v>1683</v>
      </c>
      <c r="B94" s="62" t="s">
        <v>86</v>
      </c>
      <c r="C94" s="29" t="s">
        <v>131</v>
      </c>
      <c r="D94" s="56">
        <v>1</v>
      </c>
      <c r="E94" s="30"/>
      <c r="F94" s="31">
        <f t="shared" si="11"/>
        <v>0</v>
      </c>
      <c r="G94" s="30"/>
      <c r="H94" s="31">
        <f t="shared" si="12"/>
        <v>0</v>
      </c>
      <c r="I94" s="30">
        <f t="shared" si="13"/>
        <v>0</v>
      </c>
      <c r="J94" s="31">
        <f t="shared" si="14"/>
        <v>0</v>
      </c>
      <c r="K94" s="32"/>
      <c r="L94" s="1"/>
      <c r="M94" s="1"/>
    </row>
    <row r="95" spans="1:13" ht="15.75" customHeight="1" outlineLevel="2" x14ac:dyDescent="0.2">
      <c r="A95" s="27" t="s">
        <v>1684</v>
      </c>
      <c r="B95" s="62" t="s">
        <v>3522</v>
      </c>
      <c r="C95" s="29" t="s">
        <v>1643</v>
      </c>
      <c r="D95" s="56">
        <v>10</v>
      </c>
      <c r="E95" s="30"/>
      <c r="F95" s="31">
        <f t="shared" si="11"/>
        <v>0</v>
      </c>
      <c r="G95" s="30"/>
      <c r="H95" s="31">
        <f t="shared" si="12"/>
        <v>0</v>
      </c>
      <c r="I95" s="30">
        <f t="shared" si="13"/>
        <v>0</v>
      </c>
      <c r="J95" s="31">
        <f t="shared" si="14"/>
        <v>0</v>
      </c>
      <c r="K95" s="32"/>
      <c r="L95" s="1"/>
      <c r="M95" s="1"/>
    </row>
    <row r="96" spans="1:13" ht="15.75" customHeight="1" outlineLevel="1" x14ac:dyDescent="0.2">
      <c r="A96" s="64" t="s">
        <v>72</v>
      </c>
      <c r="B96" s="63" t="s">
        <v>58</v>
      </c>
      <c r="C96" s="65" t="s">
        <v>1643</v>
      </c>
      <c r="D96" s="66">
        <v>10</v>
      </c>
      <c r="E96" s="74"/>
      <c r="F96" s="68">
        <f t="shared" si="11"/>
        <v>0</v>
      </c>
      <c r="G96" s="67"/>
      <c r="H96" s="68">
        <f t="shared" si="12"/>
        <v>0</v>
      </c>
      <c r="I96" s="74">
        <f t="shared" si="13"/>
        <v>0</v>
      </c>
      <c r="J96" s="68">
        <f t="shared" si="14"/>
        <v>0</v>
      </c>
      <c r="K96" s="69"/>
      <c r="L96" s="1"/>
      <c r="M96" s="1"/>
    </row>
    <row r="97" spans="1:13" ht="15.75" customHeight="1" outlineLevel="1" x14ac:dyDescent="0.2">
      <c r="A97" s="64" t="s">
        <v>76</v>
      </c>
      <c r="B97" s="63" t="s">
        <v>59</v>
      </c>
      <c r="C97" s="65" t="s">
        <v>1643</v>
      </c>
      <c r="D97" s="66">
        <v>10</v>
      </c>
      <c r="E97" s="74"/>
      <c r="F97" s="68">
        <f t="shared" si="11"/>
        <v>0</v>
      </c>
      <c r="G97" s="67"/>
      <c r="H97" s="68">
        <f t="shared" si="12"/>
        <v>0</v>
      </c>
      <c r="I97" s="74">
        <f t="shared" si="13"/>
        <v>0</v>
      </c>
      <c r="J97" s="68">
        <f t="shared" si="14"/>
        <v>0</v>
      </c>
      <c r="K97" s="69"/>
      <c r="L97" s="1"/>
      <c r="M97" s="1"/>
    </row>
    <row r="98" spans="1:13" ht="15.75" customHeight="1" outlineLevel="1" x14ac:dyDescent="0.2">
      <c r="A98" s="64" t="s">
        <v>77</v>
      </c>
      <c r="B98" s="63" t="s">
        <v>60</v>
      </c>
      <c r="C98" s="65" t="s">
        <v>1643</v>
      </c>
      <c r="D98" s="66">
        <v>10</v>
      </c>
      <c r="E98" s="74"/>
      <c r="F98" s="68">
        <f t="shared" si="11"/>
        <v>0</v>
      </c>
      <c r="G98" s="67"/>
      <c r="H98" s="68">
        <f t="shared" si="12"/>
        <v>0</v>
      </c>
      <c r="I98" s="74">
        <f t="shared" si="13"/>
        <v>0</v>
      </c>
      <c r="J98" s="68">
        <f t="shared" si="14"/>
        <v>0</v>
      </c>
      <c r="K98" s="69"/>
      <c r="L98" s="1"/>
      <c r="M98" s="1"/>
    </row>
    <row r="99" spans="1:13" ht="15.75" customHeight="1" outlineLevel="1" x14ac:dyDescent="0.2">
      <c r="A99" s="64" t="s">
        <v>3404</v>
      </c>
      <c r="B99" s="63" t="s">
        <v>61</v>
      </c>
      <c r="C99" s="65" t="s">
        <v>1643</v>
      </c>
      <c r="D99" s="66">
        <v>10</v>
      </c>
      <c r="E99" s="74"/>
      <c r="F99" s="68">
        <f t="shared" si="11"/>
        <v>0</v>
      </c>
      <c r="G99" s="67"/>
      <c r="H99" s="68">
        <f t="shared" si="12"/>
        <v>0</v>
      </c>
      <c r="I99" s="74">
        <f t="shared" si="13"/>
        <v>0</v>
      </c>
      <c r="J99" s="68">
        <f t="shared" si="14"/>
        <v>0</v>
      </c>
      <c r="K99" s="69"/>
      <c r="L99" s="1"/>
      <c r="M99" s="1"/>
    </row>
    <row r="100" spans="1:13" ht="15.75" customHeight="1" outlineLevel="1" x14ac:dyDescent="0.2">
      <c r="A100" s="64" t="s">
        <v>3405</v>
      </c>
      <c r="B100" s="63" t="s">
        <v>62</v>
      </c>
      <c r="C100" s="65" t="s">
        <v>1643</v>
      </c>
      <c r="D100" s="66">
        <v>10</v>
      </c>
      <c r="E100" s="74"/>
      <c r="F100" s="68">
        <f t="shared" si="11"/>
        <v>0</v>
      </c>
      <c r="G100" s="67"/>
      <c r="H100" s="68">
        <f t="shared" si="12"/>
        <v>0</v>
      </c>
      <c r="I100" s="74">
        <f t="shared" si="13"/>
        <v>0</v>
      </c>
      <c r="J100" s="68">
        <f t="shared" si="14"/>
        <v>0</v>
      </c>
      <c r="K100" s="69"/>
      <c r="L100" s="1"/>
      <c r="M100" s="1"/>
    </row>
    <row r="101" spans="1:13" ht="15.75" customHeight="1" outlineLevel="1" x14ac:dyDescent="0.2">
      <c r="A101" s="64" t="s">
        <v>3406</v>
      </c>
      <c r="B101" s="63" t="s">
        <v>63</v>
      </c>
      <c r="C101" s="65" t="s">
        <v>1643</v>
      </c>
      <c r="D101" s="66">
        <v>2</v>
      </c>
      <c r="E101" s="74"/>
      <c r="F101" s="68">
        <f t="shared" si="11"/>
        <v>0</v>
      </c>
      <c r="G101" s="67"/>
      <c r="H101" s="68">
        <f t="shared" si="12"/>
        <v>0</v>
      </c>
      <c r="I101" s="74">
        <f t="shared" si="13"/>
        <v>0</v>
      </c>
      <c r="J101" s="68">
        <f t="shared" si="14"/>
        <v>0</v>
      </c>
      <c r="K101" s="69"/>
      <c r="L101" s="1"/>
      <c r="M101" s="1"/>
    </row>
    <row r="102" spans="1:13" ht="15.75" customHeight="1" outlineLevel="1" x14ac:dyDescent="0.2">
      <c r="A102" s="64" t="s">
        <v>3407</v>
      </c>
      <c r="B102" s="63" t="s">
        <v>3446</v>
      </c>
      <c r="C102" s="65" t="s">
        <v>131</v>
      </c>
      <c r="D102" s="66">
        <v>1</v>
      </c>
      <c r="E102" s="67"/>
      <c r="F102" s="68">
        <f t="shared" ref="F102:F105" si="15">E102*D102</f>
        <v>0</v>
      </c>
      <c r="G102" s="67"/>
      <c r="H102" s="68">
        <f t="shared" ref="H102" si="16">G102*D102</f>
        <v>0</v>
      </c>
      <c r="I102" s="67">
        <f t="shared" ref="I102" si="17">E102+G102</f>
        <v>0</v>
      </c>
      <c r="J102" s="68">
        <f t="shared" ref="J102" si="18">D102*I102</f>
        <v>0</v>
      </c>
      <c r="K102" s="69"/>
      <c r="L102" s="1"/>
      <c r="M102" s="1"/>
    </row>
    <row r="103" spans="1:13" ht="15.75" customHeight="1" outlineLevel="1" x14ac:dyDescent="0.2">
      <c r="A103" s="64" t="s">
        <v>3408</v>
      </c>
      <c r="B103" s="63" t="s">
        <v>3447</v>
      </c>
      <c r="C103" s="65" t="s">
        <v>131</v>
      </c>
      <c r="D103" s="66">
        <v>1</v>
      </c>
      <c r="E103" s="67"/>
      <c r="F103" s="68">
        <f t="shared" si="15"/>
        <v>0</v>
      </c>
      <c r="G103" s="67"/>
      <c r="H103" s="68">
        <f t="shared" ref="H103:H105" si="19">G103*D103</f>
        <v>0</v>
      </c>
      <c r="I103" s="67">
        <f t="shared" ref="I103:I105" si="20">E103+G103</f>
        <v>0</v>
      </c>
      <c r="J103" s="68">
        <f t="shared" ref="J103:J105" si="21">D103*I103</f>
        <v>0</v>
      </c>
      <c r="K103" s="69"/>
      <c r="L103" s="1"/>
      <c r="M103" s="1"/>
    </row>
    <row r="104" spans="1:13" ht="15.75" customHeight="1" outlineLevel="1" x14ac:dyDescent="0.2">
      <c r="A104" s="64" t="s">
        <v>3409</v>
      </c>
      <c r="B104" s="63" t="s">
        <v>3448</v>
      </c>
      <c r="C104" s="65" t="s">
        <v>131</v>
      </c>
      <c r="D104" s="66">
        <v>1</v>
      </c>
      <c r="E104" s="67"/>
      <c r="F104" s="68">
        <f t="shared" si="15"/>
        <v>0</v>
      </c>
      <c r="G104" s="67"/>
      <c r="H104" s="68">
        <f t="shared" si="19"/>
        <v>0</v>
      </c>
      <c r="I104" s="67">
        <f t="shared" si="20"/>
        <v>0</v>
      </c>
      <c r="J104" s="68">
        <f t="shared" si="21"/>
        <v>0</v>
      </c>
      <c r="K104" s="69"/>
      <c r="L104" s="1"/>
      <c r="M104" s="1"/>
    </row>
    <row r="105" spans="1:13" ht="15.75" customHeight="1" outlineLevel="1" x14ac:dyDescent="0.2">
      <c r="A105" s="64" t="s">
        <v>3413</v>
      </c>
      <c r="B105" s="63" t="s">
        <v>3449</v>
      </c>
      <c r="C105" s="65" t="s">
        <v>131</v>
      </c>
      <c r="D105" s="66">
        <v>1</v>
      </c>
      <c r="E105" s="67"/>
      <c r="F105" s="68">
        <f t="shared" si="15"/>
        <v>0</v>
      </c>
      <c r="G105" s="67"/>
      <c r="H105" s="68">
        <f t="shared" si="19"/>
        <v>0</v>
      </c>
      <c r="I105" s="67">
        <f t="shared" si="20"/>
        <v>0</v>
      </c>
      <c r="J105" s="68">
        <f t="shared" si="21"/>
        <v>0</v>
      </c>
      <c r="K105" s="69"/>
      <c r="L105" s="1"/>
      <c r="M105" s="1"/>
    </row>
    <row r="106" spans="1:13" ht="15.75" customHeight="1" outlineLevel="1" x14ac:dyDescent="0.2">
      <c r="A106" s="64" t="s">
        <v>3419</v>
      </c>
      <c r="B106" s="63" t="s">
        <v>64</v>
      </c>
      <c r="C106" s="65" t="s">
        <v>131</v>
      </c>
      <c r="D106" s="66">
        <v>1</v>
      </c>
      <c r="E106" s="67"/>
      <c r="F106" s="68">
        <f t="shared" ref="F106" si="22">E106*D106</f>
        <v>0</v>
      </c>
      <c r="G106" s="67"/>
      <c r="H106" s="68">
        <f t="shared" ref="H106:H107" si="23">G106*D106</f>
        <v>0</v>
      </c>
      <c r="I106" s="67">
        <f t="shared" ref="I106:I107" si="24">E106+G106</f>
        <v>0</v>
      </c>
      <c r="J106" s="68">
        <f t="shared" ref="J106:J107" si="25">D106*I106</f>
        <v>0</v>
      </c>
      <c r="K106" s="69"/>
      <c r="L106" s="1"/>
      <c r="M106" s="1"/>
    </row>
    <row r="107" spans="1:13" ht="15.75" customHeight="1" outlineLevel="1" x14ac:dyDescent="0.2">
      <c r="A107" s="64" t="s">
        <v>3450</v>
      </c>
      <c r="B107" s="63" t="s">
        <v>1436</v>
      </c>
      <c r="C107" s="65" t="s">
        <v>131</v>
      </c>
      <c r="D107" s="66">
        <v>1</v>
      </c>
      <c r="E107" s="67"/>
      <c r="F107" s="68">
        <f>SUBTOTAL(9,F108:F112)</f>
        <v>0</v>
      </c>
      <c r="G107" s="67"/>
      <c r="H107" s="68">
        <f t="shared" si="23"/>
        <v>0</v>
      </c>
      <c r="I107" s="67">
        <f t="shared" si="24"/>
        <v>0</v>
      </c>
      <c r="J107" s="68">
        <f t="shared" si="25"/>
        <v>0</v>
      </c>
      <c r="K107" s="75"/>
      <c r="L107" s="1"/>
      <c r="M107" s="1"/>
    </row>
    <row r="108" spans="1:13" ht="15.75" customHeight="1" outlineLevel="2" x14ac:dyDescent="0.2">
      <c r="A108" s="27" t="s">
        <v>3414</v>
      </c>
      <c r="B108" s="62" t="s">
        <v>91</v>
      </c>
      <c r="C108" s="108" t="s">
        <v>131</v>
      </c>
      <c r="D108" s="58">
        <v>1</v>
      </c>
      <c r="E108" s="30"/>
      <c r="F108" s="31">
        <f t="shared" ref="F108:F112" si="26">E108*D108</f>
        <v>0</v>
      </c>
      <c r="G108" s="30"/>
      <c r="H108" s="31">
        <f t="shared" ref="H108:H113" si="27">G108*D108</f>
        <v>0</v>
      </c>
      <c r="I108" s="30">
        <f t="shared" ref="I108:I113" si="28">E108+G108</f>
        <v>0</v>
      </c>
      <c r="J108" s="31">
        <f t="shared" ref="J108:J113" si="29">D108*I108</f>
        <v>0</v>
      </c>
      <c r="K108" s="211"/>
      <c r="L108" s="1"/>
      <c r="M108" s="1"/>
    </row>
    <row r="109" spans="1:13" ht="15.75" customHeight="1" outlineLevel="2" x14ac:dyDescent="0.2">
      <c r="A109" s="27" t="s">
        <v>3415</v>
      </c>
      <c r="B109" s="62" t="s">
        <v>92</v>
      </c>
      <c r="C109" s="108" t="s">
        <v>131</v>
      </c>
      <c r="D109" s="58">
        <v>1</v>
      </c>
      <c r="E109" s="30"/>
      <c r="F109" s="31">
        <f t="shared" si="26"/>
        <v>0</v>
      </c>
      <c r="G109" s="30"/>
      <c r="H109" s="31">
        <f t="shared" si="27"/>
        <v>0</v>
      </c>
      <c r="I109" s="30">
        <f t="shared" si="28"/>
        <v>0</v>
      </c>
      <c r="J109" s="31">
        <f t="shared" si="29"/>
        <v>0</v>
      </c>
      <c r="K109" s="211"/>
      <c r="L109" s="1"/>
      <c r="M109" s="1"/>
    </row>
    <row r="110" spans="1:13" ht="15.75" customHeight="1" outlineLevel="2" x14ac:dyDescent="0.2">
      <c r="A110" s="27" t="s">
        <v>3416</v>
      </c>
      <c r="B110" s="62" t="s">
        <v>93</v>
      </c>
      <c r="C110" s="108" t="s">
        <v>131</v>
      </c>
      <c r="D110" s="58">
        <v>1</v>
      </c>
      <c r="E110" s="30"/>
      <c r="F110" s="31">
        <f t="shared" si="26"/>
        <v>0</v>
      </c>
      <c r="G110" s="30"/>
      <c r="H110" s="31">
        <f t="shared" si="27"/>
        <v>0</v>
      </c>
      <c r="I110" s="30">
        <f t="shared" si="28"/>
        <v>0</v>
      </c>
      <c r="J110" s="31">
        <f t="shared" si="29"/>
        <v>0</v>
      </c>
      <c r="K110" s="211"/>
      <c r="L110" s="1"/>
      <c r="M110" s="1"/>
    </row>
    <row r="111" spans="1:13" ht="15.75" customHeight="1" outlineLevel="2" x14ac:dyDescent="0.2">
      <c r="A111" s="27" t="s">
        <v>3417</v>
      </c>
      <c r="B111" s="62" t="s">
        <v>94</v>
      </c>
      <c r="C111" s="108" t="s">
        <v>131</v>
      </c>
      <c r="D111" s="58">
        <v>1</v>
      </c>
      <c r="E111" s="30"/>
      <c r="F111" s="31">
        <f t="shared" si="26"/>
        <v>0</v>
      </c>
      <c r="G111" s="30"/>
      <c r="H111" s="31">
        <f t="shared" si="27"/>
        <v>0</v>
      </c>
      <c r="I111" s="30">
        <f t="shared" si="28"/>
        <v>0</v>
      </c>
      <c r="J111" s="31">
        <f t="shared" si="29"/>
        <v>0</v>
      </c>
      <c r="K111" s="211"/>
      <c r="L111" s="1"/>
      <c r="M111" s="1"/>
    </row>
    <row r="112" spans="1:13" ht="15.75" customHeight="1" outlineLevel="2" x14ac:dyDescent="0.2">
      <c r="A112" s="27" t="s">
        <v>3418</v>
      </c>
      <c r="B112" s="62" t="s">
        <v>95</v>
      </c>
      <c r="C112" s="108" t="s">
        <v>131</v>
      </c>
      <c r="D112" s="58">
        <v>1</v>
      </c>
      <c r="E112" s="30"/>
      <c r="F112" s="31">
        <f t="shared" si="26"/>
        <v>0</v>
      </c>
      <c r="G112" s="30"/>
      <c r="H112" s="31">
        <f t="shared" si="27"/>
        <v>0</v>
      </c>
      <c r="I112" s="30">
        <f t="shared" si="28"/>
        <v>0</v>
      </c>
      <c r="J112" s="31">
        <f t="shared" si="29"/>
        <v>0</v>
      </c>
      <c r="K112" s="211"/>
      <c r="L112" s="1"/>
      <c r="M112" s="1"/>
    </row>
    <row r="113" spans="1:13" ht="15.75" customHeight="1" outlineLevel="1" x14ac:dyDescent="0.2">
      <c r="A113" s="64" t="s">
        <v>3451</v>
      </c>
      <c r="B113" s="63" t="s">
        <v>44</v>
      </c>
      <c r="C113" s="65" t="s">
        <v>131</v>
      </c>
      <c r="D113" s="66">
        <v>1</v>
      </c>
      <c r="E113" s="67"/>
      <c r="F113" s="68">
        <f>SUBTOTAL(9,F114:F117)</f>
        <v>0</v>
      </c>
      <c r="G113" s="67"/>
      <c r="H113" s="68">
        <f t="shared" si="27"/>
        <v>0</v>
      </c>
      <c r="I113" s="67">
        <f t="shared" si="28"/>
        <v>0</v>
      </c>
      <c r="J113" s="68">
        <f t="shared" si="29"/>
        <v>0</v>
      </c>
      <c r="K113" s="75"/>
      <c r="L113" s="1"/>
      <c r="M113" s="1"/>
    </row>
    <row r="114" spans="1:13" ht="15.75" customHeight="1" outlineLevel="2" x14ac:dyDescent="0.2">
      <c r="A114" s="27" t="s">
        <v>3420</v>
      </c>
      <c r="B114" s="62" t="s">
        <v>87</v>
      </c>
      <c r="C114" s="108" t="s">
        <v>131</v>
      </c>
      <c r="D114" s="58">
        <v>1</v>
      </c>
      <c r="E114" s="30"/>
      <c r="F114" s="31">
        <f t="shared" ref="F114:F117" si="30">E114*D114</f>
        <v>0</v>
      </c>
      <c r="G114" s="30"/>
      <c r="H114" s="31">
        <f t="shared" ref="H114:H117" si="31">G114*D114</f>
        <v>0</v>
      </c>
      <c r="I114" s="30">
        <f t="shared" ref="I114:I117" si="32">E114+G114</f>
        <v>0</v>
      </c>
      <c r="J114" s="31">
        <f t="shared" ref="J114:J117" si="33">D114*I114</f>
        <v>0</v>
      </c>
      <c r="K114" s="211"/>
      <c r="L114" s="1"/>
      <c r="M114" s="1"/>
    </row>
    <row r="115" spans="1:13" ht="15.75" customHeight="1" outlineLevel="2" x14ac:dyDescent="0.2">
      <c r="A115" s="27" t="s">
        <v>3421</v>
      </c>
      <c r="B115" s="62" t="s">
        <v>88</v>
      </c>
      <c r="C115" s="108" t="s">
        <v>131</v>
      </c>
      <c r="D115" s="58">
        <v>1</v>
      </c>
      <c r="E115" s="30"/>
      <c r="F115" s="31">
        <f t="shared" si="30"/>
        <v>0</v>
      </c>
      <c r="G115" s="30"/>
      <c r="H115" s="31">
        <f t="shared" si="31"/>
        <v>0</v>
      </c>
      <c r="I115" s="30">
        <f t="shared" si="32"/>
        <v>0</v>
      </c>
      <c r="J115" s="31">
        <f t="shared" si="33"/>
        <v>0</v>
      </c>
      <c r="K115" s="211"/>
      <c r="L115" s="1"/>
      <c r="M115" s="1"/>
    </row>
    <row r="116" spans="1:13" ht="15.75" customHeight="1" outlineLevel="2" x14ac:dyDescent="0.2">
      <c r="A116" s="27" t="s">
        <v>3422</v>
      </c>
      <c r="B116" s="62" t="s">
        <v>89</v>
      </c>
      <c r="C116" s="108" t="s">
        <v>131</v>
      </c>
      <c r="D116" s="58">
        <v>1</v>
      </c>
      <c r="E116" s="30"/>
      <c r="F116" s="31">
        <f t="shared" si="30"/>
        <v>0</v>
      </c>
      <c r="G116" s="30"/>
      <c r="H116" s="31">
        <f t="shared" si="31"/>
        <v>0</v>
      </c>
      <c r="I116" s="30">
        <f t="shared" si="32"/>
        <v>0</v>
      </c>
      <c r="J116" s="31">
        <f t="shared" si="33"/>
        <v>0</v>
      </c>
      <c r="K116" s="211"/>
      <c r="L116" s="1"/>
      <c r="M116" s="1"/>
    </row>
    <row r="117" spans="1:13" ht="15.75" customHeight="1" outlineLevel="2" thickBot="1" x14ac:dyDescent="0.25">
      <c r="A117" s="27" t="s">
        <v>3423</v>
      </c>
      <c r="B117" s="62" t="s">
        <v>90</v>
      </c>
      <c r="C117" s="108" t="s">
        <v>131</v>
      </c>
      <c r="D117" s="58">
        <v>1</v>
      </c>
      <c r="E117" s="30"/>
      <c r="F117" s="31">
        <f t="shared" si="30"/>
        <v>0</v>
      </c>
      <c r="G117" s="30"/>
      <c r="H117" s="31">
        <f t="shared" si="31"/>
        <v>0</v>
      </c>
      <c r="I117" s="30">
        <f t="shared" si="32"/>
        <v>0</v>
      </c>
      <c r="J117" s="31">
        <f t="shared" si="33"/>
        <v>0</v>
      </c>
      <c r="K117" s="211"/>
      <c r="L117" s="1"/>
      <c r="M117" s="1"/>
    </row>
    <row r="118" spans="1:13" s="8" customFormat="1" ht="16.5" thickBot="1" x14ac:dyDescent="0.25">
      <c r="A118" s="91"/>
      <c r="B118" s="40" t="s">
        <v>3452</v>
      </c>
      <c r="C118" s="92"/>
      <c r="D118" s="93"/>
      <c r="E118" s="94"/>
      <c r="F118" s="95">
        <f>F32+F10+F11+F62+F79+F85+F91</f>
        <v>0</v>
      </c>
      <c r="G118" s="94"/>
      <c r="H118" s="95">
        <f>H32+H10+H11+H62+H79+H85+H91</f>
        <v>0</v>
      </c>
      <c r="I118" s="94"/>
      <c r="J118" s="95">
        <f>J32+J10+J11+J62+J79+J85+J91</f>
        <v>0</v>
      </c>
      <c r="K118" s="96"/>
      <c r="L118" s="197"/>
      <c r="M118" s="77"/>
    </row>
    <row r="119" spans="1:13" s="8" customFormat="1" ht="16.5" thickBot="1" x14ac:dyDescent="0.25">
      <c r="A119" s="39"/>
      <c r="B119" s="40" t="s">
        <v>38</v>
      </c>
      <c r="C119" s="41"/>
      <c r="D119" s="59"/>
      <c r="E119" s="42"/>
      <c r="F119" s="43"/>
      <c r="G119" s="42"/>
      <c r="H119" s="43"/>
      <c r="I119" s="42"/>
      <c r="J119" s="43">
        <f>J118*0.2</f>
        <v>0</v>
      </c>
      <c r="K119" s="44"/>
      <c r="L119" s="77"/>
      <c r="M119" s="77"/>
    </row>
    <row r="120" spans="1:13" s="8" customFormat="1" ht="16.5" thickBot="1" x14ac:dyDescent="0.25">
      <c r="A120" s="39"/>
      <c r="B120" s="40" t="s">
        <v>39</v>
      </c>
      <c r="C120" s="41"/>
      <c r="D120" s="59"/>
      <c r="E120" s="42"/>
      <c r="F120" s="43"/>
      <c r="G120" s="42"/>
      <c r="H120" s="43"/>
      <c r="I120" s="42"/>
      <c r="J120" s="43">
        <f>J118+J119</f>
        <v>0</v>
      </c>
      <c r="K120" s="44"/>
      <c r="L120" s="77"/>
      <c r="M120" s="77"/>
    </row>
    <row r="121" spans="1:13" x14ac:dyDescent="0.2">
      <c r="E121" s="48"/>
      <c r="F121" s="48"/>
      <c r="G121" s="48"/>
      <c r="H121" s="48"/>
      <c r="I121" s="49"/>
      <c r="J121" s="49"/>
    </row>
    <row r="122" spans="1:13" x14ac:dyDescent="0.2">
      <c r="E122" s="48"/>
      <c r="F122" s="48"/>
      <c r="G122" s="48"/>
      <c r="H122" s="48"/>
      <c r="I122" s="49"/>
      <c r="J122" s="49"/>
    </row>
    <row r="123" spans="1:13" x14ac:dyDescent="0.2">
      <c r="E123" s="48"/>
      <c r="F123" s="48"/>
      <c r="G123" s="48"/>
      <c r="H123" s="48"/>
      <c r="I123" s="210"/>
      <c r="J123" s="49"/>
    </row>
    <row r="124" spans="1:13" x14ac:dyDescent="0.2">
      <c r="E124" s="48"/>
      <c r="F124" s="48"/>
      <c r="G124" s="48"/>
      <c r="H124" s="48"/>
      <c r="I124" s="210"/>
      <c r="J124" s="49"/>
    </row>
    <row r="126" spans="1:13" x14ac:dyDescent="0.2">
      <c r="F126" s="199"/>
      <c r="H126" s="199"/>
    </row>
  </sheetData>
  <mergeCells count="9">
    <mergeCell ref="J1:K1"/>
    <mergeCell ref="B7:B8"/>
    <mergeCell ref="A7:A8"/>
    <mergeCell ref="E7:F7"/>
    <mergeCell ref="G7:H7"/>
    <mergeCell ref="K7:K8"/>
    <mergeCell ref="I7:J7"/>
    <mergeCell ref="C7:C8"/>
    <mergeCell ref="D7:D8"/>
  </mergeCells>
  <printOptions horizontalCentered="1"/>
  <pageMargins left="0.31496062992125984" right="0.31496062992125984" top="0.62992125984251968" bottom="0.55118110236220474" header="0.31496062992125984" footer="0.31496062992125984"/>
  <pageSetup paperSize="8" scale="57" fitToHeight="28" orientation="landscape" r:id="rId1"/>
  <headerFooter scaleWithDoc="0">
    <oddFooter>&amp;C&amp;"Arial Narrow,Обычный"&amp;9Page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6"/>
  <sheetViews>
    <sheetView view="pageBreakPreview" zoomScale="85" zoomScaleNormal="85" zoomScaleSheetLayoutView="85" workbookViewId="0">
      <selection activeCell="B28" sqref="B28"/>
    </sheetView>
  </sheetViews>
  <sheetFormatPr defaultRowHeight="12.75" outlineLevelRow="1" x14ac:dyDescent="0.2"/>
  <cols>
    <col min="1" max="1" width="11.5703125" customWidth="1"/>
    <col min="2" max="2" width="65.5703125" customWidth="1"/>
    <col min="3" max="3" width="12.42578125" customWidth="1"/>
    <col min="4" max="4" width="14" customWidth="1"/>
    <col min="5" max="10" width="17.7109375" customWidth="1"/>
    <col min="11" max="11" width="48.5703125" bestFit="1" customWidth="1"/>
  </cols>
  <sheetData>
    <row r="1" spans="1:13" ht="15.75" x14ac:dyDescent="0.2">
      <c r="A1" s="78" t="s">
        <v>3462</v>
      </c>
    </row>
    <row r="2" spans="1:13" ht="15.75" x14ac:dyDescent="0.2">
      <c r="A2" s="85" t="s">
        <v>2950</v>
      </c>
    </row>
    <row r="3" spans="1:13" ht="15.75" x14ac:dyDescent="0.2">
      <c r="A3" s="88" t="s">
        <v>3523</v>
      </c>
    </row>
    <row r="4" spans="1:13" ht="15.75" x14ac:dyDescent="0.2">
      <c r="A4" s="88" t="s">
        <v>2</v>
      </c>
      <c r="L4" s="14"/>
      <c r="M4" s="76"/>
    </row>
    <row r="5" spans="1:13" ht="13.5" thickBot="1" x14ac:dyDescent="0.25"/>
    <row r="6" spans="1:13" ht="36.75" customHeight="1" x14ac:dyDescent="0.2">
      <c r="A6" s="215" t="s">
        <v>3</v>
      </c>
      <c r="B6" s="215" t="s">
        <v>4</v>
      </c>
      <c r="C6" s="215" t="s">
        <v>5</v>
      </c>
      <c r="D6" s="221" t="s">
        <v>0</v>
      </c>
      <c r="E6" s="217" t="str">
        <f>'ЭТАП 1'!E7:F7</f>
        <v>Стоимость материалов и оборудования</v>
      </c>
      <c r="F6" s="218"/>
      <c r="G6" s="217" t="str">
        <f>'ЭТАП 1'!G7:H7</f>
        <v>Стоимость трудозатрат</v>
      </c>
      <c r="H6" s="218"/>
      <c r="I6" s="217" t="s">
        <v>37</v>
      </c>
      <c r="J6" s="218"/>
      <c r="K6" s="219" t="s">
        <v>6</v>
      </c>
    </row>
    <row r="7" spans="1:13" ht="16.5" thickBot="1" x14ac:dyDescent="0.25">
      <c r="A7" s="216"/>
      <c r="B7" s="216"/>
      <c r="C7" s="216"/>
      <c r="D7" s="222"/>
      <c r="E7" s="15" t="s">
        <v>33</v>
      </c>
      <c r="F7" s="16" t="s">
        <v>34</v>
      </c>
      <c r="G7" s="15" t="s">
        <v>33</v>
      </c>
      <c r="H7" s="16" t="s">
        <v>34</v>
      </c>
      <c r="I7" s="15" t="s">
        <v>33</v>
      </c>
      <c r="J7" s="16" t="s">
        <v>34</v>
      </c>
      <c r="K7" s="220"/>
    </row>
    <row r="8" spans="1:13" ht="15.75" x14ac:dyDescent="0.2">
      <c r="A8" s="17" t="s">
        <v>7</v>
      </c>
      <c r="B8" s="18">
        <v>2</v>
      </c>
      <c r="C8" s="19">
        <v>3</v>
      </c>
      <c r="D8" s="19">
        <v>4</v>
      </c>
      <c r="E8" s="20">
        <v>5</v>
      </c>
      <c r="F8" s="19">
        <v>6</v>
      </c>
      <c r="G8" s="20">
        <v>7</v>
      </c>
      <c r="H8" s="19">
        <v>8</v>
      </c>
      <c r="I8" s="20">
        <v>9</v>
      </c>
      <c r="J8" s="19">
        <v>10</v>
      </c>
      <c r="K8" s="19">
        <v>11</v>
      </c>
    </row>
    <row r="9" spans="1:13" ht="15.75" x14ac:dyDescent="0.2">
      <c r="A9" s="21" t="s">
        <v>51</v>
      </c>
      <c r="B9" s="22" t="s">
        <v>308</v>
      </c>
      <c r="C9" s="23"/>
      <c r="D9" s="55"/>
      <c r="E9" s="24"/>
      <c r="F9" s="25">
        <f>SUBTOTAL(9,F10:F16)</f>
        <v>0</v>
      </c>
      <c r="G9" s="24"/>
      <c r="H9" s="25">
        <f>SUBTOTAL(9,H10:H16)</f>
        <v>0</v>
      </c>
      <c r="I9" s="24"/>
      <c r="J9" s="25">
        <f>SUBTOTAL(9,J10:J16)</f>
        <v>0</v>
      </c>
      <c r="K9" s="26"/>
    </row>
    <row r="10" spans="1:13" ht="31.5" x14ac:dyDescent="0.2">
      <c r="A10" s="64" t="s">
        <v>545</v>
      </c>
      <c r="B10" s="63" t="s">
        <v>279</v>
      </c>
      <c r="C10" s="65"/>
      <c r="D10" s="66"/>
      <c r="E10" s="67"/>
      <c r="F10" s="68">
        <f>SUBTOTAL(9,F11:F16)</f>
        <v>0</v>
      </c>
      <c r="G10" s="67"/>
      <c r="H10" s="68">
        <f>SUBTOTAL(9,H11:H16)</f>
        <v>0</v>
      </c>
      <c r="I10" s="67"/>
      <c r="J10" s="68">
        <f>SUBTOTAL(9,J11:J16)</f>
        <v>0</v>
      </c>
      <c r="K10" s="107" t="s">
        <v>1660</v>
      </c>
    </row>
    <row r="11" spans="1:13" ht="15.75" outlineLevel="1" x14ac:dyDescent="0.2">
      <c r="A11" s="27" t="s">
        <v>547</v>
      </c>
      <c r="B11" s="28" t="s">
        <v>192</v>
      </c>
      <c r="C11" s="29" t="s">
        <v>9</v>
      </c>
      <c r="D11" s="56">
        <v>1.45</v>
      </c>
      <c r="E11" s="30"/>
      <c r="F11" s="31">
        <f t="shared" ref="F11:F16" si="0">E11*D11</f>
        <v>0</v>
      </c>
      <c r="G11" s="30"/>
      <c r="H11" s="31">
        <f t="shared" ref="H11:H16" si="1">G11*D11</f>
        <v>0</v>
      </c>
      <c r="I11" s="30">
        <f t="shared" ref="I11:I16" si="2">E11+G11</f>
        <v>0</v>
      </c>
      <c r="J11" s="31">
        <f t="shared" ref="J11:J16" si="3">D11*I11</f>
        <v>0</v>
      </c>
      <c r="K11" s="32"/>
    </row>
    <row r="12" spans="1:13" ht="15.75" outlineLevel="1" x14ac:dyDescent="0.2">
      <c r="A12" s="27" t="s">
        <v>548</v>
      </c>
      <c r="B12" s="28" t="s">
        <v>195</v>
      </c>
      <c r="C12" s="29" t="s">
        <v>9</v>
      </c>
      <c r="D12" s="56">
        <v>0.84</v>
      </c>
      <c r="E12" s="30"/>
      <c r="F12" s="31">
        <f t="shared" si="0"/>
        <v>0</v>
      </c>
      <c r="G12" s="30"/>
      <c r="H12" s="31">
        <f t="shared" si="1"/>
        <v>0</v>
      </c>
      <c r="I12" s="30">
        <f t="shared" si="2"/>
        <v>0</v>
      </c>
      <c r="J12" s="31">
        <f t="shared" si="3"/>
        <v>0</v>
      </c>
      <c r="K12" s="32"/>
    </row>
    <row r="13" spans="1:13" ht="31.5" outlineLevel="1" x14ac:dyDescent="0.2">
      <c r="A13" s="27" t="s">
        <v>549</v>
      </c>
      <c r="B13" s="28" t="s">
        <v>241</v>
      </c>
      <c r="C13" s="29" t="s">
        <v>9</v>
      </c>
      <c r="D13" s="56">
        <v>66.2</v>
      </c>
      <c r="E13" s="30"/>
      <c r="F13" s="31">
        <f t="shared" si="0"/>
        <v>0</v>
      </c>
      <c r="G13" s="30"/>
      <c r="H13" s="31">
        <f t="shared" si="1"/>
        <v>0</v>
      </c>
      <c r="I13" s="30">
        <f t="shared" si="2"/>
        <v>0</v>
      </c>
      <c r="J13" s="31">
        <f t="shared" si="3"/>
        <v>0</v>
      </c>
      <c r="K13" s="32"/>
    </row>
    <row r="14" spans="1:13" ht="15.75" outlineLevel="1" x14ac:dyDescent="0.2">
      <c r="A14" s="27" t="s">
        <v>550</v>
      </c>
      <c r="B14" s="28" t="s">
        <v>200</v>
      </c>
      <c r="C14" s="29" t="s">
        <v>130</v>
      </c>
      <c r="D14" s="101">
        <f>(118.41+116.48)/1000</f>
        <v>0.23488999999999999</v>
      </c>
      <c r="E14" s="30"/>
      <c r="F14" s="31">
        <f t="shared" si="0"/>
        <v>0</v>
      </c>
      <c r="G14" s="30"/>
      <c r="H14" s="31">
        <f t="shared" si="1"/>
        <v>0</v>
      </c>
      <c r="I14" s="30">
        <f t="shared" si="2"/>
        <v>0</v>
      </c>
      <c r="J14" s="31">
        <f t="shared" si="3"/>
        <v>0</v>
      </c>
      <c r="K14" s="32"/>
    </row>
    <row r="15" spans="1:13" ht="15.75" outlineLevel="1" x14ac:dyDescent="0.2">
      <c r="A15" s="27" t="s">
        <v>551</v>
      </c>
      <c r="B15" s="28" t="s">
        <v>280</v>
      </c>
      <c r="C15" s="29" t="s">
        <v>130</v>
      </c>
      <c r="D15" s="101">
        <f>(4.51)/1000</f>
        <v>4.5100000000000001E-3</v>
      </c>
      <c r="E15" s="30"/>
      <c r="F15" s="31">
        <f t="shared" si="0"/>
        <v>0</v>
      </c>
      <c r="G15" s="30"/>
      <c r="H15" s="31">
        <f t="shared" si="1"/>
        <v>0</v>
      </c>
      <c r="I15" s="30">
        <f t="shared" si="2"/>
        <v>0</v>
      </c>
      <c r="J15" s="31">
        <f t="shared" si="3"/>
        <v>0</v>
      </c>
      <c r="K15" s="32"/>
    </row>
    <row r="16" spans="1:13" ht="15.75" outlineLevel="1" x14ac:dyDescent="0.2">
      <c r="A16" s="27" t="s">
        <v>552</v>
      </c>
      <c r="B16" s="28" t="s">
        <v>222</v>
      </c>
      <c r="C16" s="29" t="s">
        <v>130</v>
      </c>
      <c r="D16" s="101">
        <f>(20.18+6.71)/1000</f>
        <v>2.6890000000000001E-2</v>
      </c>
      <c r="E16" s="30"/>
      <c r="F16" s="31">
        <f t="shared" si="0"/>
        <v>0</v>
      </c>
      <c r="G16" s="30"/>
      <c r="H16" s="31">
        <f t="shared" si="1"/>
        <v>0</v>
      </c>
      <c r="I16" s="30">
        <f t="shared" si="2"/>
        <v>0</v>
      </c>
      <c r="J16" s="31">
        <f t="shared" si="3"/>
        <v>0</v>
      </c>
      <c r="K16" s="32"/>
    </row>
  </sheetData>
  <mergeCells count="8">
    <mergeCell ref="I6:J6"/>
    <mergeCell ref="K6:K7"/>
    <mergeCell ref="A6:A7"/>
    <mergeCell ref="B6:B7"/>
    <mergeCell ref="C6:C7"/>
    <mergeCell ref="D6:D7"/>
    <mergeCell ref="E6:F6"/>
    <mergeCell ref="G6:H6"/>
  </mergeCells>
  <pageMargins left="0.7" right="0.7" top="0.75" bottom="0.75" header="0.3" footer="0.3"/>
  <pageSetup paperSize="9" scale="30" orientation="portrait" r:id="rId1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6"/>
  <sheetViews>
    <sheetView view="pageBreakPreview" zoomScale="85" zoomScaleNormal="85" zoomScaleSheetLayoutView="85" workbookViewId="0">
      <selection activeCell="J36" sqref="J36"/>
    </sheetView>
  </sheetViews>
  <sheetFormatPr defaultRowHeight="12.75" outlineLevelRow="1" x14ac:dyDescent="0.2"/>
  <cols>
    <col min="1" max="1" width="11.5703125" customWidth="1"/>
    <col min="2" max="2" width="65.5703125" customWidth="1"/>
    <col min="3" max="3" width="12.42578125" customWidth="1"/>
    <col min="4" max="4" width="14" customWidth="1"/>
    <col min="5" max="10" width="17.7109375" customWidth="1"/>
    <col min="11" max="11" width="48.5703125" bestFit="1" customWidth="1"/>
  </cols>
  <sheetData>
    <row r="1" spans="1:13" ht="15.75" x14ac:dyDescent="0.2">
      <c r="A1" s="78" t="s">
        <v>3463</v>
      </c>
    </row>
    <row r="2" spans="1:13" ht="15.75" x14ac:dyDescent="0.2">
      <c r="A2" s="85" t="s">
        <v>2661</v>
      </c>
    </row>
    <row r="3" spans="1:13" ht="15.75" x14ac:dyDescent="0.2">
      <c r="A3" s="88" t="s">
        <v>3523</v>
      </c>
    </row>
    <row r="4" spans="1:13" ht="15.75" x14ac:dyDescent="0.2">
      <c r="A4" s="88" t="s">
        <v>2</v>
      </c>
      <c r="L4" s="14"/>
      <c r="M4" s="76"/>
    </row>
    <row r="5" spans="1:13" ht="13.5" thickBot="1" x14ac:dyDescent="0.25"/>
    <row r="6" spans="1:13" ht="37.5" customHeight="1" x14ac:dyDescent="0.2">
      <c r="A6" s="215" t="s">
        <v>3</v>
      </c>
      <c r="B6" s="215" t="s">
        <v>4</v>
      </c>
      <c r="C6" s="215" t="s">
        <v>5</v>
      </c>
      <c r="D6" s="221" t="s">
        <v>0</v>
      </c>
      <c r="E6" s="217" t="str">
        <f>'ЭТАП 1'!E7:F7</f>
        <v>Стоимость материалов и оборудования</v>
      </c>
      <c r="F6" s="218"/>
      <c r="G6" s="217" t="str">
        <f>'ЭТАП 1'!G7:H7</f>
        <v>Стоимость трудозатрат</v>
      </c>
      <c r="H6" s="218"/>
      <c r="I6" s="217" t="s">
        <v>37</v>
      </c>
      <c r="J6" s="218"/>
      <c r="K6" s="219" t="s">
        <v>6</v>
      </c>
    </row>
    <row r="7" spans="1:13" ht="16.5" thickBot="1" x14ac:dyDescent="0.25">
      <c r="A7" s="216"/>
      <c r="B7" s="216"/>
      <c r="C7" s="216"/>
      <c r="D7" s="222"/>
      <c r="E7" s="15" t="s">
        <v>33</v>
      </c>
      <c r="F7" s="16" t="s">
        <v>34</v>
      </c>
      <c r="G7" s="15" t="s">
        <v>33</v>
      </c>
      <c r="H7" s="16" t="s">
        <v>34</v>
      </c>
      <c r="I7" s="15" t="s">
        <v>33</v>
      </c>
      <c r="J7" s="16" t="s">
        <v>34</v>
      </c>
      <c r="K7" s="220"/>
    </row>
    <row r="8" spans="1:13" ht="15.75" x14ac:dyDescent="0.2">
      <c r="A8" s="17" t="s">
        <v>7</v>
      </c>
      <c r="B8" s="18">
        <v>2</v>
      </c>
      <c r="C8" s="19">
        <v>3</v>
      </c>
      <c r="D8" s="19">
        <v>4</v>
      </c>
      <c r="E8" s="20">
        <v>5</v>
      </c>
      <c r="F8" s="19">
        <v>6</v>
      </c>
      <c r="G8" s="20">
        <v>7</v>
      </c>
      <c r="H8" s="19">
        <v>8</v>
      </c>
      <c r="I8" s="20">
        <v>9</v>
      </c>
      <c r="J8" s="19">
        <v>10</v>
      </c>
      <c r="K8" s="19">
        <v>11</v>
      </c>
    </row>
    <row r="9" spans="1:13" ht="15.75" x14ac:dyDescent="0.2">
      <c r="A9" s="21" t="s">
        <v>52</v>
      </c>
      <c r="B9" s="22" t="s">
        <v>54</v>
      </c>
      <c r="C9" s="23"/>
      <c r="D9" s="55"/>
      <c r="E9" s="24"/>
      <c r="F9" s="25">
        <f>SUBTOTAL(9,F10:F16)</f>
        <v>0</v>
      </c>
      <c r="G9" s="24"/>
      <c r="H9" s="25">
        <f>SUBTOTAL(9,H10:H16)</f>
        <v>0</v>
      </c>
      <c r="I9" s="24"/>
      <c r="J9" s="25">
        <f>SUBTOTAL(9,J10:J16)</f>
        <v>0</v>
      </c>
      <c r="K9" s="26"/>
    </row>
    <row r="10" spans="1:13" ht="31.5" x14ac:dyDescent="0.2">
      <c r="A10" s="64" t="s">
        <v>609</v>
      </c>
      <c r="B10" s="63" t="s">
        <v>287</v>
      </c>
      <c r="C10" s="65"/>
      <c r="D10" s="66"/>
      <c r="E10" s="67"/>
      <c r="F10" s="68">
        <f>SUBTOTAL(9,F11:F16)</f>
        <v>0</v>
      </c>
      <c r="G10" s="67"/>
      <c r="H10" s="68">
        <f>SUBTOTAL(9,H11:H16)</f>
        <v>0</v>
      </c>
      <c r="I10" s="67"/>
      <c r="J10" s="68">
        <f>SUBTOTAL(9,J11:J16)</f>
        <v>0</v>
      </c>
      <c r="K10" s="107" t="s">
        <v>1660</v>
      </c>
    </row>
    <row r="11" spans="1:13" ht="15.75" outlineLevel="1" x14ac:dyDescent="0.2">
      <c r="A11" s="27" t="s">
        <v>2655</v>
      </c>
      <c r="B11" s="28" t="s">
        <v>192</v>
      </c>
      <c r="C11" s="29" t="s">
        <v>9</v>
      </c>
      <c r="D11" s="56">
        <v>10.199999999999999</v>
      </c>
      <c r="E11" s="30"/>
      <c r="F11" s="31">
        <f t="shared" ref="F11:F16" si="0">E11*D11</f>
        <v>0</v>
      </c>
      <c r="G11" s="30"/>
      <c r="H11" s="31">
        <f t="shared" ref="H11:H16" si="1">G11*D11</f>
        <v>0</v>
      </c>
      <c r="I11" s="30">
        <f t="shared" ref="I11:I16" si="2">E11+G11</f>
        <v>0</v>
      </c>
      <c r="J11" s="31">
        <f t="shared" ref="J11:J16" si="3">D11*I11</f>
        <v>0</v>
      </c>
      <c r="K11" s="32"/>
    </row>
    <row r="12" spans="1:13" ht="15.75" outlineLevel="1" x14ac:dyDescent="0.2">
      <c r="A12" s="27" t="s">
        <v>2656</v>
      </c>
      <c r="B12" s="28" t="s">
        <v>195</v>
      </c>
      <c r="C12" s="29" t="s">
        <v>9</v>
      </c>
      <c r="D12" s="56">
        <v>4.0999999999999996</v>
      </c>
      <c r="E12" s="30"/>
      <c r="F12" s="31">
        <f t="shared" si="0"/>
        <v>0</v>
      </c>
      <c r="G12" s="30"/>
      <c r="H12" s="31">
        <f t="shared" si="1"/>
        <v>0</v>
      </c>
      <c r="I12" s="30">
        <f t="shared" si="2"/>
        <v>0</v>
      </c>
      <c r="J12" s="31">
        <f t="shared" si="3"/>
        <v>0</v>
      </c>
      <c r="K12" s="32"/>
    </row>
    <row r="13" spans="1:13" ht="15.75" outlineLevel="1" x14ac:dyDescent="0.2">
      <c r="A13" s="27" t="s">
        <v>2657</v>
      </c>
      <c r="B13" s="28" t="s">
        <v>307</v>
      </c>
      <c r="C13" s="29" t="s">
        <v>28</v>
      </c>
      <c r="D13" s="56">
        <v>84.2</v>
      </c>
      <c r="E13" s="30"/>
      <c r="F13" s="31">
        <f t="shared" si="0"/>
        <v>0</v>
      </c>
      <c r="G13" s="38"/>
      <c r="H13" s="31">
        <f t="shared" si="1"/>
        <v>0</v>
      </c>
      <c r="I13" s="30">
        <f t="shared" si="2"/>
        <v>0</v>
      </c>
      <c r="J13" s="31">
        <f t="shared" si="3"/>
        <v>0</v>
      </c>
      <c r="K13" s="32"/>
    </row>
    <row r="14" spans="1:13" ht="15.75" outlineLevel="1" x14ac:dyDescent="0.2">
      <c r="A14" s="27" t="s">
        <v>2658</v>
      </c>
      <c r="B14" s="28" t="s">
        <v>197</v>
      </c>
      <c r="C14" s="29" t="s">
        <v>9</v>
      </c>
      <c r="D14" s="56">
        <v>8.1999999999999993</v>
      </c>
      <c r="E14" s="30"/>
      <c r="F14" s="31">
        <f t="shared" si="0"/>
        <v>0</v>
      </c>
      <c r="G14" s="30"/>
      <c r="H14" s="31">
        <f t="shared" si="1"/>
        <v>0</v>
      </c>
      <c r="I14" s="30">
        <f t="shared" si="2"/>
        <v>0</v>
      </c>
      <c r="J14" s="31">
        <f t="shared" si="3"/>
        <v>0</v>
      </c>
      <c r="K14" s="32"/>
    </row>
    <row r="15" spans="1:13" ht="15.75" outlineLevel="1" x14ac:dyDescent="0.2">
      <c r="A15" s="27" t="s">
        <v>2659</v>
      </c>
      <c r="B15" s="28" t="s">
        <v>246</v>
      </c>
      <c r="C15" s="29" t="s">
        <v>130</v>
      </c>
      <c r="D15" s="101">
        <f>(382.35+386.02+26.1+83.61+82.25)/1000</f>
        <v>0.96033000000000002</v>
      </c>
      <c r="E15" s="30"/>
      <c r="F15" s="31">
        <f t="shared" si="0"/>
        <v>0</v>
      </c>
      <c r="G15" s="30"/>
      <c r="H15" s="31">
        <f t="shared" si="1"/>
        <v>0</v>
      </c>
      <c r="I15" s="30">
        <f t="shared" si="2"/>
        <v>0</v>
      </c>
      <c r="J15" s="31">
        <f t="shared" si="3"/>
        <v>0</v>
      </c>
      <c r="K15" s="32"/>
    </row>
    <row r="16" spans="1:13" ht="15.75" outlineLevel="1" x14ac:dyDescent="0.2">
      <c r="A16" s="27" t="s">
        <v>2660</v>
      </c>
      <c r="B16" s="28" t="s">
        <v>222</v>
      </c>
      <c r="C16" s="29" t="s">
        <v>130</v>
      </c>
      <c r="D16" s="101">
        <f>(1.07+20.12)/1000</f>
        <v>2.1190000000000001E-2</v>
      </c>
      <c r="E16" s="30"/>
      <c r="F16" s="31">
        <f t="shared" si="0"/>
        <v>0</v>
      </c>
      <c r="G16" s="30"/>
      <c r="H16" s="31">
        <f t="shared" si="1"/>
        <v>0</v>
      </c>
      <c r="I16" s="30">
        <f t="shared" si="2"/>
        <v>0</v>
      </c>
      <c r="J16" s="31">
        <f t="shared" si="3"/>
        <v>0</v>
      </c>
      <c r="K16" s="32"/>
    </row>
  </sheetData>
  <mergeCells count="8">
    <mergeCell ref="I6:J6"/>
    <mergeCell ref="K6:K7"/>
    <mergeCell ref="A6:A7"/>
    <mergeCell ref="B6:B7"/>
    <mergeCell ref="C6:C7"/>
    <mergeCell ref="D6:D7"/>
    <mergeCell ref="E6:F6"/>
    <mergeCell ref="G6:H6"/>
  </mergeCells>
  <pageMargins left="0.7" right="0.7" top="0.75" bottom="0.75" header="0.3" footer="0.3"/>
  <pageSetup paperSize="9" scale="30" orientation="portrait" r:id="rId1"/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90"/>
  <sheetViews>
    <sheetView view="pageBreakPreview" zoomScale="85" zoomScaleNormal="85" zoomScaleSheetLayoutView="85" workbookViewId="0">
      <selection activeCell="J20" sqref="J20"/>
    </sheetView>
  </sheetViews>
  <sheetFormatPr defaultRowHeight="12.75" outlineLevelRow="2" x14ac:dyDescent="0.2"/>
  <cols>
    <col min="1" max="1" width="11.5703125" customWidth="1"/>
    <col min="2" max="2" width="65.5703125" customWidth="1"/>
    <col min="3" max="3" width="12.42578125" customWidth="1"/>
    <col min="4" max="4" width="14" customWidth="1"/>
    <col min="5" max="10" width="17.7109375" customWidth="1"/>
    <col min="11" max="11" width="48.5703125" bestFit="1" customWidth="1"/>
  </cols>
  <sheetData>
    <row r="1" spans="1:13" ht="15.75" x14ac:dyDescent="0.2">
      <c r="A1" s="78" t="s">
        <v>3464</v>
      </c>
    </row>
    <row r="2" spans="1:13" ht="15.75" x14ac:dyDescent="0.2">
      <c r="A2" s="85" t="s">
        <v>3009</v>
      </c>
    </row>
    <row r="3" spans="1:13" ht="15.75" x14ac:dyDescent="0.2">
      <c r="A3" s="88" t="s">
        <v>3523</v>
      </c>
    </row>
    <row r="4" spans="1:13" ht="15.75" x14ac:dyDescent="0.2">
      <c r="A4" s="88" t="s">
        <v>2</v>
      </c>
      <c r="L4" s="14"/>
      <c r="M4" s="76"/>
    </row>
    <row r="5" spans="1:13" ht="13.5" thickBot="1" x14ac:dyDescent="0.25"/>
    <row r="6" spans="1:13" ht="37.5" customHeight="1" x14ac:dyDescent="0.2">
      <c r="A6" s="215" t="s">
        <v>3</v>
      </c>
      <c r="B6" s="215" t="s">
        <v>4</v>
      </c>
      <c r="C6" s="215" t="s">
        <v>5</v>
      </c>
      <c r="D6" s="221" t="s">
        <v>0</v>
      </c>
      <c r="E6" s="217" t="str">
        <f>'ЭТАП 1'!E7:F7</f>
        <v>Стоимость материалов и оборудования</v>
      </c>
      <c r="F6" s="218"/>
      <c r="G6" s="217" t="str">
        <f>'ЭТАП 1'!G7:H7</f>
        <v>Стоимость трудозатрат</v>
      </c>
      <c r="H6" s="218"/>
      <c r="I6" s="217" t="s">
        <v>37</v>
      </c>
      <c r="J6" s="218"/>
      <c r="K6" s="219" t="s">
        <v>6</v>
      </c>
    </row>
    <row r="7" spans="1:13" ht="16.5" thickBot="1" x14ac:dyDescent="0.25">
      <c r="A7" s="216"/>
      <c r="B7" s="216"/>
      <c r="C7" s="216"/>
      <c r="D7" s="222"/>
      <c r="E7" s="15" t="s">
        <v>33</v>
      </c>
      <c r="F7" s="16" t="s">
        <v>34</v>
      </c>
      <c r="G7" s="15" t="s">
        <v>33</v>
      </c>
      <c r="H7" s="16" t="s">
        <v>34</v>
      </c>
      <c r="I7" s="15" t="s">
        <v>33</v>
      </c>
      <c r="J7" s="16" t="s">
        <v>34</v>
      </c>
      <c r="K7" s="220"/>
    </row>
    <row r="8" spans="1:13" ht="15.75" x14ac:dyDescent="0.2">
      <c r="A8" s="17" t="s">
        <v>7</v>
      </c>
      <c r="B8" s="18">
        <v>2</v>
      </c>
      <c r="C8" s="19">
        <v>3</v>
      </c>
      <c r="D8" s="19">
        <v>4</v>
      </c>
      <c r="E8" s="20">
        <v>5</v>
      </c>
      <c r="F8" s="19">
        <v>6</v>
      </c>
      <c r="G8" s="20">
        <v>7</v>
      </c>
      <c r="H8" s="19">
        <v>8</v>
      </c>
      <c r="I8" s="20">
        <v>9</v>
      </c>
      <c r="J8" s="19">
        <v>10</v>
      </c>
      <c r="K8" s="19">
        <v>11</v>
      </c>
    </row>
    <row r="9" spans="1:13" ht="15.75" x14ac:dyDescent="0.2">
      <c r="A9" s="21" t="s">
        <v>53</v>
      </c>
      <c r="B9" s="22" t="s">
        <v>2951</v>
      </c>
      <c r="C9" s="23"/>
      <c r="D9" s="55"/>
      <c r="E9" s="24"/>
      <c r="F9" s="25">
        <f>SUBTOTAL(9,F10:F90)</f>
        <v>0</v>
      </c>
      <c r="G9" s="24"/>
      <c r="H9" s="25">
        <f>SUBTOTAL(9,H10:H90)</f>
        <v>0</v>
      </c>
      <c r="I9" s="24"/>
      <c r="J9" s="25">
        <f>SUBTOTAL(9,J10:J90)</f>
        <v>0</v>
      </c>
      <c r="K9" s="26"/>
    </row>
    <row r="10" spans="1:13" ht="15.75" x14ac:dyDescent="0.2">
      <c r="A10" s="64" t="s">
        <v>771</v>
      </c>
      <c r="B10" s="63" t="s">
        <v>309</v>
      </c>
      <c r="C10" s="65"/>
      <c r="D10" s="66"/>
      <c r="E10" s="67"/>
      <c r="F10" s="68">
        <f>SUBTOTAL(9,F11:F16)</f>
        <v>0</v>
      </c>
      <c r="G10" s="67"/>
      <c r="H10" s="68">
        <f>SUBTOTAL(9,H11:H16)</f>
        <v>0</v>
      </c>
      <c r="I10" s="67"/>
      <c r="J10" s="68">
        <f>SUBTOTAL(9,J11:J16)</f>
        <v>0</v>
      </c>
      <c r="K10" s="69" t="s">
        <v>312</v>
      </c>
    </row>
    <row r="11" spans="1:13" ht="15.75" outlineLevel="1" x14ac:dyDescent="0.2">
      <c r="A11" s="27" t="s">
        <v>776</v>
      </c>
      <c r="B11" s="28" t="s">
        <v>192</v>
      </c>
      <c r="C11" s="29" t="s">
        <v>9</v>
      </c>
      <c r="D11" s="56">
        <v>152</v>
      </c>
      <c r="E11" s="30"/>
      <c r="F11" s="31">
        <f t="shared" ref="F11" si="0">E11*D11</f>
        <v>0</v>
      </c>
      <c r="G11" s="30"/>
      <c r="H11" s="31">
        <f t="shared" ref="H11" si="1">G11*D11</f>
        <v>0</v>
      </c>
      <c r="I11" s="30">
        <f t="shared" ref="I11" si="2">E11+G11</f>
        <v>0</v>
      </c>
      <c r="J11" s="31">
        <f t="shared" ref="J11" si="3">D11*I11</f>
        <v>0</v>
      </c>
      <c r="K11" s="32"/>
    </row>
    <row r="12" spans="1:13" ht="15.75" outlineLevel="1" x14ac:dyDescent="0.2">
      <c r="A12" s="27" t="s">
        <v>777</v>
      </c>
      <c r="B12" s="28" t="s">
        <v>195</v>
      </c>
      <c r="C12" s="29" t="s">
        <v>9</v>
      </c>
      <c r="D12" s="56">
        <v>38.700000000000003</v>
      </c>
      <c r="E12" s="30"/>
      <c r="F12" s="31">
        <f t="shared" ref="F12:F16" si="4">E12*D12</f>
        <v>0</v>
      </c>
      <c r="G12" s="30"/>
      <c r="H12" s="31">
        <f t="shared" ref="H12:H16" si="5">G12*D12</f>
        <v>0</v>
      </c>
      <c r="I12" s="30">
        <f t="shared" ref="I12:I16" si="6">E12+G12</f>
        <v>0</v>
      </c>
      <c r="J12" s="31">
        <f t="shared" ref="J12:J16" si="7">D12*I12</f>
        <v>0</v>
      </c>
      <c r="K12" s="32"/>
    </row>
    <row r="13" spans="1:13" ht="31.5" outlineLevel="1" x14ac:dyDescent="0.2">
      <c r="A13" s="27" t="s">
        <v>778</v>
      </c>
      <c r="B13" s="28" t="s">
        <v>241</v>
      </c>
      <c r="C13" s="29" t="s">
        <v>9</v>
      </c>
      <c r="D13" s="58">
        <v>3780.2</v>
      </c>
      <c r="E13" s="30"/>
      <c r="F13" s="31">
        <f t="shared" si="4"/>
        <v>0</v>
      </c>
      <c r="G13" s="30"/>
      <c r="H13" s="31">
        <f t="shared" si="5"/>
        <v>0</v>
      </c>
      <c r="I13" s="30">
        <f t="shared" si="6"/>
        <v>0</v>
      </c>
      <c r="J13" s="31">
        <f t="shared" si="7"/>
        <v>0</v>
      </c>
      <c r="K13" s="32"/>
    </row>
    <row r="14" spans="1:13" ht="15.75" outlineLevel="1" x14ac:dyDescent="0.2">
      <c r="A14" s="27" t="s">
        <v>779</v>
      </c>
      <c r="B14" s="28" t="s">
        <v>200</v>
      </c>
      <c r="C14" s="29" t="s">
        <v>130</v>
      </c>
      <c r="D14" s="101">
        <f>(12595.12+1487.55)/1000</f>
        <v>14.08267</v>
      </c>
      <c r="E14" s="30"/>
      <c r="F14" s="31">
        <f t="shared" si="4"/>
        <v>0</v>
      </c>
      <c r="G14" s="30"/>
      <c r="H14" s="31">
        <f t="shared" si="5"/>
        <v>0</v>
      </c>
      <c r="I14" s="30">
        <f t="shared" si="6"/>
        <v>0</v>
      </c>
      <c r="J14" s="31">
        <f t="shared" si="7"/>
        <v>0</v>
      </c>
      <c r="K14" s="32"/>
    </row>
    <row r="15" spans="1:13" ht="15.75" outlineLevel="1" x14ac:dyDescent="0.2">
      <c r="A15" s="27" t="s">
        <v>780</v>
      </c>
      <c r="B15" s="28" t="s">
        <v>310</v>
      </c>
      <c r="C15" s="29" t="s">
        <v>130</v>
      </c>
      <c r="D15" s="101">
        <f>(644.28)/1000</f>
        <v>0.64427999999999996</v>
      </c>
      <c r="E15" s="30"/>
      <c r="F15" s="31">
        <f t="shared" si="4"/>
        <v>0</v>
      </c>
      <c r="G15" s="30"/>
      <c r="H15" s="31">
        <f t="shared" si="5"/>
        <v>0</v>
      </c>
      <c r="I15" s="30">
        <f t="shared" si="6"/>
        <v>0</v>
      </c>
      <c r="J15" s="31">
        <f t="shared" si="7"/>
        <v>0</v>
      </c>
      <c r="K15" s="32"/>
    </row>
    <row r="16" spans="1:13" ht="15.75" outlineLevel="1" x14ac:dyDescent="0.2">
      <c r="A16" s="27" t="s">
        <v>781</v>
      </c>
      <c r="B16" s="28" t="s">
        <v>311</v>
      </c>
      <c r="C16" s="29" t="s">
        <v>130</v>
      </c>
      <c r="D16" s="101">
        <f>(1888.6)/1000</f>
        <v>1.8886000000000001</v>
      </c>
      <c r="E16" s="30"/>
      <c r="F16" s="31">
        <f t="shared" si="4"/>
        <v>0</v>
      </c>
      <c r="G16" s="30"/>
      <c r="H16" s="31">
        <f t="shared" si="5"/>
        <v>0</v>
      </c>
      <c r="I16" s="30">
        <f t="shared" si="6"/>
        <v>0</v>
      </c>
      <c r="J16" s="31">
        <f t="shared" si="7"/>
        <v>0</v>
      </c>
      <c r="K16" s="32"/>
    </row>
    <row r="17" spans="1:14" ht="15.75" x14ac:dyDescent="0.2">
      <c r="A17" s="64" t="s">
        <v>772</v>
      </c>
      <c r="B17" s="63" t="s">
        <v>313</v>
      </c>
      <c r="C17" s="65"/>
      <c r="D17" s="66"/>
      <c r="E17" s="67"/>
      <c r="F17" s="68">
        <f>SUBTOTAL(9,F18:F22)</f>
        <v>0</v>
      </c>
      <c r="G17" s="67"/>
      <c r="H17" s="68">
        <f>SUBTOTAL(9,H18:H22)</f>
        <v>0</v>
      </c>
      <c r="I17" s="67"/>
      <c r="J17" s="68">
        <f>SUBTOTAL(9,J18:J22)</f>
        <v>0</v>
      </c>
      <c r="K17" s="69" t="s">
        <v>312</v>
      </c>
    </row>
    <row r="18" spans="1:14" ht="15.75" outlineLevel="1" x14ac:dyDescent="0.2">
      <c r="A18" s="27" t="s">
        <v>786</v>
      </c>
      <c r="B18" s="28" t="s">
        <v>192</v>
      </c>
      <c r="C18" s="29" t="s">
        <v>9</v>
      </c>
      <c r="D18" s="58">
        <v>8.3699999999999992</v>
      </c>
      <c r="E18" s="38"/>
      <c r="F18" s="31">
        <f t="shared" ref="F18:F22" si="8">E18*D18</f>
        <v>0</v>
      </c>
      <c r="G18" s="30"/>
      <c r="H18" s="31">
        <f t="shared" ref="H18:H22" si="9">G18*D18</f>
        <v>0</v>
      </c>
      <c r="I18" s="30">
        <f t="shared" ref="I18:I22" si="10">E18+G18</f>
        <v>0</v>
      </c>
      <c r="J18" s="31">
        <f t="shared" ref="J18:J22" si="11">D18*I18</f>
        <v>0</v>
      </c>
      <c r="K18" s="109"/>
    </row>
    <row r="19" spans="1:14" ht="15.75" outlineLevel="1" x14ac:dyDescent="0.2">
      <c r="A19" s="27" t="s">
        <v>787</v>
      </c>
      <c r="B19" s="28" t="s">
        <v>195</v>
      </c>
      <c r="C19" s="29" t="s">
        <v>9</v>
      </c>
      <c r="D19" s="56">
        <v>3.04</v>
      </c>
      <c r="E19" s="38"/>
      <c r="F19" s="31">
        <f t="shared" si="8"/>
        <v>0</v>
      </c>
      <c r="G19" s="30"/>
      <c r="H19" s="31">
        <f t="shared" si="9"/>
        <v>0</v>
      </c>
      <c r="I19" s="30">
        <f t="shared" si="10"/>
        <v>0</v>
      </c>
      <c r="J19" s="31">
        <f t="shared" si="11"/>
        <v>0</v>
      </c>
      <c r="K19" s="32"/>
    </row>
    <row r="20" spans="1:14" ht="31.5" outlineLevel="1" x14ac:dyDescent="0.2">
      <c r="A20" s="27" t="s">
        <v>788</v>
      </c>
      <c r="B20" s="28" t="s">
        <v>241</v>
      </c>
      <c r="C20" s="29" t="s">
        <v>9</v>
      </c>
      <c r="D20" s="56">
        <v>66.2</v>
      </c>
      <c r="E20" s="38"/>
      <c r="F20" s="31">
        <f t="shared" si="8"/>
        <v>0</v>
      </c>
      <c r="G20" s="30"/>
      <c r="H20" s="31">
        <f t="shared" si="9"/>
        <v>0</v>
      </c>
      <c r="I20" s="30">
        <f t="shared" si="10"/>
        <v>0</v>
      </c>
      <c r="J20" s="31">
        <f t="shared" si="11"/>
        <v>0</v>
      </c>
      <c r="K20" s="32"/>
    </row>
    <row r="21" spans="1:14" ht="15.75" outlineLevel="1" x14ac:dyDescent="0.2">
      <c r="A21" s="27" t="s">
        <v>789</v>
      </c>
      <c r="B21" s="28" t="s">
        <v>200</v>
      </c>
      <c r="C21" s="29" t="s">
        <v>130</v>
      </c>
      <c r="D21" s="101">
        <f>(233.85+224.25+447.21+26.89)/1000</f>
        <v>0.93220000000000003</v>
      </c>
      <c r="E21" s="38"/>
      <c r="F21" s="31">
        <f t="shared" si="8"/>
        <v>0</v>
      </c>
      <c r="G21" s="30"/>
      <c r="H21" s="31">
        <f t="shared" si="9"/>
        <v>0</v>
      </c>
      <c r="I21" s="30">
        <f t="shared" si="10"/>
        <v>0</v>
      </c>
      <c r="J21" s="31">
        <f t="shared" si="11"/>
        <v>0</v>
      </c>
      <c r="K21" s="32"/>
    </row>
    <row r="22" spans="1:14" ht="15.75" outlineLevel="1" x14ac:dyDescent="0.2">
      <c r="A22" s="27" t="s">
        <v>790</v>
      </c>
      <c r="B22" s="28" t="s">
        <v>203</v>
      </c>
      <c r="C22" s="29" t="s">
        <v>130</v>
      </c>
      <c r="D22" s="101">
        <f>(40.67)/1000</f>
        <v>4.0669999999999998E-2</v>
      </c>
      <c r="E22" s="30"/>
      <c r="F22" s="31">
        <f t="shared" si="8"/>
        <v>0</v>
      </c>
      <c r="G22" s="30"/>
      <c r="H22" s="31">
        <f t="shared" si="9"/>
        <v>0</v>
      </c>
      <c r="I22" s="30">
        <f t="shared" si="10"/>
        <v>0</v>
      </c>
      <c r="J22" s="31">
        <f t="shared" si="11"/>
        <v>0</v>
      </c>
      <c r="K22" s="32"/>
    </row>
    <row r="23" spans="1:14" ht="15.75" x14ac:dyDescent="0.2">
      <c r="A23" s="64" t="s">
        <v>773</v>
      </c>
      <c r="B23" s="63" t="s">
        <v>314</v>
      </c>
      <c r="C23" s="65"/>
      <c r="D23" s="66"/>
      <c r="E23" s="67"/>
      <c r="F23" s="68">
        <f>SUBTOTAL(9,F24:F29)</f>
        <v>0</v>
      </c>
      <c r="G23" s="67"/>
      <c r="H23" s="68">
        <f>SUBTOTAL(9,H24:H29)</f>
        <v>0</v>
      </c>
      <c r="I23" s="67"/>
      <c r="J23" s="68">
        <f>SUBTOTAL(9,J24:J29)</f>
        <v>0</v>
      </c>
      <c r="K23" s="69" t="s">
        <v>312</v>
      </c>
    </row>
    <row r="24" spans="1:14" ht="15.75" outlineLevel="1" x14ac:dyDescent="0.2">
      <c r="A24" s="27" t="s">
        <v>791</v>
      </c>
      <c r="B24" s="28" t="s">
        <v>192</v>
      </c>
      <c r="C24" s="29" t="s">
        <v>9</v>
      </c>
      <c r="D24" s="56">
        <v>2.78</v>
      </c>
      <c r="E24" s="30"/>
      <c r="F24" s="31">
        <f t="shared" ref="F24:F29" si="12">E24*D24</f>
        <v>0</v>
      </c>
      <c r="G24" s="30"/>
      <c r="H24" s="31">
        <f t="shared" ref="H24:H29" si="13">G24*D24</f>
        <v>0</v>
      </c>
      <c r="I24" s="30">
        <f t="shared" ref="I24:I29" si="14">E24+G24</f>
        <v>0</v>
      </c>
      <c r="J24" s="31">
        <f t="shared" ref="J24:J29" si="15">D24*I24</f>
        <v>0</v>
      </c>
      <c r="K24" s="32"/>
    </row>
    <row r="25" spans="1:14" ht="15.75" outlineLevel="1" x14ac:dyDescent="0.2">
      <c r="A25" s="27" t="s">
        <v>792</v>
      </c>
      <c r="B25" s="28" t="s">
        <v>195</v>
      </c>
      <c r="C25" s="29" t="s">
        <v>9</v>
      </c>
      <c r="D25" s="56">
        <v>1.46</v>
      </c>
      <c r="E25" s="30"/>
      <c r="F25" s="31">
        <f t="shared" si="12"/>
        <v>0</v>
      </c>
      <c r="G25" s="30"/>
      <c r="H25" s="31">
        <f t="shared" si="13"/>
        <v>0</v>
      </c>
      <c r="I25" s="30">
        <f t="shared" si="14"/>
        <v>0</v>
      </c>
      <c r="J25" s="31">
        <f t="shared" si="15"/>
        <v>0</v>
      </c>
      <c r="K25" s="32"/>
    </row>
    <row r="26" spans="1:14" ht="31.5" outlineLevel="1" x14ac:dyDescent="0.2">
      <c r="A26" s="27" t="s">
        <v>793</v>
      </c>
      <c r="B26" s="28" t="s">
        <v>241</v>
      </c>
      <c r="C26" s="29" t="s">
        <v>9</v>
      </c>
      <c r="D26" s="56">
        <v>114.2</v>
      </c>
      <c r="E26" s="30"/>
      <c r="F26" s="31">
        <f t="shared" si="12"/>
        <v>0</v>
      </c>
      <c r="G26" s="30"/>
      <c r="H26" s="31">
        <f t="shared" si="13"/>
        <v>0</v>
      </c>
      <c r="I26" s="30">
        <f t="shared" si="14"/>
        <v>0</v>
      </c>
      <c r="J26" s="31">
        <f t="shared" si="15"/>
        <v>0</v>
      </c>
      <c r="K26" s="32"/>
    </row>
    <row r="27" spans="1:14" ht="15.75" outlineLevel="1" x14ac:dyDescent="0.2">
      <c r="A27" s="27" t="s">
        <v>794</v>
      </c>
      <c r="B27" s="28" t="s">
        <v>200</v>
      </c>
      <c r="C27" s="29" t="s">
        <v>130</v>
      </c>
      <c r="D27" s="101">
        <f>(226.71+123.74+78.79)/1000</f>
        <v>0.42924000000000001</v>
      </c>
      <c r="E27" s="30"/>
      <c r="F27" s="31">
        <f t="shared" si="12"/>
        <v>0</v>
      </c>
      <c r="G27" s="30"/>
      <c r="H27" s="31">
        <f t="shared" si="13"/>
        <v>0</v>
      </c>
      <c r="I27" s="30">
        <f t="shared" si="14"/>
        <v>0</v>
      </c>
      <c r="J27" s="31">
        <f t="shared" si="15"/>
        <v>0</v>
      </c>
      <c r="K27" s="32"/>
    </row>
    <row r="28" spans="1:14" ht="15.75" outlineLevel="1" x14ac:dyDescent="0.2">
      <c r="A28" s="27" t="s">
        <v>795</v>
      </c>
      <c r="B28" s="28" t="s">
        <v>203</v>
      </c>
      <c r="C28" s="29" t="s">
        <v>130</v>
      </c>
      <c r="D28" s="101">
        <f>(16.14)/1000</f>
        <v>1.6140000000000002E-2</v>
      </c>
      <c r="E28" s="30"/>
      <c r="F28" s="31">
        <f t="shared" si="12"/>
        <v>0</v>
      </c>
      <c r="G28" s="30"/>
      <c r="H28" s="31">
        <f t="shared" si="13"/>
        <v>0</v>
      </c>
      <c r="I28" s="30">
        <f t="shared" si="14"/>
        <v>0</v>
      </c>
      <c r="J28" s="31">
        <f t="shared" si="15"/>
        <v>0</v>
      </c>
      <c r="K28" s="32"/>
    </row>
    <row r="29" spans="1:14" ht="15.75" outlineLevel="1" x14ac:dyDescent="0.2">
      <c r="A29" s="27" t="s">
        <v>796</v>
      </c>
      <c r="B29" s="28" t="s">
        <v>222</v>
      </c>
      <c r="C29" s="29" t="s">
        <v>130</v>
      </c>
      <c r="D29" s="101">
        <f>(39.3)/1000</f>
        <v>3.9300000000000002E-2</v>
      </c>
      <c r="E29" s="30"/>
      <c r="F29" s="31">
        <f t="shared" si="12"/>
        <v>0</v>
      </c>
      <c r="G29" s="30"/>
      <c r="H29" s="31">
        <f t="shared" si="13"/>
        <v>0</v>
      </c>
      <c r="I29" s="30">
        <f t="shared" si="14"/>
        <v>0</v>
      </c>
      <c r="J29" s="31">
        <f t="shared" si="15"/>
        <v>0</v>
      </c>
      <c r="K29" s="32"/>
      <c r="M29" s="97"/>
      <c r="N29" s="98"/>
    </row>
    <row r="30" spans="1:14" ht="15.75" x14ac:dyDescent="0.2">
      <c r="A30" s="64" t="s">
        <v>774</v>
      </c>
      <c r="B30" s="63" t="s">
        <v>3412</v>
      </c>
      <c r="C30" s="65"/>
      <c r="D30" s="66"/>
      <c r="E30" s="67"/>
      <c r="F30" s="68">
        <f>SUBTOTAL(9,F31:F53)</f>
        <v>0</v>
      </c>
      <c r="G30" s="67"/>
      <c r="H30" s="68">
        <f>SUBTOTAL(9,H31:H53)</f>
        <v>0</v>
      </c>
      <c r="I30" s="67"/>
      <c r="J30" s="68">
        <f>SUBTOTAL(9,J31:J53)</f>
        <v>0</v>
      </c>
      <c r="K30" s="69" t="s">
        <v>312</v>
      </c>
      <c r="M30" s="97"/>
      <c r="N30" s="98"/>
    </row>
    <row r="31" spans="1:14" ht="15.75" outlineLevel="1" x14ac:dyDescent="0.2">
      <c r="A31" s="27" t="s">
        <v>797</v>
      </c>
      <c r="B31" s="28" t="s">
        <v>192</v>
      </c>
      <c r="C31" s="29" t="s">
        <v>9</v>
      </c>
      <c r="D31" s="56">
        <v>45.3</v>
      </c>
      <c r="E31" s="30"/>
      <c r="F31" s="31">
        <f t="shared" ref="F31:F53" si="16">E31*D31</f>
        <v>0</v>
      </c>
      <c r="G31" s="30"/>
      <c r="H31" s="31">
        <f t="shared" ref="H31:H53" si="17">G31*D31</f>
        <v>0</v>
      </c>
      <c r="I31" s="30">
        <f t="shared" ref="I31:I53" si="18">E31+G31</f>
        <v>0</v>
      </c>
      <c r="J31" s="31">
        <f t="shared" ref="J31:J53" si="19">D31*I31</f>
        <v>0</v>
      </c>
      <c r="K31" s="32"/>
    </row>
    <row r="32" spans="1:14" ht="15.75" outlineLevel="1" x14ac:dyDescent="0.2">
      <c r="A32" s="27" t="s">
        <v>798</v>
      </c>
      <c r="B32" s="28" t="s">
        <v>195</v>
      </c>
      <c r="C32" s="29" t="s">
        <v>9</v>
      </c>
      <c r="D32" s="56">
        <v>3.67</v>
      </c>
      <c r="E32" s="30"/>
      <c r="F32" s="31">
        <f t="shared" si="16"/>
        <v>0</v>
      </c>
      <c r="G32" s="30"/>
      <c r="H32" s="31">
        <f t="shared" si="17"/>
        <v>0</v>
      </c>
      <c r="I32" s="30">
        <f t="shared" si="18"/>
        <v>0</v>
      </c>
      <c r="J32" s="31">
        <f t="shared" si="19"/>
        <v>0</v>
      </c>
      <c r="K32" s="32"/>
      <c r="M32" s="97"/>
    </row>
    <row r="33" spans="1:13" ht="15.75" outlineLevel="1" x14ac:dyDescent="0.2">
      <c r="A33" s="27" t="s">
        <v>799</v>
      </c>
      <c r="B33" s="28" t="s">
        <v>196</v>
      </c>
      <c r="C33" s="29" t="s">
        <v>9</v>
      </c>
      <c r="D33" s="56">
        <v>1.1000000000000001</v>
      </c>
      <c r="E33" s="30"/>
      <c r="F33" s="31">
        <f t="shared" si="16"/>
        <v>0</v>
      </c>
      <c r="G33" s="38"/>
      <c r="H33" s="31">
        <f t="shared" si="17"/>
        <v>0</v>
      </c>
      <c r="I33" s="30">
        <f t="shared" si="18"/>
        <v>0</v>
      </c>
      <c r="J33" s="31">
        <f t="shared" si="19"/>
        <v>0</v>
      </c>
      <c r="K33" s="32"/>
      <c r="M33" s="97"/>
    </row>
    <row r="34" spans="1:13" ht="15.75" outlineLevel="1" x14ac:dyDescent="0.2">
      <c r="A34" s="27" t="s">
        <v>800</v>
      </c>
      <c r="B34" s="28" t="s">
        <v>198</v>
      </c>
      <c r="C34" s="29" t="s">
        <v>28</v>
      </c>
      <c r="D34" s="56">
        <v>139.6</v>
      </c>
      <c r="E34" s="30"/>
      <c r="F34" s="31">
        <f t="shared" si="16"/>
        <v>0</v>
      </c>
      <c r="G34" s="38"/>
      <c r="H34" s="31">
        <f t="shared" si="17"/>
        <v>0</v>
      </c>
      <c r="I34" s="30">
        <f t="shared" si="18"/>
        <v>0</v>
      </c>
      <c r="J34" s="31">
        <f t="shared" si="19"/>
        <v>0</v>
      </c>
      <c r="K34" s="32"/>
      <c r="M34" s="97"/>
    </row>
    <row r="35" spans="1:13" ht="15.75" outlineLevel="1" x14ac:dyDescent="0.2">
      <c r="A35" s="27" t="s">
        <v>801</v>
      </c>
      <c r="B35" s="28" t="s">
        <v>199</v>
      </c>
      <c r="C35" s="29" t="s">
        <v>28</v>
      </c>
      <c r="D35" s="56">
        <v>139.6</v>
      </c>
      <c r="E35" s="30"/>
      <c r="F35" s="31">
        <f t="shared" si="16"/>
        <v>0</v>
      </c>
      <c r="G35" s="38"/>
      <c r="H35" s="31">
        <f t="shared" si="17"/>
        <v>0</v>
      </c>
      <c r="I35" s="30">
        <f t="shared" si="18"/>
        <v>0</v>
      </c>
      <c r="J35" s="31">
        <f t="shared" si="19"/>
        <v>0</v>
      </c>
      <c r="K35" s="32"/>
    </row>
    <row r="36" spans="1:13" ht="15.75" outlineLevel="1" x14ac:dyDescent="0.2">
      <c r="A36" s="27" t="s">
        <v>802</v>
      </c>
      <c r="B36" s="28" t="s">
        <v>289</v>
      </c>
      <c r="C36" s="29" t="s">
        <v>28</v>
      </c>
      <c r="D36" s="56">
        <v>102.6</v>
      </c>
      <c r="E36" s="30"/>
      <c r="F36" s="31">
        <f t="shared" si="16"/>
        <v>0</v>
      </c>
      <c r="G36" s="38"/>
      <c r="H36" s="31">
        <f t="shared" si="17"/>
        <v>0</v>
      </c>
      <c r="I36" s="30">
        <f t="shared" si="18"/>
        <v>0</v>
      </c>
      <c r="J36" s="31">
        <f t="shared" si="19"/>
        <v>0</v>
      </c>
      <c r="K36" s="32"/>
    </row>
    <row r="37" spans="1:13" ht="15.75" outlineLevel="1" x14ac:dyDescent="0.2">
      <c r="A37" s="27" t="s">
        <v>803</v>
      </c>
      <c r="B37" s="28" t="s">
        <v>290</v>
      </c>
      <c r="C37" s="29" t="s">
        <v>1</v>
      </c>
      <c r="D37" s="56">
        <v>42.5</v>
      </c>
      <c r="E37" s="30"/>
      <c r="F37" s="31">
        <f t="shared" si="16"/>
        <v>0</v>
      </c>
      <c r="G37" s="38"/>
      <c r="H37" s="31">
        <f t="shared" si="17"/>
        <v>0</v>
      </c>
      <c r="I37" s="30">
        <f t="shared" si="18"/>
        <v>0</v>
      </c>
      <c r="J37" s="31">
        <f t="shared" si="19"/>
        <v>0</v>
      </c>
      <c r="K37" s="32"/>
    </row>
    <row r="38" spans="1:13" ht="15.75" outlineLevel="1" x14ac:dyDescent="0.2">
      <c r="A38" s="27" t="s">
        <v>804</v>
      </c>
      <c r="B38" s="28" t="s">
        <v>284</v>
      </c>
      <c r="C38" s="29" t="s">
        <v>283</v>
      </c>
      <c r="D38" s="56">
        <v>21</v>
      </c>
      <c r="E38" s="30"/>
      <c r="F38" s="31">
        <f t="shared" si="16"/>
        <v>0</v>
      </c>
      <c r="G38" s="38"/>
      <c r="H38" s="31">
        <f t="shared" si="17"/>
        <v>0</v>
      </c>
      <c r="I38" s="30">
        <f t="shared" si="18"/>
        <v>0</v>
      </c>
      <c r="J38" s="31">
        <f t="shared" si="19"/>
        <v>0</v>
      </c>
      <c r="K38" s="32"/>
    </row>
    <row r="39" spans="1:13" ht="15.75" outlineLevel="1" x14ac:dyDescent="0.2">
      <c r="A39" s="27" t="s">
        <v>805</v>
      </c>
      <c r="B39" s="28" t="s">
        <v>285</v>
      </c>
      <c r="C39" s="29" t="s">
        <v>9</v>
      </c>
      <c r="D39" s="56">
        <v>0.05</v>
      </c>
      <c r="E39" s="30"/>
      <c r="F39" s="31">
        <f t="shared" si="16"/>
        <v>0</v>
      </c>
      <c r="G39" s="38"/>
      <c r="H39" s="31">
        <f t="shared" si="17"/>
        <v>0</v>
      </c>
      <c r="I39" s="30">
        <f t="shared" si="18"/>
        <v>0</v>
      </c>
      <c r="J39" s="31">
        <f t="shared" si="19"/>
        <v>0</v>
      </c>
      <c r="K39" s="32"/>
    </row>
    <row r="40" spans="1:13" ht="15.75" outlineLevel="1" x14ac:dyDescent="0.2">
      <c r="A40" s="27" t="s">
        <v>806</v>
      </c>
      <c r="B40" s="28" t="s">
        <v>315</v>
      </c>
      <c r="C40" s="29" t="s">
        <v>28</v>
      </c>
      <c r="D40" s="56">
        <v>15.4</v>
      </c>
      <c r="E40" s="38"/>
      <c r="F40" s="31">
        <f t="shared" si="16"/>
        <v>0</v>
      </c>
      <c r="G40" s="30"/>
      <c r="H40" s="31">
        <f t="shared" si="17"/>
        <v>0</v>
      </c>
      <c r="I40" s="30">
        <f t="shared" si="18"/>
        <v>0</v>
      </c>
      <c r="J40" s="31">
        <f t="shared" si="19"/>
        <v>0</v>
      </c>
      <c r="K40" s="32"/>
    </row>
    <row r="41" spans="1:13" ht="15.75" outlineLevel="1" x14ac:dyDescent="0.2">
      <c r="A41" s="27" t="s">
        <v>807</v>
      </c>
      <c r="B41" s="28" t="s">
        <v>200</v>
      </c>
      <c r="C41" s="29" t="s">
        <v>130</v>
      </c>
      <c r="D41" s="101">
        <f>(2654.4+820.73+1068.79+223.49+145.21+532.03)/1000</f>
        <v>5.4446500000000002</v>
      </c>
      <c r="E41" s="30"/>
      <c r="F41" s="31">
        <f t="shared" si="16"/>
        <v>0</v>
      </c>
      <c r="G41" s="30"/>
      <c r="H41" s="31">
        <f t="shared" si="17"/>
        <v>0</v>
      </c>
      <c r="I41" s="30">
        <f t="shared" si="18"/>
        <v>0</v>
      </c>
      <c r="J41" s="31">
        <f t="shared" si="19"/>
        <v>0</v>
      </c>
      <c r="K41" s="32"/>
    </row>
    <row r="42" spans="1:13" ht="15.75" outlineLevel="1" x14ac:dyDescent="0.2">
      <c r="A42" s="27" t="s">
        <v>808</v>
      </c>
      <c r="B42" s="28" t="s">
        <v>203</v>
      </c>
      <c r="C42" s="29" t="s">
        <v>130</v>
      </c>
      <c r="D42" s="101">
        <f>(57.37)/1000</f>
        <v>5.7369999999999997E-2</v>
      </c>
      <c r="E42" s="30"/>
      <c r="F42" s="31">
        <f t="shared" si="16"/>
        <v>0</v>
      </c>
      <c r="G42" s="30"/>
      <c r="H42" s="31">
        <f t="shared" si="17"/>
        <v>0</v>
      </c>
      <c r="I42" s="30">
        <f t="shared" si="18"/>
        <v>0</v>
      </c>
      <c r="J42" s="31">
        <f t="shared" si="19"/>
        <v>0</v>
      </c>
      <c r="K42" s="32"/>
    </row>
    <row r="43" spans="1:13" ht="15.75" outlineLevel="1" x14ac:dyDescent="0.2">
      <c r="A43" s="27" t="s">
        <v>809</v>
      </c>
      <c r="B43" s="28" t="s">
        <v>223</v>
      </c>
      <c r="C43" s="29" t="s">
        <v>130</v>
      </c>
      <c r="D43" s="101">
        <f>(53.27)/1000</f>
        <v>5.3269999999999998E-2</v>
      </c>
      <c r="E43" s="30"/>
      <c r="F43" s="31">
        <f t="shared" si="16"/>
        <v>0</v>
      </c>
      <c r="G43" s="30"/>
      <c r="H43" s="31">
        <f t="shared" si="17"/>
        <v>0</v>
      </c>
      <c r="I43" s="30">
        <f t="shared" si="18"/>
        <v>0</v>
      </c>
      <c r="J43" s="31">
        <f t="shared" si="19"/>
        <v>0</v>
      </c>
      <c r="K43" s="32"/>
    </row>
    <row r="44" spans="1:13" ht="15.75" outlineLevel="1" x14ac:dyDescent="0.2">
      <c r="A44" s="27" t="s">
        <v>810</v>
      </c>
      <c r="B44" s="28" t="s">
        <v>316</v>
      </c>
      <c r="C44" s="29" t="s">
        <v>130</v>
      </c>
      <c r="D44" s="101">
        <f>(57.42)/1000</f>
        <v>5.7419999999999999E-2</v>
      </c>
      <c r="E44" s="30"/>
      <c r="F44" s="31">
        <f t="shared" si="16"/>
        <v>0</v>
      </c>
      <c r="G44" s="30"/>
      <c r="H44" s="31">
        <f t="shared" si="17"/>
        <v>0</v>
      </c>
      <c r="I44" s="30">
        <f t="shared" si="18"/>
        <v>0</v>
      </c>
      <c r="J44" s="31">
        <f t="shared" si="19"/>
        <v>0</v>
      </c>
      <c r="K44" s="32"/>
    </row>
    <row r="45" spans="1:13" ht="15.75" outlineLevel="1" x14ac:dyDescent="0.2">
      <c r="A45" s="27" t="s">
        <v>811</v>
      </c>
      <c r="B45" s="28" t="s">
        <v>317</v>
      </c>
      <c r="C45" s="29" t="s">
        <v>130</v>
      </c>
      <c r="D45" s="101">
        <f>(246.24)/1000</f>
        <v>0.24623999999999999</v>
      </c>
      <c r="E45" s="30"/>
      <c r="F45" s="31">
        <f t="shared" si="16"/>
        <v>0</v>
      </c>
      <c r="G45" s="30"/>
      <c r="H45" s="31">
        <f t="shared" si="17"/>
        <v>0</v>
      </c>
      <c r="I45" s="30">
        <f t="shared" si="18"/>
        <v>0</v>
      </c>
      <c r="J45" s="31">
        <f t="shared" si="19"/>
        <v>0</v>
      </c>
      <c r="K45" s="32"/>
    </row>
    <row r="46" spans="1:13" ht="15.75" outlineLevel="1" x14ac:dyDescent="0.2">
      <c r="A46" s="27" t="s">
        <v>812</v>
      </c>
      <c r="B46" s="28" t="s">
        <v>318</v>
      </c>
      <c r="C46" s="29" t="s">
        <v>130</v>
      </c>
      <c r="D46" s="101">
        <f>(85.35)/1000</f>
        <v>8.5349999999999995E-2</v>
      </c>
      <c r="E46" s="30"/>
      <c r="F46" s="31">
        <f t="shared" si="16"/>
        <v>0</v>
      </c>
      <c r="G46" s="30"/>
      <c r="H46" s="31">
        <f t="shared" si="17"/>
        <v>0</v>
      </c>
      <c r="I46" s="30">
        <f t="shared" si="18"/>
        <v>0</v>
      </c>
      <c r="J46" s="31">
        <f t="shared" si="19"/>
        <v>0</v>
      </c>
      <c r="K46" s="32"/>
    </row>
    <row r="47" spans="1:13" ht="15.75" outlineLevel="1" x14ac:dyDescent="0.2">
      <c r="A47" s="27" t="s">
        <v>813</v>
      </c>
      <c r="B47" s="28" t="s">
        <v>319</v>
      </c>
      <c r="C47" s="29" t="s">
        <v>130</v>
      </c>
      <c r="D47" s="101">
        <f>(6.86)/1000</f>
        <v>6.8599999999999998E-3</v>
      </c>
      <c r="E47" s="30"/>
      <c r="F47" s="31">
        <f t="shared" si="16"/>
        <v>0</v>
      </c>
      <c r="G47" s="30"/>
      <c r="H47" s="31">
        <f t="shared" si="17"/>
        <v>0</v>
      </c>
      <c r="I47" s="30">
        <f t="shared" si="18"/>
        <v>0</v>
      </c>
      <c r="J47" s="31">
        <f t="shared" si="19"/>
        <v>0</v>
      </c>
      <c r="K47" s="32"/>
    </row>
    <row r="48" spans="1:13" ht="15.75" outlineLevel="1" x14ac:dyDescent="0.2">
      <c r="A48" s="27" t="s">
        <v>814</v>
      </c>
      <c r="B48" s="28" t="s">
        <v>320</v>
      </c>
      <c r="C48" s="29" t="s">
        <v>130</v>
      </c>
      <c r="D48" s="101">
        <f>(36.56)/1000</f>
        <v>3.6560000000000002E-2</v>
      </c>
      <c r="E48" s="30"/>
      <c r="F48" s="31">
        <f t="shared" si="16"/>
        <v>0</v>
      </c>
      <c r="G48" s="30"/>
      <c r="H48" s="31">
        <f t="shared" si="17"/>
        <v>0</v>
      </c>
      <c r="I48" s="30">
        <f t="shared" si="18"/>
        <v>0</v>
      </c>
      <c r="J48" s="31">
        <f t="shared" si="19"/>
        <v>0</v>
      </c>
      <c r="K48" s="32"/>
    </row>
    <row r="49" spans="1:11" ht="15.75" outlineLevel="1" x14ac:dyDescent="0.2">
      <c r="A49" s="27" t="s">
        <v>815</v>
      </c>
      <c r="B49" s="28" t="s">
        <v>321</v>
      </c>
      <c r="C49" s="29" t="s">
        <v>130</v>
      </c>
      <c r="D49" s="101">
        <f>(12.96)/1000</f>
        <v>1.2959999999999999E-2</v>
      </c>
      <c r="E49" s="30"/>
      <c r="F49" s="31">
        <f t="shared" si="16"/>
        <v>0</v>
      </c>
      <c r="G49" s="30"/>
      <c r="H49" s="31">
        <f t="shared" si="17"/>
        <v>0</v>
      </c>
      <c r="I49" s="30">
        <f t="shared" si="18"/>
        <v>0</v>
      </c>
      <c r="J49" s="31">
        <f t="shared" si="19"/>
        <v>0</v>
      </c>
      <c r="K49" s="32"/>
    </row>
    <row r="50" spans="1:11" ht="15.75" outlineLevel="1" x14ac:dyDescent="0.2">
      <c r="A50" s="27" t="s">
        <v>816</v>
      </c>
      <c r="B50" s="28" t="s">
        <v>322</v>
      </c>
      <c r="C50" s="29" t="s">
        <v>130</v>
      </c>
      <c r="D50" s="101">
        <f>(192.27)/1000</f>
        <v>0.19227</v>
      </c>
      <c r="E50" s="30"/>
      <c r="F50" s="31">
        <f t="shared" si="16"/>
        <v>0</v>
      </c>
      <c r="G50" s="30"/>
      <c r="H50" s="31">
        <f t="shared" si="17"/>
        <v>0</v>
      </c>
      <c r="I50" s="30">
        <f t="shared" si="18"/>
        <v>0</v>
      </c>
      <c r="J50" s="31">
        <f t="shared" si="19"/>
        <v>0</v>
      </c>
      <c r="K50" s="32"/>
    </row>
    <row r="51" spans="1:11" ht="15.75" outlineLevel="1" x14ac:dyDescent="0.2">
      <c r="A51" s="27" t="s">
        <v>817</v>
      </c>
      <c r="B51" s="28" t="s">
        <v>304</v>
      </c>
      <c r="C51" s="29" t="s">
        <v>130</v>
      </c>
      <c r="D51" s="101">
        <f>97/1000</f>
        <v>9.7000000000000003E-2</v>
      </c>
      <c r="E51" s="30"/>
      <c r="F51" s="31">
        <f t="shared" si="16"/>
        <v>0</v>
      </c>
      <c r="G51" s="30"/>
      <c r="H51" s="31">
        <f t="shared" si="17"/>
        <v>0</v>
      </c>
      <c r="I51" s="30">
        <f t="shared" si="18"/>
        <v>0</v>
      </c>
      <c r="J51" s="31">
        <f t="shared" si="19"/>
        <v>0</v>
      </c>
      <c r="K51" s="32"/>
    </row>
    <row r="52" spans="1:11" ht="15.75" outlineLevel="1" x14ac:dyDescent="0.2">
      <c r="A52" s="27" t="s">
        <v>818</v>
      </c>
      <c r="B52" s="28" t="s">
        <v>323</v>
      </c>
      <c r="C52" s="29" t="s">
        <v>130</v>
      </c>
      <c r="D52" s="101">
        <f>0.12/1000</f>
        <v>1.2E-4</v>
      </c>
      <c r="E52" s="30"/>
      <c r="F52" s="31">
        <f t="shared" si="16"/>
        <v>0</v>
      </c>
      <c r="G52" s="30"/>
      <c r="H52" s="31">
        <f t="shared" si="17"/>
        <v>0</v>
      </c>
      <c r="I52" s="30">
        <f t="shared" si="18"/>
        <v>0</v>
      </c>
      <c r="J52" s="31">
        <f t="shared" si="19"/>
        <v>0</v>
      </c>
      <c r="K52" s="32"/>
    </row>
    <row r="53" spans="1:11" ht="15.75" outlineLevel="1" x14ac:dyDescent="0.2">
      <c r="A53" s="27" t="s">
        <v>420</v>
      </c>
      <c r="B53" s="28" t="s">
        <v>324</v>
      </c>
      <c r="C53" s="29" t="s">
        <v>130</v>
      </c>
      <c r="D53" s="101">
        <f>0.06/1000</f>
        <v>6.0000000000000002E-5</v>
      </c>
      <c r="E53" s="30"/>
      <c r="F53" s="31">
        <f t="shared" si="16"/>
        <v>0</v>
      </c>
      <c r="G53" s="30"/>
      <c r="H53" s="31">
        <f t="shared" si="17"/>
        <v>0</v>
      </c>
      <c r="I53" s="30">
        <f t="shared" si="18"/>
        <v>0</v>
      </c>
      <c r="J53" s="31">
        <f t="shared" si="19"/>
        <v>0</v>
      </c>
      <c r="K53" s="32"/>
    </row>
    <row r="54" spans="1:11" ht="15.75" x14ac:dyDescent="0.2">
      <c r="A54" s="64" t="s">
        <v>775</v>
      </c>
      <c r="B54" s="63" t="s">
        <v>325</v>
      </c>
      <c r="C54" s="65"/>
      <c r="D54" s="66"/>
      <c r="E54" s="67"/>
      <c r="F54" s="68">
        <f>SUBTOTAL(9,F55:F70)</f>
        <v>0</v>
      </c>
      <c r="G54" s="67"/>
      <c r="H54" s="68">
        <f>SUBTOTAL(9,H55:H70)</f>
        <v>0</v>
      </c>
      <c r="I54" s="67"/>
      <c r="J54" s="68">
        <f>SUBTOTAL(9,J55:J70)</f>
        <v>0</v>
      </c>
      <c r="K54" s="69" t="s">
        <v>312</v>
      </c>
    </row>
    <row r="55" spans="1:11" ht="15.75" outlineLevel="1" x14ac:dyDescent="0.2">
      <c r="A55" s="27" t="s">
        <v>819</v>
      </c>
      <c r="B55" s="28" t="s">
        <v>192</v>
      </c>
      <c r="C55" s="29" t="s">
        <v>9</v>
      </c>
      <c r="D55" s="56">
        <v>36.799999999999997</v>
      </c>
      <c r="E55" s="30"/>
      <c r="F55" s="31">
        <f t="shared" ref="F55:F70" si="20">E55*D55</f>
        <v>0</v>
      </c>
      <c r="G55" s="30"/>
      <c r="H55" s="31">
        <f t="shared" ref="H55:H70" si="21">G55*D55</f>
        <v>0</v>
      </c>
      <c r="I55" s="30">
        <f t="shared" ref="I55:I70" si="22">E55+G55</f>
        <v>0</v>
      </c>
      <c r="J55" s="31">
        <f t="shared" ref="J55:J70" si="23">D55*I55</f>
        <v>0</v>
      </c>
      <c r="K55" s="32"/>
    </row>
    <row r="56" spans="1:11" ht="15.75" outlineLevel="1" x14ac:dyDescent="0.2">
      <c r="A56" s="27" t="s">
        <v>820</v>
      </c>
      <c r="B56" s="28" t="s">
        <v>195</v>
      </c>
      <c r="C56" s="29" t="s">
        <v>9</v>
      </c>
      <c r="D56" s="56">
        <v>1.48</v>
      </c>
      <c r="E56" s="30"/>
      <c r="F56" s="31">
        <f t="shared" si="20"/>
        <v>0</v>
      </c>
      <c r="G56" s="30"/>
      <c r="H56" s="31">
        <f t="shared" si="21"/>
        <v>0</v>
      </c>
      <c r="I56" s="30">
        <f t="shared" si="22"/>
        <v>0</v>
      </c>
      <c r="J56" s="31">
        <f t="shared" si="23"/>
        <v>0</v>
      </c>
      <c r="K56" s="32"/>
    </row>
    <row r="57" spans="1:11" ht="15.75" outlineLevel="1" x14ac:dyDescent="0.2">
      <c r="A57" s="27" t="s">
        <v>821</v>
      </c>
      <c r="B57" s="28" t="s">
        <v>196</v>
      </c>
      <c r="C57" s="29" t="s">
        <v>9</v>
      </c>
      <c r="D57" s="56">
        <v>0.44</v>
      </c>
      <c r="E57" s="30"/>
      <c r="F57" s="31">
        <f t="shared" si="20"/>
        <v>0</v>
      </c>
      <c r="G57" s="30"/>
      <c r="H57" s="31">
        <f t="shared" si="21"/>
        <v>0</v>
      </c>
      <c r="I57" s="30">
        <f t="shared" si="22"/>
        <v>0</v>
      </c>
      <c r="J57" s="31">
        <f t="shared" si="23"/>
        <v>0</v>
      </c>
      <c r="K57" s="32"/>
    </row>
    <row r="58" spans="1:11" ht="15.75" outlineLevel="1" x14ac:dyDescent="0.2">
      <c r="A58" s="27" t="s">
        <v>822</v>
      </c>
      <c r="B58" s="28" t="s">
        <v>198</v>
      </c>
      <c r="C58" s="29" t="s">
        <v>28</v>
      </c>
      <c r="D58" s="56">
        <v>156</v>
      </c>
      <c r="E58" s="30"/>
      <c r="F58" s="31">
        <f t="shared" si="20"/>
        <v>0</v>
      </c>
      <c r="G58" s="30"/>
      <c r="H58" s="31">
        <f t="shared" si="21"/>
        <v>0</v>
      </c>
      <c r="I58" s="30">
        <f t="shared" si="22"/>
        <v>0</v>
      </c>
      <c r="J58" s="31">
        <f t="shared" si="23"/>
        <v>0</v>
      </c>
      <c r="K58" s="32"/>
    </row>
    <row r="59" spans="1:11" ht="15.75" outlineLevel="1" x14ac:dyDescent="0.2">
      <c r="A59" s="27" t="s">
        <v>823</v>
      </c>
      <c r="B59" s="28" t="s">
        <v>199</v>
      </c>
      <c r="C59" s="29" t="s">
        <v>28</v>
      </c>
      <c r="D59" s="56">
        <v>156</v>
      </c>
      <c r="E59" s="30"/>
      <c r="F59" s="31">
        <f t="shared" si="20"/>
        <v>0</v>
      </c>
      <c r="G59" s="30"/>
      <c r="H59" s="31">
        <f t="shared" si="21"/>
        <v>0</v>
      </c>
      <c r="I59" s="30">
        <f t="shared" si="22"/>
        <v>0</v>
      </c>
      <c r="J59" s="31">
        <f t="shared" si="23"/>
        <v>0</v>
      </c>
      <c r="K59" s="32"/>
    </row>
    <row r="60" spans="1:11" ht="15.75" outlineLevel="1" x14ac:dyDescent="0.2">
      <c r="A60" s="27" t="s">
        <v>824</v>
      </c>
      <c r="B60" s="28" t="s">
        <v>289</v>
      </c>
      <c r="C60" s="29" t="s">
        <v>28</v>
      </c>
      <c r="D60" s="56">
        <v>132.80000000000001</v>
      </c>
      <c r="E60" s="30"/>
      <c r="F60" s="31">
        <f t="shared" si="20"/>
        <v>0</v>
      </c>
      <c r="G60" s="30"/>
      <c r="H60" s="31">
        <f t="shared" si="21"/>
        <v>0</v>
      </c>
      <c r="I60" s="30">
        <f t="shared" si="22"/>
        <v>0</v>
      </c>
      <c r="J60" s="31">
        <f t="shared" si="23"/>
        <v>0</v>
      </c>
      <c r="K60" s="32"/>
    </row>
    <row r="61" spans="1:11" ht="15.75" outlineLevel="1" x14ac:dyDescent="0.2">
      <c r="A61" s="27" t="s">
        <v>825</v>
      </c>
      <c r="B61" s="28" t="s">
        <v>290</v>
      </c>
      <c r="C61" s="29" t="s">
        <v>1</v>
      </c>
      <c r="D61" s="56">
        <v>61.6</v>
      </c>
      <c r="E61" s="30"/>
      <c r="F61" s="31">
        <f t="shared" si="20"/>
        <v>0</v>
      </c>
      <c r="G61" s="30"/>
      <c r="H61" s="31">
        <f t="shared" si="21"/>
        <v>0</v>
      </c>
      <c r="I61" s="30">
        <f t="shared" si="22"/>
        <v>0</v>
      </c>
      <c r="J61" s="31">
        <f t="shared" si="23"/>
        <v>0</v>
      </c>
      <c r="K61" s="32"/>
    </row>
    <row r="62" spans="1:11" ht="15.75" outlineLevel="1" x14ac:dyDescent="0.2">
      <c r="A62" s="27" t="s">
        <v>826</v>
      </c>
      <c r="B62" s="28" t="s">
        <v>284</v>
      </c>
      <c r="C62" s="29" t="s">
        <v>283</v>
      </c>
      <c r="D62" s="56">
        <v>30.4</v>
      </c>
      <c r="E62" s="30"/>
      <c r="F62" s="31">
        <f t="shared" si="20"/>
        <v>0</v>
      </c>
      <c r="G62" s="30"/>
      <c r="H62" s="31">
        <f t="shared" si="21"/>
        <v>0</v>
      </c>
      <c r="I62" s="30">
        <f t="shared" si="22"/>
        <v>0</v>
      </c>
      <c r="J62" s="31">
        <f t="shared" si="23"/>
        <v>0</v>
      </c>
      <c r="K62" s="32"/>
    </row>
    <row r="63" spans="1:11" ht="15.75" outlineLevel="1" x14ac:dyDescent="0.2">
      <c r="A63" s="27" t="s">
        <v>827</v>
      </c>
      <c r="B63" s="28" t="s">
        <v>285</v>
      </c>
      <c r="C63" s="29" t="s">
        <v>9</v>
      </c>
      <c r="D63" s="56">
        <v>0.08</v>
      </c>
      <c r="E63" s="30"/>
      <c r="F63" s="31">
        <f t="shared" si="20"/>
        <v>0</v>
      </c>
      <c r="G63" s="30"/>
      <c r="H63" s="31">
        <f t="shared" si="21"/>
        <v>0</v>
      </c>
      <c r="I63" s="30">
        <f t="shared" si="22"/>
        <v>0</v>
      </c>
      <c r="J63" s="31">
        <f t="shared" si="23"/>
        <v>0</v>
      </c>
      <c r="K63" s="32"/>
    </row>
    <row r="64" spans="1:11" ht="15.75" outlineLevel="1" x14ac:dyDescent="0.2">
      <c r="A64" s="27" t="s">
        <v>828</v>
      </c>
      <c r="B64" s="28" t="s">
        <v>200</v>
      </c>
      <c r="C64" s="29" t="s">
        <v>130</v>
      </c>
      <c r="D64" s="101">
        <f>(1807.52+816.32+1228.32+313.9+111.11+700.02)/1000</f>
        <v>4.9771900000000002</v>
      </c>
      <c r="E64" s="30"/>
      <c r="F64" s="31">
        <f t="shared" si="20"/>
        <v>0</v>
      </c>
      <c r="G64" s="30"/>
      <c r="H64" s="31">
        <f t="shared" si="21"/>
        <v>0</v>
      </c>
      <c r="I64" s="30">
        <f t="shared" si="22"/>
        <v>0</v>
      </c>
      <c r="J64" s="31">
        <f t="shared" si="23"/>
        <v>0</v>
      </c>
      <c r="K64" s="32"/>
    </row>
    <row r="65" spans="1:11" ht="15.75" outlineLevel="1" x14ac:dyDescent="0.2">
      <c r="A65" s="27" t="s">
        <v>829</v>
      </c>
      <c r="B65" s="28" t="s">
        <v>203</v>
      </c>
      <c r="C65" s="29" t="s">
        <v>130</v>
      </c>
      <c r="D65" s="101">
        <f>(35.12)/1000</f>
        <v>3.5119999999999998E-2</v>
      </c>
      <c r="E65" s="30"/>
      <c r="F65" s="31">
        <f t="shared" si="20"/>
        <v>0</v>
      </c>
      <c r="G65" s="30"/>
      <c r="H65" s="31">
        <f t="shared" si="21"/>
        <v>0</v>
      </c>
      <c r="I65" s="30">
        <f t="shared" si="22"/>
        <v>0</v>
      </c>
      <c r="J65" s="31">
        <f t="shared" si="23"/>
        <v>0</v>
      </c>
      <c r="K65" s="32"/>
    </row>
    <row r="66" spans="1:11" ht="15.75" outlineLevel="1" x14ac:dyDescent="0.2">
      <c r="A66" s="27" t="s">
        <v>830</v>
      </c>
      <c r="B66" s="28" t="s">
        <v>223</v>
      </c>
      <c r="C66" s="29" t="s">
        <v>130</v>
      </c>
      <c r="D66" s="101">
        <f>(57.42)/1000</f>
        <v>5.7419999999999999E-2</v>
      </c>
      <c r="E66" s="30"/>
      <c r="F66" s="31">
        <f t="shared" si="20"/>
        <v>0</v>
      </c>
      <c r="G66" s="30"/>
      <c r="H66" s="31">
        <f t="shared" si="21"/>
        <v>0</v>
      </c>
      <c r="I66" s="30">
        <f t="shared" si="22"/>
        <v>0</v>
      </c>
      <c r="J66" s="31">
        <f t="shared" si="23"/>
        <v>0</v>
      </c>
      <c r="K66" s="32"/>
    </row>
    <row r="67" spans="1:11" ht="15.75" outlineLevel="1" x14ac:dyDescent="0.2">
      <c r="A67" s="27" t="s">
        <v>831</v>
      </c>
      <c r="B67" s="28" t="s">
        <v>323</v>
      </c>
      <c r="C67" s="29" t="s">
        <v>130</v>
      </c>
      <c r="D67" s="101">
        <f>0.3/1000</f>
        <v>2.9999999999999997E-4</v>
      </c>
      <c r="E67" s="30"/>
      <c r="F67" s="31">
        <f t="shared" si="20"/>
        <v>0</v>
      </c>
      <c r="G67" s="30"/>
      <c r="H67" s="31">
        <f t="shared" si="21"/>
        <v>0</v>
      </c>
      <c r="I67" s="30">
        <f t="shared" si="22"/>
        <v>0</v>
      </c>
      <c r="J67" s="31">
        <f t="shared" si="23"/>
        <v>0</v>
      </c>
      <c r="K67" s="32"/>
    </row>
    <row r="68" spans="1:11" ht="15.75" outlineLevel="1" x14ac:dyDescent="0.2">
      <c r="A68" s="27" t="s">
        <v>832</v>
      </c>
      <c r="B68" s="28" t="s">
        <v>327</v>
      </c>
      <c r="C68" s="29" t="s">
        <v>191</v>
      </c>
      <c r="D68" s="56">
        <v>4</v>
      </c>
      <c r="E68" s="30"/>
      <c r="F68" s="31">
        <f t="shared" si="20"/>
        <v>0</v>
      </c>
      <c r="G68" s="30"/>
      <c r="H68" s="31">
        <f t="shared" si="21"/>
        <v>0</v>
      </c>
      <c r="I68" s="30">
        <f t="shared" si="22"/>
        <v>0</v>
      </c>
      <c r="J68" s="31">
        <f t="shared" si="23"/>
        <v>0</v>
      </c>
      <c r="K68" s="32"/>
    </row>
    <row r="69" spans="1:11" ht="15.75" outlineLevel="1" x14ac:dyDescent="0.2">
      <c r="A69" s="27" t="s">
        <v>833</v>
      </c>
      <c r="B69" s="28" t="s">
        <v>328</v>
      </c>
      <c r="C69" s="29" t="s">
        <v>191</v>
      </c>
      <c r="D69" s="56">
        <v>4</v>
      </c>
      <c r="E69" s="30"/>
      <c r="F69" s="31">
        <f t="shared" si="20"/>
        <v>0</v>
      </c>
      <c r="G69" s="30"/>
      <c r="H69" s="31">
        <f t="shared" si="21"/>
        <v>0</v>
      </c>
      <c r="I69" s="30">
        <f t="shared" si="22"/>
        <v>0</v>
      </c>
      <c r="J69" s="31">
        <f t="shared" si="23"/>
        <v>0</v>
      </c>
      <c r="K69" s="32"/>
    </row>
    <row r="70" spans="1:11" ht="15.75" outlineLevel="1" x14ac:dyDescent="0.2">
      <c r="A70" s="27" t="s">
        <v>834</v>
      </c>
      <c r="B70" s="28" t="s">
        <v>326</v>
      </c>
      <c r="C70" s="29" t="s">
        <v>191</v>
      </c>
      <c r="D70" s="56">
        <v>4</v>
      </c>
      <c r="E70" s="30"/>
      <c r="F70" s="31">
        <f t="shared" si="20"/>
        <v>0</v>
      </c>
      <c r="G70" s="30"/>
      <c r="H70" s="31">
        <f t="shared" si="21"/>
        <v>0</v>
      </c>
      <c r="I70" s="30">
        <f t="shared" si="22"/>
        <v>0</v>
      </c>
      <c r="J70" s="31">
        <f t="shared" si="23"/>
        <v>0</v>
      </c>
      <c r="K70" s="32"/>
    </row>
    <row r="71" spans="1:11" ht="15.75" x14ac:dyDescent="0.2">
      <c r="A71" s="64" t="s">
        <v>836</v>
      </c>
      <c r="B71" s="63" t="s">
        <v>50</v>
      </c>
      <c r="C71" s="65"/>
      <c r="D71" s="66"/>
      <c r="E71" s="67"/>
      <c r="F71" s="68">
        <f>SUBTOTAL(9,F72:F90)</f>
        <v>0</v>
      </c>
      <c r="G71" s="67"/>
      <c r="H71" s="68">
        <f>SUBTOTAL(9,H72:H90)</f>
        <v>0</v>
      </c>
      <c r="I71" s="67"/>
      <c r="J71" s="68">
        <f>SUBTOTAL(9,J72:J90)</f>
        <v>0</v>
      </c>
      <c r="K71" s="69" t="s">
        <v>1171</v>
      </c>
    </row>
    <row r="72" spans="1:11" ht="15.75" outlineLevel="1" x14ac:dyDescent="0.2">
      <c r="A72" s="27"/>
      <c r="B72" s="99" t="s">
        <v>1172</v>
      </c>
      <c r="C72" s="29"/>
      <c r="D72" s="56"/>
      <c r="E72" s="30"/>
      <c r="F72" s="31">
        <f t="shared" ref="F72:F74" si="24">E72*D72</f>
        <v>0</v>
      </c>
      <c r="G72" s="30"/>
      <c r="H72" s="31">
        <f t="shared" ref="H72:H73" si="25">G72*D72</f>
        <v>0</v>
      </c>
      <c r="I72" s="30">
        <f t="shared" ref="I72:I73" si="26">E72+G72</f>
        <v>0</v>
      </c>
      <c r="J72" s="31">
        <f t="shared" ref="J72:J73" si="27">D72*I72</f>
        <v>0</v>
      </c>
      <c r="K72" s="32"/>
    </row>
    <row r="73" spans="1:11" ht="47.25" outlineLevel="2" x14ac:dyDescent="0.2">
      <c r="A73" s="27" t="s">
        <v>975</v>
      </c>
      <c r="B73" s="28" t="s">
        <v>1173</v>
      </c>
      <c r="C73" s="29" t="s">
        <v>1071</v>
      </c>
      <c r="D73" s="56">
        <v>1</v>
      </c>
      <c r="E73" s="30"/>
      <c r="F73" s="31">
        <f t="shared" si="24"/>
        <v>0</v>
      </c>
      <c r="G73" s="30"/>
      <c r="H73" s="31">
        <f t="shared" si="25"/>
        <v>0</v>
      </c>
      <c r="I73" s="30">
        <f t="shared" si="26"/>
        <v>0</v>
      </c>
      <c r="J73" s="31">
        <f t="shared" si="27"/>
        <v>0</v>
      </c>
      <c r="K73" s="32"/>
    </row>
    <row r="74" spans="1:11" ht="31.5" outlineLevel="2" x14ac:dyDescent="0.2">
      <c r="A74" s="27" t="s">
        <v>976</v>
      </c>
      <c r="B74" s="28" t="s">
        <v>1174</v>
      </c>
      <c r="C74" s="29" t="s">
        <v>1071</v>
      </c>
      <c r="D74" s="56">
        <v>1</v>
      </c>
      <c r="E74" s="30"/>
      <c r="F74" s="31">
        <f t="shared" si="24"/>
        <v>0</v>
      </c>
      <c r="G74" s="30"/>
      <c r="H74" s="31">
        <f t="shared" ref="H74" si="28">G74*D74</f>
        <v>0</v>
      </c>
      <c r="I74" s="30">
        <f t="shared" ref="I74" si="29">E74+G74</f>
        <v>0</v>
      </c>
      <c r="J74" s="31">
        <f t="shared" ref="J74" si="30">D74*I74</f>
        <v>0</v>
      </c>
      <c r="K74" s="32"/>
    </row>
    <row r="75" spans="1:11" ht="15.75" outlineLevel="2" x14ac:dyDescent="0.2">
      <c r="A75" s="156" t="s">
        <v>977</v>
      </c>
      <c r="B75" s="142" t="s">
        <v>1175</v>
      </c>
      <c r="C75" s="143" t="s">
        <v>1071</v>
      </c>
      <c r="D75" s="144">
        <v>1</v>
      </c>
      <c r="E75" s="145"/>
      <c r="F75" s="146"/>
      <c r="G75" s="145"/>
      <c r="H75" s="146"/>
      <c r="I75" s="145"/>
      <c r="J75" s="146"/>
      <c r="K75" s="208" t="s">
        <v>3395</v>
      </c>
    </row>
    <row r="76" spans="1:11" ht="31.5" outlineLevel="2" x14ac:dyDescent="0.2">
      <c r="A76" s="156" t="s">
        <v>978</v>
      </c>
      <c r="B76" s="142" t="s">
        <v>1176</v>
      </c>
      <c r="C76" s="143" t="s">
        <v>1071</v>
      </c>
      <c r="D76" s="144">
        <v>1</v>
      </c>
      <c r="E76" s="145"/>
      <c r="F76" s="146"/>
      <c r="G76" s="145"/>
      <c r="H76" s="146"/>
      <c r="I76" s="145"/>
      <c r="J76" s="146"/>
      <c r="K76" s="208" t="s">
        <v>3396</v>
      </c>
    </row>
    <row r="77" spans="1:11" ht="31.5" outlineLevel="2" x14ac:dyDescent="0.2">
      <c r="A77" s="156" t="s">
        <v>979</v>
      </c>
      <c r="B77" s="142" t="s">
        <v>1177</v>
      </c>
      <c r="C77" s="143" t="s">
        <v>1071</v>
      </c>
      <c r="D77" s="144">
        <v>4</v>
      </c>
      <c r="E77" s="145"/>
      <c r="F77" s="146"/>
      <c r="G77" s="145"/>
      <c r="H77" s="146"/>
      <c r="I77" s="145"/>
      <c r="J77" s="146"/>
      <c r="K77" s="208" t="s">
        <v>3397</v>
      </c>
    </row>
    <row r="78" spans="1:11" ht="31.5" outlineLevel="2" x14ac:dyDescent="0.2">
      <c r="A78" s="27" t="s">
        <v>980</v>
      </c>
      <c r="B78" s="28" t="s">
        <v>1178</v>
      </c>
      <c r="C78" s="29" t="s">
        <v>1071</v>
      </c>
      <c r="D78" s="56">
        <v>1</v>
      </c>
      <c r="E78" s="30"/>
      <c r="F78" s="31">
        <f t="shared" ref="F78" si="31">E78*D78</f>
        <v>0</v>
      </c>
      <c r="G78" s="30"/>
      <c r="H78" s="31">
        <f t="shared" ref="H78" si="32">G78*D78</f>
        <v>0</v>
      </c>
      <c r="I78" s="30">
        <f t="shared" ref="I78" si="33">E78+G78</f>
        <v>0</v>
      </c>
      <c r="J78" s="31">
        <f t="shared" ref="J78" si="34">D78*I78</f>
        <v>0</v>
      </c>
      <c r="K78" s="32"/>
    </row>
    <row r="79" spans="1:11" ht="15.75" outlineLevel="1" x14ac:dyDescent="0.2">
      <c r="A79" s="27"/>
      <c r="B79" s="99" t="s">
        <v>1179</v>
      </c>
      <c r="C79" s="29"/>
      <c r="D79" s="56"/>
      <c r="E79" s="30"/>
      <c r="F79" s="31"/>
      <c r="G79" s="30"/>
      <c r="H79" s="31"/>
      <c r="I79" s="30"/>
      <c r="J79" s="31"/>
      <c r="K79" s="32"/>
    </row>
    <row r="80" spans="1:11" ht="31.5" outlineLevel="2" x14ac:dyDescent="0.2">
      <c r="A80" s="27" t="s">
        <v>981</v>
      </c>
      <c r="B80" s="28" t="s">
        <v>1180</v>
      </c>
      <c r="C80" s="29" t="s">
        <v>244</v>
      </c>
      <c r="D80" s="56">
        <f>100</f>
        <v>100</v>
      </c>
      <c r="E80" s="30"/>
      <c r="F80" s="31">
        <f t="shared" ref="F80:F90" si="35">E80*D80</f>
        <v>0</v>
      </c>
      <c r="G80" s="30"/>
      <c r="H80" s="31">
        <f t="shared" ref="H80:H90" si="36">G80*D80</f>
        <v>0</v>
      </c>
      <c r="I80" s="30">
        <f t="shared" ref="I80:I90" si="37">E80+G80</f>
        <v>0</v>
      </c>
      <c r="J80" s="31">
        <f t="shared" ref="J80:J90" si="38">D80*I80</f>
        <v>0</v>
      </c>
      <c r="K80" s="32"/>
    </row>
    <row r="81" spans="1:11" ht="31.5" outlineLevel="2" x14ac:dyDescent="0.2">
      <c r="A81" s="27" t="s">
        <v>982</v>
      </c>
      <c r="B81" s="28" t="s">
        <v>1181</v>
      </c>
      <c r="C81" s="29" t="s">
        <v>244</v>
      </c>
      <c r="D81" s="56">
        <v>30</v>
      </c>
      <c r="E81" s="30"/>
      <c r="F81" s="31">
        <f t="shared" si="35"/>
        <v>0</v>
      </c>
      <c r="G81" s="30"/>
      <c r="H81" s="31">
        <f t="shared" si="36"/>
        <v>0</v>
      </c>
      <c r="I81" s="30">
        <f t="shared" si="37"/>
        <v>0</v>
      </c>
      <c r="J81" s="31">
        <f t="shared" si="38"/>
        <v>0</v>
      </c>
      <c r="K81" s="32"/>
    </row>
    <row r="82" spans="1:11" ht="15.75" outlineLevel="2" x14ac:dyDescent="0.2">
      <c r="A82" s="27" t="s">
        <v>983</v>
      </c>
      <c r="B82" s="28" t="s">
        <v>1182</v>
      </c>
      <c r="C82" s="29" t="s">
        <v>244</v>
      </c>
      <c r="D82" s="56">
        <v>360</v>
      </c>
      <c r="E82" s="30"/>
      <c r="F82" s="31">
        <f t="shared" si="35"/>
        <v>0</v>
      </c>
      <c r="G82" s="30"/>
      <c r="H82" s="31">
        <f t="shared" si="36"/>
        <v>0</v>
      </c>
      <c r="I82" s="30">
        <f t="shared" si="37"/>
        <v>0</v>
      </c>
      <c r="J82" s="31">
        <f t="shared" si="38"/>
        <v>0</v>
      </c>
      <c r="K82" s="32"/>
    </row>
    <row r="83" spans="1:11" ht="15.75" outlineLevel="2" x14ac:dyDescent="0.2">
      <c r="A83" s="27" t="s">
        <v>984</v>
      </c>
      <c r="B83" s="28" t="s">
        <v>1183</v>
      </c>
      <c r="C83" s="29" t="s">
        <v>244</v>
      </c>
      <c r="D83" s="56">
        <v>285</v>
      </c>
      <c r="E83" s="30"/>
      <c r="F83" s="31">
        <f t="shared" si="35"/>
        <v>0</v>
      </c>
      <c r="G83" s="30"/>
      <c r="H83" s="31">
        <f t="shared" si="36"/>
        <v>0</v>
      </c>
      <c r="I83" s="30">
        <f t="shared" si="37"/>
        <v>0</v>
      </c>
      <c r="J83" s="31">
        <f t="shared" si="38"/>
        <v>0</v>
      </c>
      <c r="K83" s="32"/>
    </row>
    <row r="84" spans="1:11" ht="15.75" outlineLevel="2" x14ac:dyDescent="0.2">
      <c r="A84" s="27" t="s">
        <v>985</v>
      </c>
      <c r="B84" s="28" t="s">
        <v>1090</v>
      </c>
      <c r="C84" s="29" t="s">
        <v>244</v>
      </c>
      <c r="D84" s="56">
        <v>10</v>
      </c>
      <c r="E84" s="30"/>
      <c r="F84" s="31">
        <f t="shared" si="35"/>
        <v>0</v>
      </c>
      <c r="G84" s="30"/>
      <c r="H84" s="31">
        <f t="shared" si="36"/>
        <v>0</v>
      </c>
      <c r="I84" s="30">
        <f t="shared" si="37"/>
        <v>0</v>
      </c>
      <c r="J84" s="31">
        <f t="shared" si="38"/>
        <v>0</v>
      </c>
      <c r="K84" s="32"/>
    </row>
    <row r="85" spans="1:11" ht="31.5" outlineLevel="2" x14ac:dyDescent="0.2">
      <c r="A85" s="27" t="s">
        <v>986</v>
      </c>
      <c r="B85" s="28" t="s">
        <v>1455</v>
      </c>
      <c r="C85" s="29" t="s">
        <v>191</v>
      </c>
      <c r="D85" s="56">
        <v>20</v>
      </c>
      <c r="E85" s="30"/>
      <c r="F85" s="31">
        <f t="shared" si="35"/>
        <v>0</v>
      </c>
      <c r="G85" s="30"/>
      <c r="H85" s="31">
        <f t="shared" si="36"/>
        <v>0</v>
      </c>
      <c r="I85" s="30">
        <f t="shared" si="37"/>
        <v>0</v>
      </c>
      <c r="J85" s="31">
        <f t="shared" si="38"/>
        <v>0</v>
      </c>
      <c r="K85" s="32"/>
    </row>
    <row r="86" spans="1:11" ht="31.5" outlineLevel="2" x14ac:dyDescent="0.2">
      <c r="A86" s="27" t="s">
        <v>987</v>
      </c>
      <c r="B86" s="28" t="s">
        <v>1063</v>
      </c>
      <c r="C86" s="29" t="s">
        <v>244</v>
      </c>
      <c r="D86" s="56">
        <v>2</v>
      </c>
      <c r="E86" s="30"/>
      <c r="F86" s="31">
        <f t="shared" si="35"/>
        <v>0</v>
      </c>
      <c r="G86" s="30"/>
      <c r="H86" s="31">
        <f t="shared" si="36"/>
        <v>0</v>
      </c>
      <c r="I86" s="30">
        <f t="shared" si="37"/>
        <v>0</v>
      </c>
      <c r="J86" s="31">
        <f t="shared" si="38"/>
        <v>0</v>
      </c>
      <c r="K86" s="32"/>
    </row>
    <row r="87" spans="1:11" ht="15.75" outlineLevel="2" x14ac:dyDescent="0.2">
      <c r="A87" s="27" t="s">
        <v>1466</v>
      </c>
      <c r="B87" s="28" t="s">
        <v>1098</v>
      </c>
      <c r="C87" s="29" t="s">
        <v>191</v>
      </c>
      <c r="D87" s="56">
        <v>20</v>
      </c>
      <c r="E87" s="30"/>
      <c r="F87" s="31">
        <f t="shared" si="35"/>
        <v>0</v>
      </c>
      <c r="G87" s="30"/>
      <c r="H87" s="31">
        <f t="shared" si="36"/>
        <v>0</v>
      </c>
      <c r="I87" s="30">
        <f t="shared" si="37"/>
        <v>0</v>
      </c>
      <c r="J87" s="31">
        <f t="shared" si="38"/>
        <v>0</v>
      </c>
      <c r="K87" s="32"/>
    </row>
    <row r="88" spans="1:11" ht="15.75" outlineLevel="2" x14ac:dyDescent="0.2">
      <c r="A88" s="27" t="s">
        <v>3010</v>
      </c>
      <c r="B88" s="28" t="s">
        <v>1081</v>
      </c>
      <c r="C88" s="29" t="s">
        <v>191</v>
      </c>
      <c r="D88" s="56">
        <v>20</v>
      </c>
      <c r="E88" s="30"/>
      <c r="F88" s="31">
        <f t="shared" si="35"/>
        <v>0</v>
      </c>
      <c r="G88" s="30"/>
      <c r="H88" s="31">
        <f t="shared" si="36"/>
        <v>0</v>
      </c>
      <c r="I88" s="30">
        <f t="shared" si="37"/>
        <v>0</v>
      </c>
      <c r="J88" s="31">
        <f t="shared" si="38"/>
        <v>0</v>
      </c>
      <c r="K88" s="32"/>
    </row>
    <row r="89" spans="1:11" ht="15.75" outlineLevel="2" x14ac:dyDescent="0.2">
      <c r="A89" s="27" t="s">
        <v>3011</v>
      </c>
      <c r="B89" s="28" t="s">
        <v>1184</v>
      </c>
      <c r="C89" s="29" t="s">
        <v>244</v>
      </c>
      <c r="D89" s="56">
        <v>1</v>
      </c>
      <c r="E89" s="30"/>
      <c r="F89" s="31">
        <f t="shared" si="35"/>
        <v>0</v>
      </c>
      <c r="G89" s="30"/>
      <c r="H89" s="31">
        <f t="shared" si="36"/>
        <v>0</v>
      </c>
      <c r="I89" s="30">
        <f t="shared" si="37"/>
        <v>0</v>
      </c>
      <c r="J89" s="31">
        <f t="shared" si="38"/>
        <v>0</v>
      </c>
      <c r="K89" s="32"/>
    </row>
    <row r="90" spans="1:11" ht="15.75" outlineLevel="2" x14ac:dyDescent="0.2">
      <c r="A90" s="179" t="s">
        <v>3012</v>
      </c>
      <c r="B90" s="99" t="s">
        <v>1454</v>
      </c>
      <c r="C90" s="102" t="s">
        <v>131</v>
      </c>
      <c r="D90" s="103">
        <v>1</v>
      </c>
      <c r="E90" s="178"/>
      <c r="F90" s="105">
        <f t="shared" si="35"/>
        <v>0</v>
      </c>
      <c r="G90" s="104"/>
      <c r="H90" s="105">
        <f t="shared" si="36"/>
        <v>0</v>
      </c>
      <c r="I90" s="104">
        <f t="shared" si="37"/>
        <v>0</v>
      </c>
      <c r="J90" s="105">
        <f t="shared" si="38"/>
        <v>0</v>
      </c>
    </row>
  </sheetData>
  <mergeCells count="8">
    <mergeCell ref="I6:J6"/>
    <mergeCell ref="K6:K7"/>
    <mergeCell ref="A6:A7"/>
    <mergeCell ref="B6:B7"/>
    <mergeCell ref="C6:C7"/>
    <mergeCell ref="D6:D7"/>
    <mergeCell ref="E6:F6"/>
    <mergeCell ref="G6:H6"/>
  </mergeCells>
  <pageMargins left="0.7" right="0.7" top="0.75" bottom="0.75" header="0.3" footer="0.3"/>
  <pageSetup paperSize="9" scale="30" orientation="portrait" r:id="rId1"/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86"/>
  <sheetViews>
    <sheetView view="pageBreakPreview" topLeftCell="A4" zoomScale="85" zoomScaleNormal="85" zoomScaleSheetLayoutView="85" workbookViewId="0">
      <selection activeCell="F9" sqref="F9"/>
    </sheetView>
  </sheetViews>
  <sheetFormatPr defaultRowHeight="12.75" outlineLevelRow="3" x14ac:dyDescent="0.2"/>
  <cols>
    <col min="1" max="1" width="11.5703125" customWidth="1"/>
    <col min="2" max="2" width="65.5703125" customWidth="1"/>
    <col min="3" max="3" width="12.42578125" customWidth="1"/>
    <col min="4" max="4" width="14" customWidth="1"/>
    <col min="5" max="10" width="17.7109375" customWidth="1"/>
    <col min="11" max="11" width="51.5703125" bestFit="1" customWidth="1"/>
  </cols>
  <sheetData>
    <row r="1" spans="1:13" ht="15.75" x14ac:dyDescent="0.2">
      <c r="A1" s="78" t="s">
        <v>3465</v>
      </c>
    </row>
    <row r="2" spans="1:13" ht="15.75" x14ac:dyDescent="0.2">
      <c r="A2" s="85" t="s">
        <v>2960</v>
      </c>
    </row>
    <row r="3" spans="1:13" ht="15.75" x14ac:dyDescent="0.2">
      <c r="A3" s="88" t="s">
        <v>3523</v>
      </c>
    </row>
    <row r="4" spans="1:13" ht="15.75" x14ac:dyDescent="0.2">
      <c r="A4" s="88" t="s">
        <v>2</v>
      </c>
      <c r="L4" s="14"/>
      <c r="M4" s="76"/>
    </row>
    <row r="5" spans="1:13" ht="13.5" thickBot="1" x14ac:dyDescent="0.25"/>
    <row r="6" spans="1:13" ht="36.75" customHeight="1" x14ac:dyDescent="0.2">
      <c r="A6" s="215" t="s">
        <v>3</v>
      </c>
      <c r="B6" s="215" t="s">
        <v>4</v>
      </c>
      <c r="C6" s="215" t="s">
        <v>5</v>
      </c>
      <c r="D6" s="221" t="s">
        <v>0</v>
      </c>
      <c r="E6" s="217" t="str">
        <f>'ЭТАП 1'!E7:F7</f>
        <v>Стоимость материалов и оборудования</v>
      </c>
      <c r="F6" s="218"/>
      <c r="G6" s="217" t="str">
        <f>'ЭТАП 1'!G7:H7</f>
        <v>Стоимость трудозатрат</v>
      </c>
      <c r="H6" s="218"/>
      <c r="I6" s="217" t="s">
        <v>37</v>
      </c>
      <c r="J6" s="218"/>
      <c r="K6" s="219" t="s">
        <v>6</v>
      </c>
    </row>
    <row r="7" spans="1:13" ht="16.5" thickBot="1" x14ac:dyDescent="0.25">
      <c r="A7" s="216"/>
      <c r="B7" s="216"/>
      <c r="C7" s="216"/>
      <c r="D7" s="222"/>
      <c r="E7" s="15" t="s">
        <v>33</v>
      </c>
      <c r="F7" s="16" t="s">
        <v>34</v>
      </c>
      <c r="G7" s="15" t="s">
        <v>33</v>
      </c>
      <c r="H7" s="16" t="s">
        <v>34</v>
      </c>
      <c r="I7" s="15" t="s">
        <v>33</v>
      </c>
      <c r="J7" s="16" t="s">
        <v>34</v>
      </c>
      <c r="K7" s="220"/>
    </row>
    <row r="8" spans="1:13" ht="15.75" x14ac:dyDescent="0.2">
      <c r="A8" s="17" t="s">
        <v>7</v>
      </c>
      <c r="B8" s="18">
        <v>2</v>
      </c>
      <c r="C8" s="19">
        <v>3</v>
      </c>
      <c r="D8" s="19">
        <v>4</v>
      </c>
      <c r="E8" s="20">
        <v>5</v>
      </c>
      <c r="F8" s="19">
        <v>6</v>
      </c>
      <c r="G8" s="20">
        <v>7</v>
      </c>
      <c r="H8" s="19">
        <v>8</v>
      </c>
      <c r="I8" s="20">
        <v>9</v>
      </c>
      <c r="J8" s="19">
        <v>10</v>
      </c>
      <c r="K8" s="19">
        <v>11</v>
      </c>
    </row>
    <row r="9" spans="1:13" ht="15.75" x14ac:dyDescent="0.2">
      <c r="A9" s="21" t="s">
        <v>65</v>
      </c>
      <c r="B9" s="22" t="s">
        <v>49</v>
      </c>
      <c r="C9" s="23"/>
      <c r="D9" s="55"/>
      <c r="E9" s="24"/>
      <c r="F9" s="25">
        <f>SUBTOTAL(9,F10:F86)</f>
        <v>0</v>
      </c>
      <c r="G9" s="24"/>
      <c r="H9" s="25">
        <f>SUBTOTAL(9,H10:H86)</f>
        <v>0</v>
      </c>
      <c r="I9" s="24"/>
      <c r="J9" s="25">
        <f>SUBTOTAL(9,J10:J86)</f>
        <v>0</v>
      </c>
      <c r="K9" s="26"/>
    </row>
    <row r="10" spans="1:13" ht="15.75" collapsed="1" x14ac:dyDescent="0.2">
      <c r="A10" s="64" t="s">
        <v>1674</v>
      </c>
      <c r="B10" s="63" t="s">
        <v>546</v>
      </c>
      <c r="C10" s="65"/>
      <c r="D10" s="66"/>
      <c r="E10" s="67"/>
      <c r="F10" s="68">
        <f>SUBTOTAL(9,F11:F28)</f>
        <v>0</v>
      </c>
      <c r="G10" s="67"/>
      <c r="H10" s="68">
        <f>SUBTOTAL(9,H11:H28)</f>
        <v>0</v>
      </c>
      <c r="I10" s="67"/>
      <c r="J10" s="68">
        <f>SUBTOTAL(9,J11:J28)</f>
        <v>0</v>
      </c>
      <c r="K10" s="69" t="s">
        <v>1814</v>
      </c>
    </row>
    <row r="11" spans="1:13" ht="15.75" hidden="1" outlineLevel="1" x14ac:dyDescent="0.2">
      <c r="A11" s="27"/>
      <c r="B11" s="99" t="s">
        <v>553</v>
      </c>
      <c r="C11" s="29"/>
      <c r="D11" s="56"/>
      <c r="E11" s="30"/>
      <c r="F11" s="31"/>
      <c r="G11" s="30"/>
      <c r="H11" s="31"/>
      <c r="I11" s="30"/>
      <c r="J11" s="31"/>
      <c r="K11" s="32"/>
    </row>
    <row r="12" spans="1:13" ht="47.25" hidden="1" outlineLevel="1" x14ac:dyDescent="0.2">
      <c r="A12" s="27" t="s">
        <v>2961</v>
      </c>
      <c r="B12" s="28" t="s">
        <v>554</v>
      </c>
      <c r="C12" s="29" t="s">
        <v>244</v>
      </c>
      <c r="D12" s="56">
        <v>238</v>
      </c>
      <c r="E12" s="30"/>
      <c r="F12" s="31">
        <f t="shared" ref="F12:F28" si="0">E12*D12</f>
        <v>0</v>
      </c>
      <c r="G12" s="30"/>
      <c r="H12" s="31">
        <f t="shared" ref="H12:H27" si="1">G12*D12</f>
        <v>0</v>
      </c>
      <c r="I12" s="30">
        <f t="shared" ref="I12:I27" si="2">E12+G12</f>
        <v>0</v>
      </c>
      <c r="J12" s="31">
        <f t="shared" ref="J12:J27" si="3">D12*I12</f>
        <v>0</v>
      </c>
      <c r="K12" s="32"/>
    </row>
    <row r="13" spans="1:13" ht="47.25" hidden="1" outlineLevel="1" x14ac:dyDescent="0.2">
      <c r="A13" s="27" t="s">
        <v>2962</v>
      </c>
      <c r="B13" s="28" t="s">
        <v>555</v>
      </c>
      <c r="C13" s="29" t="s">
        <v>244</v>
      </c>
      <c r="D13" s="56">
        <v>9</v>
      </c>
      <c r="E13" s="30"/>
      <c r="F13" s="31">
        <f t="shared" si="0"/>
        <v>0</v>
      </c>
      <c r="G13" s="30"/>
      <c r="H13" s="31">
        <f t="shared" si="1"/>
        <v>0</v>
      </c>
      <c r="I13" s="30">
        <f t="shared" si="2"/>
        <v>0</v>
      </c>
      <c r="J13" s="31">
        <f t="shared" si="3"/>
        <v>0</v>
      </c>
      <c r="K13" s="32"/>
    </row>
    <row r="14" spans="1:13" ht="15.75" hidden="1" outlineLevel="1" x14ac:dyDescent="0.2">
      <c r="A14" s="27" t="s">
        <v>2963</v>
      </c>
      <c r="B14" s="28" t="s">
        <v>556</v>
      </c>
      <c r="C14" s="29" t="s">
        <v>244</v>
      </c>
      <c r="D14" s="56">
        <v>30</v>
      </c>
      <c r="E14" s="30"/>
      <c r="F14" s="31">
        <f t="shared" si="0"/>
        <v>0</v>
      </c>
      <c r="G14" s="30"/>
      <c r="H14" s="31">
        <f t="shared" si="1"/>
        <v>0</v>
      </c>
      <c r="I14" s="30">
        <f t="shared" si="2"/>
        <v>0</v>
      </c>
      <c r="J14" s="31">
        <f t="shared" si="3"/>
        <v>0</v>
      </c>
      <c r="K14" s="32"/>
    </row>
    <row r="15" spans="1:13" ht="15.75" hidden="1" outlineLevel="1" x14ac:dyDescent="0.2">
      <c r="A15" s="27"/>
      <c r="B15" s="99" t="s">
        <v>563</v>
      </c>
      <c r="C15" s="29"/>
      <c r="D15" s="56"/>
      <c r="E15" s="30"/>
      <c r="F15" s="31"/>
      <c r="G15" s="30"/>
      <c r="H15" s="31"/>
      <c r="I15" s="30"/>
      <c r="J15" s="31"/>
      <c r="K15" s="32"/>
    </row>
    <row r="16" spans="1:13" ht="47.25" hidden="1" outlineLevel="1" x14ac:dyDescent="0.2">
      <c r="A16" s="27" t="s">
        <v>2964</v>
      </c>
      <c r="B16" s="28" t="s">
        <v>557</v>
      </c>
      <c r="C16" s="29" t="s">
        <v>131</v>
      </c>
      <c r="D16" s="56">
        <v>1</v>
      </c>
      <c r="E16" s="30"/>
      <c r="F16" s="31">
        <f t="shared" si="0"/>
        <v>0</v>
      </c>
      <c r="G16" s="30"/>
      <c r="H16" s="31">
        <f t="shared" si="1"/>
        <v>0</v>
      </c>
      <c r="I16" s="30">
        <f t="shared" si="2"/>
        <v>0</v>
      </c>
      <c r="J16" s="31">
        <f t="shared" si="3"/>
        <v>0</v>
      </c>
      <c r="K16" s="32"/>
    </row>
    <row r="17" spans="1:11" ht="31.5" hidden="1" outlineLevel="1" x14ac:dyDescent="0.2">
      <c r="A17" s="27" t="s">
        <v>2965</v>
      </c>
      <c r="B17" s="28" t="s">
        <v>558</v>
      </c>
      <c r="C17" s="29" t="s">
        <v>191</v>
      </c>
      <c r="D17" s="56">
        <v>10</v>
      </c>
      <c r="E17" s="30"/>
      <c r="F17" s="31">
        <f t="shared" si="0"/>
        <v>0</v>
      </c>
      <c r="G17" s="30"/>
      <c r="H17" s="31">
        <f t="shared" si="1"/>
        <v>0</v>
      </c>
      <c r="I17" s="30">
        <f t="shared" si="2"/>
        <v>0</v>
      </c>
      <c r="J17" s="31">
        <f t="shared" si="3"/>
        <v>0</v>
      </c>
      <c r="K17" s="32"/>
    </row>
    <row r="18" spans="1:11" ht="31.5" hidden="1" outlineLevel="1" x14ac:dyDescent="0.2">
      <c r="A18" s="27" t="s">
        <v>2966</v>
      </c>
      <c r="B18" s="28" t="s">
        <v>559</v>
      </c>
      <c r="C18" s="29" t="s">
        <v>191</v>
      </c>
      <c r="D18" s="56">
        <v>3</v>
      </c>
      <c r="E18" s="30"/>
      <c r="F18" s="31">
        <f t="shared" si="0"/>
        <v>0</v>
      </c>
      <c r="G18" s="30"/>
      <c r="H18" s="31">
        <f t="shared" si="1"/>
        <v>0</v>
      </c>
      <c r="I18" s="30">
        <f t="shared" si="2"/>
        <v>0</v>
      </c>
      <c r="J18" s="31">
        <f t="shared" si="3"/>
        <v>0</v>
      </c>
      <c r="K18" s="32"/>
    </row>
    <row r="19" spans="1:11" ht="31.5" hidden="1" outlineLevel="1" x14ac:dyDescent="0.2">
      <c r="A19" s="27" t="s">
        <v>2967</v>
      </c>
      <c r="B19" s="28" t="s">
        <v>560</v>
      </c>
      <c r="C19" s="29" t="s">
        <v>191</v>
      </c>
      <c r="D19" s="56">
        <v>2</v>
      </c>
      <c r="E19" s="30"/>
      <c r="F19" s="31">
        <f t="shared" si="0"/>
        <v>0</v>
      </c>
      <c r="G19" s="30"/>
      <c r="H19" s="31">
        <f t="shared" si="1"/>
        <v>0</v>
      </c>
      <c r="I19" s="30">
        <f t="shared" si="2"/>
        <v>0</v>
      </c>
      <c r="J19" s="31">
        <f t="shared" si="3"/>
        <v>0</v>
      </c>
      <c r="K19" s="32"/>
    </row>
    <row r="20" spans="1:11" ht="31.5" hidden="1" outlineLevel="1" x14ac:dyDescent="0.2">
      <c r="A20" s="27" t="s">
        <v>2968</v>
      </c>
      <c r="B20" s="28" t="s">
        <v>561</v>
      </c>
      <c r="C20" s="29" t="s">
        <v>191</v>
      </c>
      <c r="D20" s="56">
        <v>2</v>
      </c>
      <c r="E20" s="30"/>
      <c r="F20" s="31">
        <f t="shared" si="0"/>
        <v>0</v>
      </c>
      <c r="G20" s="30"/>
      <c r="H20" s="31">
        <f t="shared" si="1"/>
        <v>0</v>
      </c>
      <c r="I20" s="30">
        <f t="shared" si="2"/>
        <v>0</v>
      </c>
      <c r="J20" s="31">
        <f t="shared" si="3"/>
        <v>0</v>
      </c>
      <c r="K20" s="32"/>
    </row>
    <row r="21" spans="1:11" ht="15.75" hidden="1" outlineLevel="1" x14ac:dyDescent="0.2">
      <c r="A21" s="27" t="s">
        <v>2969</v>
      </c>
      <c r="B21" s="28" t="s">
        <v>562</v>
      </c>
      <c r="C21" s="29" t="s">
        <v>191</v>
      </c>
      <c r="D21" s="56">
        <v>17</v>
      </c>
      <c r="E21" s="30"/>
      <c r="F21" s="31">
        <f t="shared" si="0"/>
        <v>0</v>
      </c>
      <c r="G21" s="30"/>
      <c r="H21" s="31">
        <f t="shared" si="1"/>
        <v>0</v>
      </c>
      <c r="I21" s="30">
        <f t="shared" si="2"/>
        <v>0</v>
      </c>
      <c r="J21" s="31">
        <f t="shared" si="3"/>
        <v>0</v>
      </c>
      <c r="K21" s="32"/>
    </row>
    <row r="22" spans="1:11" ht="15.75" hidden="1" outlineLevel="1" x14ac:dyDescent="0.2">
      <c r="A22" s="27"/>
      <c r="B22" s="99" t="s">
        <v>564</v>
      </c>
      <c r="C22" s="29"/>
      <c r="D22" s="56"/>
      <c r="E22" s="30"/>
      <c r="F22" s="31"/>
      <c r="G22" s="30"/>
      <c r="H22" s="31"/>
      <c r="I22" s="30"/>
      <c r="J22" s="31"/>
      <c r="K22" s="32"/>
    </row>
    <row r="23" spans="1:11" ht="15.75" hidden="1" outlineLevel="1" x14ac:dyDescent="0.2">
      <c r="A23" s="27" t="s">
        <v>2970</v>
      </c>
      <c r="B23" s="28" t="s">
        <v>565</v>
      </c>
      <c r="C23" s="29" t="s">
        <v>244</v>
      </c>
      <c r="D23" s="56">
        <v>247</v>
      </c>
      <c r="E23" s="30"/>
      <c r="F23" s="31">
        <f t="shared" si="0"/>
        <v>0</v>
      </c>
      <c r="G23" s="30"/>
      <c r="H23" s="31">
        <f t="shared" si="1"/>
        <v>0</v>
      </c>
      <c r="I23" s="30">
        <f t="shared" si="2"/>
        <v>0</v>
      </c>
      <c r="J23" s="31">
        <f t="shared" si="3"/>
        <v>0</v>
      </c>
      <c r="K23" s="32"/>
    </row>
    <row r="24" spans="1:11" ht="15.75" hidden="1" outlineLevel="1" x14ac:dyDescent="0.2">
      <c r="A24" s="27" t="s">
        <v>2971</v>
      </c>
      <c r="B24" s="28" t="s">
        <v>566</v>
      </c>
      <c r="C24" s="29" t="s">
        <v>244</v>
      </c>
      <c r="D24" s="56">
        <v>30</v>
      </c>
      <c r="E24" s="30"/>
      <c r="F24" s="31">
        <f t="shared" si="0"/>
        <v>0</v>
      </c>
      <c r="G24" s="30"/>
      <c r="H24" s="31">
        <f t="shared" si="1"/>
        <v>0</v>
      </c>
      <c r="I24" s="30">
        <f t="shared" si="2"/>
        <v>0</v>
      </c>
      <c r="J24" s="31">
        <f t="shared" si="3"/>
        <v>0</v>
      </c>
      <c r="K24" s="32"/>
    </row>
    <row r="25" spans="1:11" ht="31.5" hidden="1" outlineLevel="1" x14ac:dyDescent="0.2">
      <c r="A25" s="27" t="s">
        <v>2972</v>
      </c>
      <c r="B25" s="28" t="s">
        <v>567</v>
      </c>
      <c r="C25" s="29" t="s">
        <v>191</v>
      </c>
      <c r="D25" s="56">
        <v>17</v>
      </c>
      <c r="E25" s="30"/>
      <c r="F25" s="31">
        <f t="shared" si="0"/>
        <v>0</v>
      </c>
      <c r="G25" s="30"/>
      <c r="H25" s="31">
        <f t="shared" si="1"/>
        <v>0</v>
      </c>
      <c r="I25" s="30">
        <f t="shared" si="2"/>
        <v>0</v>
      </c>
      <c r="J25" s="31">
        <f t="shared" si="3"/>
        <v>0</v>
      </c>
      <c r="K25" s="32"/>
    </row>
    <row r="26" spans="1:11" ht="15.75" hidden="1" outlineLevel="1" x14ac:dyDescent="0.2">
      <c r="A26" s="27" t="s">
        <v>2973</v>
      </c>
      <c r="B26" s="28" t="s">
        <v>568</v>
      </c>
      <c r="C26" s="29" t="s">
        <v>191</v>
      </c>
      <c r="D26" s="56">
        <v>17</v>
      </c>
      <c r="E26" s="30"/>
      <c r="F26" s="31">
        <f t="shared" si="0"/>
        <v>0</v>
      </c>
      <c r="G26" s="30"/>
      <c r="H26" s="31">
        <f t="shared" si="1"/>
        <v>0</v>
      </c>
      <c r="I26" s="30">
        <f t="shared" si="2"/>
        <v>0</v>
      </c>
      <c r="J26" s="31">
        <f t="shared" si="3"/>
        <v>0</v>
      </c>
      <c r="K26" s="32"/>
    </row>
    <row r="27" spans="1:11" ht="31.5" hidden="1" outlineLevel="1" x14ac:dyDescent="0.2">
      <c r="A27" s="27" t="s">
        <v>2974</v>
      </c>
      <c r="B27" s="28" t="s">
        <v>569</v>
      </c>
      <c r="C27" s="29" t="s">
        <v>570</v>
      </c>
      <c r="D27" s="56">
        <v>1</v>
      </c>
      <c r="E27" s="30"/>
      <c r="F27" s="31">
        <f t="shared" si="0"/>
        <v>0</v>
      </c>
      <c r="G27" s="30"/>
      <c r="H27" s="31">
        <f t="shared" si="1"/>
        <v>0</v>
      </c>
      <c r="I27" s="30">
        <f t="shared" si="2"/>
        <v>0</v>
      </c>
      <c r="J27" s="31">
        <f t="shared" si="3"/>
        <v>0</v>
      </c>
      <c r="K27" s="32"/>
    </row>
    <row r="28" spans="1:11" ht="15.75" hidden="1" outlineLevel="1" x14ac:dyDescent="0.2">
      <c r="A28" s="179" t="s">
        <v>2975</v>
      </c>
      <c r="B28" s="99" t="s">
        <v>1454</v>
      </c>
      <c r="C28" s="29" t="s">
        <v>131</v>
      </c>
      <c r="D28" s="103">
        <v>1</v>
      </c>
      <c r="E28" s="104"/>
      <c r="F28" s="105">
        <f t="shared" si="0"/>
        <v>0</v>
      </c>
      <c r="G28" s="104"/>
      <c r="H28" s="105">
        <f t="shared" ref="H28" si="4">G28*D28</f>
        <v>0</v>
      </c>
      <c r="I28" s="104">
        <f t="shared" ref="I28" si="5">E28+G28</f>
        <v>0</v>
      </c>
      <c r="J28" s="105">
        <f t="shared" ref="J28" si="6">D28*I28</f>
        <v>0</v>
      </c>
      <c r="K28" s="32"/>
    </row>
    <row r="29" spans="1:11" ht="15.75" collapsed="1" x14ac:dyDescent="0.2">
      <c r="A29" s="64" t="s">
        <v>1685</v>
      </c>
      <c r="B29" s="63" t="s">
        <v>571</v>
      </c>
      <c r="C29" s="65"/>
      <c r="D29" s="66"/>
      <c r="E29" s="67"/>
      <c r="F29" s="68">
        <f>SUBTOTAL(9,F31:F86)</f>
        <v>0</v>
      </c>
      <c r="G29" s="67"/>
      <c r="H29" s="68">
        <f>SUBTOTAL(9,H31:H86)</f>
        <v>0</v>
      </c>
      <c r="I29" s="67"/>
      <c r="J29" s="68">
        <f>SUBTOTAL(9,J31:J86)</f>
        <v>0</v>
      </c>
      <c r="K29" s="107" t="s">
        <v>1186</v>
      </c>
    </row>
    <row r="30" spans="1:11" ht="15.75" hidden="1" outlineLevel="1" x14ac:dyDescent="0.2">
      <c r="A30" s="27"/>
      <c r="B30" s="99" t="s">
        <v>78</v>
      </c>
      <c r="C30" s="29"/>
      <c r="D30" s="56"/>
      <c r="E30" s="30"/>
      <c r="F30" s="31"/>
      <c r="G30" s="30"/>
      <c r="H30" s="31"/>
      <c r="I30" s="30"/>
      <c r="J30" s="31"/>
      <c r="K30" s="157"/>
    </row>
    <row r="31" spans="1:11" ht="15.75" hidden="1" outlineLevel="2" x14ac:dyDescent="0.2">
      <c r="A31" s="27" t="s">
        <v>2976</v>
      </c>
      <c r="B31" s="28" t="s">
        <v>97</v>
      </c>
      <c r="C31" s="29" t="s">
        <v>9</v>
      </c>
      <c r="D31" s="56">
        <f>179.72+363.82</f>
        <v>543.54</v>
      </c>
      <c r="E31" s="30"/>
      <c r="F31" s="31">
        <f t="shared" ref="F31:F41" si="7">E31*D31</f>
        <v>0</v>
      </c>
      <c r="G31" s="30"/>
      <c r="H31" s="31">
        <f t="shared" ref="H31:H41" si="8">G31*D31</f>
        <v>0</v>
      </c>
      <c r="I31" s="30">
        <f t="shared" ref="I31:I41" si="9">E31+G31</f>
        <v>0</v>
      </c>
      <c r="J31" s="31">
        <f t="shared" ref="J31:J41" si="10">D31*I31</f>
        <v>0</v>
      </c>
      <c r="K31" s="32"/>
    </row>
    <row r="32" spans="1:11" ht="15.75" hidden="1" outlineLevel="2" x14ac:dyDescent="0.2">
      <c r="A32" s="27" t="s">
        <v>2977</v>
      </c>
      <c r="B32" s="28" t="s">
        <v>1187</v>
      </c>
      <c r="C32" s="29" t="s">
        <v>9</v>
      </c>
      <c r="D32" s="56">
        <v>149.25</v>
      </c>
      <c r="E32" s="30"/>
      <c r="F32" s="31">
        <f t="shared" si="7"/>
        <v>0</v>
      </c>
      <c r="G32" s="30"/>
      <c r="H32" s="31">
        <f t="shared" si="8"/>
        <v>0</v>
      </c>
      <c r="I32" s="30">
        <f t="shared" si="9"/>
        <v>0</v>
      </c>
      <c r="J32" s="31">
        <f t="shared" si="10"/>
        <v>0</v>
      </c>
      <c r="K32" s="32"/>
    </row>
    <row r="33" spans="1:11" ht="15.75" hidden="1" outlineLevel="2" x14ac:dyDescent="0.2">
      <c r="A33" s="27" t="s">
        <v>2978</v>
      </c>
      <c r="B33" s="28" t="s">
        <v>1188</v>
      </c>
      <c r="C33" s="29" t="s">
        <v>9</v>
      </c>
      <c r="D33" s="56">
        <v>394.29</v>
      </c>
      <c r="E33" s="30"/>
      <c r="F33" s="31">
        <f t="shared" si="7"/>
        <v>0</v>
      </c>
      <c r="G33" s="30"/>
      <c r="H33" s="31">
        <f t="shared" si="8"/>
        <v>0</v>
      </c>
      <c r="I33" s="30">
        <f t="shared" si="9"/>
        <v>0</v>
      </c>
      <c r="J33" s="31">
        <f t="shared" si="10"/>
        <v>0</v>
      </c>
      <c r="K33" s="32"/>
    </row>
    <row r="34" spans="1:11" ht="31.5" hidden="1" outlineLevel="2" x14ac:dyDescent="0.2">
      <c r="A34" s="27" t="s">
        <v>2979</v>
      </c>
      <c r="B34" s="28" t="s">
        <v>1189</v>
      </c>
      <c r="C34" s="29" t="s">
        <v>9</v>
      </c>
      <c r="D34" s="56">
        <v>4.4400000000000004</v>
      </c>
      <c r="E34" s="30"/>
      <c r="F34" s="31">
        <f t="shared" si="7"/>
        <v>0</v>
      </c>
      <c r="G34" s="30"/>
      <c r="H34" s="31">
        <f t="shared" si="8"/>
        <v>0</v>
      </c>
      <c r="I34" s="30">
        <f t="shared" si="9"/>
        <v>0</v>
      </c>
      <c r="J34" s="31">
        <f t="shared" si="10"/>
        <v>0</v>
      </c>
      <c r="K34" s="32"/>
    </row>
    <row r="35" spans="1:11" ht="47.25" hidden="1" outlineLevel="2" x14ac:dyDescent="0.2">
      <c r="A35" s="27" t="s">
        <v>2980</v>
      </c>
      <c r="B35" s="28" t="s">
        <v>1190</v>
      </c>
      <c r="C35" s="29" t="s">
        <v>9</v>
      </c>
      <c r="D35" s="159">
        <v>19.632000000000001</v>
      </c>
      <c r="E35" s="30"/>
      <c r="F35" s="31">
        <f t="shared" si="7"/>
        <v>0</v>
      </c>
      <c r="G35" s="30"/>
      <c r="H35" s="31">
        <f t="shared" si="8"/>
        <v>0</v>
      </c>
      <c r="I35" s="30">
        <f t="shared" si="9"/>
        <v>0</v>
      </c>
      <c r="J35" s="31">
        <f t="shared" si="10"/>
        <v>0</v>
      </c>
      <c r="K35" s="32"/>
    </row>
    <row r="36" spans="1:11" ht="15.75" hidden="1" outlineLevel="2" x14ac:dyDescent="0.2">
      <c r="A36" s="27" t="s">
        <v>2981</v>
      </c>
      <c r="B36" s="28" t="s">
        <v>1191</v>
      </c>
      <c r="C36" s="29" t="s">
        <v>9</v>
      </c>
      <c r="D36" s="56">
        <v>13.32</v>
      </c>
      <c r="E36" s="30"/>
      <c r="F36" s="31">
        <f t="shared" si="7"/>
        <v>0</v>
      </c>
      <c r="G36" s="30"/>
      <c r="H36" s="31">
        <f t="shared" si="8"/>
        <v>0</v>
      </c>
      <c r="I36" s="30">
        <f t="shared" si="9"/>
        <v>0</v>
      </c>
      <c r="J36" s="31">
        <f t="shared" si="10"/>
        <v>0</v>
      </c>
      <c r="K36" s="32"/>
    </row>
    <row r="37" spans="1:11" ht="15.75" hidden="1" outlineLevel="2" x14ac:dyDescent="0.2">
      <c r="A37" s="27" t="s">
        <v>2982</v>
      </c>
      <c r="B37" s="28" t="s">
        <v>1192</v>
      </c>
      <c r="C37" s="29" t="s">
        <v>9</v>
      </c>
      <c r="D37" s="160">
        <v>44.8324</v>
      </c>
      <c r="E37" s="30"/>
      <c r="F37" s="31">
        <f t="shared" si="7"/>
        <v>0</v>
      </c>
      <c r="G37" s="30"/>
      <c r="H37" s="31">
        <f t="shared" si="8"/>
        <v>0</v>
      </c>
      <c r="I37" s="30">
        <f t="shared" si="9"/>
        <v>0</v>
      </c>
      <c r="J37" s="31">
        <f t="shared" si="10"/>
        <v>0</v>
      </c>
      <c r="K37" s="32"/>
    </row>
    <row r="38" spans="1:11" ht="15.75" hidden="1" outlineLevel="2" x14ac:dyDescent="0.2">
      <c r="A38" s="27" t="s">
        <v>2983</v>
      </c>
      <c r="B38" s="28" t="s">
        <v>1193</v>
      </c>
      <c r="C38" s="29" t="s">
        <v>9</v>
      </c>
      <c r="D38" s="160">
        <v>125.7392</v>
      </c>
      <c r="E38" s="30"/>
      <c r="F38" s="31">
        <f t="shared" si="7"/>
        <v>0</v>
      </c>
      <c r="G38" s="30"/>
      <c r="H38" s="31">
        <f t="shared" si="8"/>
        <v>0</v>
      </c>
      <c r="I38" s="30">
        <f t="shared" si="9"/>
        <v>0</v>
      </c>
      <c r="J38" s="31">
        <f t="shared" si="10"/>
        <v>0</v>
      </c>
      <c r="K38" s="32"/>
    </row>
    <row r="39" spans="1:11" ht="31.5" hidden="1" outlineLevel="2" x14ac:dyDescent="0.2">
      <c r="A39" s="27" t="s">
        <v>2984</v>
      </c>
      <c r="B39" s="28" t="s">
        <v>1194</v>
      </c>
      <c r="C39" s="29" t="s">
        <v>9</v>
      </c>
      <c r="D39" s="160">
        <v>20.2818</v>
      </c>
      <c r="E39" s="30"/>
      <c r="F39" s="31">
        <f t="shared" si="7"/>
        <v>0</v>
      </c>
      <c r="G39" s="30"/>
      <c r="H39" s="31">
        <f t="shared" si="8"/>
        <v>0</v>
      </c>
      <c r="I39" s="30">
        <f t="shared" si="9"/>
        <v>0</v>
      </c>
      <c r="J39" s="31">
        <f t="shared" si="10"/>
        <v>0</v>
      </c>
      <c r="K39" s="32"/>
    </row>
    <row r="40" spans="1:11" ht="31.5" hidden="1" outlineLevel="2" x14ac:dyDescent="0.2">
      <c r="A40" s="27" t="s">
        <v>2985</v>
      </c>
      <c r="B40" s="28" t="s">
        <v>1195</v>
      </c>
      <c r="C40" s="29" t="s">
        <v>9</v>
      </c>
      <c r="D40" s="160">
        <v>9.9749999999999996</v>
      </c>
      <c r="E40" s="30"/>
      <c r="F40" s="31">
        <f t="shared" si="7"/>
        <v>0</v>
      </c>
      <c r="G40" s="30"/>
      <c r="H40" s="31">
        <f t="shared" si="8"/>
        <v>0</v>
      </c>
      <c r="I40" s="30">
        <f t="shared" si="9"/>
        <v>0</v>
      </c>
      <c r="J40" s="31">
        <f t="shared" si="10"/>
        <v>0</v>
      </c>
      <c r="K40" s="32"/>
    </row>
    <row r="41" spans="1:11" ht="15.75" hidden="1" outlineLevel="2" x14ac:dyDescent="0.2">
      <c r="A41" s="27" t="s">
        <v>2986</v>
      </c>
      <c r="B41" s="28" t="s">
        <v>1196</v>
      </c>
      <c r="C41" s="29" t="s">
        <v>9</v>
      </c>
      <c r="D41" s="160">
        <v>19.712</v>
      </c>
      <c r="E41" s="30"/>
      <c r="F41" s="31">
        <f t="shared" si="7"/>
        <v>0</v>
      </c>
      <c r="G41" s="30"/>
      <c r="H41" s="31">
        <f t="shared" si="8"/>
        <v>0</v>
      </c>
      <c r="I41" s="30">
        <f t="shared" si="9"/>
        <v>0</v>
      </c>
      <c r="J41" s="31">
        <f t="shared" si="10"/>
        <v>0</v>
      </c>
      <c r="K41" s="32"/>
    </row>
    <row r="42" spans="1:11" ht="15.75" hidden="1" outlineLevel="2" x14ac:dyDescent="0.2">
      <c r="A42" s="27"/>
      <c r="B42" s="99" t="s">
        <v>1759</v>
      </c>
      <c r="C42" s="29"/>
      <c r="D42" s="56"/>
      <c r="E42" s="30"/>
      <c r="F42" s="31"/>
      <c r="G42" s="30"/>
      <c r="H42" s="31"/>
      <c r="I42" s="30"/>
      <c r="J42" s="31"/>
      <c r="K42" s="32"/>
    </row>
    <row r="43" spans="1:11" ht="31.5" hidden="1" outlineLevel="2" x14ac:dyDescent="0.2">
      <c r="A43" s="156" t="s">
        <v>2987</v>
      </c>
      <c r="B43" s="200" t="s">
        <v>1760</v>
      </c>
      <c r="C43" s="201" t="s">
        <v>131</v>
      </c>
      <c r="D43" s="202">
        <v>1</v>
      </c>
      <c r="E43" s="203"/>
      <c r="F43" s="204">
        <f t="shared" ref="F43:F44" si="11">E43*D43</f>
        <v>0</v>
      </c>
      <c r="G43" s="203"/>
      <c r="H43" s="204">
        <f t="shared" ref="H43:H44" si="12">G43*D43</f>
        <v>0</v>
      </c>
      <c r="I43" s="203">
        <f t="shared" ref="I43:I44" si="13">E43+G43</f>
        <v>0</v>
      </c>
      <c r="J43" s="204">
        <f t="shared" ref="J43:J44" si="14">D43*I43</f>
        <v>0</v>
      </c>
      <c r="K43" s="205" t="s">
        <v>3007</v>
      </c>
    </row>
    <row r="44" spans="1:11" ht="31.5" hidden="1" outlineLevel="2" x14ac:dyDescent="0.2">
      <c r="A44" s="156" t="s">
        <v>2988</v>
      </c>
      <c r="B44" s="200" t="s">
        <v>1761</v>
      </c>
      <c r="C44" s="201" t="s">
        <v>131</v>
      </c>
      <c r="D44" s="202">
        <v>1</v>
      </c>
      <c r="E44" s="203"/>
      <c r="F44" s="204">
        <f t="shared" si="11"/>
        <v>0</v>
      </c>
      <c r="G44" s="203"/>
      <c r="H44" s="204">
        <f t="shared" si="12"/>
        <v>0</v>
      </c>
      <c r="I44" s="203">
        <f t="shared" si="13"/>
        <v>0</v>
      </c>
      <c r="J44" s="204">
        <f t="shared" si="14"/>
        <v>0</v>
      </c>
      <c r="K44" s="205" t="s">
        <v>3008</v>
      </c>
    </row>
    <row r="45" spans="1:11" ht="15.75" hidden="1" outlineLevel="1" x14ac:dyDescent="0.2">
      <c r="A45" s="27"/>
      <c r="B45" s="99" t="s">
        <v>553</v>
      </c>
      <c r="C45" s="29"/>
      <c r="D45" s="56"/>
      <c r="E45" s="30"/>
      <c r="F45" s="31"/>
      <c r="G45" s="30"/>
      <c r="H45" s="31"/>
      <c r="I45" s="30"/>
      <c r="J45" s="31"/>
      <c r="K45" s="158"/>
    </row>
    <row r="46" spans="1:11" ht="47.25" hidden="1" outlineLevel="2" x14ac:dyDescent="0.2">
      <c r="A46" s="27" t="s">
        <v>2989</v>
      </c>
      <c r="B46" s="28" t="s">
        <v>572</v>
      </c>
      <c r="C46" s="29" t="s">
        <v>244</v>
      </c>
      <c r="D46" s="56">
        <v>211</v>
      </c>
      <c r="E46" s="30"/>
      <c r="F46" s="31">
        <f t="shared" ref="F46:F54" si="15">E46*D46</f>
        <v>0</v>
      </c>
      <c r="G46" s="30"/>
      <c r="H46" s="31">
        <f t="shared" ref="H46:H54" si="16">G46*D46</f>
        <v>0</v>
      </c>
      <c r="I46" s="30">
        <f t="shared" ref="I46:I54" si="17">E46+G46</f>
        <v>0</v>
      </c>
      <c r="J46" s="31">
        <f t="shared" ref="J46:J54" si="18">D46*I46</f>
        <v>0</v>
      </c>
      <c r="K46" s="32"/>
    </row>
    <row r="47" spans="1:11" ht="47.25" hidden="1" outlineLevel="2" x14ac:dyDescent="0.2">
      <c r="A47" s="27" t="s">
        <v>2990</v>
      </c>
      <c r="B47" s="28" t="s">
        <v>573</v>
      </c>
      <c r="C47" s="29" t="s">
        <v>244</v>
      </c>
      <c r="D47" s="58">
        <v>52</v>
      </c>
      <c r="E47" s="30"/>
      <c r="F47" s="31">
        <f t="shared" si="15"/>
        <v>0</v>
      </c>
      <c r="G47" s="30"/>
      <c r="H47" s="31">
        <f t="shared" si="16"/>
        <v>0</v>
      </c>
      <c r="I47" s="30">
        <f t="shared" si="17"/>
        <v>0</v>
      </c>
      <c r="J47" s="31">
        <f t="shared" si="18"/>
        <v>0</v>
      </c>
      <c r="K47" s="32"/>
    </row>
    <row r="48" spans="1:11" ht="47.25" hidden="1" outlineLevel="2" x14ac:dyDescent="0.2">
      <c r="A48" s="27" t="s">
        <v>2991</v>
      </c>
      <c r="B48" s="28" t="s">
        <v>1762</v>
      </c>
      <c r="C48" s="108" t="s">
        <v>244</v>
      </c>
      <c r="D48" s="58">
        <v>6</v>
      </c>
      <c r="E48" s="30"/>
      <c r="F48" s="31">
        <f t="shared" ref="F48" si="19">E48*D48</f>
        <v>0</v>
      </c>
      <c r="G48" s="30"/>
      <c r="H48" s="31">
        <f t="shared" ref="H48" si="20">G48*D48</f>
        <v>0</v>
      </c>
      <c r="I48" s="30">
        <f t="shared" ref="I48" si="21">E48+G48</f>
        <v>0</v>
      </c>
      <c r="J48" s="31">
        <f t="shared" ref="J48" si="22">D48*I48</f>
        <v>0</v>
      </c>
      <c r="K48" s="32"/>
    </row>
    <row r="49" spans="1:11" ht="47.25" hidden="1" outlineLevel="2" x14ac:dyDescent="0.2">
      <c r="A49" s="27" t="s">
        <v>2992</v>
      </c>
      <c r="B49" s="28" t="s">
        <v>574</v>
      </c>
      <c r="C49" s="29" t="s">
        <v>244</v>
      </c>
      <c r="D49" s="56">
        <v>18</v>
      </c>
      <c r="E49" s="30"/>
      <c r="F49" s="31">
        <f t="shared" si="15"/>
        <v>0</v>
      </c>
      <c r="G49" s="30"/>
      <c r="H49" s="31">
        <f t="shared" si="16"/>
        <v>0</v>
      </c>
      <c r="I49" s="30">
        <f t="shared" si="17"/>
        <v>0</v>
      </c>
      <c r="J49" s="31">
        <f t="shared" si="18"/>
        <v>0</v>
      </c>
      <c r="K49" s="32"/>
    </row>
    <row r="50" spans="1:11" ht="47.25" hidden="1" outlineLevel="2" x14ac:dyDescent="0.2">
      <c r="A50" s="27" t="s">
        <v>2993</v>
      </c>
      <c r="B50" s="28" t="s">
        <v>575</v>
      </c>
      <c r="C50" s="29" t="s">
        <v>244</v>
      </c>
      <c r="D50" s="56">
        <v>367</v>
      </c>
      <c r="E50" s="30"/>
      <c r="F50" s="31">
        <f t="shared" si="15"/>
        <v>0</v>
      </c>
      <c r="G50" s="30"/>
      <c r="H50" s="31">
        <f t="shared" si="16"/>
        <v>0</v>
      </c>
      <c r="I50" s="30">
        <f t="shared" si="17"/>
        <v>0</v>
      </c>
      <c r="J50" s="31">
        <f t="shared" si="18"/>
        <v>0</v>
      </c>
      <c r="K50" s="32"/>
    </row>
    <row r="51" spans="1:11" ht="47.25" hidden="1" outlineLevel="2" x14ac:dyDescent="0.2">
      <c r="A51" s="27" t="s">
        <v>2994</v>
      </c>
      <c r="B51" s="28" t="s">
        <v>576</v>
      </c>
      <c r="C51" s="29" t="s">
        <v>244</v>
      </c>
      <c r="D51" s="58">
        <v>637</v>
      </c>
      <c r="E51" s="30"/>
      <c r="F51" s="31">
        <f t="shared" si="15"/>
        <v>0</v>
      </c>
      <c r="G51" s="30"/>
      <c r="H51" s="31">
        <f t="shared" si="16"/>
        <v>0</v>
      </c>
      <c r="I51" s="30">
        <f t="shared" si="17"/>
        <v>0</v>
      </c>
      <c r="J51" s="31">
        <f t="shared" si="18"/>
        <v>0</v>
      </c>
      <c r="K51" s="32"/>
    </row>
    <row r="52" spans="1:11" ht="47.25" hidden="1" outlineLevel="2" x14ac:dyDescent="0.2">
      <c r="A52" s="27" t="s">
        <v>2995</v>
      </c>
      <c r="B52" s="28" t="s">
        <v>577</v>
      </c>
      <c r="C52" s="29" t="s">
        <v>244</v>
      </c>
      <c r="D52" s="56">
        <v>185</v>
      </c>
      <c r="E52" s="30"/>
      <c r="F52" s="31">
        <f t="shared" si="15"/>
        <v>0</v>
      </c>
      <c r="G52" s="30"/>
      <c r="H52" s="31">
        <f t="shared" si="16"/>
        <v>0</v>
      </c>
      <c r="I52" s="30">
        <f t="shared" si="17"/>
        <v>0</v>
      </c>
      <c r="J52" s="31">
        <f t="shared" si="18"/>
        <v>0</v>
      </c>
      <c r="K52" s="32"/>
    </row>
    <row r="53" spans="1:11" ht="47.25" hidden="1" outlineLevel="2" x14ac:dyDescent="0.2">
      <c r="A53" s="27" t="s">
        <v>2996</v>
      </c>
      <c r="B53" s="28" t="s">
        <v>578</v>
      </c>
      <c r="C53" s="29" t="s">
        <v>244</v>
      </c>
      <c r="D53" s="56">
        <v>21</v>
      </c>
      <c r="E53" s="30"/>
      <c r="F53" s="31">
        <f t="shared" si="15"/>
        <v>0</v>
      </c>
      <c r="G53" s="30"/>
      <c r="H53" s="31">
        <f t="shared" si="16"/>
        <v>0</v>
      </c>
      <c r="I53" s="30">
        <f t="shared" si="17"/>
        <v>0</v>
      </c>
      <c r="J53" s="31">
        <f t="shared" si="18"/>
        <v>0</v>
      </c>
      <c r="K53" s="32"/>
    </row>
    <row r="54" spans="1:11" ht="63" hidden="1" outlineLevel="2" x14ac:dyDescent="0.2">
      <c r="A54" s="27" t="s">
        <v>2997</v>
      </c>
      <c r="B54" s="28" t="s">
        <v>579</v>
      </c>
      <c r="C54" s="29" t="s">
        <v>244</v>
      </c>
      <c r="D54" s="56">
        <v>766</v>
      </c>
      <c r="E54" s="30"/>
      <c r="F54" s="31">
        <f t="shared" si="15"/>
        <v>0</v>
      </c>
      <c r="G54" s="30"/>
      <c r="H54" s="31">
        <f t="shared" si="16"/>
        <v>0</v>
      </c>
      <c r="I54" s="30">
        <f t="shared" si="17"/>
        <v>0</v>
      </c>
      <c r="J54" s="31">
        <f t="shared" si="18"/>
        <v>0</v>
      </c>
      <c r="K54" s="32"/>
    </row>
    <row r="55" spans="1:11" ht="15.75" hidden="1" outlineLevel="1" x14ac:dyDescent="0.2">
      <c r="A55" s="27"/>
      <c r="B55" s="99" t="s">
        <v>580</v>
      </c>
      <c r="C55" s="29"/>
      <c r="D55" s="56"/>
      <c r="E55" s="30"/>
      <c r="F55" s="31"/>
      <c r="G55" s="30"/>
      <c r="H55" s="31"/>
      <c r="I55" s="30"/>
      <c r="J55" s="31"/>
      <c r="K55" s="158"/>
    </row>
    <row r="56" spans="1:11" ht="47.25" hidden="1" outlineLevel="2" x14ac:dyDescent="0.2">
      <c r="A56" s="27" t="s">
        <v>2998</v>
      </c>
      <c r="B56" s="28" t="s">
        <v>581</v>
      </c>
      <c r="C56" s="29" t="s">
        <v>191</v>
      </c>
      <c r="D56" s="56">
        <v>4</v>
      </c>
      <c r="E56" s="30"/>
      <c r="F56" s="31">
        <f t="shared" ref="F56:F60" si="23">E56*D56</f>
        <v>0</v>
      </c>
      <c r="G56" s="30"/>
      <c r="H56" s="31">
        <f t="shared" ref="H56:H60" si="24">G56*D56</f>
        <v>0</v>
      </c>
      <c r="I56" s="30">
        <f t="shared" ref="I56:I60" si="25">E56+G56</f>
        <v>0</v>
      </c>
      <c r="J56" s="31">
        <f t="shared" ref="J56:J60" si="26">D56*I56</f>
        <v>0</v>
      </c>
      <c r="K56" s="32"/>
    </row>
    <row r="57" spans="1:11" ht="47.25" hidden="1" outlineLevel="2" x14ac:dyDescent="0.2">
      <c r="A57" s="27" t="s">
        <v>2999</v>
      </c>
      <c r="B57" s="28" t="s">
        <v>582</v>
      </c>
      <c r="C57" s="29" t="s">
        <v>191</v>
      </c>
      <c r="D57" s="56">
        <v>2</v>
      </c>
      <c r="E57" s="30"/>
      <c r="F57" s="31">
        <f t="shared" si="23"/>
        <v>0</v>
      </c>
      <c r="G57" s="30"/>
      <c r="H57" s="31">
        <f t="shared" si="24"/>
        <v>0</v>
      </c>
      <c r="I57" s="30">
        <f t="shared" si="25"/>
        <v>0</v>
      </c>
      <c r="J57" s="31">
        <f t="shared" si="26"/>
        <v>0</v>
      </c>
      <c r="K57" s="32"/>
    </row>
    <row r="58" spans="1:11" ht="47.25" hidden="1" outlineLevel="2" x14ac:dyDescent="0.2">
      <c r="A58" s="27" t="s">
        <v>3000</v>
      </c>
      <c r="B58" s="28" t="s">
        <v>583</v>
      </c>
      <c r="C58" s="29" t="s">
        <v>191</v>
      </c>
      <c r="D58" s="56">
        <v>4</v>
      </c>
      <c r="E58" s="30"/>
      <c r="F58" s="31">
        <f t="shared" si="23"/>
        <v>0</v>
      </c>
      <c r="G58" s="30"/>
      <c r="H58" s="31">
        <f t="shared" si="24"/>
        <v>0</v>
      </c>
      <c r="I58" s="30">
        <f t="shared" si="25"/>
        <v>0</v>
      </c>
      <c r="J58" s="31">
        <f t="shared" si="26"/>
        <v>0</v>
      </c>
      <c r="K58" s="32"/>
    </row>
    <row r="59" spans="1:11" ht="47.25" hidden="1" outlineLevel="2" x14ac:dyDescent="0.2">
      <c r="A59" s="27" t="s">
        <v>3001</v>
      </c>
      <c r="B59" s="28" t="s">
        <v>584</v>
      </c>
      <c r="C59" s="29" t="s">
        <v>191</v>
      </c>
      <c r="D59" s="58">
        <v>26</v>
      </c>
      <c r="E59" s="30"/>
      <c r="F59" s="31">
        <f t="shared" si="23"/>
        <v>0</v>
      </c>
      <c r="G59" s="30"/>
      <c r="H59" s="31">
        <f t="shared" si="24"/>
        <v>0</v>
      </c>
      <c r="I59" s="30">
        <f t="shared" si="25"/>
        <v>0</v>
      </c>
      <c r="J59" s="31">
        <f t="shared" si="26"/>
        <v>0</v>
      </c>
      <c r="K59" s="32"/>
    </row>
    <row r="60" spans="1:11" ht="31.5" hidden="1" outlineLevel="2" x14ac:dyDescent="0.2">
      <c r="A60" s="27" t="s">
        <v>3002</v>
      </c>
      <c r="B60" s="28" t="s">
        <v>585</v>
      </c>
      <c r="C60" s="29" t="s">
        <v>191</v>
      </c>
      <c r="D60" s="58">
        <v>26</v>
      </c>
      <c r="E60" s="30"/>
      <c r="F60" s="31">
        <f t="shared" si="23"/>
        <v>0</v>
      </c>
      <c r="G60" s="30"/>
      <c r="H60" s="31">
        <f t="shared" si="24"/>
        <v>0</v>
      </c>
      <c r="I60" s="30">
        <f t="shared" si="25"/>
        <v>0</v>
      </c>
      <c r="J60" s="31">
        <f t="shared" si="26"/>
        <v>0</v>
      </c>
      <c r="K60" s="32"/>
    </row>
    <row r="61" spans="1:11" ht="15.75" hidden="1" outlineLevel="1" x14ac:dyDescent="0.2">
      <c r="A61" s="27"/>
      <c r="B61" s="99" t="s">
        <v>564</v>
      </c>
      <c r="C61" s="29"/>
      <c r="D61" s="58"/>
      <c r="E61" s="30"/>
      <c r="F61" s="31"/>
      <c r="G61" s="30"/>
      <c r="H61" s="31"/>
      <c r="I61" s="30"/>
      <c r="J61" s="31"/>
      <c r="K61" s="32"/>
    </row>
    <row r="62" spans="1:11" ht="31.5" hidden="1" outlineLevel="2" x14ac:dyDescent="0.2">
      <c r="A62" s="27" t="s">
        <v>3003</v>
      </c>
      <c r="B62" s="28" t="s">
        <v>586</v>
      </c>
      <c r="C62" s="29" t="s">
        <v>244</v>
      </c>
      <c r="D62" s="58">
        <v>2118</v>
      </c>
      <c r="E62" s="30"/>
      <c r="F62" s="31">
        <f t="shared" ref="F62:F74" si="27">E62*D62</f>
        <v>0</v>
      </c>
      <c r="G62" s="30"/>
      <c r="H62" s="31">
        <f t="shared" ref="H62:H74" si="28">G62*D62</f>
        <v>0</v>
      </c>
      <c r="I62" s="30">
        <f t="shared" ref="I62:I74" si="29">E62+G62</f>
        <v>0</v>
      </c>
      <c r="J62" s="31">
        <f t="shared" ref="J62:J74" si="30">D62*I62</f>
        <v>0</v>
      </c>
      <c r="K62" s="32"/>
    </row>
    <row r="63" spans="1:11" ht="15.75" hidden="1" outlineLevel="2" x14ac:dyDescent="0.2">
      <c r="A63" s="27" t="s">
        <v>3004</v>
      </c>
      <c r="B63" s="28" t="s">
        <v>587</v>
      </c>
      <c r="C63" s="29" t="s">
        <v>191</v>
      </c>
      <c r="D63" s="58">
        <v>144</v>
      </c>
      <c r="E63" s="30"/>
      <c r="F63" s="31">
        <f t="shared" si="27"/>
        <v>0</v>
      </c>
      <c r="G63" s="30"/>
      <c r="H63" s="31">
        <f t="shared" si="28"/>
        <v>0</v>
      </c>
      <c r="I63" s="30">
        <f t="shared" si="29"/>
        <v>0</v>
      </c>
      <c r="J63" s="31">
        <f t="shared" si="30"/>
        <v>0</v>
      </c>
      <c r="K63" s="32"/>
    </row>
    <row r="64" spans="1:11" ht="15.75" hidden="1" outlineLevel="2" x14ac:dyDescent="0.2">
      <c r="A64" s="27" t="s">
        <v>3005</v>
      </c>
      <c r="B64" s="28" t="s">
        <v>588</v>
      </c>
      <c r="C64" s="29" t="s">
        <v>191</v>
      </c>
      <c r="D64" s="58">
        <v>297</v>
      </c>
      <c r="E64" s="30"/>
      <c r="F64" s="31">
        <f t="shared" si="27"/>
        <v>0</v>
      </c>
      <c r="G64" s="30"/>
      <c r="H64" s="31">
        <f t="shared" si="28"/>
        <v>0</v>
      </c>
      <c r="I64" s="30">
        <f t="shared" si="29"/>
        <v>0</v>
      </c>
      <c r="J64" s="31">
        <f t="shared" si="30"/>
        <v>0</v>
      </c>
      <c r="K64" s="32"/>
    </row>
    <row r="65" spans="1:11" ht="15.75" hidden="1" outlineLevel="2" x14ac:dyDescent="0.2">
      <c r="A65" s="27" t="s">
        <v>3006</v>
      </c>
      <c r="B65" s="28" t="s">
        <v>589</v>
      </c>
      <c r="C65" s="29" t="s">
        <v>191</v>
      </c>
      <c r="D65" s="58">
        <v>128</v>
      </c>
      <c r="E65" s="30"/>
      <c r="F65" s="31">
        <f t="shared" si="27"/>
        <v>0</v>
      </c>
      <c r="G65" s="30"/>
      <c r="H65" s="31">
        <f t="shared" si="28"/>
        <v>0</v>
      </c>
      <c r="I65" s="30">
        <f t="shared" si="29"/>
        <v>0</v>
      </c>
      <c r="J65" s="31">
        <f t="shared" si="30"/>
        <v>0</v>
      </c>
      <c r="K65" s="32"/>
    </row>
    <row r="66" spans="1:11" ht="15.75" hidden="1" outlineLevel="2" x14ac:dyDescent="0.2">
      <c r="A66" s="27" t="s">
        <v>3500</v>
      </c>
      <c r="B66" s="28" t="s">
        <v>590</v>
      </c>
      <c r="C66" s="29" t="s">
        <v>599</v>
      </c>
      <c r="D66" s="58">
        <v>1</v>
      </c>
      <c r="E66" s="30"/>
      <c r="F66" s="31">
        <f t="shared" si="27"/>
        <v>0</v>
      </c>
      <c r="G66" s="30"/>
      <c r="H66" s="31">
        <f t="shared" si="28"/>
        <v>0</v>
      </c>
      <c r="I66" s="30">
        <f t="shared" si="29"/>
        <v>0</v>
      </c>
      <c r="J66" s="31">
        <f t="shared" si="30"/>
        <v>0</v>
      </c>
      <c r="K66" s="32"/>
    </row>
    <row r="67" spans="1:11" ht="15.75" hidden="1" outlineLevel="2" x14ac:dyDescent="0.2">
      <c r="A67" s="27" t="s">
        <v>3501</v>
      </c>
      <c r="B67" s="28" t="s">
        <v>591</v>
      </c>
      <c r="C67" s="29" t="s">
        <v>191</v>
      </c>
      <c r="D67" s="58">
        <v>2</v>
      </c>
      <c r="E67" s="30"/>
      <c r="F67" s="31">
        <f t="shared" si="27"/>
        <v>0</v>
      </c>
      <c r="G67" s="30"/>
      <c r="H67" s="31">
        <f t="shared" si="28"/>
        <v>0</v>
      </c>
      <c r="I67" s="30">
        <f t="shared" si="29"/>
        <v>0</v>
      </c>
      <c r="J67" s="31">
        <f t="shared" si="30"/>
        <v>0</v>
      </c>
      <c r="K67" s="32"/>
    </row>
    <row r="68" spans="1:11" ht="15.75" hidden="1" outlineLevel="2" x14ac:dyDescent="0.2">
      <c r="A68" s="27" t="s">
        <v>3502</v>
      </c>
      <c r="B68" s="28" t="s">
        <v>592</v>
      </c>
      <c r="C68" s="29" t="s">
        <v>191</v>
      </c>
      <c r="D68" s="58">
        <v>5</v>
      </c>
      <c r="E68" s="30"/>
      <c r="F68" s="31">
        <f t="shared" si="27"/>
        <v>0</v>
      </c>
      <c r="G68" s="30"/>
      <c r="H68" s="31">
        <f t="shared" si="28"/>
        <v>0</v>
      </c>
      <c r="I68" s="30">
        <f t="shared" si="29"/>
        <v>0</v>
      </c>
      <c r="J68" s="31">
        <f t="shared" si="30"/>
        <v>0</v>
      </c>
      <c r="K68" s="32"/>
    </row>
    <row r="69" spans="1:11" ht="31.5" hidden="1" outlineLevel="2" x14ac:dyDescent="0.2">
      <c r="A69" s="27" t="s">
        <v>3503</v>
      </c>
      <c r="B69" s="28" t="s">
        <v>593</v>
      </c>
      <c r="C69" s="29" t="s">
        <v>191</v>
      </c>
      <c r="D69" s="58">
        <v>7</v>
      </c>
      <c r="E69" s="30"/>
      <c r="F69" s="31">
        <f t="shared" si="27"/>
        <v>0</v>
      </c>
      <c r="G69" s="30"/>
      <c r="H69" s="31">
        <f t="shared" si="28"/>
        <v>0</v>
      </c>
      <c r="I69" s="30">
        <f t="shared" si="29"/>
        <v>0</v>
      </c>
      <c r="J69" s="31">
        <f t="shared" si="30"/>
        <v>0</v>
      </c>
      <c r="K69" s="32"/>
    </row>
    <row r="70" spans="1:11" ht="15.75" hidden="1" outlineLevel="2" x14ac:dyDescent="0.2">
      <c r="A70" s="27" t="s">
        <v>3504</v>
      </c>
      <c r="B70" s="28" t="s">
        <v>594</v>
      </c>
      <c r="C70" s="29" t="s">
        <v>191</v>
      </c>
      <c r="D70" s="58">
        <v>14</v>
      </c>
      <c r="E70" s="30"/>
      <c r="F70" s="31">
        <f t="shared" si="27"/>
        <v>0</v>
      </c>
      <c r="G70" s="30"/>
      <c r="H70" s="31">
        <f t="shared" si="28"/>
        <v>0</v>
      </c>
      <c r="I70" s="30">
        <f t="shared" si="29"/>
        <v>0</v>
      </c>
      <c r="J70" s="31">
        <f t="shared" si="30"/>
        <v>0</v>
      </c>
      <c r="K70" s="32"/>
    </row>
    <row r="71" spans="1:11" ht="15.75" hidden="1" outlineLevel="2" x14ac:dyDescent="0.2">
      <c r="A71" s="27" t="s">
        <v>3505</v>
      </c>
      <c r="B71" s="28" t="s">
        <v>595</v>
      </c>
      <c r="C71" s="29" t="s">
        <v>191</v>
      </c>
      <c r="D71" s="58">
        <v>168</v>
      </c>
      <c r="E71" s="30"/>
      <c r="F71" s="31">
        <f t="shared" si="27"/>
        <v>0</v>
      </c>
      <c r="G71" s="30"/>
      <c r="H71" s="31">
        <f t="shared" si="28"/>
        <v>0</v>
      </c>
      <c r="I71" s="30">
        <f t="shared" si="29"/>
        <v>0</v>
      </c>
      <c r="J71" s="31">
        <f t="shared" si="30"/>
        <v>0</v>
      </c>
      <c r="K71" s="32"/>
    </row>
    <row r="72" spans="1:11" ht="15.75" hidden="1" outlineLevel="2" x14ac:dyDescent="0.2">
      <c r="A72" s="27" t="s">
        <v>3506</v>
      </c>
      <c r="B72" s="28" t="s">
        <v>596</v>
      </c>
      <c r="C72" s="29" t="s">
        <v>9</v>
      </c>
      <c r="D72" s="58">
        <v>228.3</v>
      </c>
      <c r="E72" s="30"/>
      <c r="F72" s="31">
        <f t="shared" si="27"/>
        <v>0</v>
      </c>
      <c r="G72" s="30"/>
      <c r="H72" s="31">
        <f t="shared" si="28"/>
        <v>0</v>
      </c>
      <c r="I72" s="30">
        <f t="shared" si="29"/>
        <v>0</v>
      </c>
      <c r="J72" s="31">
        <f t="shared" si="30"/>
        <v>0</v>
      </c>
      <c r="K72" s="32"/>
    </row>
    <row r="73" spans="1:11" ht="15.75" hidden="1" outlineLevel="2" x14ac:dyDescent="0.2">
      <c r="A73" s="27" t="s">
        <v>3507</v>
      </c>
      <c r="B73" s="28" t="s">
        <v>597</v>
      </c>
      <c r="C73" s="29" t="s">
        <v>9</v>
      </c>
      <c r="D73" s="56">
        <v>10</v>
      </c>
      <c r="E73" s="30"/>
      <c r="F73" s="31">
        <f t="shared" si="27"/>
        <v>0</v>
      </c>
      <c r="G73" s="30"/>
      <c r="H73" s="31">
        <f t="shared" si="28"/>
        <v>0</v>
      </c>
      <c r="I73" s="30">
        <f t="shared" si="29"/>
        <v>0</v>
      </c>
      <c r="J73" s="31">
        <f t="shared" si="30"/>
        <v>0</v>
      </c>
      <c r="K73" s="32"/>
    </row>
    <row r="74" spans="1:11" ht="15.75" hidden="1" outlineLevel="2" x14ac:dyDescent="0.2">
      <c r="A74" s="27" t="s">
        <v>3508</v>
      </c>
      <c r="B74" s="28" t="s">
        <v>598</v>
      </c>
      <c r="C74" s="29" t="s">
        <v>570</v>
      </c>
      <c r="D74" s="56">
        <v>1</v>
      </c>
      <c r="E74" s="30"/>
      <c r="F74" s="31">
        <f t="shared" si="27"/>
        <v>0</v>
      </c>
      <c r="G74" s="30"/>
      <c r="H74" s="31">
        <f t="shared" si="28"/>
        <v>0</v>
      </c>
      <c r="I74" s="30">
        <f t="shared" si="29"/>
        <v>0</v>
      </c>
      <c r="J74" s="31">
        <f t="shared" si="30"/>
        <v>0</v>
      </c>
      <c r="K74" s="32"/>
    </row>
    <row r="75" spans="1:11" ht="15.75" hidden="1" outlineLevel="2" x14ac:dyDescent="0.2">
      <c r="A75" s="27" t="s">
        <v>3509</v>
      </c>
      <c r="B75" s="28" t="s">
        <v>1763</v>
      </c>
      <c r="C75" s="29" t="s">
        <v>244</v>
      </c>
      <c r="D75" s="56">
        <v>58</v>
      </c>
      <c r="E75" s="38"/>
      <c r="F75" s="31">
        <f t="shared" ref="F75" si="31">E75*D75</f>
        <v>0</v>
      </c>
      <c r="G75" s="38"/>
      <c r="H75" s="31">
        <f t="shared" ref="H75" si="32">G75*D75</f>
        <v>0</v>
      </c>
      <c r="I75" s="30">
        <f t="shared" ref="I75" si="33">E75+G75</f>
        <v>0</v>
      </c>
      <c r="J75" s="31">
        <f t="shared" ref="J75" si="34">D75*I75</f>
        <v>0</v>
      </c>
      <c r="K75" s="32"/>
    </row>
    <row r="76" spans="1:11" ht="15.75" hidden="1" outlineLevel="1" x14ac:dyDescent="0.2">
      <c r="A76" s="27"/>
      <c r="B76" s="99" t="s">
        <v>600</v>
      </c>
      <c r="C76" s="29"/>
      <c r="D76" s="56"/>
      <c r="E76" s="30"/>
      <c r="F76" s="31"/>
      <c r="G76" s="30"/>
      <c r="H76" s="31"/>
      <c r="I76" s="30"/>
      <c r="J76" s="31"/>
      <c r="K76" s="158"/>
    </row>
    <row r="77" spans="1:11" ht="47.25" hidden="1" outlineLevel="1" x14ac:dyDescent="0.2">
      <c r="A77" s="156" t="s">
        <v>3510</v>
      </c>
      <c r="B77" s="142" t="s">
        <v>1173</v>
      </c>
      <c r="C77" s="143" t="s">
        <v>1071</v>
      </c>
      <c r="D77" s="144">
        <v>1</v>
      </c>
      <c r="E77" s="145"/>
      <c r="F77" s="146">
        <f t="shared" ref="F77" si="35">E77*D77</f>
        <v>0</v>
      </c>
      <c r="G77" s="145"/>
      <c r="H77" s="146">
        <f t="shared" ref="H77" si="36">G77*D77</f>
        <v>0</v>
      </c>
      <c r="I77" s="145">
        <f t="shared" ref="I77" si="37">E77+G77</f>
        <v>0</v>
      </c>
      <c r="J77" s="146">
        <f t="shared" ref="J77" si="38">D77*I77</f>
        <v>0</v>
      </c>
      <c r="K77" s="205" t="s">
        <v>1764</v>
      </c>
    </row>
    <row r="78" spans="1:11" ht="31.5" hidden="1" outlineLevel="1" x14ac:dyDescent="0.2">
      <c r="A78" s="156" t="s">
        <v>3511</v>
      </c>
      <c r="B78" s="142" t="s">
        <v>1174</v>
      </c>
      <c r="C78" s="143" t="s">
        <v>1071</v>
      </c>
      <c r="D78" s="144">
        <v>1</v>
      </c>
      <c r="E78" s="145"/>
      <c r="F78" s="146"/>
      <c r="G78" s="145"/>
      <c r="H78" s="146"/>
      <c r="I78" s="145"/>
      <c r="J78" s="146"/>
      <c r="K78" s="205" t="s">
        <v>1765</v>
      </c>
    </row>
    <row r="79" spans="1:11" ht="31.5" hidden="1" outlineLevel="3" x14ac:dyDescent="0.2">
      <c r="A79" s="27" t="s">
        <v>3512</v>
      </c>
      <c r="B79" s="28" t="s">
        <v>601</v>
      </c>
      <c r="C79" s="29"/>
      <c r="D79" s="56">
        <v>2</v>
      </c>
      <c r="E79" s="30"/>
      <c r="F79" s="31">
        <f t="shared" ref="F79:F85" si="39">E79*D79</f>
        <v>0</v>
      </c>
      <c r="G79" s="30"/>
      <c r="H79" s="31">
        <f t="shared" ref="H79:H85" si="40">G79*D79</f>
        <v>0</v>
      </c>
      <c r="I79" s="30">
        <f t="shared" ref="I79:I85" si="41">E79+G79</f>
        <v>0</v>
      </c>
      <c r="J79" s="31">
        <f t="shared" ref="J79:J85" si="42">D79*I79</f>
        <v>0</v>
      </c>
      <c r="K79" s="32"/>
    </row>
    <row r="80" spans="1:11" ht="15.75" hidden="1" outlineLevel="3" x14ac:dyDescent="0.2">
      <c r="A80" s="27" t="s">
        <v>3513</v>
      </c>
      <c r="B80" s="28" t="s">
        <v>602</v>
      </c>
      <c r="C80" s="29" t="s">
        <v>191</v>
      </c>
      <c r="D80" s="56">
        <v>28</v>
      </c>
      <c r="E80" s="30"/>
      <c r="F80" s="31">
        <f t="shared" si="39"/>
        <v>0</v>
      </c>
      <c r="G80" s="30"/>
      <c r="H80" s="31">
        <f t="shared" si="40"/>
        <v>0</v>
      </c>
      <c r="I80" s="30">
        <f t="shared" si="41"/>
        <v>0</v>
      </c>
      <c r="J80" s="31">
        <f t="shared" si="42"/>
        <v>0</v>
      </c>
      <c r="K80" s="32"/>
    </row>
    <row r="81" spans="1:11" ht="15.75" hidden="1" outlineLevel="3" x14ac:dyDescent="0.2">
      <c r="A81" s="27" t="s">
        <v>3514</v>
      </c>
      <c r="B81" s="28" t="s">
        <v>603</v>
      </c>
      <c r="C81" s="29" t="s">
        <v>191</v>
      </c>
      <c r="D81" s="56">
        <v>112</v>
      </c>
      <c r="E81" s="30"/>
      <c r="F81" s="31">
        <f t="shared" si="39"/>
        <v>0</v>
      </c>
      <c r="G81" s="30"/>
      <c r="H81" s="31">
        <f t="shared" si="40"/>
        <v>0</v>
      </c>
      <c r="I81" s="30">
        <f t="shared" si="41"/>
        <v>0</v>
      </c>
      <c r="J81" s="31">
        <f t="shared" si="42"/>
        <v>0</v>
      </c>
      <c r="K81" s="32"/>
    </row>
    <row r="82" spans="1:11" ht="15.75" hidden="1" outlineLevel="3" x14ac:dyDescent="0.2">
      <c r="A82" s="27" t="s">
        <v>3515</v>
      </c>
      <c r="B82" s="28" t="s">
        <v>604</v>
      </c>
      <c r="C82" s="29" t="s">
        <v>191</v>
      </c>
      <c r="D82" s="56">
        <v>54</v>
      </c>
      <c r="E82" s="30"/>
      <c r="F82" s="31">
        <f t="shared" si="39"/>
        <v>0</v>
      </c>
      <c r="G82" s="30"/>
      <c r="H82" s="31">
        <f t="shared" si="40"/>
        <v>0</v>
      </c>
      <c r="I82" s="30">
        <f t="shared" si="41"/>
        <v>0</v>
      </c>
      <c r="J82" s="31">
        <f t="shared" si="42"/>
        <v>0</v>
      </c>
      <c r="K82" s="32"/>
    </row>
    <row r="83" spans="1:11" ht="15.75" hidden="1" outlineLevel="3" x14ac:dyDescent="0.2">
      <c r="A83" s="27" t="s">
        <v>3516</v>
      </c>
      <c r="B83" s="28" t="s">
        <v>605</v>
      </c>
      <c r="C83" s="29" t="s">
        <v>244</v>
      </c>
      <c r="D83" s="56">
        <v>323</v>
      </c>
      <c r="E83" s="30"/>
      <c r="F83" s="31">
        <f t="shared" si="39"/>
        <v>0</v>
      </c>
      <c r="G83" s="30"/>
      <c r="H83" s="31">
        <f t="shared" si="40"/>
        <v>0</v>
      </c>
      <c r="I83" s="30">
        <f t="shared" si="41"/>
        <v>0</v>
      </c>
      <c r="J83" s="31">
        <f t="shared" si="42"/>
        <v>0</v>
      </c>
      <c r="K83" s="32"/>
    </row>
    <row r="84" spans="1:11" ht="15.75" hidden="1" outlineLevel="3" x14ac:dyDescent="0.2">
      <c r="A84" s="27" t="s">
        <v>3517</v>
      </c>
      <c r="B84" s="28" t="s">
        <v>606</v>
      </c>
      <c r="C84" s="29" t="s">
        <v>191</v>
      </c>
      <c r="D84" s="56">
        <v>7</v>
      </c>
      <c r="E84" s="30"/>
      <c r="F84" s="31">
        <f t="shared" si="39"/>
        <v>0</v>
      </c>
      <c r="G84" s="30"/>
      <c r="H84" s="31">
        <f t="shared" si="40"/>
        <v>0</v>
      </c>
      <c r="I84" s="30">
        <f t="shared" si="41"/>
        <v>0</v>
      </c>
      <c r="J84" s="31">
        <f t="shared" si="42"/>
        <v>0</v>
      </c>
      <c r="K84" s="32"/>
    </row>
    <row r="85" spans="1:11" ht="31.5" hidden="1" outlineLevel="3" x14ac:dyDescent="0.2">
      <c r="A85" s="27" t="s">
        <v>3518</v>
      </c>
      <c r="B85" s="28" t="s">
        <v>1461</v>
      </c>
      <c r="C85" s="29" t="s">
        <v>191</v>
      </c>
      <c r="D85" s="56">
        <v>8</v>
      </c>
      <c r="E85" s="30"/>
      <c r="F85" s="31">
        <f t="shared" si="39"/>
        <v>0</v>
      </c>
      <c r="G85" s="30"/>
      <c r="H85" s="31">
        <f t="shared" si="40"/>
        <v>0</v>
      </c>
      <c r="I85" s="30">
        <f t="shared" si="41"/>
        <v>0</v>
      </c>
      <c r="J85" s="31">
        <f t="shared" si="42"/>
        <v>0</v>
      </c>
      <c r="K85" s="32"/>
    </row>
    <row r="86" spans="1:11" ht="15.75" hidden="1" outlineLevel="2" x14ac:dyDescent="0.2">
      <c r="A86" s="179" t="s">
        <v>3519</v>
      </c>
      <c r="B86" s="99" t="s">
        <v>1454</v>
      </c>
      <c r="C86" s="102" t="s">
        <v>131</v>
      </c>
      <c r="D86" s="103">
        <v>1</v>
      </c>
      <c r="E86" s="104"/>
      <c r="F86" s="105">
        <f t="shared" ref="F86" si="43">E86*D86</f>
        <v>0</v>
      </c>
      <c r="G86" s="104"/>
      <c r="H86" s="105">
        <f t="shared" ref="H86" si="44">G86*D86</f>
        <v>0</v>
      </c>
      <c r="I86" s="104">
        <f t="shared" ref="I86" si="45">E86+G86</f>
        <v>0</v>
      </c>
      <c r="J86" s="105">
        <f t="shared" ref="J86" si="46">D86*I86</f>
        <v>0</v>
      </c>
      <c r="K86" s="106"/>
    </row>
  </sheetData>
  <mergeCells count="8">
    <mergeCell ref="I6:J6"/>
    <mergeCell ref="K6:K7"/>
    <mergeCell ref="A6:A7"/>
    <mergeCell ref="B6:B7"/>
    <mergeCell ref="C6:C7"/>
    <mergeCell ref="D6:D7"/>
    <mergeCell ref="E6:F6"/>
    <mergeCell ref="G6:H6"/>
  </mergeCells>
  <pageMargins left="0.7" right="0.7" top="0.75" bottom="0.75" header="0.3" footer="0.3"/>
  <pageSetup paperSize="9" scale="30" orientation="portrait" r:id="rId1"/>
  <colBreaks count="1" manualBreakCount="1">
    <brk id="1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98"/>
  <sheetViews>
    <sheetView view="pageBreakPreview" zoomScale="85" zoomScaleNormal="85" zoomScaleSheetLayoutView="85" workbookViewId="0">
      <selection activeCell="K18" sqref="K18"/>
    </sheetView>
  </sheetViews>
  <sheetFormatPr defaultRowHeight="12.75" outlineLevelRow="2" x14ac:dyDescent="0.2"/>
  <cols>
    <col min="1" max="1" width="11.5703125" customWidth="1"/>
    <col min="2" max="2" width="65.5703125" customWidth="1"/>
    <col min="3" max="3" width="12.42578125" customWidth="1"/>
    <col min="4" max="4" width="14" customWidth="1"/>
    <col min="5" max="10" width="17.7109375" customWidth="1"/>
    <col min="11" max="11" width="51.5703125" bestFit="1" customWidth="1"/>
  </cols>
  <sheetData>
    <row r="1" spans="1:13" ht="15.75" x14ac:dyDescent="0.2">
      <c r="A1" s="78" t="s">
        <v>3466</v>
      </c>
    </row>
    <row r="2" spans="1:13" ht="15.75" x14ac:dyDescent="0.2">
      <c r="A2" s="85" t="s">
        <v>3013</v>
      </c>
    </row>
    <row r="3" spans="1:13" ht="15.75" x14ac:dyDescent="0.2">
      <c r="A3" s="88" t="s">
        <v>3523</v>
      </c>
    </row>
    <row r="4" spans="1:13" ht="15.75" x14ac:dyDescent="0.2">
      <c r="A4" s="88" t="s">
        <v>2</v>
      </c>
      <c r="L4" s="14"/>
      <c r="M4" s="76"/>
    </row>
    <row r="5" spans="1:13" ht="13.5" thickBot="1" x14ac:dyDescent="0.25"/>
    <row r="6" spans="1:13" ht="39.75" customHeight="1" x14ac:dyDescent="0.2">
      <c r="A6" s="215" t="s">
        <v>3</v>
      </c>
      <c r="B6" s="215" t="s">
        <v>4</v>
      </c>
      <c r="C6" s="215" t="s">
        <v>5</v>
      </c>
      <c r="D6" s="221" t="s">
        <v>0</v>
      </c>
      <c r="E6" s="217" t="str">
        <f>'ЭТАП 1'!E7:F7</f>
        <v>Стоимость материалов и оборудования</v>
      </c>
      <c r="F6" s="218"/>
      <c r="G6" s="217" t="str">
        <f>'ЭТАП 1'!G7:H7</f>
        <v>Стоимость трудозатрат</v>
      </c>
      <c r="H6" s="218"/>
      <c r="I6" s="217" t="s">
        <v>37</v>
      </c>
      <c r="J6" s="218"/>
      <c r="K6" s="219" t="s">
        <v>6</v>
      </c>
    </row>
    <row r="7" spans="1:13" ht="16.5" thickBot="1" x14ac:dyDescent="0.25">
      <c r="A7" s="216"/>
      <c r="B7" s="216"/>
      <c r="C7" s="216"/>
      <c r="D7" s="222"/>
      <c r="E7" s="15" t="s">
        <v>33</v>
      </c>
      <c r="F7" s="16" t="s">
        <v>34</v>
      </c>
      <c r="G7" s="15" t="s">
        <v>33</v>
      </c>
      <c r="H7" s="16" t="s">
        <v>34</v>
      </c>
      <c r="I7" s="15" t="s">
        <v>33</v>
      </c>
      <c r="J7" s="16" t="s">
        <v>34</v>
      </c>
      <c r="K7" s="220"/>
    </row>
    <row r="8" spans="1:13" ht="15.75" x14ac:dyDescent="0.2">
      <c r="A8" s="17" t="s">
        <v>7</v>
      </c>
      <c r="B8" s="18">
        <v>2</v>
      </c>
      <c r="C8" s="19">
        <v>3</v>
      </c>
      <c r="D8" s="19">
        <v>4</v>
      </c>
      <c r="E8" s="20">
        <v>5</v>
      </c>
      <c r="F8" s="19">
        <v>6</v>
      </c>
      <c r="G8" s="20">
        <v>7</v>
      </c>
      <c r="H8" s="19">
        <v>8</v>
      </c>
      <c r="I8" s="20">
        <v>9</v>
      </c>
      <c r="J8" s="19">
        <v>10</v>
      </c>
      <c r="K8" s="19">
        <v>11</v>
      </c>
    </row>
    <row r="9" spans="1:13" ht="15.75" x14ac:dyDescent="0.2">
      <c r="A9" s="21" t="s">
        <v>66</v>
      </c>
      <c r="B9" s="22" t="s">
        <v>3400</v>
      </c>
      <c r="C9" s="23"/>
      <c r="D9" s="55"/>
      <c r="E9" s="24"/>
      <c r="F9" s="25">
        <f>SUBTOTAL(9,F10:F98)</f>
        <v>0</v>
      </c>
      <c r="G9" s="24"/>
      <c r="H9" s="25">
        <f>SUBTOTAL(9,H10:H98)</f>
        <v>0</v>
      </c>
      <c r="I9" s="24"/>
      <c r="J9" s="25">
        <f>SUBTOTAL(9,J10:J98)</f>
        <v>0</v>
      </c>
      <c r="K9" s="26"/>
    </row>
    <row r="10" spans="1:13" ht="15.75" x14ac:dyDescent="0.2">
      <c r="A10" s="64" t="s">
        <v>1675</v>
      </c>
      <c r="B10" s="63" t="s">
        <v>1817</v>
      </c>
      <c r="C10" s="65"/>
      <c r="D10" s="66"/>
      <c r="E10" s="67"/>
      <c r="F10" s="68">
        <f>SUBTOTAL(9,F11:F70)</f>
        <v>0</v>
      </c>
      <c r="G10" s="67"/>
      <c r="H10" s="68">
        <f>SUBTOTAL(9,H11:H70)</f>
        <v>0</v>
      </c>
      <c r="I10" s="67"/>
      <c r="J10" s="68">
        <f>SUBTOTAL(9,J11:J70)</f>
        <v>0</v>
      </c>
      <c r="K10" s="69" t="s">
        <v>1815</v>
      </c>
    </row>
    <row r="11" spans="1:13" ht="15.75" outlineLevel="1" collapsed="1" x14ac:dyDescent="0.2">
      <c r="A11" s="27"/>
      <c r="B11" s="99" t="s">
        <v>1197</v>
      </c>
      <c r="C11" s="29"/>
      <c r="D11" s="56"/>
      <c r="E11" s="30"/>
      <c r="F11" s="31"/>
      <c r="G11" s="30"/>
      <c r="H11" s="31"/>
      <c r="I11" s="30"/>
      <c r="J11" s="31"/>
      <c r="K11" s="32"/>
    </row>
    <row r="12" spans="1:13" ht="31.5" hidden="1" outlineLevel="2" x14ac:dyDescent="0.2">
      <c r="A12" s="27" t="s">
        <v>3014</v>
      </c>
      <c r="B12" s="28" t="s">
        <v>1848</v>
      </c>
      <c r="C12" s="29" t="s">
        <v>28</v>
      </c>
      <c r="D12" s="56">
        <v>237</v>
      </c>
      <c r="E12" s="30"/>
      <c r="F12" s="31">
        <f t="shared" ref="F12" si="0">E12*D12</f>
        <v>0</v>
      </c>
      <c r="G12" s="30"/>
      <c r="H12" s="31">
        <f t="shared" ref="H12" si="1">G12*D12</f>
        <v>0</v>
      </c>
      <c r="I12" s="30">
        <f t="shared" ref="I12" si="2">E12+G12</f>
        <v>0</v>
      </c>
      <c r="J12" s="31">
        <f t="shared" ref="J12" si="3">D12*I12</f>
        <v>0</v>
      </c>
      <c r="K12" s="32"/>
    </row>
    <row r="13" spans="1:13" ht="31.5" hidden="1" outlineLevel="2" x14ac:dyDescent="0.2">
      <c r="A13" s="27" t="s">
        <v>3015</v>
      </c>
      <c r="B13" s="28" t="s">
        <v>1850</v>
      </c>
      <c r="C13" s="29" t="s">
        <v>28</v>
      </c>
      <c r="D13" s="56">
        <v>237</v>
      </c>
      <c r="E13" s="30"/>
      <c r="F13" s="31">
        <f t="shared" ref="F13:F45" si="4">E13*D13</f>
        <v>0</v>
      </c>
      <c r="G13" s="30"/>
      <c r="H13" s="31">
        <f t="shared" ref="H13:H45" si="5">G13*D13</f>
        <v>0</v>
      </c>
      <c r="I13" s="30">
        <f t="shared" ref="I13:I45" si="6">E13+G13</f>
        <v>0</v>
      </c>
      <c r="J13" s="31">
        <f t="shared" ref="J13:J45" si="7">D13*I13</f>
        <v>0</v>
      </c>
      <c r="K13" s="32"/>
    </row>
    <row r="14" spans="1:13" ht="31.5" hidden="1" outlineLevel="2" x14ac:dyDescent="0.2">
      <c r="A14" s="27" t="s">
        <v>3016</v>
      </c>
      <c r="B14" s="28" t="s">
        <v>1849</v>
      </c>
      <c r="C14" s="29" t="s">
        <v>28</v>
      </c>
      <c r="D14" s="56">
        <v>237</v>
      </c>
      <c r="E14" s="38"/>
      <c r="F14" s="31">
        <f t="shared" si="4"/>
        <v>0</v>
      </c>
      <c r="G14" s="30"/>
      <c r="H14" s="31">
        <f t="shared" si="5"/>
        <v>0</v>
      </c>
      <c r="I14" s="30">
        <f t="shared" si="6"/>
        <v>0</v>
      </c>
      <c r="J14" s="31">
        <f t="shared" si="7"/>
        <v>0</v>
      </c>
      <c r="K14" s="32"/>
    </row>
    <row r="15" spans="1:13" ht="31.5" hidden="1" outlineLevel="2" x14ac:dyDescent="0.2">
      <c r="A15" s="27" t="s">
        <v>3017</v>
      </c>
      <c r="B15" s="28" t="s">
        <v>1851</v>
      </c>
      <c r="C15" s="29" t="s">
        <v>28</v>
      </c>
      <c r="D15" s="159">
        <v>39.923999999999999</v>
      </c>
      <c r="E15" s="38"/>
      <c r="F15" s="31">
        <f t="shared" si="4"/>
        <v>0</v>
      </c>
      <c r="G15" s="30"/>
      <c r="H15" s="31">
        <f t="shared" si="5"/>
        <v>0</v>
      </c>
      <c r="I15" s="30">
        <f t="shared" si="6"/>
        <v>0</v>
      </c>
      <c r="J15" s="31">
        <f t="shared" si="7"/>
        <v>0</v>
      </c>
      <c r="K15" s="32"/>
    </row>
    <row r="16" spans="1:13" ht="31.5" hidden="1" outlineLevel="2" x14ac:dyDescent="0.2">
      <c r="A16" s="27" t="s">
        <v>3018</v>
      </c>
      <c r="B16" s="28" t="s">
        <v>1853</v>
      </c>
      <c r="C16" s="29" t="s">
        <v>28</v>
      </c>
      <c r="D16" s="159">
        <v>39.923999999999999</v>
      </c>
      <c r="E16" s="38"/>
      <c r="F16" s="31">
        <f t="shared" si="4"/>
        <v>0</v>
      </c>
      <c r="G16" s="30"/>
      <c r="H16" s="31">
        <f t="shared" si="5"/>
        <v>0</v>
      </c>
      <c r="I16" s="30">
        <f t="shared" si="6"/>
        <v>0</v>
      </c>
      <c r="J16" s="31">
        <f t="shared" si="7"/>
        <v>0</v>
      </c>
      <c r="K16" s="32"/>
    </row>
    <row r="17" spans="1:11" ht="31.5" hidden="1" outlineLevel="2" x14ac:dyDescent="0.2">
      <c r="A17" s="27" t="s">
        <v>3019</v>
      </c>
      <c r="B17" s="28" t="s">
        <v>1852</v>
      </c>
      <c r="C17" s="29" t="s">
        <v>28</v>
      </c>
      <c r="D17" s="159">
        <v>39.923999999999999</v>
      </c>
      <c r="E17" s="38"/>
      <c r="F17" s="31">
        <f t="shared" si="4"/>
        <v>0</v>
      </c>
      <c r="G17" s="30"/>
      <c r="H17" s="31">
        <f t="shared" si="5"/>
        <v>0</v>
      </c>
      <c r="I17" s="30">
        <f t="shared" si="6"/>
        <v>0</v>
      </c>
      <c r="J17" s="31">
        <f t="shared" si="7"/>
        <v>0</v>
      </c>
      <c r="K17" s="32"/>
    </row>
    <row r="18" spans="1:11" ht="47.25" hidden="1" outlineLevel="2" x14ac:dyDescent="0.2">
      <c r="A18" s="27" t="s">
        <v>3020</v>
      </c>
      <c r="B18" s="28" t="s">
        <v>1854</v>
      </c>
      <c r="C18" s="29" t="s">
        <v>28</v>
      </c>
      <c r="D18" s="56">
        <v>57.4</v>
      </c>
      <c r="E18" s="38"/>
      <c r="F18" s="31">
        <f t="shared" si="4"/>
        <v>0</v>
      </c>
      <c r="G18" s="30"/>
      <c r="H18" s="31">
        <f t="shared" si="5"/>
        <v>0</v>
      </c>
      <c r="I18" s="30">
        <f t="shared" si="6"/>
        <v>0</v>
      </c>
      <c r="J18" s="31">
        <f t="shared" si="7"/>
        <v>0</v>
      </c>
      <c r="K18" s="32"/>
    </row>
    <row r="19" spans="1:11" ht="47.25" hidden="1" outlineLevel="2" x14ac:dyDescent="0.2">
      <c r="A19" s="27" t="s">
        <v>3021</v>
      </c>
      <c r="B19" s="28" t="s">
        <v>1855</v>
      </c>
      <c r="C19" s="29" t="s">
        <v>28</v>
      </c>
      <c r="D19" s="56">
        <v>57.4</v>
      </c>
      <c r="E19" s="38"/>
      <c r="F19" s="31">
        <f t="shared" si="4"/>
        <v>0</v>
      </c>
      <c r="G19" s="30"/>
      <c r="H19" s="31">
        <f t="shared" si="5"/>
        <v>0</v>
      </c>
      <c r="I19" s="30">
        <f t="shared" si="6"/>
        <v>0</v>
      </c>
      <c r="J19" s="31">
        <f t="shared" si="7"/>
        <v>0</v>
      </c>
      <c r="K19" s="32"/>
    </row>
    <row r="20" spans="1:11" ht="47.25" hidden="1" outlineLevel="2" x14ac:dyDescent="0.2">
      <c r="A20" s="27" t="s">
        <v>3022</v>
      </c>
      <c r="B20" s="28" t="s">
        <v>1856</v>
      </c>
      <c r="C20" s="29" t="s">
        <v>28</v>
      </c>
      <c r="D20" s="56">
        <v>57.4</v>
      </c>
      <c r="E20" s="38"/>
      <c r="F20" s="31">
        <f t="shared" si="4"/>
        <v>0</v>
      </c>
      <c r="G20" s="30"/>
      <c r="H20" s="31">
        <f t="shared" si="5"/>
        <v>0</v>
      </c>
      <c r="I20" s="30">
        <f t="shared" si="6"/>
        <v>0</v>
      </c>
      <c r="J20" s="31">
        <f t="shared" si="7"/>
        <v>0</v>
      </c>
      <c r="K20" s="32"/>
    </row>
    <row r="21" spans="1:11" ht="15.75" outlineLevel="1" collapsed="1" x14ac:dyDescent="0.2">
      <c r="A21" s="27"/>
      <c r="B21" s="99" t="s">
        <v>78</v>
      </c>
      <c r="C21" s="29"/>
      <c r="D21" s="56"/>
      <c r="E21" s="30"/>
      <c r="F21" s="31"/>
      <c r="G21" s="30"/>
      <c r="H21" s="31"/>
      <c r="I21" s="30"/>
      <c r="J21" s="31"/>
      <c r="K21" s="32"/>
    </row>
    <row r="22" spans="1:11" ht="15.75" hidden="1" outlineLevel="2" x14ac:dyDescent="0.2">
      <c r="A22" s="27" t="s">
        <v>3023</v>
      </c>
      <c r="B22" s="28" t="s">
        <v>1857</v>
      </c>
      <c r="C22" s="29" t="s">
        <v>9</v>
      </c>
      <c r="D22" s="56">
        <v>203.43</v>
      </c>
      <c r="E22" s="30"/>
      <c r="F22" s="31">
        <f t="shared" si="4"/>
        <v>0</v>
      </c>
      <c r="G22" s="30"/>
      <c r="H22" s="31">
        <f t="shared" si="5"/>
        <v>0</v>
      </c>
      <c r="I22" s="30">
        <f t="shared" si="6"/>
        <v>0</v>
      </c>
      <c r="J22" s="31">
        <f t="shared" si="7"/>
        <v>0</v>
      </c>
      <c r="K22" s="32"/>
    </row>
    <row r="23" spans="1:11" ht="31.5" hidden="1" outlineLevel="2" x14ac:dyDescent="0.2">
      <c r="A23" s="27" t="s">
        <v>3024</v>
      </c>
      <c r="B23" s="28" t="s">
        <v>1858</v>
      </c>
      <c r="C23" s="29" t="s">
        <v>9</v>
      </c>
      <c r="D23" s="56">
        <v>200.63</v>
      </c>
      <c r="E23" s="30"/>
      <c r="F23" s="31">
        <f t="shared" si="4"/>
        <v>0</v>
      </c>
      <c r="G23" s="30"/>
      <c r="H23" s="31">
        <f t="shared" si="5"/>
        <v>0</v>
      </c>
      <c r="I23" s="30">
        <f t="shared" si="6"/>
        <v>0</v>
      </c>
      <c r="J23" s="31">
        <f t="shared" si="7"/>
        <v>0</v>
      </c>
      <c r="K23" s="32"/>
    </row>
    <row r="24" spans="1:11" ht="15.75" hidden="1" outlineLevel="2" x14ac:dyDescent="0.2">
      <c r="A24" s="27" t="s">
        <v>3025</v>
      </c>
      <c r="B24" s="28" t="s">
        <v>1859</v>
      </c>
      <c r="C24" s="29" t="s">
        <v>9</v>
      </c>
      <c r="D24" s="56">
        <v>62.69</v>
      </c>
      <c r="E24" s="30"/>
      <c r="F24" s="31">
        <f t="shared" si="4"/>
        <v>0</v>
      </c>
      <c r="G24" s="30"/>
      <c r="H24" s="31">
        <f t="shared" si="5"/>
        <v>0</v>
      </c>
      <c r="I24" s="30">
        <f t="shared" si="6"/>
        <v>0</v>
      </c>
      <c r="J24" s="31">
        <f t="shared" si="7"/>
        <v>0</v>
      </c>
      <c r="K24" s="32"/>
    </row>
    <row r="25" spans="1:11" ht="15.75" hidden="1" outlineLevel="2" x14ac:dyDescent="0.2">
      <c r="A25" s="27" t="s">
        <v>3026</v>
      </c>
      <c r="B25" s="28" t="s">
        <v>98</v>
      </c>
      <c r="C25" s="29" t="s">
        <v>9</v>
      </c>
      <c r="D25" s="56">
        <v>341.37</v>
      </c>
      <c r="E25" s="30"/>
      <c r="F25" s="31">
        <f t="shared" si="4"/>
        <v>0</v>
      </c>
      <c r="G25" s="30"/>
      <c r="H25" s="31">
        <f t="shared" ref="H25:H32" si="8">G25*D25</f>
        <v>0</v>
      </c>
      <c r="I25" s="30">
        <f t="shared" ref="I25:I32" si="9">E25+G25</f>
        <v>0</v>
      </c>
      <c r="J25" s="31">
        <f t="shared" ref="J25:J32" si="10">D25*I25</f>
        <v>0</v>
      </c>
      <c r="K25" s="32"/>
    </row>
    <row r="26" spans="1:11" ht="31.5" hidden="1" outlineLevel="2" x14ac:dyDescent="0.2">
      <c r="A26" s="27" t="s">
        <v>3027</v>
      </c>
      <c r="B26" s="28" t="s">
        <v>1860</v>
      </c>
      <c r="C26" s="29" t="s">
        <v>9</v>
      </c>
      <c r="D26" s="56">
        <v>1.1399999999999999</v>
      </c>
      <c r="E26" s="30"/>
      <c r="F26" s="31">
        <f t="shared" si="4"/>
        <v>0</v>
      </c>
      <c r="G26" s="30"/>
      <c r="H26" s="31">
        <f t="shared" si="8"/>
        <v>0</v>
      </c>
      <c r="I26" s="30">
        <f t="shared" si="9"/>
        <v>0</v>
      </c>
      <c r="J26" s="31">
        <f t="shared" si="10"/>
        <v>0</v>
      </c>
      <c r="K26" s="32"/>
    </row>
    <row r="27" spans="1:11" ht="31.5" hidden="1" outlineLevel="2" x14ac:dyDescent="0.2">
      <c r="A27" s="27" t="s">
        <v>3028</v>
      </c>
      <c r="B27" s="28" t="s">
        <v>1861</v>
      </c>
      <c r="C27" s="29" t="s">
        <v>9</v>
      </c>
      <c r="D27" s="56">
        <v>1.32</v>
      </c>
      <c r="E27" s="30"/>
      <c r="F27" s="31">
        <f t="shared" si="4"/>
        <v>0</v>
      </c>
      <c r="G27" s="30"/>
      <c r="H27" s="31">
        <f t="shared" si="8"/>
        <v>0</v>
      </c>
      <c r="I27" s="30">
        <f t="shared" si="9"/>
        <v>0</v>
      </c>
      <c r="J27" s="31">
        <f t="shared" si="10"/>
        <v>0</v>
      </c>
      <c r="K27" s="32"/>
    </row>
    <row r="28" spans="1:11" ht="31.5" hidden="1" outlineLevel="2" x14ac:dyDescent="0.2">
      <c r="A28" s="27" t="s">
        <v>3029</v>
      </c>
      <c r="B28" s="28" t="s">
        <v>1862</v>
      </c>
      <c r="C28" s="29" t="s">
        <v>9</v>
      </c>
      <c r="D28" s="159">
        <v>23.443000000000001</v>
      </c>
      <c r="E28" s="30"/>
      <c r="F28" s="31">
        <f t="shared" si="4"/>
        <v>0</v>
      </c>
      <c r="G28" s="30"/>
      <c r="H28" s="31">
        <f t="shared" si="8"/>
        <v>0</v>
      </c>
      <c r="I28" s="30">
        <f t="shared" si="9"/>
        <v>0</v>
      </c>
      <c r="J28" s="31">
        <f t="shared" si="10"/>
        <v>0</v>
      </c>
      <c r="K28" s="32"/>
    </row>
    <row r="29" spans="1:11" ht="15.75" hidden="1" outlineLevel="2" x14ac:dyDescent="0.2">
      <c r="A29" s="27" t="s">
        <v>3030</v>
      </c>
      <c r="B29" s="28" t="s">
        <v>1191</v>
      </c>
      <c r="C29" s="29" t="s">
        <v>9</v>
      </c>
      <c r="D29" s="56">
        <f>1.8+1.08+4.62</f>
        <v>7.5</v>
      </c>
      <c r="E29" s="30"/>
      <c r="F29" s="31">
        <f t="shared" si="4"/>
        <v>0</v>
      </c>
      <c r="G29" s="30"/>
      <c r="H29" s="31">
        <f t="shared" si="8"/>
        <v>0</v>
      </c>
      <c r="I29" s="30">
        <f t="shared" si="9"/>
        <v>0</v>
      </c>
      <c r="J29" s="31">
        <f t="shared" si="10"/>
        <v>0</v>
      </c>
      <c r="K29" s="32"/>
    </row>
    <row r="30" spans="1:11" ht="31.5" hidden="1" outlineLevel="2" x14ac:dyDescent="0.2">
      <c r="A30" s="27" t="s">
        <v>3031</v>
      </c>
      <c r="B30" s="28" t="s">
        <v>1863</v>
      </c>
      <c r="C30" s="29" t="s">
        <v>9</v>
      </c>
      <c r="D30" s="160">
        <v>161.62440000000001</v>
      </c>
      <c r="E30" s="30"/>
      <c r="F30" s="31">
        <f t="shared" si="4"/>
        <v>0</v>
      </c>
      <c r="G30" s="30"/>
      <c r="H30" s="31">
        <f t="shared" si="8"/>
        <v>0</v>
      </c>
      <c r="I30" s="30">
        <f t="shared" si="9"/>
        <v>0</v>
      </c>
      <c r="J30" s="31">
        <f t="shared" si="10"/>
        <v>0</v>
      </c>
      <c r="K30" s="32"/>
    </row>
    <row r="31" spans="1:11" ht="31.5" hidden="1" outlineLevel="2" x14ac:dyDescent="0.2">
      <c r="A31" s="27" t="s">
        <v>3032</v>
      </c>
      <c r="B31" s="28" t="s">
        <v>1864</v>
      </c>
      <c r="C31" s="29" t="s">
        <v>9</v>
      </c>
      <c r="D31" s="160">
        <v>7.9847999999999999</v>
      </c>
      <c r="E31" s="30"/>
      <c r="F31" s="31">
        <f t="shared" si="4"/>
        <v>0</v>
      </c>
      <c r="G31" s="30"/>
      <c r="H31" s="31">
        <f t="shared" si="8"/>
        <v>0</v>
      </c>
      <c r="I31" s="30">
        <f t="shared" si="9"/>
        <v>0</v>
      </c>
      <c r="J31" s="31">
        <f t="shared" si="10"/>
        <v>0</v>
      </c>
      <c r="K31" s="32"/>
    </row>
    <row r="32" spans="1:11" ht="31.5" hidden="1" outlineLevel="2" x14ac:dyDescent="0.2">
      <c r="A32" s="27" t="s">
        <v>3033</v>
      </c>
      <c r="B32" s="28" t="s">
        <v>1865</v>
      </c>
      <c r="C32" s="29" t="s">
        <v>9</v>
      </c>
      <c r="D32" s="160">
        <v>3.7440000000000002</v>
      </c>
      <c r="E32" s="30"/>
      <c r="F32" s="31">
        <f t="shared" si="4"/>
        <v>0</v>
      </c>
      <c r="G32" s="30"/>
      <c r="H32" s="31">
        <f t="shared" si="8"/>
        <v>0</v>
      </c>
      <c r="I32" s="30">
        <f t="shared" si="9"/>
        <v>0</v>
      </c>
      <c r="J32" s="31">
        <f t="shared" si="10"/>
        <v>0</v>
      </c>
      <c r="K32" s="32"/>
    </row>
    <row r="33" spans="1:11" ht="15.75" outlineLevel="1" collapsed="1" x14ac:dyDescent="0.2">
      <c r="A33" s="27"/>
      <c r="B33" s="99" t="s">
        <v>1818</v>
      </c>
      <c r="C33" s="29"/>
      <c r="D33" s="56"/>
      <c r="E33" s="30"/>
      <c r="F33" s="31"/>
      <c r="G33" s="30"/>
      <c r="H33" s="31"/>
      <c r="I33" s="30"/>
      <c r="J33" s="31"/>
      <c r="K33" s="32"/>
    </row>
    <row r="34" spans="1:11" ht="63" hidden="1" outlineLevel="2" x14ac:dyDescent="0.2">
      <c r="A34" s="27" t="s">
        <v>3034</v>
      </c>
      <c r="B34" s="28" t="s">
        <v>1835</v>
      </c>
      <c r="C34" s="29" t="s">
        <v>244</v>
      </c>
      <c r="D34" s="56">
        <v>834</v>
      </c>
      <c r="E34" s="30"/>
      <c r="F34" s="31">
        <f t="shared" si="4"/>
        <v>0</v>
      </c>
      <c r="G34" s="30"/>
      <c r="H34" s="31">
        <f t="shared" si="5"/>
        <v>0</v>
      </c>
      <c r="I34" s="30">
        <f t="shared" si="6"/>
        <v>0</v>
      </c>
      <c r="J34" s="31">
        <f t="shared" si="7"/>
        <v>0</v>
      </c>
      <c r="K34" s="32"/>
    </row>
    <row r="35" spans="1:11" ht="47.25" hidden="1" outlineLevel="2" x14ac:dyDescent="0.2">
      <c r="A35" s="27" t="s">
        <v>3035</v>
      </c>
      <c r="B35" s="28" t="s">
        <v>1819</v>
      </c>
      <c r="C35" s="29" t="s">
        <v>244</v>
      </c>
      <c r="D35" s="56">
        <v>86</v>
      </c>
      <c r="E35" s="30"/>
      <c r="F35" s="31">
        <f t="shared" si="4"/>
        <v>0</v>
      </c>
      <c r="G35" s="30"/>
      <c r="H35" s="31">
        <f t="shared" si="5"/>
        <v>0</v>
      </c>
      <c r="I35" s="30">
        <f t="shared" si="6"/>
        <v>0</v>
      </c>
      <c r="J35" s="31">
        <f t="shared" si="7"/>
        <v>0</v>
      </c>
      <c r="K35" s="32"/>
    </row>
    <row r="36" spans="1:11" ht="47.25" hidden="1" outlineLevel="2" x14ac:dyDescent="0.2">
      <c r="A36" s="27" t="s">
        <v>3036</v>
      </c>
      <c r="B36" s="28" t="s">
        <v>1820</v>
      </c>
      <c r="C36" s="29" t="s">
        <v>244</v>
      </c>
      <c r="D36" s="56">
        <v>619</v>
      </c>
      <c r="E36" s="30"/>
      <c r="F36" s="31">
        <f t="shared" si="4"/>
        <v>0</v>
      </c>
      <c r="G36" s="30"/>
      <c r="H36" s="31">
        <f t="shared" si="5"/>
        <v>0</v>
      </c>
      <c r="I36" s="30">
        <f t="shared" si="6"/>
        <v>0</v>
      </c>
      <c r="J36" s="31">
        <f t="shared" si="7"/>
        <v>0</v>
      </c>
      <c r="K36" s="32"/>
    </row>
    <row r="37" spans="1:11" ht="31.5" hidden="1" outlineLevel="2" x14ac:dyDescent="0.2">
      <c r="A37" s="27" t="s">
        <v>3037</v>
      </c>
      <c r="B37" s="28" t="s">
        <v>1821</v>
      </c>
      <c r="C37" s="29" t="s">
        <v>244</v>
      </c>
      <c r="D37" s="56">
        <v>122</v>
      </c>
      <c r="E37" s="30"/>
      <c r="F37" s="31">
        <f t="shared" si="4"/>
        <v>0</v>
      </c>
      <c r="G37" s="30"/>
      <c r="H37" s="31">
        <f t="shared" si="5"/>
        <v>0</v>
      </c>
      <c r="I37" s="30">
        <f t="shared" si="6"/>
        <v>0</v>
      </c>
      <c r="J37" s="31">
        <f t="shared" si="7"/>
        <v>0</v>
      </c>
      <c r="K37" s="32"/>
    </row>
    <row r="38" spans="1:11" ht="15.75" outlineLevel="1" collapsed="1" x14ac:dyDescent="0.2">
      <c r="A38" s="27"/>
      <c r="B38" s="99" t="s">
        <v>580</v>
      </c>
      <c r="C38" s="29"/>
      <c r="D38" s="56"/>
      <c r="E38" s="30"/>
      <c r="F38" s="31"/>
      <c r="G38" s="30"/>
      <c r="H38" s="31"/>
      <c r="I38" s="30"/>
      <c r="J38" s="31"/>
      <c r="K38" s="32"/>
    </row>
    <row r="39" spans="1:11" ht="63" hidden="1" outlineLevel="2" x14ac:dyDescent="0.2">
      <c r="A39" s="27" t="s">
        <v>3038</v>
      </c>
      <c r="B39" s="28" t="s">
        <v>1834</v>
      </c>
      <c r="C39" s="29" t="s">
        <v>191</v>
      </c>
      <c r="D39" s="56">
        <v>2</v>
      </c>
      <c r="E39" s="30"/>
      <c r="F39" s="31">
        <f t="shared" si="4"/>
        <v>0</v>
      </c>
      <c r="G39" s="30"/>
      <c r="H39" s="31">
        <f t="shared" si="5"/>
        <v>0</v>
      </c>
      <c r="I39" s="30">
        <f t="shared" si="6"/>
        <v>0</v>
      </c>
      <c r="J39" s="31">
        <f t="shared" si="7"/>
        <v>0</v>
      </c>
      <c r="K39" s="32"/>
    </row>
    <row r="40" spans="1:11" ht="47.25" hidden="1" outlineLevel="2" x14ac:dyDescent="0.2">
      <c r="A40" s="27" t="s">
        <v>3039</v>
      </c>
      <c r="B40" s="28" t="s">
        <v>1822</v>
      </c>
      <c r="C40" s="29" t="s">
        <v>191</v>
      </c>
      <c r="D40" s="56">
        <v>6</v>
      </c>
      <c r="E40" s="30"/>
      <c r="F40" s="31">
        <f t="shared" si="4"/>
        <v>0</v>
      </c>
      <c r="G40" s="30"/>
      <c r="H40" s="31">
        <f t="shared" si="5"/>
        <v>0</v>
      </c>
      <c r="I40" s="30">
        <f t="shared" si="6"/>
        <v>0</v>
      </c>
      <c r="J40" s="31">
        <f t="shared" si="7"/>
        <v>0</v>
      </c>
      <c r="K40" s="32"/>
    </row>
    <row r="41" spans="1:11" ht="47.25" hidden="1" outlineLevel="2" x14ac:dyDescent="0.2">
      <c r="A41" s="27" t="s">
        <v>3040</v>
      </c>
      <c r="B41" s="28" t="s">
        <v>1833</v>
      </c>
      <c r="C41" s="29" t="s">
        <v>191</v>
      </c>
      <c r="D41" s="56">
        <v>4</v>
      </c>
      <c r="E41" s="30"/>
      <c r="F41" s="31">
        <f t="shared" si="4"/>
        <v>0</v>
      </c>
      <c r="G41" s="30"/>
      <c r="H41" s="31">
        <f t="shared" si="5"/>
        <v>0</v>
      </c>
      <c r="I41" s="30">
        <f t="shared" si="6"/>
        <v>0</v>
      </c>
      <c r="J41" s="31">
        <f t="shared" si="7"/>
        <v>0</v>
      </c>
      <c r="K41" s="32"/>
    </row>
    <row r="42" spans="1:11" ht="47.25" hidden="1" outlineLevel="2" x14ac:dyDescent="0.2">
      <c r="A42" s="27" t="s">
        <v>3041</v>
      </c>
      <c r="B42" s="28" t="s">
        <v>1831</v>
      </c>
      <c r="C42" s="29" t="s">
        <v>191</v>
      </c>
      <c r="D42" s="56">
        <v>2</v>
      </c>
      <c r="E42" s="30"/>
      <c r="F42" s="31">
        <f t="shared" si="4"/>
        <v>0</v>
      </c>
      <c r="G42" s="30"/>
      <c r="H42" s="31">
        <f t="shared" si="5"/>
        <v>0</v>
      </c>
      <c r="I42" s="30">
        <f t="shared" si="6"/>
        <v>0</v>
      </c>
      <c r="J42" s="31">
        <f t="shared" si="7"/>
        <v>0</v>
      </c>
      <c r="K42" s="32"/>
    </row>
    <row r="43" spans="1:11" ht="47.25" hidden="1" outlineLevel="2" x14ac:dyDescent="0.2">
      <c r="A43" s="27" t="s">
        <v>3042</v>
      </c>
      <c r="B43" s="28" t="s">
        <v>1832</v>
      </c>
      <c r="C43" s="29" t="s">
        <v>191</v>
      </c>
      <c r="D43" s="56">
        <v>3</v>
      </c>
      <c r="E43" s="30"/>
      <c r="F43" s="31">
        <f t="shared" si="4"/>
        <v>0</v>
      </c>
      <c r="G43" s="30"/>
      <c r="H43" s="31">
        <f t="shared" si="5"/>
        <v>0</v>
      </c>
      <c r="I43" s="30">
        <f t="shared" si="6"/>
        <v>0</v>
      </c>
      <c r="J43" s="31">
        <f t="shared" si="7"/>
        <v>0</v>
      </c>
      <c r="K43" s="32"/>
    </row>
    <row r="44" spans="1:11" ht="47.25" hidden="1" outlineLevel="2" x14ac:dyDescent="0.2">
      <c r="A44" s="27" t="s">
        <v>3043</v>
      </c>
      <c r="B44" s="28" t="s">
        <v>1823</v>
      </c>
      <c r="C44" s="29" t="s">
        <v>191</v>
      </c>
      <c r="D44" s="56">
        <v>6</v>
      </c>
      <c r="E44" s="30"/>
      <c r="F44" s="31">
        <f t="shared" si="4"/>
        <v>0</v>
      </c>
      <c r="G44" s="30"/>
      <c r="H44" s="31">
        <f t="shared" si="5"/>
        <v>0</v>
      </c>
      <c r="I44" s="30">
        <f t="shared" si="6"/>
        <v>0</v>
      </c>
      <c r="J44" s="31">
        <f t="shared" si="7"/>
        <v>0</v>
      </c>
      <c r="K44" s="32"/>
    </row>
    <row r="45" spans="1:11" ht="63" hidden="1" outlineLevel="2" x14ac:dyDescent="0.2">
      <c r="A45" s="27" t="s">
        <v>3044</v>
      </c>
      <c r="B45" s="28" t="s">
        <v>1824</v>
      </c>
      <c r="C45" s="29" t="s">
        <v>191</v>
      </c>
      <c r="D45" s="56">
        <v>1</v>
      </c>
      <c r="E45" s="30"/>
      <c r="F45" s="31">
        <f t="shared" si="4"/>
        <v>0</v>
      </c>
      <c r="G45" s="30"/>
      <c r="H45" s="31">
        <f t="shared" si="5"/>
        <v>0</v>
      </c>
      <c r="I45" s="30">
        <f t="shared" si="6"/>
        <v>0</v>
      </c>
      <c r="J45" s="31">
        <f t="shared" si="7"/>
        <v>0</v>
      </c>
      <c r="K45" s="32"/>
    </row>
    <row r="46" spans="1:11" ht="15.75" outlineLevel="1" collapsed="1" x14ac:dyDescent="0.2">
      <c r="A46" s="27"/>
      <c r="B46" s="99" t="s">
        <v>564</v>
      </c>
      <c r="C46" s="29"/>
      <c r="D46" s="56"/>
      <c r="E46" s="30"/>
      <c r="F46" s="31"/>
      <c r="G46" s="30"/>
      <c r="H46" s="31"/>
      <c r="I46" s="30"/>
      <c r="J46" s="31"/>
      <c r="K46" s="32"/>
    </row>
    <row r="47" spans="1:11" ht="31.5" hidden="1" outlineLevel="2" x14ac:dyDescent="0.2">
      <c r="A47" s="27" t="s">
        <v>3045</v>
      </c>
      <c r="B47" s="28" t="s">
        <v>1470</v>
      </c>
      <c r="C47" s="29" t="s">
        <v>244</v>
      </c>
      <c r="D47" s="56">
        <v>496</v>
      </c>
      <c r="E47" s="30"/>
      <c r="F47" s="31">
        <f t="shared" ref="F47:F70" si="11">E47*D47</f>
        <v>0</v>
      </c>
      <c r="G47" s="30"/>
      <c r="H47" s="31">
        <f t="shared" ref="H47:H70" si="12">G47*D47</f>
        <v>0</v>
      </c>
      <c r="I47" s="30">
        <f t="shared" ref="I47:I70" si="13">E47+G47</f>
        <v>0</v>
      </c>
      <c r="J47" s="31">
        <f t="shared" ref="J47:J70" si="14">D47*I47</f>
        <v>0</v>
      </c>
      <c r="K47" s="32"/>
    </row>
    <row r="48" spans="1:11" ht="31.5" hidden="1" outlineLevel="2" x14ac:dyDescent="0.2">
      <c r="A48" s="27" t="s">
        <v>3046</v>
      </c>
      <c r="B48" s="28" t="s">
        <v>1825</v>
      </c>
      <c r="C48" s="29" t="s">
        <v>244</v>
      </c>
      <c r="D48" s="56">
        <v>1035</v>
      </c>
      <c r="E48" s="30"/>
      <c r="F48" s="31">
        <f t="shared" si="11"/>
        <v>0</v>
      </c>
      <c r="G48" s="30"/>
      <c r="H48" s="31">
        <f t="shared" si="12"/>
        <v>0</v>
      </c>
      <c r="I48" s="30">
        <f t="shared" si="13"/>
        <v>0</v>
      </c>
      <c r="J48" s="31">
        <f t="shared" si="14"/>
        <v>0</v>
      </c>
      <c r="K48" s="32"/>
    </row>
    <row r="49" spans="1:11" ht="15.75" hidden="1" outlineLevel="2" x14ac:dyDescent="0.2">
      <c r="A49" s="27" t="s">
        <v>3047</v>
      </c>
      <c r="B49" s="28" t="s">
        <v>587</v>
      </c>
      <c r="C49" s="29" t="s">
        <v>191</v>
      </c>
      <c r="D49" s="56">
        <v>24</v>
      </c>
      <c r="E49" s="30"/>
      <c r="F49" s="31">
        <f t="shared" si="11"/>
        <v>0</v>
      </c>
      <c r="G49" s="30"/>
      <c r="H49" s="31">
        <f t="shared" si="12"/>
        <v>0</v>
      </c>
      <c r="I49" s="30">
        <f t="shared" si="13"/>
        <v>0</v>
      </c>
      <c r="J49" s="31">
        <f t="shared" si="14"/>
        <v>0</v>
      </c>
      <c r="K49" s="32"/>
    </row>
    <row r="50" spans="1:11" ht="15.75" hidden="1" outlineLevel="2" x14ac:dyDescent="0.2">
      <c r="A50" s="27" t="s">
        <v>3048</v>
      </c>
      <c r="B50" s="28" t="s">
        <v>1826</v>
      </c>
      <c r="C50" s="29" t="s">
        <v>191</v>
      </c>
      <c r="D50" s="56">
        <v>32</v>
      </c>
      <c r="E50" s="30"/>
      <c r="F50" s="31">
        <f t="shared" si="11"/>
        <v>0</v>
      </c>
      <c r="G50" s="30"/>
      <c r="H50" s="31">
        <f t="shared" si="12"/>
        <v>0</v>
      </c>
      <c r="I50" s="30">
        <f t="shared" si="13"/>
        <v>0</v>
      </c>
      <c r="J50" s="31">
        <f t="shared" si="14"/>
        <v>0</v>
      </c>
      <c r="K50" s="32"/>
    </row>
    <row r="51" spans="1:11" ht="31.5" hidden="1" outlineLevel="2" x14ac:dyDescent="0.2">
      <c r="A51" s="27" t="s">
        <v>3049</v>
      </c>
      <c r="B51" s="28" t="s">
        <v>1471</v>
      </c>
      <c r="C51" s="29" t="s">
        <v>191</v>
      </c>
      <c r="D51" s="56">
        <v>83</v>
      </c>
      <c r="E51" s="30"/>
      <c r="F51" s="31">
        <f t="shared" si="11"/>
        <v>0</v>
      </c>
      <c r="G51" s="30"/>
      <c r="H51" s="31">
        <f t="shared" si="12"/>
        <v>0</v>
      </c>
      <c r="I51" s="30">
        <f t="shared" si="13"/>
        <v>0</v>
      </c>
      <c r="J51" s="31">
        <f t="shared" si="14"/>
        <v>0</v>
      </c>
      <c r="K51" s="32"/>
    </row>
    <row r="52" spans="1:11" ht="31.5" hidden="1" outlineLevel="2" x14ac:dyDescent="0.2">
      <c r="A52" s="27" t="s">
        <v>3050</v>
      </c>
      <c r="B52" s="28" t="s">
        <v>1827</v>
      </c>
      <c r="C52" s="29" t="s">
        <v>191</v>
      </c>
      <c r="D52" s="56">
        <v>173</v>
      </c>
      <c r="E52" s="30"/>
      <c r="F52" s="31">
        <f t="shared" si="11"/>
        <v>0</v>
      </c>
      <c r="G52" s="30"/>
      <c r="H52" s="31">
        <f t="shared" si="12"/>
        <v>0</v>
      </c>
      <c r="I52" s="30">
        <f t="shared" si="13"/>
        <v>0</v>
      </c>
      <c r="J52" s="31">
        <f t="shared" si="14"/>
        <v>0</v>
      </c>
      <c r="K52" s="32"/>
    </row>
    <row r="53" spans="1:11" ht="15.75" hidden="1" outlineLevel="2" x14ac:dyDescent="0.2">
      <c r="A53" s="27" t="s">
        <v>3051</v>
      </c>
      <c r="B53" s="28" t="s">
        <v>589</v>
      </c>
      <c r="C53" s="29" t="s">
        <v>191</v>
      </c>
      <c r="D53" s="56">
        <v>9</v>
      </c>
      <c r="E53" s="30"/>
      <c r="F53" s="31">
        <f t="shared" si="11"/>
        <v>0</v>
      </c>
      <c r="G53" s="30"/>
      <c r="H53" s="31">
        <f t="shared" si="12"/>
        <v>0</v>
      </c>
      <c r="I53" s="30">
        <f t="shared" si="13"/>
        <v>0</v>
      </c>
      <c r="J53" s="31">
        <f t="shared" si="14"/>
        <v>0</v>
      </c>
      <c r="K53" s="32"/>
    </row>
    <row r="54" spans="1:11" ht="15.75" hidden="1" outlineLevel="2" x14ac:dyDescent="0.2">
      <c r="A54" s="27" t="s">
        <v>3052</v>
      </c>
      <c r="B54" s="28" t="s">
        <v>590</v>
      </c>
      <c r="C54" s="29" t="s">
        <v>599</v>
      </c>
      <c r="D54" s="56">
        <v>1</v>
      </c>
      <c r="E54" s="30"/>
      <c r="F54" s="31">
        <f t="shared" si="11"/>
        <v>0</v>
      </c>
      <c r="G54" s="30"/>
      <c r="H54" s="31">
        <f t="shared" si="12"/>
        <v>0</v>
      </c>
      <c r="I54" s="30">
        <f t="shared" si="13"/>
        <v>0</v>
      </c>
      <c r="J54" s="31">
        <f t="shared" si="14"/>
        <v>0</v>
      </c>
      <c r="K54" s="32"/>
    </row>
    <row r="55" spans="1:11" ht="31.5" hidden="1" outlineLevel="2" x14ac:dyDescent="0.2">
      <c r="A55" s="27" t="s">
        <v>3053</v>
      </c>
      <c r="B55" s="28" t="s">
        <v>1828</v>
      </c>
      <c r="C55" s="29" t="s">
        <v>1209</v>
      </c>
      <c r="D55" s="56">
        <v>1</v>
      </c>
      <c r="E55" s="30"/>
      <c r="F55" s="31">
        <f t="shared" si="11"/>
        <v>0</v>
      </c>
      <c r="G55" s="30"/>
      <c r="H55" s="31">
        <f t="shared" si="12"/>
        <v>0</v>
      </c>
      <c r="I55" s="30">
        <f t="shared" si="13"/>
        <v>0</v>
      </c>
      <c r="J55" s="31">
        <f t="shared" si="14"/>
        <v>0</v>
      </c>
      <c r="K55" s="32"/>
    </row>
    <row r="56" spans="1:11" ht="15.75" hidden="1" outlineLevel="2" x14ac:dyDescent="0.2">
      <c r="A56" s="27" t="s">
        <v>3054</v>
      </c>
      <c r="B56" s="28" t="s">
        <v>1829</v>
      </c>
      <c r="C56" s="29" t="s">
        <v>191</v>
      </c>
      <c r="D56" s="56">
        <v>2</v>
      </c>
      <c r="E56" s="30"/>
      <c r="F56" s="31">
        <f t="shared" si="11"/>
        <v>0</v>
      </c>
      <c r="G56" s="30"/>
      <c r="H56" s="31">
        <f t="shared" si="12"/>
        <v>0</v>
      </c>
      <c r="I56" s="30">
        <f t="shared" si="13"/>
        <v>0</v>
      </c>
      <c r="J56" s="31">
        <f t="shared" si="14"/>
        <v>0</v>
      </c>
      <c r="K56" s="32"/>
    </row>
    <row r="57" spans="1:11" ht="15.75" hidden="1" outlineLevel="2" x14ac:dyDescent="0.2">
      <c r="A57" s="27" t="s">
        <v>3055</v>
      </c>
      <c r="B57" s="28" t="s">
        <v>592</v>
      </c>
      <c r="C57" s="29" t="s">
        <v>191</v>
      </c>
      <c r="D57" s="56">
        <v>1</v>
      </c>
      <c r="E57" s="30"/>
      <c r="F57" s="31">
        <f t="shared" si="11"/>
        <v>0</v>
      </c>
      <c r="G57" s="30"/>
      <c r="H57" s="31">
        <f t="shared" si="12"/>
        <v>0</v>
      </c>
      <c r="I57" s="30">
        <f t="shared" si="13"/>
        <v>0</v>
      </c>
      <c r="J57" s="31">
        <f t="shared" si="14"/>
        <v>0</v>
      </c>
      <c r="K57" s="32"/>
    </row>
    <row r="58" spans="1:11" ht="31.5" hidden="1" outlineLevel="2" x14ac:dyDescent="0.2">
      <c r="A58" s="27" t="s">
        <v>3056</v>
      </c>
      <c r="B58" s="28" t="s">
        <v>593</v>
      </c>
      <c r="C58" s="29" t="s">
        <v>191</v>
      </c>
      <c r="D58" s="56">
        <v>3</v>
      </c>
      <c r="E58" s="30"/>
      <c r="F58" s="31">
        <f t="shared" si="11"/>
        <v>0</v>
      </c>
      <c r="G58" s="30"/>
      <c r="H58" s="31">
        <f t="shared" si="12"/>
        <v>0</v>
      </c>
      <c r="I58" s="30">
        <f t="shared" si="13"/>
        <v>0</v>
      </c>
      <c r="J58" s="31">
        <f t="shared" si="14"/>
        <v>0</v>
      </c>
      <c r="K58" s="32"/>
    </row>
    <row r="59" spans="1:11" ht="15.75" hidden="1" outlineLevel="2" x14ac:dyDescent="0.2">
      <c r="A59" s="27" t="s">
        <v>3057</v>
      </c>
      <c r="B59" s="28" t="s">
        <v>594</v>
      </c>
      <c r="C59" s="29" t="s">
        <v>191</v>
      </c>
      <c r="D59" s="56">
        <v>3</v>
      </c>
      <c r="E59" s="30"/>
      <c r="F59" s="31">
        <f t="shared" si="11"/>
        <v>0</v>
      </c>
      <c r="G59" s="30"/>
      <c r="H59" s="31">
        <f t="shared" si="12"/>
        <v>0</v>
      </c>
      <c r="I59" s="30">
        <f t="shared" si="13"/>
        <v>0</v>
      </c>
      <c r="J59" s="31">
        <f t="shared" si="14"/>
        <v>0</v>
      </c>
      <c r="K59" s="32"/>
    </row>
    <row r="60" spans="1:11" ht="15.75" hidden="1" outlineLevel="2" x14ac:dyDescent="0.2">
      <c r="A60" s="27" t="s">
        <v>3058</v>
      </c>
      <c r="B60" s="28" t="s">
        <v>595</v>
      </c>
      <c r="C60" s="29" t="s">
        <v>191</v>
      </c>
      <c r="D60" s="56">
        <v>168</v>
      </c>
      <c r="E60" s="30"/>
      <c r="F60" s="31">
        <f t="shared" si="11"/>
        <v>0</v>
      </c>
      <c r="G60" s="30"/>
      <c r="H60" s="31">
        <f t="shared" si="12"/>
        <v>0</v>
      </c>
      <c r="I60" s="30">
        <f t="shared" si="13"/>
        <v>0</v>
      </c>
      <c r="J60" s="31">
        <f t="shared" si="14"/>
        <v>0</v>
      </c>
      <c r="K60" s="32"/>
    </row>
    <row r="61" spans="1:11" ht="15.75" hidden="1" outlineLevel="2" x14ac:dyDescent="0.2">
      <c r="A61" s="27" t="s">
        <v>3059</v>
      </c>
      <c r="B61" s="28" t="s">
        <v>1830</v>
      </c>
      <c r="C61" s="29" t="s">
        <v>9</v>
      </c>
      <c r="D61" s="56">
        <v>41.4</v>
      </c>
      <c r="E61" s="30"/>
      <c r="F61" s="31">
        <f t="shared" si="11"/>
        <v>0</v>
      </c>
      <c r="G61" s="30"/>
      <c r="H61" s="31">
        <f t="shared" si="12"/>
        <v>0</v>
      </c>
      <c r="I61" s="30">
        <f t="shared" si="13"/>
        <v>0</v>
      </c>
      <c r="J61" s="31">
        <f t="shared" si="14"/>
        <v>0</v>
      </c>
      <c r="K61" s="32"/>
    </row>
    <row r="62" spans="1:11" ht="15.75" hidden="1" outlineLevel="2" x14ac:dyDescent="0.2">
      <c r="A62" s="27" t="s">
        <v>3060</v>
      </c>
      <c r="B62" s="28" t="s">
        <v>597</v>
      </c>
      <c r="C62" s="29" t="s">
        <v>9</v>
      </c>
      <c r="D62" s="56">
        <v>3.7</v>
      </c>
      <c r="E62" s="30"/>
      <c r="F62" s="31">
        <f t="shared" si="11"/>
        <v>0</v>
      </c>
      <c r="G62" s="30"/>
      <c r="H62" s="31">
        <f t="shared" si="12"/>
        <v>0</v>
      </c>
      <c r="I62" s="30">
        <f t="shared" si="13"/>
        <v>0</v>
      </c>
      <c r="J62" s="31">
        <f t="shared" si="14"/>
        <v>0</v>
      </c>
      <c r="K62" s="32"/>
    </row>
    <row r="63" spans="1:11" ht="15.75" hidden="1" outlineLevel="2" x14ac:dyDescent="0.2">
      <c r="A63" s="27" t="s">
        <v>3061</v>
      </c>
      <c r="B63" s="28" t="s">
        <v>598</v>
      </c>
      <c r="C63" s="29" t="s">
        <v>570</v>
      </c>
      <c r="D63" s="56">
        <v>1</v>
      </c>
      <c r="E63" s="30"/>
      <c r="F63" s="31">
        <f t="shared" si="11"/>
        <v>0</v>
      </c>
      <c r="G63" s="30"/>
      <c r="H63" s="31">
        <f t="shared" si="12"/>
        <v>0</v>
      </c>
      <c r="I63" s="30">
        <f t="shared" si="13"/>
        <v>0</v>
      </c>
      <c r="J63" s="31">
        <f t="shared" si="14"/>
        <v>0</v>
      </c>
      <c r="K63" s="32"/>
    </row>
    <row r="64" spans="1:11" ht="15.75" outlineLevel="1" collapsed="1" x14ac:dyDescent="0.2">
      <c r="A64" s="27"/>
      <c r="B64" s="99" t="s">
        <v>600</v>
      </c>
      <c r="C64" s="29"/>
      <c r="D64" s="56"/>
      <c r="E64" s="30"/>
      <c r="F64" s="31"/>
      <c r="G64" s="30"/>
      <c r="H64" s="31"/>
      <c r="I64" s="30"/>
      <c r="J64" s="31"/>
      <c r="K64" s="32"/>
    </row>
    <row r="65" spans="1:11" ht="15.75" hidden="1" outlineLevel="2" x14ac:dyDescent="0.2">
      <c r="A65" s="27" t="s">
        <v>3062</v>
      </c>
      <c r="B65" s="28" t="s">
        <v>602</v>
      </c>
      <c r="C65" s="29" t="s">
        <v>191</v>
      </c>
      <c r="D65" s="56">
        <v>12</v>
      </c>
      <c r="E65" s="30"/>
      <c r="F65" s="31">
        <f t="shared" si="11"/>
        <v>0</v>
      </c>
      <c r="G65" s="30"/>
      <c r="H65" s="31">
        <f t="shared" si="12"/>
        <v>0</v>
      </c>
      <c r="I65" s="30">
        <f t="shared" si="13"/>
        <v>0</v>
      </c>
      <c r="J65" s="31">
        <f t="shared" si="14"/>
        <v>0</v>
      </c>
      <c r="K65" s="32"/>
    </row>
    <row r="66" spans="1:11" ht="15.75" hidden="1" outlineLevel="2" x14ac:dyDescent="0.2">
      <c r="A66" s="27" t="s">
        <v>3063</v>
      </c>
      <c r="B66" s="28" t="s">
        <v>603</v>
      </c>
      <c r="C66" s="29" t="s">
        <v>191</v>
      </c>
      <c r="D66" s="56">
        <v>36</v>
      </c>
      <c r="E66" s="30"/>
      <c r="F66" s="31">
        <f t="shared" si="11"/>
        <v>0</v>
      </c>
      <c r="G66" s="30"/>
      <c r="H66" s="31">
        <f t="shared" si="12"/>
        <v>0</v>
      </c>
      <c r="I66" s="30">
        <f t="shared" si="13"/>
        <v>0</v>
      </c>
      <c r="J66" s="31">
        <f t="shared" si="14"/>
        <v>0</v>
      </c>
      <c r="K66" s="32"/>
    </row>
    <row r="67" spans="1:11" ht="15.75" hidden="1" outlineLevel="2" x14ac:dyDescent="0.2">
      <c r="A67" s="27" t="s">
        <v>3064</v>
      </c>
      <c r="B67" s="28" t="s">
        <v>604</v>
      </c>
      <c r="C67" s="29" t="s">
        <v>191</v>
      </c>
      <c r="D67" s="56">
        <v>12</v>
      </c>
      <c r="E67" s="30"/>
      <c r="F67" s="31">
        <f t="shared" si="11"/>
        <v>0</v>
      </c>
      <c r="G67" s="30"/>
      <c r="H67" s="31">
        <f t="shared" si="12"/>
        <v>0</v>
      </c>
      <c r="I67" s="30">
        <f t="shared" si="13"/>
        <v>0</v>
      </c>
      <c r="J67" s="31">
        <f t="shared" si="14"/>
        <v>0</v>
      </c>
      <c r="K67" s="32"/>
    </row>
    <row r="68" spans="1:11" ht="15.75" hidden="1" outlineLevel="2" x14ac:dyDescent="0.2">
      <c r="A68" s="27" t="s">
        <v>3065</v>
      </c>
      <c r="B68" s="28" t="s">
        <v>605</v>
      </c>
      <c r="C68" s="29" t="s">
        <v>244</v>
      </c>
      <c r="D68" s="56">
        <v>70</v>
      </c>
      <c r="E68" s="30"/>
      <c r="F68" s="31">
        <f t="shared" si="11"/>
        <v>0</v>
      </c>
      <c r="G68" s="30"/>
      <c r="H68" s="31">
        <f t="shared" si="12"/>
        <v>0</v>
      </c>
      <c r="I68" s="30">
        <f t="shared" si="13"/>
        <v>0</v>
      </c>
      <c r="J68" s="31">
        <f t="shared" si="14"/>
        <v>0</v>
      </c>
      <c r="K68" s="32"/>
    </row>
    <row r="69" spans="1:11" ht="15.75" hidden="1" outlineLevel="2" x14ac:dyDescent="0.2">
      <c r="A69" s="27" t="s">
        <v>3066</v>
      </c>
      <c r="B69" s="28" t="s">
        <v>606</v>
      </c>
      <c r="C69" s="29" t="s">
        <v>191</v>
      </c>
      <c r="D69" s="56">
        <v>3</v>
      </c>
      <c r="E69" s="30"/>
      <c r="F69" s="31">
        <f t="shared" si="11"/>
        <v>0</v>
      </c>
      <c r="G69" s="30"/>
      <c r="H69" s="31">
        <f t="shared" si="12"/>
        <v>0</v>
      </c>
      <c r="I69" s="30">
        <f t="shared" si="13"/>
        <v>0</v>
      </c>
      <c r="J69" s="31">
        <f t="shared" si="14"/>
        <v>0</v>
      </c>
      <c r="K69" s="32"/>
    </row>
    <row r="70" spans="1:11" ht="15.75" outlineLevel="1" x14ac:dyDescent="0.2">
      <c r="A70" s="179" t="s">
        <v>3067</v>
      </c>
      <c r="B70" s="99" t="s">
        <v>1454</v>
      </c>
      <c r="C70" s="102" t="s">
        <v>131</v>
      </c>
      <c r="D70" s="103">
        <v>1</v>
      </c>
      <c r="E70" s="104"/>
      <c r="F70" s="105">
        <f t="shared" si="11"/>
        <v>0</v>
      </c>
      <c r="G70" s="104"/>
      <c r="H70" s="105">
        <f t="shared" si="12"/>
        <v>0</v>
      </c>
      <c r="I70" s="104">
        <f t="shared" si="13"/>
        <v>0</v>
      </c>
      <c r="J70" s="105">
        <f t="shared" si="14"/>
        <v>0</v>
      </c>
    </row>
    <row r="71" spans="1:11" ht="15.75" x14ac:dyDescent="0.2">
      <c r="A71" s="64" t="s">
        <v>1676</v>
      </c>
      <c r="B71" s="63" t="s">
        <v>1816</v>
      </c>
      <c r="C71" s="65"/>
      <c r="D71" s="66"/>
      <c r="E71" s="67"/>
      <c r="F71" s="68">
        <f>SUBTOTAL(9,F72:F98)</f>
        <v>0</v>
      </c>
      <c r="G71" s="67"/>
      <c r="H71" s="68">
        <f>SUBTOTAL(9,H72:H98)</f>
        <v>0</v>
      </c>
      <c r="I71" s="67"/>
      <c r="J71" s="68">
        <f>SUBTOTAL(9,J72:J98)</f>
        <v>0</v>
      </c>
      <c r="K71" s="69" t="s">
        <v>1846</v>
      </c>
    </row>
    <row r="72" spans="1:11" ht="15.75" outlineLevel="1" collapsed="1" x14ac:dyDescent="0.2">
      <c r="A72" s="27"/>
      <c r="B72" s="99" t="s">
        <v>1197</v>
      </c>
      <c r="C72" s="29"/>
      <c r="D72" s="56"/>
      <c r="E72" s="30"/>
      <c r="F72" s="31"/>
      <c r="G72" s="30"/>
      <c r="H72" s="31"/>
      <c r="I72" s="30"/>
      <c r="J72" s="31"/>
      <c r="K72" s="32"/>
    </row>
    <row r="73" spans="1:11" ht="78.75" hidden="1" outlineLevel="2" x14ac:dyDescent="0.2">
      <c r="A73" s="27" t="s">
        <v>3068</v>
      </c>
      <c r="B73" s="28" t="s">
        <v>1199</v>
      </c>
      <c r="C73" s="29" t="s">
        <v>28</v>
      </c>
      <c r="D73" s="56">
        <v>9.9</v>
      </c>
      <c r="E73" s="30"/>
      <c r="F73" s="31">
        <f t="shared" ref="F73:F75" si="15">E73*D73</f>
        <v>0</v>
      </c>
      <c r="G73" s="30"/>
      <c r="H73" s="31">
        <f t="shared" ref="H73:H75" si="16">G73*D73</f>
        <v>0</v>
      </c>
      <c r="I73" s="30">
        <f t="shared" ref="I73:I75" si="17">E73+G73</f>
        <v>0</v>
      </c>
      <c r="J73" s="31">
        <f t="shared" ref="J73:J75" si="18">D73*I73</f>
        <v>0</v>
      </c>
      <c r="K73" s="32"/>
    </row>
    <row r="74" spans="1:11" ht="31.5" hidden="1" outlineLevel="2" x14ac:dyDescent="0.2">
      <c r="A74" s="27" t="s">
        <v>3069</v>
      </c>
      <c r="B74" s="28" t="s">
        <v>1198</v>
      </c>
      <c r="C74" s="29" t="s">
        <v>9</v>
      </c>
      <c r="D74" s="56">
        <v>20</v>
      </c>
      <c r="E74" s="30"/>
      <c r="F74" s="31">
        <f t="shared" si="15"/>
        <v>0</v>
      </c>
      <c r="G74" s="30"/>
      <c r="H74" s="31">
        <f t="shared" si="16"/>
        <v>0</v>
      </c>
      <c r="I74" s="30">
        <f t="shared" si="17"/>
        <v>0</v>
      </c>
      <c r="J74" s="31">
        <f t="shared" si="18"/>
        <v>0</v>
      </c>
      <c r="K74" s="32"/>
    </row>
    <row r="75" spans="1:11" ht="31.5" hidden="1" outlineLevel="2" x14ac:dyDescent="0.2">
      <c r="A75" s="27" t="s">
        <v>3070</v>
      </c>
      <c r="B75" s="28" t="s">
        <v>1200</v>
      </c>
      <c r="C75" s="29" t="s">
        <v>28</v>
      </c>
      <c r="D75" s="56">
        <v>17</v>
      </c>
      <c r="E75" s="38"/>
      <c r="F75" s="31">
        <f t="shared" si="15"/>
        <v>0</v>
      </c>
      <c r="G75" s="38"/>
      <c r="H75" s="31">
        <f t="shared" si="16"/>
        <v>0</v>
      </c>
      <c r="I75" s="30">
        <f t="shared" si="17"/>
        <v>0</v>
      </c>
      <c r="J75" s="31">
        <f t="shared" si="18"/>
        <v>0</v>
      </c>
      <c r="K75" s="32"/>
    </row>
    <row r="76" spans="1:11" ht="15.75" outlineLevel="1" collapsed="1" x14ac:dyDescent="0.2">
      <c r="A76" s="27"/>
      <c r="B76" s="99" t="s">
        <v>78</v>
      </c>
      <c r="C76" s="29"/>
      <c r="D76" s="56"/>
      <c r="E76" s="30"/>
      <c r="F76" s="31"/>
      <c r="G76" s="30"/>
      <c r="H76" s="31"/>
      <c r="I76" s="30"/>
      <c r="J76" s="31"/>
      <c r="K76" s="32"/>
    </row>
    <row r="77" spans="1:11" ht="15.75" hidden="1" outlineLevel="2" x14ac:dyDescent="0.2">
      <c r="A77" s="27" t="s">
        <v>3071</v>
      </c>
      <c r="B77" s="28" t="s">
        <v>97</v>
      </c>
      <c r="C77" s="29" t="s">
        <v>9</v>
      </c>
      <c r="D77" s="56">
        <v>231.84</v>
      </c>
      <c r="E77" s="30"/>
      <c r="F77" s="31">
        <f t="shared" ref="F77:F86" si="19">E77*D77</f>
        <v>0</v>
      </c>
      <c r="G77" s="30"/>
      <c r="H77" s="31">
        <f t="shared" ref="H77:H86" si="20">G77*D77</f>
        <v>0</v>
      </c>
      <c r="I77" s="30">
        <f t="shared" ref="I77:I86" si="21">E77+G77</f>
        <v>0</v>
      </c>
      <c r="J77" s="31">
        <f t="shared" ref="J77:J86" si="22">D77*I77</f>
        <v>0</v>
      </c>
      <c r="K77" s="32"/>
    </row>
    <row r="78" spans="1:11" ht="15.75" hidden="1" outlineLevel="2" x14ac:dyDescent="0.2">
      <c r="A78" s="27" t="s">
        <v>3072</v>
      </c>
      <c r="B78" s="28" t="s">
        <v>1187</v>
      </c>
      <c r="C78" s="29" t="s">
        <v>9</v>
      </c>
      <c r="D78" s="56">
        <v>115.04</v>
      </c>
      <c r="E78" s="30"/>
      <c r="F78" s="31">
        <f t="shared" si="19"/>
        <v>0</v>
      </c>
      <c r="G78" s="30"/>
      <c r="H78" s="31">
        <f t="shared" si="20"/>
        <v>0</v>
      </c>
      <c r="I78" s="30">
        <f t="shared" si="21"/>
        <v>0</v>
      </c>
      <c r="J78" s="31">
        <f t="shared" si="22"/>
        <v>0</v>
      </c>
      <c r="K78" s="32"/>
    </row>
    <row r="79" spans="1:11" ht="15.75" hidden="1" outlineLevel="2" x14ac:dyDescent="0.2">
      <c r="A79" s="27" t="s">
        <v>3073</v>
      </c>
      <c r="B79" s="28" t="s">
        <v>1188</v>
      </c>
      <c r="C79" s="29" t="s">
        <v>9</v>
      </c>
      <c r="D79" s="56">
        <v>116.8</v>
      </c>
      <c r="E79" s="30"/>
      <c r="F79" s="31">
        <f t="shared" si="19"/>
        <v>0</v>
      </c>
      <c r="G79" s="30"/>
      <c r="H79" s="31">
        <f t="shared" si="20"/>
        <v>0</v>
      </c>
      <c r="I79" s="30">
        <f t="shared" si="21"/>
        <v>0</v>
      </c>
      <c r="J79" s="31">
        <f t="shared" si="22"/>
        <v>0</v>
      </c>
      <c r="K79" s="32"/>
    </row>
    <row r="80" spans="1:11" ht="31.5" hidden="1" outlineLevel="2" x14ac:dyDescent="0.2">
      <c r="A80" s="27" t="s">
        <v>3074</v>
      </c>
      <c r="B80" s="28" t="s">
        <v>1201</v>
      </c>
      <c r="C80" s="29" t="s">
        <v>9</v>
      </c>
      <c r="D80" s="56">
        <v>32.76</v>
      </c>
      <c r="E80" s="30"/>
      <c r="F80" s="31">
        <f t="shared" si="19"/>
        <v>0</v>
      </c>
      <c r="G80" s="30"/>
      <c r="H80" s="31">
        <f t="shared" si="20"/>
        <v>0</v>
      </c>
      <c r="I80" s="30">
        <f t="shared" si="21"/>
        <v>0</v>
      </c>
      <c r="J80" s="31">
        <f t="shared" si="22"/>
        <v>0</v>
      </c>
      <c r="K80" s="32"/>
    </row>
    <row r="81" spans="1:11" ht="47.25" hidden="1" outlineLevel="2" x14ac:dyDescent="0.2">
      <c r="A81" s="27" t="s">
        <v>3075</v>
      </c>
      <c r="B81" s="28" t="s">
        <v>1202</v>
      </c>
      <c r="C81" s="29" t="s">
        <v>9</v>
      </c>
      <c r="D81" s="56">
        <v>1.82</v>
      </c>
      <c r="E81" s="30"/>
      <c r="F81" s="31">
        <f t="shared" si="19"/>
        <v>0</v>
      </c>
      <c r="G81" s="30"/>
      <c r="H81" s="31">
        <f t="shared" si="20"/>
        <v>0</v>
      </c>
      <c r="I81" s="30">
        <f t="shared" si="21"/>
        <v>0</v>
      </c>
      <c r="J81" s="31">
        <f t="shared" si="22"/>
        <v>0</v>
      </c>
      <c r="K81" s="32"/>
    </row>
    <row r="82" spans="1:11" ht="47.25" hidden="1" outlineLevel="2" x14ac:dyDescent="0.2">
      <c r="A82" s="27" t="s">
        <v>3076</v>
      </c>
      <c r="B82" s="28" t="s">
        <v>1203</v>
      </c>
      <c r="C82" s="29" t="s">
        <v>9</v>
      </c>
      <c r="D82" s="56">
        <v>0.99</v>
      </c>
      <c r="E82" s="30"/>
      <c r="F82" s="31">
        <f t="shared" si="19"/>
        <v>0</v>
      </c>
      <c r="G82" s="30"/>
      <c r="H82" s="31">
        <f t="shared" si="20"/>
        <v>0</v>
      </c>
      <c r="I82" s="30">
        <f t="shared" si="21"/>
        <v>0</v>
      </c>
      <c r="J82" s="31">
        <f t="shared" si="22"/>
        <v>0</v>
      </c>
      <c r="K82" s="32"/>
    </row>
    <row r="83" spans="1:11" ht="15.75" hidden="1" outlineLevel="2" x14ac:dyDescent="0.2">
      <c r="A83" s="27" t="s">
        <v>3077</v>
      </c>
      <c r="B83" s="28" t="s">
        <v>1191</v>
      </c>
      <c r="C83" s="29" t="s">
        <v>9</v>
      </c>
      <c r="D83" s="56">
        <v>65.52</v>
      </c>
      <c r="E83" s="30"/>
      <c r="F83" s="31">
        <f t="shared" si="19"/>
        <v>0</v>
      </c>
      <c r="G83" s="30"/>
      <c r="H83" s="31">
        <f t="shared" si="20"/>
        <v>0</v>
      </c>
      <c r="I83" s="30">
        <f t="shared" si="21"/>
        <v>0</v>
      </c>
      <c r="J83" s="31">
        <f t="shared" si="22"/>
        <v>0</v>
      </c>
      <c r="K83" s="32"/>
    </row>
    <row r="84" spans="1:11" ht="15.75" hidden="1" outlineLevel="2" x14ac:dyDescent="0.2">
      <c r="A84" s="27" t="s">
        <v>3078</v>
      </c>
      <c r="B84" s="28" t="s">
        <v>1192</v>
      </c>
      <c r="C84" s="29" t="s">
        <v>9</v>
      </c>
      <c r="D84" s="161">
        <v>3.2759999999999998</v>
      </c>
      <c r="E84" s="30"/>
      <c r="F84" s="31">
        <f t="shared" si="19"/>
        <v>0</v>
      </c>
      <c r="G84" s="30"/>
      <c r="H84" s="31">
        <f t="shared" si="20"/>
        <v>0</v>
      </c>
      <c r="I84" s="30">
        <f t="shared" si="21"/>
        <v>0</v>
      </c>
      <c r="J84" s="31">
        <f t="shared" si="22"/>
        <v>0</v>
      </c>
      <c r="K84" s="32"/>
    </row>
    <row r="85" spans="1:11" ht="15.75" hidden="1" outlineLevel="2" x14ac:dyDescent="0.2">
      <c r="A85" s="27" t="s">
        <v>3079</v>
      </c>
      <c r="B85" s="28" t="s">
        <v>1193</v>
      </c>
      <c r="C85" s="29" t="s">
        <v>9</v>
      </c>
      <c r="D85" s="56">
        <v>18.899999999999999</v>
      </c>
      <c r="E85" s="30"/>
      <c r="F85" s="31">
        <f t="shared" si="19"/>
        <v>0</v>
      </c>
      <c r="G85" s="30"/>
      <c r="H85" s="31">
        <f t="shared" si="20"/>
        <v>0</v>
      </c>
      <c r="I85" s="30">
        <f t="shared" si="21"/>
        <v>0</v>
      </c>
      <c r="J85" s="31">
        <f t="shared" si="22"/>
        <v>0</v>
      </c>
      <c r="K85" s="32"/>
    </row>
    <row r="86" spans="1:11" ht="15.75" hidden="1" outlineLevel="2" x14ac:dyDescent="0.2">
      <c r="A86" s="27" t="s">
        <v>3080</v>
      </c>
      <c r="B86" s="28" t="s">
        <v>1204</v>
      </c>
      <c r="C86" s="29" t="s">
        <v>191</v>
      </c>
      <c r="D86" s="56">
        <v>2737</v>
      </c>
      <c r="E86" s="30"/>
      <c r="F86" s="31">
        <f t="shared" si="19"/>
        <v>0</v>
      </c>
      <c r="G86" s="30"/>
      <c r="H86" s="31">
        <f t="shared" si="20"/>
        <v>0</v>
      </c>
      <c r="I86" s="30">
        <f t="shared" si="21"/>
        <v>0</v>
      </c>
      <c r="J86" s="31">
        <f t="shared" si="22"/>
        <v>0</v>
      </c>
      <c r="K86" s="32"/>
    </row>
    <row r="87" spans="1:11" ht="15.75" outlineLevel="1" collapsed="1" x14ac:dyDescent="0.2">
      <c r="A87" s="27"/>
      <c r="B87" s="99" t="s">
        <v>1205</v>
      </c>
      <c r="C87" s="29"/>
      <c r="D87" s="56"/>
      <c r="E87" s="30"/>
      <c r="F87" s="31"/>
      <c r="G87" s="30"/>
      <c r="H87" s="31"/>
      <c r="I87" s="30"/>
      <c r="J87" s="31"/>
      <c r="K87" s="32"/>
    </row>
    <row r="88" spans="1:11" ht="94.5" hidden="1" outlineLevel="2" x14ac:dyDescent="0.2">
      <c r="A88" s="27" t="s">
        <v>3081</v>
      </c>
      <c r="B88" s="28" t="s">
        <v>1211</v>
      </c>
      <c r="C88" s="29" t="s">
        <v>244</v>
      </c>
      <c r="D88" s="56">
        <v>5931</v>
      </c>
      <c r="E88" s="30"/>
      <c r="F88" s="31">
        <f t="shared" ref="F88" si="23">E88*D88</f>
        <v>0</v>
      </c>
      <c r="G88" s="30"/>
      <c r="H88" s="31">
        <f t="shared" ref="H88" si="24">G88*D88</f>
        <v>0</v>
      </c>
      <c r="I88" s="30">
        <f t="shared" ref="I88" si="25">E88+G88</f>
        <v>0</v>
      </c>
      <c r="J88" s="31">
        <f t="shared" ref="J88" si="26">D88*I88</f>
        <v>0</v>
      </c>
      <c r="K88" s="32"/>
    </row>
    <row r="89" spans="1:11" ht="15.75" outlineLevel="1" collapsed="1" x14ac:dyDescent="0.2">
      <c r="A89" s="27"/>
      <c r="B89" s="99" t="s">
        <v>580</v>
      </c>
      <c r="C89" s="29"/>
      <c r="D89" s="56"/>
      <c r="E89" s="30"/>
      <c r="F89" s="31"/>
      <c r="G89" s="30"/>
      <c r="H89" s="31"/>
      <c r="I89" s="30"/>
      <c r="J89" s="31"/>
      <c r="K89" s="32"/>
    </row>
    <row r="90" spans="1:11" ht="63" hidden="1" outlineLevel="2" x14ac:dyDescent="0.2">
      <c r="A90" s="27" t="s">
        <v>3082</v>
      </c>
      <c r="B90" s="28" t="s">
        <v>1206</v>
      </c>
      <c r="C90" s="29" t="s">
        <v>191</v>
      </c>
      <c r="D90" s="56">
        <v>12</v>
      </c>
      <c r="E90" s="30"/>
      <c r="F90" s="31">
        <f t="shared" ref="F90" si="27">E90*D90</f>
        <v>0</v>
      </c>
      <c r="G90" s="30"/>
      <c r="H90" s="31">
        <f t="shared" ref="H90" si="28">G90*D90</f>
        <v>0</v>
      </c>
      <c r="I90" s="30">
        <f t="shared" ref="I90" si="29">E90+G90</f>
        <v>0</v>
      </c>
      <c r="J90" s="31">
        <f t="shared" ref="J90" si="30">D90*I90</f>
        <v>0</v>
      </c>
      <c r="K90" s="32"/>
    </row>
    <row r="91" spans="1:11" ht="15.75" outlineLevel="1" collapsed="1" x14ac:dyDescent="0.2">
      <c r="A91" s="27"/>
      <c r="B91" s="99" t="s">
        <v>564</v>
      </c>
      <c r="C91" s="29"/>
      <c r="D91" s="56"/>
      <c r="E91" s="30"/>
      <c r="F91" s="31"/>
      <c r="G91" s="30"/>
      <c r="H91" s="31"/>
      <c r="I91" s="30"/>
      <c r="J91" s="31"/>
      <c r="K91" s="32"/>
    </row>
    <row r="92" spans="1:11" ht="47.25" hidden="1" outlineLevel="2" x14ac:dyDescent="0.2">
      <c r="A92" s="27" t="s">
        <v>3083</v>
      </c>
      <c r="B92" s="28" t="s">
        <v>1462</v>
      </c>
      <c r="C92" s="29" t="s">
        <v>244</v>
      </c>
      <c r="D92" s="56">
        <v>176</v>
      </c>
      <c r="E92" s="30"/>
      <c r="F92" s="31">
        <f t="shared" ref="F92:F97" si="31">E92*D92</f>
        <v>0</v>
      </c>
      <c r="G92" s="30"/>
      <c r="H92" s="31">
        <f t="shared" ref="H92:H97" si="32">G92*D92</f>
        <v>0</v>
      </c>
      <c r="I92" s="30">
        <f t="shared" ref="I92:I97" si="33">E92+G92</f>
        <v>0</v>
      </c>
      <c r="J92" s="31">
        <f t="shared" ref="J92:J97" si="34">D92*I92</f>
        <v>0</v>
      </c>
      <c r="K92" s="32"/>
    </row>
    <row r="93" spans="1:11" ht="31.5" hidden="1" outlineLevel="2" x14ac:dyDescent="0.2">
      <c r="A93" s="27" t="s">
        <v>3084</v>
      </c>
      <c r="B93" s="28" t="s">
        <v>1207</v>
      </c>
      <c r="C93" s="29" t="s">
        <v>191</v>
      </c>
      <c r="D93" s="56">
        <v>27</v>
      </c>
      <c r="E93" s="30"/>
      <c r="F93" s="31">
        <f t="shared" si="31"/>
        <v>0</v>
      </c>
      <c r="G93" s="30"/>
      <c r="H93" s="31">
        <f t="shared" si="32"/>
        <v>0</v>
      </c>
      <c r="I93" s="30">
        <f t="shared" si="33"/>
        <v>0</v>
      </c>
      <c r="J93" s="31">
        <f t="shared" si="34"/>
        <v>0</v>
      </c>
      <c r="K93" s="32"/>
    </row>
    <row r="94" spans="1:11" ht="15.75" hidden="1" outlineLevel="2" x14ac:dyDescent="0.2">
      <c r="A94" s="27" t="s">
        <v>3085</v>
      </c>
      <c r="B94" s="28" t="s">
        <v>1208</v>
      </c>
      <c r="C94" s="29" t="s">
        <v>191</v>
      </c>
      <c r="D94" s="56">
        <v>20</v>
      </c>
      <c r="E94" s="30"/>
      <c r="F94" s="31">
        <f t="shared" si="31"/>
        <v>0</v>
      </c>
      <c r="G94" s="30"/>
      <c r="H94" s="31">
        <f t="shared" si="32"/>
        <v>0</v>
      </c>
      <c r="I94" s="30">
        <f t="shared" si="33"/>
        <v>0</v>
      </c>
      <c r="J94" s="31">
        <f t="shared" si="34"/>
        <v>0</v>
      </c>
      <c r="K94" s="32"/>
    </row>
    <row r="95" spans="1:11" ht="15.75" hidden="1" outlineLevel="2" x14ac:dyDescent="0.2">
      <c r="A95" s="27" t="s">
        <v>3086</v>
      </c>
      <c r="B95" s="28" t="s">
        <v>589</v>
      </c>
      <c r="C95" s="29" t="s">
        <v>191</v>
      </c>
      <c r="D95" s="56">
        <v>16</v>
      </c>
      <c r="E95" s="30"/>
      <c r="F95" s="31">
        <f t="shared" si="31"/>
        <v>0</v>
      </c>
      <c r="G95" s="30"/>
      <c r="H95" s="31">
        <f t="shared" si="32"/>
        <v>0</v>
      </c>
      <c r="I95" s="30">
        <f t="shared" si="33"/>
        <v>0</v>
      </c>
      <c r="J95" s="31">
        <f t="shared" si="34"/>
        <v>0</v>
      </c>
      <c r="K95" s="32"/>
    </row>
    <row r="96" spans="1:11" ht="31.5" hidden="1" outlineLevel="2" x14ac:dyDescent="0.2">
      <c r="A96" s="27" t="s">
        <v>3087</v>
      </c>
      <c r="B96" s="28" t="s">
        <v>1463</v>
      </c>
      <c r="C96" s="29" t="s">
        <v>1209</v>
      </c>
      <c r="D96" s="56">
        <v>4</v>
      </c>
      <c r="E96" s="30"/>
      <c r="F96" s="31">
        <f t="shared" si="31"/>
        <v>0</v>
      </c>
      <c r="G96" s="30"/>
      <c r="H96" s="31">
        <f t="shared" si="32"/>
        <v>0</v>
      </c>
      <c r="I96" s="30">
        <f t="shared" si="33"/>
        <v>0</v>
      </c>
      <c r="J96" s="31">
        <f t="shared" si="34"/>
        <v>0</v>
      </c>
      <c r="K96" s="32"/>
    </row>
    <row r="97" spans="1:11" ht="31.5" hidden="1" outlineLevel="2" x14ac:dyDescent="0.2">
      <c r="A97" s="27" t="s">
        <v>3088</v>
      </c>
      <c r="B97" s="28" t="s">
        <v>1210</v>
      </c>
      <c r="C97" s="29" t="s">
        <v>191</v>
      </c>
      <c r="D97" s="56">
        <v>46</v>
      </c>
      <c r="E97" s="30"/>
      <c r="F97" s="31">
        <f t="shared" si="31"/>
        <v>0</v>
      </c>
      <c r="G97" s="30"/>
      <c r="H97" s="31">
        <f t="shared" si="32"/>
        <v>0</v>
      </c>
      <c r="I97" s="30">
        <f t="shared" si="33"/>
        <v>0</v>
      </c>
      <c r="J97" s="31">
        <f t="shared" si="34"/>
        <v>0</v>
      </c>
      <c r="K97" s="32"/>
    </row>
    <row r="98" spans="1:11" ht="15.75" hidden="1" outlineLevel="2" x14ac:dyDescent="0.2">
      <c r="A98" s="179" t="s">
        <v>3089</v>
      </c>
      <c r="B98" s="99" t="s">
        <v>1454</v>
      </c>
      <c r="C98" s="102" t="s">
        <v>131</v>
      </c>
      <c r="D98" s="103">
        <v>1</v>
      </c>
      <c r="E98" s="104"/>
      <c r="F98" s="105">
        <f t="shared" ref="F98" si="35">E98*D98</f>
        <v>0</v>
      </c>
      <c r="G98" s="104"/>
      <c r="H98" s="105">
        <f t="shared" ref="H98" si="36">G98*D98</f>
        <v>0</v>
      </c>
      <c r="I98" s="104">
        <f t="shared" ref="I98" si="37">E98+G98</f>
        <v>0</v>
      </c>
      <c r="J98" s="105">
        <f t="shared" ref="J98" si="38">D98*I98</f>
        <v>0</v>
      </c>
    </row>
  </sheetData>
  <mergeCells count="8">
    <mergeCell ref="I6:J6"/>
    <mergeCell ref="K6:K7"/>
    <mergeCell ref="A6:A7"/>
    <mergeCell ref="B6:B7"/>
    <mergeCell ref="C6:C7"/>
    <mergeCell ref="D6:D7"/>
    <mergeCell ref="E6:F6"/>
    <mergeCell ref="G6:H6"/>
  </mergeCells>
  <pageMargins left="0.7" right="0.7" top="0.75" bottom="0.75" header="0.3" footer="0.3"/>
  <pageSetup paperSize="9" scale="30" orientation="portrait" r:id="rId1"/>
  <colBreaks count="1" manualBreakCount="1">
    <brk id="1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309"/>
  <sheetViews>
    <sheetView view="pageBreakPreview" zoomScale="85" zoomScaleNormal="85" zoomScaleSheetLayoutView="85" workbookViewId="0">
      <selection activeCell="K18" sqref="K18"/>
    </sheetView>
  </sheetViews>
  <sheetFormatPr defaultRowHeight="12.75" outlineLevelRow="2" x14ac:dyDescent="0.2"/>
  <cols>
    <col min="1" max="1" width="11.5703125" customWidth="1"/>
    <col min="2" max="2" width="65.5703125" customWidth="1"/>
    <col min="3" max="3" width="12.42578125" customWidth="1"/>
    <col min="4" max="4" width="14" customWidth="1"/>
    <col min="5" max="10" width="17.7109375" customWidth="1"/>
    <col min="11" max="11" width="48.5703125" bestFit="1" customWidth="1"/>
  </cols>
  <sheetData>
    <row r="1" spans="1:13" ht="15.75" x14ac:dyDescent="0.2">
      <c r="A1" s="78" t="s">
        <v>3467</v>
      </c>
    </row>
    <row r="2" spans="1:13" ht="15.75" x14ac:dyDescent="0.2">
      <c r="A2" s="85" t="s">
        <v>3090</v>
      </c>
    </row>
    <row r="3" spans="1:13" ht="15.75" x14ac:dyDescent="0.2">
      <c r="A3" s="88" t="s">
        <v>3523</v>
      </c>
    </row>
    <row r="4" spans="1:13" ht="15.75" x14ac:dyDescent="0.2">
      <c r="A4" s="88" t="s">
        <v>2</v>
      </c>
      <c r="L4" s="14"/>
      <c r="M4" s="76"/>
    </row>
    <row r="5" spans="1:13" ht="13.5" thickBot="1" x14ac:dyDescent="0.25"/>
    <row r="6" spans="1:13" ht="36.75" customHeight="1" x14ac:dyDescent="0.2">
      <c r="A6" s="215" t="s">
        <v>3</v>
      </c>
      <c r="B6" s="215" t="s">
        <v>4</v>
      </c>
      <c r="C6" s="215" t="s">
        <v>5</v>
      </c>
      <c r="D6" s="221" t="s">
        <v>0</v>
      </c>
      <c r="E6" s="217" t="str">
        <f>'ЭТАП 1'!E7:F7</f>
        <v>Стоимость материалов и оборудования</v>
      </c>
      <c r="F6" s="218"/>
      <c r="G6" s="217" t="str">
        <f>'ЭТАП 1'!G7:H7</f>
        <v>Стоимость трудозатрат</v>
      </c>
      <c r="H6" s="218"/>
      <c r="I6" s="217" t="s">
        <v>37</v>
      </c>
      <c r="J6" s="218"/>
      <c r="K6" s="219" t="s">
        <v>6</v>
      </c>
    </row>
    <row r="7" spans="1:13" ht="16.5" thickBot="1" x14ac:dyDescent="0.25">
      <c r="A7" s="216"/>
      <c r="B7" s="216"/>
      <c r="C7" s="216"/>
      <c r="D7" s="222"/>
      <c r="E7" s="15" t="s">
        <v>33</v>
      </c>
      <c r="F7" s="16" t="s">
        <v>34</v>
      </c>
      <c r="G7" s="15" t="s">
        <v>33</v>
      </c>
      <c r="H7" s="16" t="s">
        <v>34</v>
      </c>
      <c r="I7" s="15" t="s">
        <v>33</v>
      </c>
      <c r="J7" s="16" t="s">
        <v>34</v>
      </c>
      <c r="K7" s="220"/>
    </row>
    <row r="8" spans="1:13" ht="15.75" x14ac:dyDescent="0.2">
      <c r="A8" s="17" t="s">
        <v>7</v>
      </c>
      <c r="B8" s="18">
        <v>2</v>
      </c>
      <c r="C8" s="19">
        <v>3</v>
      </c>
      <c r="D8" s="19">
        <v>4</v>
      </c>
      <c r="E8" s="20">
        <v>5</v>
      </c>
      <c r="F8" s="19">
        <v>6</v>
      </c>
      <c r="G8" s="20">
        <v>7</v>
      </c>
      <c r="H8" s="19">
        <v>8</v>
      </c>
      <c r="I8" s="20">
        <v>9</v>
      </c>
      <c r="J8" s="19">
        <v>10</v>
      </c>
      <c r="K8" s="19">
        <v>11</v>
      </c>
    </row>
    <row r="9" spans="1:13" ht="15.75" x14ac:dyDescent="0.2">
      <c r="A9" s="21" t="s">
        <v>1430</v>
      </c>
      <c r="B9" s="22" t="s">
        <v>835</v>
      </c>
      <c r="C9" s="23"/>
      <c r="D9" s="55"/>
      <c r="E9" s="24"/>
      <c r="F9" s="25">
        <f>SUBTOTAL(9,F10:F309)</f>
        <v>0</v>
      </c>
      <c r="G9" s="24"/>
      <c r="H9" s="25">
        <f>SUBTOTAL(9,H10:H309)</f>
        <v>0</v>
      </c>
      <c r="I9" s="24"/>
      <c r="J9" s="25">
        <f>SUBTOTAL(9,J10:J309)</f>
        <v>0</v>
      </c>
      <c r="K9" s="26"/>
    </row>
    <row r="10" spans="1:13" ht="15.75" x14ac:dyDescent="0.2">
      <c r="A10" s="64" t="s">
        <v>2952</v>
      </c>
      <c r="B10" s="63" t="s">
        <v>782</v>
      </c>
      <c r="C10" s="65"/>
      <c r="D10" s="66"/>
      <c r="E10" s="67"/>
      <c r="F10" s="68">
        <f>SUBTOTAL(9,F12:F85)</f>
        <v>0</v>
      </c>
      <c r="G10" s="67"/>
      <c r="H10" s="68">
        <f>SUBTOTAL(9,H12:H85)</f>
        <v>0</v>
      </c>
      <c r="I10" s="67"/>
      <c r="J10" s="68">
        <f>SUBTOTAL(9,J12:J85)</f>
        <v>0</v>
      </c>
      <c r="K10" s="69" t="s">
        <v>1770</v>
      </c>
    </row>
    <row r="11" spans="1:13" ht="15.75" outlineLevel="1" x14ac:dyDescent="0.2">
      <c r="A11" s="27"/>
      <c r="B11" s="99" t="s">
        <v>78</v>
      </c>
      <c r="C11" s="29"/>
      <c r="D11" s="56"/>
      <c r="E11" s="30"/>
      <c r="F11" s="31"/>
      <c r="G11" s="30"/>
      <c r="H11" s="31"/>
      <c r="I11" s="30"/>
      <c r="J11" s="31"/>
      <c r="K11" s="32"/>
    </row>
    <row r="12" spans="1:13" ht="31.5" outlineLevel="2" x14ac:dyDescent="0.2">
      <c r="A12" s="27" t="s">
        <v>2952</v>
      </c>
      <c r="B12" s="28" t="s">
        <v>838</v>
      </c>
      <c r="C12" s="29" t="s">
        <v>837</v>
      </c>
      <c r="D12" s="58">
        <v>322.77</v>
      </c>
      <c r="E12" s="30"/>
      <c r="F12" s="31">
        <f t="shared" ref="F12" si="0">E12*D12</f>
        <v>0</v>
      </c>
      <c r="G12" s="30"/>
      <c r="H12" s="31">
        <f t="shared" ref="H12" si="1">G12*D12</f>
        <v>0</v>
      </c>
      <c r="I12" s="30">
        <f t="shared" ref="I12" si="2">E12+G12</f>
        <v>0</v>
      </c>
      <c r="J12" s="31">
        <f t="shared" ref="J12" si="3">D12*I12</f>
        <v>0</v>
      </c>
      <c r="K12" s="32"/>
    </row>
    <row r="13" spans="1:13" ht="31.5" outlineLevel="2" x14ac:dyDescent="0.2">
      <c r="A13" s="27" t="s">
        <v>2953</v>
      </c>
      <c r="B13" s="28" t="s">
        <v>1451</v>
      </c>
      <c r="C13" s="29" t="s">
        <v>837</v>
      </c>
      <c r="D13" s="58">
        <v>64.92</v>
      </c>
      <c r="E13" s="30"/>
      <c r="F13" s="31">
        <f t="shared" ref="F13:F20" si="4">E13*D13</f>
        <v>0</v>
      </c>
      <c r="G13" s="30"/>
      <c r="H13" s="31">
        <f t="shared" ref="H13:H20" si="5">G13*D13</f>
        <v>0</v>
      </c>
      <c r="I13" s="30">
        <f t="shared" ref="I13:I20" si="6">E13+G13</f>
        <v>0</v>
      </c>
      <c r="J13" s="31">
        <f t="shared" ref="J13:J20" si="7">D13*I13</f>
        <v>0</v>
      </c>
      <c r="K13" s="32"/>
    </row>
    <row r="14" spans="1:13" ht="15.75" outlineLevel="2" x14ac:dyDescent="0.2">
      <c r="A14" s="27" t="s">
        <v>2954</v>
      </c>
      <c r="B14" s="28" t="s">
        <v>840</v>
      </c>
      <c r="C14" s="29" t="s">
        <v>837</v>
      </c>
      <c r="D14" s="58">
        <v>74.47</v>
      </c>
      <c r="E14" s="30"/>
      <c r="F14" s="31">
        <f t="shared" si="4"/>
        <v>0</v>
      </c>
      <c r="G14" s="30"/>
      <c r="H14" s="31">
        <f t="shared" si="5"/>
        <v>0</v>
      </c>
      <c r="I14" s="30">
        <f t="shared" si="6"/>
        <v>0</v>
      </c>
      <c r="J14" s="31">
        <f t="shared" si="7"/>
        <v>0</v>
      </c>
      <c r="K14" s="32"/>
    </row>
    <row r="15" spans="1:13" ht="31.5" outlineLevel="2" x14ac:dyDescent="0.2">
      <c r="A15" s="27" t="s">
        <v>2955</v>
      </c>
      <c r="B15" s="28" t="s">
        <v>841</v>
      </c>
      <c r="C15" s="29" t="s">
        <v>837</v>
      </c>
      <c r="D15" s="58">
        <v>9.5500000000000007</v>
      </c>
      <c r="E15" s="30"/>
      <c r="F15" s="31">
        <f t="shared" si="4"/>
        <v>0</v>
      </c>
      <c r="G15" s="30"/>
      <c r="H15" s="31">
        <f t="shared" si="5"/>
        <v>0</v>
      </c>
      <c r="I15" s="30">
        <f t="shared" si="6"/>
        <v>0</v>
      </c>
      <c r="J15" s="31">
        <f t="shared" si="7"/>
        <v>0</v>
      </c>
      <c r="K15" s="32"/>
    </row>
    <row r="16" spans="1:13" ht="15.75" outlineLevel="2" x14ac:dyDescent="0.2">
      <c r="A16" s="27" t="s">
        <v>2956</v>
      </c>
      <c r="B16" s="28" t="s">
        <v>842</v>
      </c>
      <c r="C16" s="29" t="s">
        <v>837</v>
      </c>
      <c r="D16" s="58">
        <v>8.5500000000000007</v>
      </c>
      <c r="E16" s="38"/>
      <c r="F16" s="31">
        <f t="shared" si="4"/>
        <v>0</v>
      </c>
      <c r="G16" s="30"/>
      <c r="H16" s="31">
        <f t="shared" si="5"/>
        <v>0</v>
      </c>
      <c r="I16" s="30">
        <f t="shared" si="6"/>
        <v>0</v>
      </c>
      <c r="J16" s="31">
        <f t="shared" si="7"/>
        <v>0</v>
      </c>
      <c r="K16" s="32"/>
    </row>
    <row r="17" spans="1:11" ht="31.5" outlineLevel="2" x14ac:dyDescent="0.2">
      <c r="A17" s="27" t="s">
        <v>2957</v>
      </c>
      <c r="B17" s="28" t="s">
        <v>843</v>
      </c>
      <c r="C17" s="29" t="s">
        <v>837</v>
      </c>
      <c r="D17" s="58">
        <v>2.94</v>
      </c>
      <c r="E17" s="38"/>
      <c r="F17" s="31">
        <f t="shared" si="4"/>
        <v>0</v>
      </c>
      <c r="G17" s="30"/>
      <c r="H17" s="31">
        <f t="shared" si="5"/>
        <v>0</v>
      </c>
      <c r="I17" s="30">
        <f t="shared" si="6"/>
        <v>0</v>
      </c>
      <c r="J17" s="31">
        <f t="shared" si="7"/>
        <v>0</v>
      </c>
      <c r="K17" s="32"/>
    </row>
    <row r="18" spans="1:11" ht="31.5" outlineLevel="2" x14ac:dyDescent="0.2">
      <c r="A18" s="27" t="s">
        <v>3091</v>
      </c>
      <c r="B18" s="28" t="s">
        <v>844</v>
      </c>
      <c r="C18" s="29" t="s">
        <v>837</v>
      </c>
      <c r="D18" s="58">
        <v>17.87</v>
      </c>
      <c r="E18" s="38"/>
      <c r="F18" s="31">
        <f t="shared" si="4"/>
        <v>0</v>
      </c>
      <c r="G18" s="30"/>
      <c r="H18" s="31">
        <f t="shared" si="5"/>
        <v>0</v>
      </c>
      <c r="I18" s="30">
        <f t="shared" si="6"/>
        <v>0</v>
      </c>
      <c r="J18" s="31">
        <f t="shared" si="7"/>
        <v>0</v>
      </c>
      <c r="K18" s="32"/>
    </row>
    <row r="19" spans="1:11" ht="31.5" outlineLevel="2" x14ac:dyDescent="0.2">
      <c r="A19" s="27" t="s">
        <v>3092</v>
      </c>
      <c r="B19" s="28" t="s">
        <v>845</v>
      </c>
      <c r="C19" s="29" t="s">
        <v>837</v>
      </c>
      <c r="D19" s="58">
        <v>37.08</v>
      </c>
      <c r="E19" s="38"/>
      <c r="F19" s="31">
        <f t="shared" si="4"/>
        <v>0</v>
      </c>
      <c r="G19" s="30"/>
      <c r="H19" s="31">
        <f t="shared" si="5"/>
        <v>0</v>
      </c>
      <c r="I19" s="30">
        <f t="shared" si="6"/>
        <v>0</v>
      </c>
      <c r="J19" s="31">
        <f t="shared" si="7"/>
        <v>0</v>
      </c>
      <c r="K19" s="32"/>
    </row>
    <row r="20" spans="1:11" ht="15.75" outlineLevel="2" x14ac:dyDescent="0.2">
      <c r="A20" s="27" t="s">
        <v>3093</v>
      </c>
      <c r="B20" s="28" t="s">
        <v>846</v>
      </c>
      <c r="C20" s="29" t="s">
        <v>837</v>
      </c>
      <c r="D20" s="58">
        <v>322.77</v>
      </c>
      <c r="E20" s="30"/>
      <c r="F20" s="31">
        <f t="shared" si="4"/>
        <v>0</v>
      </c>
      <c r="G20" s="30"/>
      <c r="H20" s="31">
        <f t="shared" si="5"/>
        <v>0</v>
      </c>
      <c r="I20" s="30">
        <f t="shared" si="6"/>
        <v>0</v>
      </c>
      <c r="J20" s="31">
        <f t="shared" si="7"/>
        <v>0</v>
      </c>
      <c r="K20" s="32"/>
    </row>
    <row r="21" spans="1:11" ht="15.75" outlineLevel="1" x14ac:dyDescent="0.2">
      <c r="A21" s="27"/>
      <c r="B21" s="99" t="s">
        <v>847</v>
      </c>
      <c r="C21" s="29"/>
      <c r="D21" s="56"/>
      <c r="E21" s="30"/>
      <c r="F21" s="31"/>
      <c r="G21" s="30"/>
      <c r="H21" s="31"/>
      <c r="I21" s="30"/>
      <c r="J21" s="31"/>
      <c r="K21" s="32"/>
    </row>
    <row r="22" spans="1:11" ht="47.25" outlineLevel="2" x14ac:dyDescent="0.2">
      <c r="A22" s="27" t="s">
        <v>3094</v>
      </c>
      <c r="B22" s="28" t="s">
        <v>848</v>
      </c>
      <c r="C22" s="29" t="s">
        <v>850</v>
      </c>
      <c r="D22" s="56">
        <v>75.91</v>
      </c>
      <c r="E22" s="30"/>
      <c r="F22" s="31">
        <f t="shared" ref="F22:F28" si="8">E22*D22</f>
        <v>0</v>
      </c>
      <c r="G22" s="30"/>
      <c r="H22" s="31">
        <f t="shared" ref="H22:H28" si="9">G22*D22</f>
        <v>0</v>
      </c>
      <c r="I22" s="30">
        <f t="shared" ref="I22:I28" si="10">E22+G22</f>
        <v>0</v>
      </c>
      <c r="J22" s="31">
        <f t="shared" ref="J22:J28" si="11">D22*I22</f>
        <v>0</v>
      </c>
      <c r="K22" s="32"/>
    </row>
    <row r="23" spans="1:11" ht="31.5" outlineLevel="2" x14ac:dyDescent="0.2">
      <c r="A23" s="27" t="s">
        <v>3095</v>
      </c>
      <c r="B23" s="28" t="s">
        <v>849</v>
      </c>
      <c r="C23" s="29" t="s">
        <v>850</v>
      </c>
      <c r="D23" s="56">
        <v>33</v>
      </c>
      <c r="E23" s="30"/>
      <c r="F23" s="31">
        <f t="shared" si="8"/>
        <v>0</v>
      </c>
      <c r="G23" s="30"/>
      <c r="H23" s="31">
        <f t="shared" si="9"/>
        <v>0</v>
      </c>
      <c r="I23" s="30">
        <f t="shared" si="10"/>
        <v>0</v>
      </c>
      <c r="J23" s="31">
        <f t="shared" si="11"/>
        <v>0</v>
      </c>
      <c r="K23" s="32"/>
    </row>
    <row r="24" spans="1:11" ht="31.5" outlineLevel="2" x14ac:dyDescent="0.2">
      <c r="A24" s="27" t="s">
        <v>3096</v>
      </c>
      <c r="B24" s="28" t="s">
        <v>851</v>
      </c>
      <c r="C24" s="29" t="s">
        <v>612</v>
      </c>
      <c r="D24" s="56">
        <v>37</v>
      </c>
      <c r="E24" s="30"/>
      <c r="F24" s="31">
        <f t="shared" si="8"/>
        <v>0</v>
      </c>
      <c r="G24" s="30"/>
      <c r="H24" s="31">
        <f t="shared" si="9"/>
        <v>0</v>
      </c>
      <c r="I24" s="30">
        <f t="shared" si="10"/>
        <v>0</v>
      </c>
      <c r="J24" s="31">
        <f t="shared" si="11"/>
        <v>0</v>
      </c>
      <c r="K24" s="32"/>
    </row>
    <row r="25" spans="1:11" ht="31.5" outlineLevel="2" x14ac:dyDescent="0.2">
      <c r="A25" s="27" t="s">
        <v>3097</v>
      </c>
      <c r="B25" s="28" t="s">
        <v>852</v>
      </c>
      <c r="C25" s="29" t="s">
        <v>612</v>
      </c>
      <c r="D25" s="56">
        <v>6</v>
      </c>
      <c r="E25" s="30"/>
      <c r="F25" s="31">
        <f t="shared" si="8"/>
        <v>0</v>
      </c>
      <c r="G25" s="30"/>
      <c r="H25" s="31">
        <f t="shared" si="9"/>
        <v>0</v>
      </c>
      <c r="I25" s="30">
        <f t="shared" si="10"/>
        <v>0</v>
      </c>
      <c r="J25" s="31">
        <f t="shared" si="11"/>
        <v>0</v>
      </c>
      <c r="K25" s="32"/>
    </row>
    <row r="26" spans="1:11" ht="47.25" outlineLevel="2" x14ac:dyDescent="0.2">
      <c r="A26" s="27" t="s">
        <v>3098</v>
      </c>
      <c r="B26" s="28" t="s">
        <v>1464</v>
      </c>
      <c r="C26" s="29" t="s">
        <v>850</v>
      </c>
      <c r="D26" s="56">
        <v>33</v>
      </c>
      <c r="E26" s="30"/>
      <c r="F26" s="31">
        <f t="shared" si="8"/>
        <v>0</v>
      </c>
      <c r="G26" s="30"/>
      <c r="H26" s="31">
        <f t="shared" si="9"/>
        <v>0</v>
      </c>
      <c r="I26" s="30">
        <f t="shared" si="10"/>
        <v>0</v>
      </c>
      <c r="J26" s="31">
        <f t="shared" si="11"/>
        <v>0</v>
      </c>
      <c r="K26" s="32"/>
    </row>
    <row r="27" spans="1:11" ht="31.5" outlineLevel="2" x14ac:dyDescent="0.2">
      <c r="A27" s="27" t="s">
        <v>3099</v>
      </c>
      <c r="B27" s="28" t="s">
        <v>853</v>
      </c>
      <c r="C27" s="29" t="s">
        <v>612</v>
      </c>
      <c r="D27" s="56">
        <v>5</v>
      </c>
      <c r="E27" s="30"/>
      <c r="F27" s="31">
        <f t="shared" si="8"/>
        <v>0</v>
      </c>
      <c r="G27" s="30"/>
      <c r="H27" s="31">
        <f t="shared" si="9"/>
        <v>0</v>
      </c>
      <c r="I27" s="30">
        <f t="shared" si="10"/>
        <v>0</v>
      </c>
      <c r="J27" s="31">
        <f t="shared" si="11"/>
        <v>0</v>
      </c>
      <c r="K27" s="32"/>
    </row>
    <row r="28" spans="1:11" ht="15.75" outlineLevel="2" x14ac:dyDescent="0.2">
      <c r="A28" s="27" t="s">
        <v>3100</v>
      </c>
      <c r="B28" s="28" t="s">
        <v>854</v>
      </c>
      <c r="C28" s="29" t="s">
        <v>612</v>
      </c>
      <c r="D28" s="56">
        <v>2</v>
      </c>
      <c r="E28" s="30"/>
      <c r="F28" s="31">
        <f t="shared" si="8"/>
        <v>0</v>
      </c>
      <c r="G28" s="30"/>
      <c r="H28" s="31">
        <f t="shared" si="9"/>
        <v>0</v>
      </c>
      <c r="I28" s="30">
        <f t="shared" si="10"/>
        <v>0</v>
      </c>
      <c r="J28" s="31">
        <f t="shared" si="11"/>
        <v>0</v>
      </c>
      <c r="K28" s="32"/>
    </row>
    <row r="29" spans="1:11" ht="15.75" outlineLevel="1" x14ac:dyDescent="0.2">
      <c r="A29" s="27"/>
      <c r="B29" s="99" t="s">
        <v>1772</v>
      </c>
      <c r="C29" s="29"/>
      <c r="D29" s="56"/>
      <c r="E29" s="30"/>
      <c r="F29" s="31"/>
      <c r="G29" s="30"/>
      <c r="H29" s="31"/>
      <c r="I29" s="30"/>
      <c r="J29" s="31"/>
      <c r="K29" s="157" t="s">
        <v>1771</v>
      </c>
    </row>
    <row r="30" spans="1:11" ht="15.75" outlineLevel="2" x14ac:dyDescent="0.2">
      <c r="A30" s="27" t="s">
        <v>3101</v>
      </c>
      <c r="B30" s="28" t="s">
        <v>1773</v>
      </c>
      <c r="C30" s="29" t="s">
        <v>612</v>
      </c>
      <c r="D30" s="56">
        <v>1</v>
      </c>
      <c r="E30" s="30"/>
      <c r="F30" s="31">
        <f t="shared" ref="F30" si="12">E30*D30</f>
        <v>0</v>
      </c>
      <c r="G30" s="30"/>
      <c r="H30" s="31">
        <f t="shared" ref="H30" si="13">G30*D30</f>
        <v>0</v>
      </c>
      <c r="I30" s="30">
        <f t="shared" ref="I30" si="14">E30+G30</f>
        <v>0</v>
      </c>
      <c r="J30" s="31">
        <f t="shared" ref="J30" si="15">D30*I30</f>
        <v>0</v>
      </c>
      <c r="K30" s="32"/>
    </row>
    <row r="31" spans="1:11" ht="15.75" outlineLevel="2" x14ac:dyDescent="0.2">
      <c r="A31" s="27" t="s">
        <v>3102</v>
      </c>
      <c r="B31" s="28" t="s">
        <v>1774</v>
      </c>
      <c r="C31" s="29" t="s">
        <v>612</v>
      </c>
      <c r="D31" s="56">
        <v>1</v>
      </c>
      <c r="E31" s="30"/>
      <c r="F31" s="31">
        <f t="shared" ref="F31:F46" si="16">E31*D31</f>
        <v>0</v>
      </c>
      <c r="G31" s="30"/>
      <c r="H31" s="31">
        <f t="shared" ref="H31:H46" si="17">G31*D31</f>
        <v>0</v>
      </c>
      <c r="I31" s="30">
        <f t="shared" ref="I31:I46" si="18">E31+G31</f>
        <v>0</v>
      </c>
      <c r="J31" s="31">
        <f t="shared" ref="J31:J46" si="19">D31*I31</f>
        <v>0</v>
      </c>
      <c r="K31" s="32"/>
    </row>
    <row r="32" spans="1:11" ht="15.75" outlineLevel="2" x14ac:dyDescent="0.2">
      <c r="A32" s="27" t="s">
        <v>3103</v>
      </c>
      <c r="B32" s="28" t="s">
        <v>1775</v>
      </c>
      <c r="C32" s="29" t="s">
        <v>612</v>
      </c>
      <c r="D32" s="56">
        <v>3</v>
      </c>
      <c r="E32" s="30"/>
      <c r="F32" s="31">
        <f t="shared" si="16"/>
        <v>0</v>
      </c>
      <c r="G32" s="30"/>
      <c r="H32" s="31">
        <f t="shared" si="17"/>
        <v>0</v>
      </c>
      <c r="I32" s="30">
        <f t="shared" si="18"/>
        <v>0</v>
      </c>
      <c r="J32" s="31">
        <f t="shared" si="19"/>
        <v>0</v>
      </c>
      <c r="K32" s="32"/>
    </row>
    <row r="33" spans="1:11" ht="31.5" outlineLevel="2" x14ac:dyDescent="0.2">
      <c r="A33" s="27" t="s">
        <v>3104</v>
      </c>
      <c r="B33" s="28" t="s">
        <v>1776</v>
      </c>
      <c r="C33" s="29" t="s">
        <v>612</v>
      </c>
      <c r="D33" s="56">
        <v>1</v>
      </c>
      <c r="E33" s="30"/>
      <c r="F33" s="31">
        <f t="shared" si="16"/>
        <v>0</v>
      </c>
      <c r="G33" s="30"/>
      <c r="H33" s="31">
        <f t="shared" si="17"/>
        <v>0</v>
      </c>
      <c r="I33" s="30">
        <f t="shared" si="18"/>
        <v>0</v>
      </c>
      <c r="J33" s="31">
        <f t="shared" si="19"/>
        <v>0</v>
      </c>
      <c r="K33" s="32"/>
    </row>
    <row r="34" spans="1:11" ht="31.5" outlineLevel="2" x14ac:dyDescent="0.2">
      <c r="A34" s="27" t="s">
        <v>3105</v>
      </c>
      <c r="B34" s="28" t="s">
        <v>1777</v>
      </c>
      <c r="C34" s="29" t="s">
        <v>612</v>
      </c>
      <c r="D34" s="56">
        <v>1</v>
      </c>
      <c r="E34" s="30"/>
      <c r="F34" s="31">
        <f t="shared" si="16"/>
        <v>0</v>
      </c>
      <c r="G34" s="30"/>
      <c r="H34" s="31">
        <f t="shared" si="17"/>
        <v>0</v>
      </c>
      <c r="I34" s="30">
        <f t="shared" si="18"/>
        <v>0</v>
      </c>
      <c r="J34" s="31">
        <f t="shared" si="19"/>
        <v>0</v>
      </c>
      <c r="K34" s="32"/>
    </row>
    <row r="35" spans="1:11" ht="15.75" outlineLevel="2" x14ac:dyDescent="0.2">
      <c r="A35" s="27" t="s">
        <v>3106</v>
      </c>
      <c r="B35" s="28" t="s">
        <v>1778</v>
      </c>
      <c r="C35" s="29" t="s">
        <v>612</v>
      </c>
      <c r="D35" s="56">
        <v>1</v>
      </c>
      <c r="E35" s="30"/>
      <c r="F35" s="31">
        <f t="shared" si="16"/>
        <v>0</v>
      </c>
      <c r="G35" s="30"/>
      <c r="H35" s="31">
        <f t="shared" si="17"/>
        <v>0</v>
      </c>
      <c r="I35" s="30">
        <f t="shared" si="18"/>
        <v>0</v>
      </c>
      <c r="J35" s="31">
        <f t="shared" si="19"/>
        <v>0</v>
      </c>
      <c r="K35" s="32"/>
    </row>
    <row r="36" spans="1:11" ht="15.75" outlineLevel="2" x14ac:dyDescent="0.2">
      <c r="A36" s="27" t="s">
        <v>3107</v>
      </c>
      <c r="B36" s="28" t="s">
        <v>1779</v>
      </c>
      <c r="C36" s="29" t="s">
        <v>612</v>
      </c>
      <c r="D36" s="56">
        <v>2</v>
      </c>
      <c r="E36" s="30"/>
      <c r="F36" s="31">
        <f t="shared" si="16"/>
        <v>0</v>
      </c>
      <c r="G36" s="30"/>
      <c r="H36" s="31">
        <f t="shared" si="17"/>
        <v>0</v>
      </c>
      <c r="I36" s="30">
        <f t="shared" si="18"/>
        <v>0</v>
      </c>
      <c r="J36" s="31">
        <f t="shared" si="19"/>
        <v>0</v>
      </c>
      <c r="K36" s="32"/>
    </row>
    <row r="37" spans="1:11" ht="15.75" outlineLevel="2" x14ac:dyDescent="0.2">
      <c r="A37" s="27" t="s">
        <v>3108</v>
      </c>
      <c r="B37" s="28" t="s">
        <v>1780</v>
      </c>
      <c r="C37" s="29" t="s">
        <v>612</v>
      </c>
      <c r="D37" s="56">
        <v>2</v>
      </c>
      <c r="E37" s="30"/>
      <c r="F37" s="31">
        <f t="shared" si="16"/>
        <v>0</v>
      </c>
      <c r="G37" s="30"/>
      <c r="H37" s="31">
        <f t="shared" si="17"/>
        <v>0</v>
      </c>
      <c r="I37" s="30">
        <f t="shared" si="18"/>
        <v>0</v>
      </c>
      <c r="J37" s="31">
        <f t="shared" si="19"/>
        <v>0</v>
      </c>
      <c r="K37" s="32"/>
    </row>
    <row r="38" spans="1:11" ht="15.75" outlineLevel="2" x14ac:dyDescent="0.2">
      <c r="A38" s="27" t="s">
        <v>3109</v>
      </c>
      <c r="B38" s="28" t="s">
        <v>1781</v>
      </c>
      <c r="C38" s="29" t="s">
        <v>612</v>
      </c>
      <c r="D38" s="56">
        <v>1</v>
      </c>
      <c r="E38" s="30"/>
      <c r="F38" s="31">
        <f t="shared" si="16"/>
        <v>0</v>
      </c>
      <c r="G38" s="30"/>
      <c r="H38" s="31">
        <f t="shared" si="17"/>
        <v>0</v>
      </c>
      <c r="I38" s="30">
        <f t="shared" si="18"/>
        <v>0</v>
      </c>
      <c r="J38" s="31">
        <f t="shared" si="19"/>
        <v>0</v>
      </c>
      <c r="K38" s="32"/>
    </row>
    <row r="39" spans="1:11" ht="15.75" outlineLevel="2" x14ac:dyDescent="0.2">
      <c r="A39" s="27" t="s">
        <v>3110</v>
      </c>
      <c r="B39" s="28" t="s">
        <v>1782</v>
      </c>
      <c r="C39" s="29" t="s">
        <v>612</v>
      </c>
      <c r="D39" s="56">
        <v>1</v>
      </c>
      <c r="E39" s="30"/>
      <c r="F39" s="31">
        <f t="shared" si="16"/>
        <v>0</v>
      </c>
      <c r="G39" s="30"/>
      <c r="H39" s="31">
        <f t="shared" si="17"/>
        <v>0</v>
      </c>
      <c r="I39" s="30">
        <f t="shared" si="18"/>
        <v>0</v>
      </c>
      <c r="J39" s="31">
        <f t="shared" si="19"/>
        <v>0</v>
      </c>
      <c r="K39" s="32"/>
    </row>
    <row r="40" spans="1:11" ht="15.75" outlineLevel="2" x14ac:dyDescent="0.2">
      <c r="A40" s="27" t="s">
        <v>3111</v>
      </c>
      <c r="B40" s="28" t="s">
        <v>1783</v>
      </c>
      <c r="C40" s="29" t="s">
        <v>612</v>
      </c>
      <c r="D40" s="56">
        <v>2</v>
      </c>
      <c r="E40" s="30"/>
      <c r="F40" s="31">
        <f t="shared" si="16"/>
        <v>0</v>
      </c>
      <c r="G40" s="30"/>
      <c r="H40" s="31">
        <f t="shared" si="17"/>
        <v>0</v>
      </c>
      <c r="I40" s="30">
        <f t="shared" si="18"/>
        <v>0</v>
      </c>
      <c r="J40" s="31">
        <f t="shared" si="19"/>
        <v>0</v>
      </c>
      <c r="K40" s="32"/>
    </row>
    <row r="41" spans="1:11" ht="15.75" outlineLevel="2" x14ac:dyDescent="0.2">
      <c r="A41" s="27" t="s">
        <v>3112</v>
      </c>
      <c r="B41" s="28" t="s">
        <v>1784</v>
      </c>
      <c r="C41" s="29" t="s">
        <v>612</v>
      </c>
      <c r="D41" s="56">
        <v>2</v>
      </c>
      <c r="E41" s="30"/>
      <c r="F41" s="31">
        <f t="shared" si="16"/>
        <v>0</v>
      </c>
      <c r="G41" s="30"/>
      <c r="H41" s="31">
        <f t="shared" si="17"/>
        <v>0</v>
      </c>
      <c r="I41" s="30">
        <f t="shared" si="18"/>
        <v>0</v>
      </c>
      <c r="J41" s="31">
        <f t="shared" si="19"/>
        <v>0</v>
      </c>
      <c r="K41" s="32"/>
    </row>
    <row r="42" spans="1:11" ht="15.75" outlineLevel="2" x14ac:dyDescent="0.2">
      <c r="A42" s="27" t="s">
        <v>3113</v>
      </c>
      <c r="B42" s="28" t="s">
        <v>1785</v>
      </c>
      <c r="C42" s="29" t="s">
        <v>612</v>
      </c>
      <c r="D42" s="56">
        <v>4</v>
      </c>
      <c r="E42" s="30"/>
      <c r="F42" s="31">
        <f t="shared" si="16"/>
        <v>0</v>
      </c>
      <c r="G42" s="30"/>
      <c r="H42" s="31">
        <f t="shared" si="17"/>
        <v>0</v>
      </c>
      <c r="I42" s="30">
        <f t="shared" si="18"/>
        <v>0</v>
      </c>
      <c r="J42" s="31">
        <f t="shared" si="19"/>
        <v>0</v>
      </c>
      <c r="K42" s="32"/>
    </row>
    <row r="43" spans="1:11" ht="15.75" outlineLevel="2" x14ac:dyDescent="0.2">
      <c r="A43" s="27" t="s">
        <v>3114</v>
      </c>
      <c r="B43" s="28" t="s">
        <v>1786</v>
      </c>
      <c r="C43" s="29" t="s">
        <v>612</v>
      </c>
      <c r="D43" s="56">
        <v>2</v>
      </c>
      <c r="E43" s="30"/>
      <c r="F43" s="31">
        <f t="shared" si="16"/>
        <v>0</v>
      </c>
      <c r="G43" s="30"/>
      <c r="H43" s="31">
        <f t="shared" si="17"/>
        <v>0</v>
      </c>
      <c r="I43" s="30">
        <f t="shared" si="18"/>
        <v>0</v>
      </c>
      <c r="J43" s="31">
        <f t="shared" si="19"/>
        <v>0</v>
      </c>
      <c r="K43" s="32"/>
    </row>
    <row r="44" spans="1:11" ht="15.75" outlineLevel="2" x14ac:dyDescent="0.2">
      <c r="A44" s="27" t="s">
        <v>3115</v>
      </c>
      <c r="B44" s="28" t="s">
        <v>1787</v>
      </c>
      <c r="C44" s="29" t="s">
        <v>612</v>
      </c>
      <c r="D44" s="56">
        <v>8</v>
      </c>
      <c r="E44" s="30"/>
      <c r="F44" s="31">
        <f t="shared" si="16"/>
        <v>0</v>
      </c>
      <c r="G44" s="30"/>
      <c r="H44" s="31">
        <f t="shared" si="17"/>
        <v>0</v>
      </c>
      <c r="I44" s="30">
        <f t="shared" si="18"/>
        <v>0</v>
      </c>
      <c r="J44" s="31">
        <f t="shared" si="19"/>
        <v>0</v>
      </c>
      <c r="K44" s="32"/>
    </row>
    <row r="45" spans="1:11" ht="15.75" outlineLevel="2" x14ac:dyDescent="0.2">
      <c r="A45" s="27" t="s">
        <v>3116</v>
      </c>
      <c r="B45" s="28" t="s">
        <v>1788</v>
      </c>
      <c r="C45" s="29" t="s">
        <v>612</v>
      </c>
      <c r="D45" s="56">
        <v>2</v>
      </c>
      <c r="E45" s="30"/>
      <c r="F45" s="31">
        <f t="shared" si="16"/>
        <v>0</v>
      </c>
      <c r="G45" s="30"/>
      <c r="H45" s="31">
        <f t="shared" si="17"/>
        <v>0</v>
      </c>
      <c r="I45" s="30">
        <f t="shared" si="18"/>
        <v>0</v>
      </c>
      <c r="J45" s="31">
        <f t="shared" si="19"/>
        <v>0</v>
      </c>
      <c r="K45" s="32"/>
    </row>
    <row r="46" spans="1:11" ht="15.75" outlineLevel="2" x14ac:dyDescent="0.2">
      <c r="A46" s="27" t="s">
        <v>3117</v>
      </c>
      <c r="B46" s="28" t="s">
        <v>1789</v>
      </c>
      <c r="C46" s="29" t="s">
        <v>612</v>
      </c>
      <c r="D46" s="56">
        <v>2</v>
      </c>
      <c r="E46" s="30"/>
      <c r="F46" s="31">
        <f t="shared" si="16"/>
        <v>0</v>
      </c>
      <c r="G46" s="30"/>
      <c r="H46" s="31">
        <f t="shared" si="17"/>
        <v>0</v>
      </c>
      <c r="I46" s="30">
        <f t="shared" si="18"/>
        <v>0</v>
      </c>
      <c r="J46" s="31">
        <f t="shared" si="19"/>
        <v>0</v>
      </c>
      <c r="K46" s="32"/>
    </row>
    <row r="47" spans="1:11" ht="15.75" outlineLevel="1" x14ac:dyDescent="0.2">
      <c r="A47" s="27"/>
      <c r="B47" s="99" t="s">
        <v>1383</v>
      </c>
      <c r="C47" s="29"/>
      <c r="D47" s="56"/>
      <c r="E47" s="30"/>
      <c r="F47" s="31"/>
      <c r="G47" s="30"/>
      <c r="H47" s="31"/>
      <c r="I47" s="30"/>
      <c r="J47" s="31"/>
      <c r="K47" s="157" t="s">
        <v>1771</v>
      </c>
    </row>
    <row r="48" spans="1:11" ht="15.75" outlineLevel="2" x14ac:dyDescent="0.2">
      <c r="A48" s="27" t="s">
        <v>3118</v>
      </c>
      <c r="B48" s="28" t="s">
        <v>1384</v>
      </c>
      <c r="C48" s="29" t="s">
        <v>612</v>
      </c>
      <c r="D48" s="56">
        <v>1</v>
      </c>
      <c r="E48" s="30"/>
      <c r="F48" s="31">
        <f t="shared" ref="F48:F85" si="20">E48*D48</f>
        <v>0</v>
      </c>
      <c r="G48" s="30"/>
      <c r="H48" s="31">
        <f t="shared" ref="H48:H85" si="21">G48*D48</f>
        <v>0</v>
      </c>
      <c r="I48" s="30">
        <f t="shared" ref="I48:I85" si="22">E48+G48</f>
        <v>0</v>
      </c>
      <c r="J48" s="31">
        <f t="shared" ref="J48:J85" si="23">D48*I48</f>
        <v>0</v>
      </c>
      <c r="K48" s="32"/>
    </row>
    <row r="49" spans="1:11" ht="15.75" outlineLevel="2" x14ac:dyDescent="0.2">
      <c r="A49" s="27" t="s">
        <v>3119</v>
      </c>
      <c r="B49" s="28" t="s">
        <v>1385</v>
      </c>
      <c r="C49" s="29" t="s">
        <v>612</v>
      </c>
      <c r="D49" s="56">
        <v>1</v>
      </c>
      <c r="E49" s="30"/>
      <c r="F49" s="31">
        <f t="shared" si="20"/>
        <v>0</v>
      </c>
      <c r="G49" s="30"/>
      <c r="H49" s="31">
        <f t="shared" si="21"/>
        <v>0</v>
      </c>
      <c r="I49" s="30">
        <f t="shared" si="22"/>
        <v>0</v>
      </c>
      <c r="J49" s="31">
        <f t="shared" si="23"/>
        <v>0</v>
      </c>
      <c r="K49" s="32"/>
    </row>
    <row r="50" spans="1:11" ht="15.75" outlineLevel="2" x14ac:dyDescent="0.2">
      <c r="A50" s="27" t="s">
        <v>3120</v>
      </c>
      <c r="B50" s="28" t="s">
        <v>1386</v>
      </c>
      <c r="C50" s="29" t="s">
        <v>612</v>
      </c>
      <c r="D50" s="56">
        <v>2</v>
      </c>
      <c r="E50" s="30"/>
      <c r="F50" s="31">
        <f t="shared" si="20"/>
        <v>0</v>
      </c>
      <c r="G50" s="30"/>
      <c r="H50" s="31">
        <f t="shared" si="21"/>
        <v>0</v>
      </c>
      <c r="I50" s="30">
        <f t="shared" si="22"/>
        <v>0</v>
      </c>
      <c r="J50" s="31">
        <f t="shared" si="23"/>
        <v>0</v>
      </c>
      <c r="K50" s="32"/>
    </row>
    <row r="51" spans="1:11" ht="15.75" outlineLevel="2" x14ac:dyDescent="0.2">
      <c r="A51" s="27" t="s">
        <v>3121</v>
      </c>
      <c r="B51" s="28" t="s">
        <v>1387</v>
      </c>
      <c r="C51" s="29" t="s">
        <v>612</v>
      </c>
      <c r="D51" s="56">
        <v>2</v>
      </c>
      <c r="E51" s="30"/>
      <c r="F51" s="31">
        <f t="shared" si="20"/>
        <v>0</v>
      </c>
      <c r="G51" s="30"/>
      <c r="H51" s="31">
        <f t="shared" si="21"/>
        <v>0</v>
      </c>
      <c r="I51" s="30">
        <f t="shared" si="22"/>
        <v>0</v>
      </c>
      <c r="J51" s="31">
        <f t="shared" si="23"/>
        <v>0</v>
      </c>
      <c r="K51" s="32"/>
    </row>
    <row r="52" spans="1:11" ht="31.5" outlineLevel="2" x14ac:dyDescent="0.2">
      <c r="A52" s="27" t="s">
        <v>3122</v>
      </c>
      <c r="B52" s="28" t="s">
        <v>1389</v>
      </c>
      <c r="C52" s="29" t="s">
        <v>612</v>
      </c>
      <c r="D52" s="56">
        <v>2</v>
      </c>
      <c r="E52" s="30"/>
      <c r="F52" s="31">
        <f t="shared" si="20"/>
        <v>0</v>
      </c>
      <c r="G52" s="30"/>
      <c r="H52" s="31">
        <f t="shared" si="21"/>
        <v>0</v>
      </c>
      <c r="I52" s="30">
        <f t="shared" si="22"/>
        <v>0</v>
      </c>
      <c r="J52" s="31">
        <f t="shared" si="23"/>
        <v>0</v>
      </c>
      <c r="K52" s="32"/>
    </row>
    <row r="53" spans="1:11" ht="31.5" outlineLevel="2" x14ac:dyDescent="0.2">
      <c r="A53" s="27" t="s">
        <v>3123</v>
      </c>
      <c r="B53" s="28" t="s">
        <v>1388</v>
      </c>
      <c r="C53" s="29" t="s">
        <v>612</v>
      </c>
      <c r="D53" s="56">
        <v>3</v>
      </c>
      <c r="E53" s="30"/>
      <c r="F53" s="31">
        <f t="shared" si="20"/>
        <v>0</v>
      </c>
      <c r="G53" s="30"/>
      <c r="H53" s="31">
        <f t="shared" si="21"/>
        <v>0</v>
      </c>
      <c r="I53" s="30">
        <f t="shared" si="22"/>
        <v>0</v>
      </c>
      <c r="J53" s="31">
        <f t="shared" si="23"/>
        <v>0</v>
      </c>
      <c r="K53" s="32"/>
    </row>
    <row r="54" spans="1:11" ht="31.5" outlineLevel="2" x14ac:dyDescent="0.2">
      <c r="A54" s="27" t="s">
        <v>3124</v>
      </c>
      <c r="B54" s="28" t="s">
        <v>1390</v>
      </c>
      <c r="C54" s="29" t="s">
        <v>612</v>
      </c>
      <c r="D54" s="56">
        <v>1</v>
      </c>
      <c r="E54" s="30"/>
      <c r="F54" s="31">
        <f t="shared" si="20"/>
        <v>0</v>
      </c>
      <c r="G54" s="30"/>
      <c r="H54" s="31">
        <f t="shared" si="21"/>
        <v>0</v>
      </c>
      <c r="I54" s="30">
        <f t="shared" si="22"/>
        <v>0</v>
      </c>
      <c r="J54" s="31">
        <f t="shared" si="23"/>
        <v>0</v>
      </c>
      <c r="K54" s="32"/>
    </row>
    <row r="55" spans="1:11" ht="31.5" outlineLevel="2" x14ac:dyDescent="0.2">
      <c r="A55" s="27" t="s">
        <v>3125</v>
      </c>
      <c r="B55" s="28" t="s">
        <v>1391</v>
      </c>
      <c r="C55" s="29" t="s">
        <v>612</v>
      </c>
      <c r="D55" s="56">
        <v>1</v>
      </c>
      <c r="E55" s="30"/>
      <c r="F55" s="31">
        <f t="shared" si="20"/>
        <v>0</v>
      </c>
      <c r="G55" s="30"/>
      <c r="H55" s="31">
        <f t="shared" si="21"/>
        <v>0</v>
      </c>
      <c r="I55" s="30">
        <f t="shared" si="22"/>
        <v>0</v>
      </c>
      <c r="J55" s="31">
        <f t="shared" si="23"/>
        <v>0</v>
      </c>
      <c r="K55" s="32"/>
    </row>
    <row r="56" spans="1:11" ht="31.5" outlineLevel="2" x14ac:dyDescent="0.2">
      <c r="A56" s="27" t="s">
        <v>3126</v>
      </c>
      <c r="B56" s="28" t="s">
        <v>1392</v>
      </c>
      <c r="C56" s="29" t="s">
        <v>612</v>
      </c>
      <c r="D56" s="56">
        <v>1</v>
      </c>
      <c r="E56" s="30"/>
      <c r="F56" s="31">
        <f t="shared" si="20"/>
        <v>0</v>
      </c>
      <c r="G56" s="30"/>
      <c r="H56" s="31">
        <f t="shared" si="21"/>
        <v>0</v>
      </c>
      <c r="I56" s="30">
        <f t="shared" si="22"/>
        <v>0</v>
      </c>
      <c r="J56" s="31">
        <f t="shared" si="23"/>
        <v>0</v>
      </c>
      <c r="K56" s="32"/>
    </row>
    <row r="57" spans="1:11" ht="15.75" outlineLevel="2" x14ac:dyDescent="0.2">
      <c r="A57" s="27" t="s">
        <v>3127</v>
      </c>
      <c r="B57" s="28" t="s">
        <v>1395</v>
      </c>
      <c r="C57" s="29" t="s">
        <v>612</v>
      </c>
      <c r="D57" s="56">
        <v>4</v>
      </c>
      <c r="E57" s="30"/>
      <c r="F57" s="31">
        <f t="shared" si="20"/>
        <v>0</v>
      </c>
      <c r="G57" s="30"/>
      <c r="H57" s="31">
        <f t="shared" si="21"/>
        <v>0</v>
      </c>
      <c r="I57" s="30">
        <f t="shared" si="22"/>
        <v>0</v>
      </c>
      <c r="J57" s="31">
        <f t="shared" si="23"/>
        <v>0</v>
      </c>
      <c r="K57" s="32"/>
    </row>
    <row r="58" spans="1:11" ht="15.75" outlineLevel="2" x14ac:dyDescent="0.2">
      <c r="A58" s="27" t="s">
        <v>3128</v>
      </c>
      <c r="B58" s="28" t="s">
        <v>1393</v>
      </c>
      <c r="C58" s="29" t="s">
        <v>612</v>
      </c>
      <c r="D58" s="56">
        <v>2</v>
      </c>
      <c r="E58" s="30"/>
      <c r="F58" s="31">
        <f t="shared" si="20"/>
        <v>0</v>
      </c>
      <c r="G58" s="30"/>
      <c r="H58" s="31">
        <f t="shared" si="21"/>
        <v>0</v>
      </c>
      <c r="I58" s="30">
        <f t="shared" si="22"/>
        <v>0</v>
      </c>
      <c r="J58" s="31">
        <f t="shared" si="23"/>
        <v>0</v>
      </c>
      <c r="K58" s="32"/>
    </row>
    <row r="59" spans="1:11" ht="15.75" outlineLevel="2" x14ac:dyDescent="0.2">
      <c r="A59" s="27" t="s">
        <v>3129</v>
      </c>
      <c r="B59" s="28" t="s">
        <v>1394</v>
      </c>
      <c r="C59" s="29" t="s">
        <v>612</v>
      </c>
      <c r="D59" s="56">
        <v>2</v>
      </c>
      <c r="E59" s="30"/>
      <c r="F59" s="31">
        <f t="shared" si="20"/>
        <v>0</v>
      </c>
      <c r="G59" s="30"/>
      <c r="H59" s="31">
        <f t="shared" si="21"/>
        <v>0</v>
      </c>
      <c r="I59" s="30">
        <f t="shared" si="22"/>
        <v>0</v>
      </c>
      <c r="J59" s="31">
        <f t="shared" si="23"/>
        <v>0</v>
      </c>
      <c r="K59" s="32"/>
    </row>
    <row r="60" spans="1:11" ht="15.75" outlineLevel="2" x14ac:dyDescent="0.2">
      <c r="A60" s="27" t="s">
        <v>3130</v>
      </c>
      <c r="B60" s="28" t="s">
        <v>1396</v>
      </c>
      <c r="C60" s="29" t="s">
        <v>612</v>
      </c>
      <c r="D60" s="56">
        <v>2</v>
      </c>
      <c r="E60" s="30"/>
      <c r="F60" s="31">
        <f t="shared" si="20"/>
        <v>0</v>
      </c>
      <c r="G60" s="30"/>
      <c r="H60" s="31">
        <f t="shared" si="21"/>
        <v>0</v>
      </c>
      <c r="I60" s="30">
        <f t="shared" si="22"/>
        <v>0</v>
      </c>
      <c r="J60" s="31">
        <f t="shared" si="23"/>
        <v>0</v>
      </c>
      <c r="K60" s="32"/>
    </row>
    <row r="61" spans="1:11" ht="31.5" outlineLevel="2" x14ac:dyDescent="0.2">
      <c r="A61" s="27" t="s">
        <v>3131</v>
      </c>
      <c r="B61" s="28" t="s">
        <v>1398</v>
      </c>
      <c r="C61" s="29" t="s">
        <v>612</v>
      </c>
      <c r="D61" s="56">
        <v>7</v>
      </c>
      <c r="E61" s="30"/>
      <c r="F61" s="31">
        <f t="shared" si="20"/>
        <v>0</v>
      </c>
      <c r="G61" s="30"/>
      <c r="H61" s="31">
        <f t="shared" si="21"/>
        <v>0</v>
      </c>
      <c r="I61" s="30">
        <f t="shared" si="22"/>
        <v>0</v>
      </c>
      <c r="J61" s="31">
        <f t="shared" si="23"/>
        <v>0</v>
      </c>
      <c r="K61" s="32"/>
    </row>
    <row r="62" spans="1:11" ht="15.75" outlineLevel="2" x14ac:dyDescent="0.2">
      <c r="A62" s="27" t="s">
        <v>3132</v>
      </c>
      <c r="B62" s="28" t="s">
        <v>1397</v>
      </c>
      <c r="C62" s="29" t="s">
        <v>612</v>
      </c>
      <c r="D62" s="56">
        <v>1</v>
      </c>
      <c r="E62" s="30"/>
      <c r="F62" s="31">
        <f t="shared" si="20"/>
        <v>0</v>
      </c>
      <c r="G62" s="30"/>
      <c r="H62" s="31">
        <f t="shared" si="21"/>
        <v>0</v>
      </c>
      <c r="I62" s="30">
        <f t="shared" si="22"/>
        <v>0</v>
      </c>
      <c r="J62" s="31">
        <f t="shared" si="23"/>
        <v>0</v>
      </c>
      <c r="K62" s="32"/>
    </row>
    <row r="63" spans="1:11" ht="31.5" outlineLevel="2" x14ac:dyDescent="0.2">
      <c r="A63" s="27" t="s">
        <v>3133</v>
      </c>
      <c r="B63" s="28" t="s">
        <v>1399</v>
      </c>
      <c r="C63" s="29" t="s">
        <v>612</v>
      </c>
      <c r="D63" s="56">
        <v>2</v>
      </c>
      <c r="E63" s="30"/>
      <c r="F63" s="31">
        <f t="shared" si="20"/>
        <v>0</v>
      </c>
      <c r="G63" s="30"/>
      <c r="H63" s="31">
        <f t="shared" si="21"/>
        <v>0</v>
      </c>
      <c r="I63" s="30">
        <f t="shared" si="22"/>
        <v>0</v>
      </c>
      <c r="J63" s="31">
        <f t="shared" si="23"/>
        <v>0</v>
      </c>
      <c r="K63" s="32"/>
    </row>
    <row r="64" spans="1:11" ht="15.75" outlineLevel="2" x14ac:dyDescent="0.2">
      <c r="A64" s="27" t="s">
        <v>3134</v>
      </c>
      <c r="B64" s="28" t="s">
        <v>1400</v>
      </c>
      <c r="C64" s="29" t="s">
        <v>612</v>
      </c>
      <c r="D64" s="56">
        <v>2</v>
      </c>
      <c r="E64" s="30"/>
      <c r="F64" s="31">
        <f t="shared" si="20"/>
        <v>0</v>
      </c>
      <c r="G64" s="30"/>
      <c r="H64" s="31">
        <f t="shared" si="21"/>
        <v>0</v>
      </c>
      <c r="I64" s="30">
        <f t="shared" si="22"/>
        <v>0</v>
      </c>
      <c r="J64" s="31">
        <f t="shared" si="23"/>
        <v>0</v>
      </c>
      <c r="K64" s="32"/>
    </row>
    <row r="65" spans="1:11" ht="15.75" outlineLevel="2" x14ac:dyDescent="0.2">
      <c r="A65" s="27" t="s">
        <v>3135</v>
      </c>
      <c r="B65" s="28" t="s">
        <v>1401</v>
      </c>
      <c r="C65" s="29" t="s">
        <v>244</v>
      </c>
      <c r="D65" s="56">
        <v>2</v>
      </c>
      <c r="E65" s="30"/>
      <c r="F65" s="31">
        <f t="shared" si="20"/>
        <v>0</v>
      </c>
      <c r="G65" s="30"/>
      <c r="H65" s="31">
        <f t="shared" si="21"/>
        <v>0</v>
      </c>
      <c r="I65" s="30">
        <f t="shared" si="22"/>
        <v>0</v>
      </c>
      <c r="J65" s="31">
        <f t="shared" si="23"/>
        <v>0</v>
      </c>
      <c r="K65" s="32"/>
    </row>
    <row r="66" spans="1:11" ht="31.5" outlineLevel="2" x14ac:dyDescent="0.2">
      <c r="A66" s="27" t="s">
        <v>3136</v>
      </c>
      <c r="B66" s="28" t="s">
        <v>1402</v>
      </c>
      <c r="C66" s="29" t="s">
        <v>612</v>
      </c>
      <c r="D66" s="56">
        <v>1</v>
      </c>
      <c r="E66" s="30"/>
      <c r="F66" s="31">
        <f t="shared" si="20"/>
        <v>0</v>
      </c>
      <c r="G66" s="30"/>
      <c r="H66" s="31">
        <f t="shared" si="21"/>
        <v>0</v>
      </c>
      <c r="I66" s="30">
        <f t="shared" si="22"/>
        <v>0</v>
      </c>
      <c r="J66" s="31">
        <f t="shared" si="23"/>
        <v>0</v>
      </c>
      <c r="K66" s="32"/>
    </row>
    <row r="67" spans="1:11" ht="15.75" outlineLevel="2" x14ac:dyDescent="0.2">
      <c r="A67" s="27" t="s">
        <v>3137</v>
      </c>
      <c r="B67" s="28" t="s">
        <v>1403</v>
      </c>
      <c r="C67" s="29" t="s">
        <v>612</v>
      </c>
      <c r="D67" s="56">
        <v>1</v>
      </c>
      <c r="E67" s="30"/>
      <c r="F67" s="31">
        <f t="shared" si="20"/>
        <v>0</v>
      </c>
      <c r="G67" s="30"/>
      <c r="H67" s="31">
        <f t="shared" si="21"/>
        <v>0</v>
      </c>
      <c r="I67" s="30">
        <f t="shared" si="22"/>
        <v>0</v>
      </c>
      <c r="J67" s="31">
        <f t="shared" si="23"/>
        <v>0</v>
      </c>
      <c r="K67" s="32"/>
    </row>
    <row r="68" spans="1:11" ht="15.75" outlineLevel="2" x14ac:dyDescent="0.2">
      <c r="A68" s="27" t="s">
        <v>3138</v>
      </c>
      <c r="B68" s="28" t="s">
        <v>1396</v>
      </c>
      <c r="C68" s="29" t="s">
        <v>612</v>
      </c>
      <c r="D68" s="56">
        <v>1</v>
      </c>
      <c r="E68" s="30"/>
      <c r="F68" s="31">
        <f t="shared" si="20"/>
        <v>0</v>
      </c>
      <c r="G68" s="30"/>
      <c r="H68" s="31">
        <f t="shared" si="21"/>
        <v>0</v>
      </c>
      <c r="I68" s="30">
        <f t="shared" si="22"/>
        <v>0</v>
      </c>
      <c r="J68" s="31">
        <f t="shared" si="23"/>
        <v>0</v>
      </c>
      <c r="K68" s="32"/>
    </row>
    <row r="69" spans="1:11" ht="15.75" outlineLevel="2" x14ac:dyDescent="0.2">
      <c r="A69" s="27" t="s">
        <v>3139</v>
      </c>
      <c r="B69" s="28" t="s">
        <v>1404</v>
      </c>
      <c r="C69" s="29" t="s">
        <v>612</v>
      </c>
      <c r="D69" s="56">
        <v>1</v>
      </c>
      <c r="E69" s="30"/>
      <c r="F69" s="31">
        <f t="shared" si="20"/>
        <v>0</v>
      </c>
      <c r="G69" s="30"/>
      <c r="H69" s="31">
        <f t="shared" si="21"/>
        <v>0</v>
      </c>
      <c r="I69" s="30">
        <f t="shared" si="22"/>
        <v>0</v>
      </c>
      <c r="J69" s="31">
        <f t="shared" si="23"/>
        <v>0</v>
      </c>
      <c r="K69" s="32"/>
    </row>
    <row r="70" spans="1:11" ht="15.75" outlineLevel="2" x14ac:dyDescent="0.2">
      <c r="A70" s="27" t="s">
        <v>3140</v>
      </c>
      <c r="B70" s="28" t="s">
        <v>1405</v>
      </c>
      <c r="C70" s="29" t="s">
        <v>612</v>
      </c>
      <c r="D70" s="56">
        <v>1</v>
      </c>
      <c r="E70" s="30"/>
      <c r="F70" s="31">
        <f t="shared" si="20"/>
        <v>0</v>
      </c>
      <c r="G70" s="30"/>
      <c r="H70" s="31">
        <f t="shared" si="21"/>
        <v>0</v>
      </c>
      <c r="I70" s="30">
        <f t="shared" si="22"/>
        <v>0</v>
      </c>
      <c r="J70" s="31">
        <f t="shared" si="23"/>
        <v>0</v>
      </c>
      <c r="K70" s="32"/>
    </row>
    <row r="71" spans="1:11" ht="15.75" outlineLevel="2" x14ac:dyDescent="0.2">
      <c r="A71" s="27" t="s">
        <v>3141</v>
      </c>
      <c r="B71" s="28" t="s">
        <v>1406</v>
      </c>
      <c r="C71" s="29" t="s">
        <v>612</v>
      </c>
      <c r="D71" s="56">
        <v>1</v>
      </c>
      <c r="E71" s="30"/>
      <c r="F71" s="31">
        <f t="shared" si="20"/>
        <v>0</v>
      </c>
      <c r="G71" s="30"/>
      <c r="H71" s="31">
        <f t="shared" si="21"/>
        <v>0</v>
      </c>
      <c r="I71" s="30">
        <f t="shared" si="22"/>
        <v>0</v>
      </c>
      <c r="J71" s="31">
        <f t="shared" si="23"/>
        <v>0</v>
      </c>
      <c r="K71" s="32"/>
    </row>
    <row r="72" spans="1:11" ht="15.75" outlineLevel="2" x14ac:dyDescent="0.2">
      <c r="A72" s="27" t="s">
        <v>3142</v>
      </c>
      <c r="B72" s="28" t="s">
        <v>1407</v>
      </c>
      <c r="C72" s="29" t="s">
        <v>612</v>
      </c>
      <c r="D72" s="56">
        <v>4</v>
      </c>
      <c r="E72" s="30"/>
      <c r="F72" s="31">
        <f t="shared" si="20"/>
        <v>0</v>
      </c>
      <c r="G72" s="30"/>
      <c r="H72" s="31">
        <f t="shared" si="21"/>
        <v>0</v>
      </c>
      <c r="I72" s="30">
        <f t="shared" si="22"/>
        <v>0</v>
      </c>
      <c r="J72" s="31">
        <f t="shared" si="23"/>
        <v>0</v>
      </c>
      <c r="K72" s="32"/>
    </row>
    <row r="73" spans="1:11" ht="31.5" outlineLevel="2" x14ac:dyDescent="0.2">
      <c r="A73" s="27" t="s">
        <v>3143</v>
      </c>
      <c r="B73" s="28" t="s">
        <v>1399</v>
      </c>
      <c r="C73" s="29" t="s">
        <v>612</v>
      </c>
      <c r="D73" s="56">
        <v>1</v>
      </c>
      <c r="E73" s="30"/>
      <c r="F73" s="31">
        <f t="shared" si="20"/>
        <v>0</v>
      </c>
      <c r="G73" s="30"/>
      <c r="H73" s="31">
        <f t="shared" si="21"/>
        <v>0</v>
      </c>
      <c r="I73" s="30">
        <f t="shared" si="22"/>
        <v>0</v>
      </c>
      <c r="J73" s="31">
        <f t="shared" si="23"/>
        <v>0</v>
      </c>
      <c r="K73" s="32"/>
    </row>
    <row r="74" spans="1:11" ht="31.5" outlineLevel="2" x14ac:dyDescent="0.2">
      <c r="A74" s="27" t="s">
        <v>3144</v>
      </c>
      <c r="B74" s="28" t="s">
        <v>1408</v>
      </c>
      <c r="C74" s="29" t="s">
        <v>612</v>
      </c>
      <c r="D74" s="56">
        <v>1</v>
      </c>
      <c r="E74" s="30"/>
      <c r="F74" s="31">
        <f t="shared" si="20"/>
        <v>0</v>
      </c>
      <c r="G74" s="30"/>
      <c r="H74" s="31">
        <f t="shared" si="21"/>
        <v>0</v>
      </c>
      <c r="I74" s="30">
        <f t="shared" si="22"/>
        <v>0</v>
      </c>
      <c r="J74" s="31">
        <f t="shared" si="23"/>
        <v>0</v>
      </c>
      <c r="K74" s="32"/>
    </row>
    <row r="75" spans="1:11" ht="15.75" outlineLevel="2" x14ac:dyDescent="0.2">
      <c r="A75" s="27" t="s">
        <v>3145</v>
      </c>
      <c r="B75" s="28" t="s">
        <v>1409</v>
      </c>
      <c r="C75" s="29" t="s">
        <v>612</v>
      </c>
      <c r="D75" s="56">
        <v>1</v>
      </c>
      <c r="E75" s="30"/>
      <c r="F75" s="31">
        <f t="shared" si="20"/>
        <v>0</v>
      </c>
      <c r="G75" s="30"/>
      <c r="H75" s="31">
        <f t="shared" si="21"/>
        <v>0</v>
      </c>
      <c r="I75" s="30">
        <f t="shared" si="22"/>
        <v>0</v>
      </c>
      <c r="J75" s="31">
        <f t="shared" si="23"/>
        <v>0</v>
      </c>
      <c r="K75" s="32"/>
    </row>
    <row r="76" spans="1:11" ht="15.75" outlineLevel="2" x14ac:dyDescent="0.2">
      <c r="A76" s="27" t="s">
        <v>3146</v>
      </c>
      <c r="B76" s="28" t="s">
        <v>1397</v>
      </c>
      <c r="C76" s="29" t="s">
        <v>612</v>
      </c>
      <c r="D76" s="56">
        <v>1</v>
      </c>
      <c r="E76" s="30"/>
      <c r="F76" s="31">
        <f t="shared" si="20"/>
        <v>0</v>
      </c>
      <c r="G76" s="30"/>
      <c r="H76" s="31">
        <f t="shared" si="21"/>
        <v>0</v>
      </c>
      <c r="I76" s="30">
        <f t="shared" si="22"/>
        <v>0</v>
      </c>
      <c r="J76" s="31">
        <f t="shared" si="23"/>
        <v>0</v>
      </c>
      <c r="K76" s="32"/>
    </row>
    <row r="77" spans="1:11" ht="15.75" outlineLevel="2" x14ac:dyDescent="0.2">
      <c r="A77" s="27" t="s">
        <v>3147</v>
      </c>
      <c r="B77" s="28" t="s">
        <v>1410</v>
      </c>
      <c r="C77" s="29" t="s">
        <v>612</v>
      </c>
      <c r="D77" s="56">
        <v>1</v>
      </c>
      <c r="E77" s="30"/>
      <c r="F77" s="31">
        <f t="shared" si="20"/>
        <v>0</v>
      </c>
      <c r="G77" s="30"/>
      <c r="H77" s="31">
        <f t="shared" si="21"/>
        <v>0</v>
      </c>
      <c r="I77" s="30">
        <f t="shared" si="22"/>
        <v>0</v>
      </c>
      <c r="J77" s="31">
        <f t="shared" si="23"/>
        <v>0</v>
      </c>
      <c r="K77" s="32"/>
    </row>
    <row r="78" spans="1:11" ht="31.5" outlineLevel="2" x14ac:dyDescent="0.2">
      <c r="A78" s="27" t="s">
        <v>3148</v>
      </c>
      <c r="B78" s="28" t="s">
        <v>1411</v>
      </c>
      <c r="C78" s="29" t="s">
        <v>244</v>
      </c>
      <c r="D78" s="56">
        <v>2.34</v>
      </c>
      <c r="E78" s="30"/>
      <c r="F78" s="31">
        <f t="shared" si="20"/>
        <v>0</v>
      </c>
      <c r="G78" s="30"/>
      <c r="H78" s="31">
        <f t="shared" si="21"/>
        <v>0</v>
      </c>
      <c r="I78" s="30">
        <f t="shared" si="22"/>
        <v>0</v>
      </c>
      <c r="J78" s="31">
        <f t="shared" si="23"/>
        <v>0</v>
      </c>
      <c r="K78" s="32"/>
    </row>
    <row r="79" spans="1:11" ht="31.5" outlineLevel="2" x14ac:dyDescent="0.2">
      <c r="A79" s="27" t="s">
        <v>3149</v>
      </c>
      <c r="B79" s="28" t="s">
        <v>1412</v>
      </c>
      <c r="C79" s="29" t="s">
        <v>244</v>
      </c>
      <c r="D79" s="56">
        <v>453.34</v>
      </c>
      <c r="E79" s="30"/>
      <c r="F79" s="31">
        <f t="shared" si="20"/>
        <v>0</v>
      </c>
      <c r="G79" s="30"/>
      <c r="H79" s="31">
        <f t="shared" si="21"/>
        <v>0</v>
      </c>
      <c r="I79" s="30">
        <f t="shared" si="22"/>
        <v>0</v>
      </c>
      <c r="J79" s="31">
        <f t="shared" si="23"/>
        <v>0</v>
      </c>
      <c r="K79" s="32"/>
    </row>
    <row r="80" spans="1:11" ht="15.75" outlineLevel="2" x14ac:dyDescent="0.2">
      <c r="A80" s="27" t="s">
        <v>3150</v>
      </c>
      <c r="B80" s="28" t="s">
        <v>1413</v>
      </c>
      <c r="C80" s="29" t="s">
        <v>612</v>
      </c>
      <c r="D80" s="56">
        <v>1</v>
      </c>
      <c r="E80" s="30"/>
      <c r="F80" s="31">
        <f t="shared" si="20"/>
        <v>0</v>
      </c>
      <c r="G80" s="30"/>
      <c r="H80" s="31">
        <f t="shared" si="21"/>
        <v>0</v>
      </c>
      <c r="I80" s="30">
        <f t="shared" si="22"/>
        <v>0</v>
      </c>
      <c r="J80" s="31">
        <f t="shared" si="23"/>
        <v>0</v>
      </c>
      <c r="K80" s="32"/>
    </row>
    <row r="81" spans="1:11" ht="31.5" outlineLevel="2" x14ac:dyDescent="0.2">
      <c r="A81" s="27" t="s">
        <v>3151</v>
      </c>
      <c r="B81" s="28" t="s">
        <v>1414</v>
      </c>
      <c r="C81" s="29" t="s">
        <v>244</v>
      </c>
      <c r="D81" s="56">
        <v>366</v>
      </c>
      <c r="E81" s="30"/>
      <c r="F81" s="31">
        <f t="shared" si="20"/>
        <v>0</v>
      </c>
      <c r="G81" s="30"/>
      <c r="H81" s="31">
        <f t="shared" si="21"/>
        <v>0</v>
      </c>
      <c r="I81" s="30">
        <f t="shared" si="22"/>
        <v>0</v>
      </c>
      <c r="J81" s="31">
        <f t="shared" si="23"/>
        <v>0</v>
      </c>
      <c r="K81" s="32"/>
    </row>
    <row r="82" spans="1:11" ht="31.5" outlineLevel="2" x14ac:dyDescent="0.2">
      <c r="A82" s="27" t="s">
        <v>3152</v>
      </c>
      <c r="B82" s="28" t="s">
        <v>1415</v>
      </c>
      <c r="C82" s="29" t="s">
        <v>612</v>
      </c>
      <c r="D82" s="56">
        <v>244</v>
      </c>
      <c r="E82" s="30"/>
      <c r="F82" s="31">
        <f t="shared" si="20"/>
        <v>0</v>
      </c>
      <c r="G82" s="30"/>
      <c r="H82" s="31">
        <f t="shared" si="21"/>
        <v>0</v>
      </c>
      <c r="I82" s="30">
        <f t="shared" si="22"/>
        <v>0</v>
      </c>
      <c r="J82" s="31">
        <f t="shared" si="23"/>
        <v>0</v>
      </c>
      <c r="K82" s="32"/>
    </row>
    <row r="83" spans="1:11" ht="15.75" outlineLevel="2" x14ac:dyDescent="0.2">
      <c r="A83" s="27" t="s">
        <v>3153</v>
      </c>
      <c r="B83" s="28" t="s">
        <v>1416</v>
      </c>
      <c r="C83" s="29" t="s">
        <v>612</v>
      </c>
      <c r="D83" s="56">
        <v>1</v>
      </c>
      <c r="E83" s="30"/>
      <c r="F83" s="31">
        <f t="shared" si="20"/>
        <v>0</v>
      </c>
      <c r="G83" s="30"/>
      <c r="H83" s="31">
        <f t="shared" si="21"/>
        <v>0</v>
      </c>
      <c r="I83" s="30">
        <f t="shared" si="22"/>
        <v>0</v>
      </c>
      <c r="J83" s="31">
        <f t="shared" si="23"/>
        <v>0</v>
      </c>
      <c r="K83" s="32"/>
    </row>
    <row r="84" spans="1:11" ht="15.75" outlineLevel="2" x14ac:dyDescent="0.2">
      <c r="A84" s="27" t="s">
        <v>3154</v>
      </c>
      <c r="B84" s="28" t="s">
        <v>1417</v>
      </c>
      <c r="C84" s="29" t="s">
        <v>612</v>
      </c>
      <c r="D84" s="56">
        <v>1</v>
      </c>
      <c r="E84" s="30"/>
      <c r="F84" s="31">
        <f t="shared" si="20"/>
        <v>0</v>
      </c>
      <c r="G84" s="30"/>
      <c r="H84" s="31">
        <f t="shared" si="21"/>
        <v>0</v>
      </c>
      <c r="I84" s="30">
        <f t="shared" si="22"/>
        <v>0</v>
      </c>
      <c r="J84" s="31">
        <f t="shared" si="23"/>
        <v>0</v>
      </c>
      <c r="K84" s="32"/>
    </row>
    <row r="85" spans="1:11" ht="15.75" outlineLevel="2" x14ac:dyDescent="0.2">
      <c r="A85" s="179" t="s">
        <v>3155</v>
      </c>
      <c r="B85" s="99" t="s">
        <v>1460</v>
      </c>
      <c r="C85" s="102" t="s">
        <v>131</v>
      </c>
      <c r="D85" s="103">
        <v>1</v>
      </c>
      <c r="E85" s="104"/>
      <c r="F85" s="105">
        <f t="shared" si="20"/>
        <v>0</v>
      </c>
      <c r="G85" s="104"/>
      <c r="H85" s="105">
        <f t="shared" si="21"/>
        <v>0</v>
      </c>
      <c r="I85" s="104">
        <f t="shared" si="22"/>
        <v>0</v>
      </c>
      <c r="J85" s="105">
        <f t="shared" si="23"/>
        <v>0</v>
      </c>
      <c r="K85" s="32"/>
    </row>
    <row r="86" spans="1:11" ht="15.75" x14ac:dyDescent="0.2">
      <c r="A86" s="64" t="s">
        <v>2953</v>
      </c>
      <c r="B86" s="63" t="s">
        <v>783</v>
      </c>
      <c r="C86" s="65"/>
      <c r="D86" s="66"/>
      <c r="E86" s="67"/>
      <c r="F86" s="68">
        <f>SUBTOTAL(9,F87:F132)</f>
        <v>0</v>
      </c>
      <c r="G86" s="67"/>
      <c r="H86" s="68">
        <f>SUBTOTAL(9,H87:H132)</f>
        <v>0</v>
      </c>
      <c r="I86" s="67"/>
      <c r="J86" s="68">
        <f>SUBTOTAL(9,J87:J132)</f>
        <v>0</v>
      </c>
      <c r="K86" s="69" t="s">
        <v>1770</v>
      </c>
    </row>
    <row r="87" spans="1:11" ht="15.75" outlineLevel="1" x14ac:dyDescent="0.2">
      <c r="A87" s="27"/>
      <c r="B87" s="99" t="s">
        <v>78</v>
      </c>
      <c r="C87" s="29"/>
      <c r="D87" s="58"/>
      <c r="E87" s="38"/>
      <c r="F87" s="31"/>
      <c r="G87" s="30"/>
      <c r="H87" s="31"/>
      <c r="I87" s="30"/>
      <c r="J87" s="31"/>
      <c r="K87" s="109"/>
    </row>
    <row r="88" spans="1:11" ht="31.5" outlineLevel="2" x14ac:dyDescent="0.2">
      <c r="A88" s="27" t="s">
        <v>3156</v>
      </c>
      <c r="B88" s="28" t="s">
        <v>838</v>
      </c>
      <c r="C88" s="108" t="s">
        <v>837</v>
      </c>
      <c r="D88" s="58">
        <v>115.62</v>
      </c>
      <c r="E88" s="30"/>
      <c r="F88" s="31">
        <f t="shared" ref="F88" si="24">E88*D88</f>
        <v>0</v>
      </c>
      <c r="G88" s="30"/>
      <c r="H88" s="31">
        <f t="shared" ref="H88" si="25">G88*D88</f>
        <v>0</v>
      </c>
      <c r="I88" s="30">
        <f t="shared" ref="I88" si="26">E88+G88</f>
        <v>0</v>
      </c>
      <c r="J88" s="31">
        <f t="shared" ref="J88" si="27">D88*I88</f>
        <v>0</v>
      </c>
      <c r="K88" s="32"/>
    </row>
    <row r="89" spans="1:11" ht="31.5" outlineLevel="2" x14ac:dyDescent="0.2">
      <c r="A89" s="27" t="s">
        <v>3157</v>
      </c>
      <c r="B89" s="28" t="s">
        <v>1451</v>
      </c>
      <c r="C89" s="108" t="s">
        <v>837</v>
      </c>
      <c r="D89" s="58">
        <v>2189.31</v>
      </c>
      <c r="E89" s="30"/>
      <c r="F89" s="31">
        <f t="shared" ref="F89:F96" si="28">E89*D89</f>
        <v>0</v>
      </c>
      <c r="G89" s="30"/>
      <c r="H89" s="31">
        <f t="shared" ref="H89:H96" si="29">G89*D89</f>
        <v>0</v>
      </c>
      <c r="I89" s="30">
        <f t="shared" ref="I89:I96" si="30">E89+G89</f>
        <v>0</v>
      </c>
      <c r="J89" s="31">
        <f t="shared" ref="J89:J96" si="31">D89*I89</f>
        <v>0</v>
      </c>
      <c r="K89" s="32"/>
    </row>
    <row r="90" spans="1:11" ht="15.75" outlineLevel="2" x14ac:dyDescent="0.2">
      <c r="A90" s="27" t="s">
        <v>3158</v>
      </c>
      <c r="B90" s="28" t="s">
        <v>840</v>
      </c>
      <c r="C90" s="108" t="s">
        <v>837</v>
      </c>
      <c r="D90" s="58">
        <v>2260.62</v>
      </c>
      <c r="E90" s="30"/>
      <c r="F90" s="31">
        <f t="shared" si="28"/>
        <v>0</v>
      </c>
      <c r="G90" s="30"/>
      <c r="H90" s="31">
        <f t="shared" si="29"/>
        <v>0</v>
      </c>
      <c r="I90" s="30">
        <f t="shared" si="30"/>
        <v>0</v>
      </c>
      <c r="J90" s="31">
        <f t="shared" si="31"/>
        <v>0</v>
      </c>
      <c r="K90" s="32"/>
    </row>
    <row r="91" spans="1:11" ht="31.5" outlineLevel="2" x14ac:dyDescent="0.2">
      <c r="A91" s="27" t="s">
        <v>3159</v>
      </c>
      <c r="B91" s="28" t="s">
        <v>841</v>
      </c>
      <c r="C91" s="108" t="s">
        <v>837</v>
      </c>
      <c r="D91" s="58">
        <v>71.31</v>
      </c>
      <c r="E91" s="30"/>
      <c r="F91" s="31">
        <f t="shared" si="28"/>
        <v>0</v>
      </c>
      <c r="G91" s="30"/>
      <c r="H91" s="31">
        <f t="shared" si="29"/>
        <v>0</v>
      </c>
      <c r="I91" s="30">
        <f t="shared" si="30"/>
        <v>0</v>
      </c>
      <c r="J91" s="31">
        <f t="shared" si="31"/>
        <v>0</v>
      </c>
      <c r="K91" s="32"/>
    </row>
    <row r="92" spans="1:11" ht="15.75" outlineLevel="2" x14ac:dyDescent="0.2">
      <c r="A92" s="27" t="s">
        <v>3160</v>
      </c>
      <c r="B92" s="28" t="s">
        <v>842</v>
      </c>
      <c r="C92" s="108" t="s">
        <v>837</v>
      </c>
      <c r="D92" s="58">
        <v>59.67</v>
      </c>
      <c r="E92" s="30"/>
      <c r="F92" s="31">
        <f t="shared" si="28"/>
        <v>0</v>
      </c>
      <c r="G92" s="30"/>
      <c r="H92" s="31">
        <f t="shared" si="29"/>
        <v>0</v>
      </c>
      <c r="I92" s="30">
        <f t="shared" si="30"/>
        <v>0</v>
      </c>
      <c r="J92" s="31">
        <f t="shared" si="31"/>
        <v>0</v>
      </c>
      <c r="K92" s="32"/>
    </row>
    <row r="93" spans="1:11" ht="31.5" outlineLevel="2" x14ac:dyDescent="0.2">
      <c r="A93" s="27" t="s">
        <v>3161</v>
      </c>
      <c r="B93" s="28" t="s">
        <v>843</v>
      </c>
      <c r="C93" s="108" t="s">
        <v>837</v>
      </c>
      <c r="D93" s="58">
        <v>23.74</v>
      </c>
      <c r="E93" s="30"/>
      <c r="F93" s="31">
        <f t="shared" si="28"/>
        <v>0</v>
      </c>
      <c r="G93" s="30"/>
      <c r="H93" s="31">
        <f t="shared" si="29"/>
        <v>0</v>
      </c>
      <c r="I93" s="30">
        <f t="shared" si="30"/>
        <v>0</v>
      </c>
      <c r="J93" s="31">
        <f t="shared" si="31"/>
        <v>0</v>
      </c>
      <c r="K93" s="32"/>
    </row>
    <row r="94" spans="1:11" ht="31.5" outlineLevel="2" x14ac:dyDescent="0.2">
      <c r="A94" s="27" t="s">
        <v>3162</v>
      </c>
      <c r="B94" s="28" t="s">
        <v>844</v>
      </c>
      <c r="C94" s="108" t="s">
        <v>837</v>
      </c>
      <c r="D94" s="58">
        <v>2050.8200000000002</v>
      </c>
      <c r="E94" s="30"/>
      <c r="F94" s="31">
        <f t="shared" si="28"/>
        <v>0</v>
      </c>
      <c r="G94" s="30"/>
      <c r="H94" s="31">
        <f t="shared" si="29"/>
        <v>0</v>
      </c>
      <c r="I94" s="30">
        <f t="shared" si="30"/>
        <v>0</v>
      </c>
      <c r="J94" s="31">
        <f t="shared" si="31"/>
        <v>0</v>
      </c>
      <c r="K94" s="32"/>
    </row>
    <row r="95" spans="1:11" ht="31.5" outlineLevel="2" x14ac:dyDescent="0.2">
      <c r="A95" s="27" t="s">
        <v>3163</v>
      </c>
      <c r="B95" s="28" t="s">
        <v>845</v>
      </c>
      <c r="C95" s="108" t="s">
        <v>837</v>
      </c>
      <c r="D95" s="58">
        <v>36.979999999999997</v>
      </c>
      <c r="E95" s="30"/>
      <c r="F95" s="31">
        <f t="shared" si="28"/>
        <v>0</v>
      </c>
      <c r="G95" s="30"/>
      <c r="H95" s="31">
        <f t="shared" si="29"/>
        <v>0</v>
      </c>
      <c r="I95" s="30">
        <f t="shared" si="30"/>
        <v>0</v>
      </c>
      <c r="J95" s="31">
        <f t="shared" si="31"/>
        <v>0</v>
      </c>
      <c r="K95" s="32"/>
    </row>
    <row r="96" spans="1:11" ht="15.75" outlineLevel="2" x14ac:dyDescent="0.2">
      <c r="A96" s="27" t="s">
        <v>3164</v>
      </c>
      <c r="B96" s="28" t="s">
        <v>846</v>
      </c>
      <c r="C96" s="108" t="s">
        <v>837</v>
      </c>
      <c r="D96" s="58">
        <v>115.62</v>
      </c>
      <c r="E96" s="30"/>
      <c r="F96" s="31">
        <f t="shared" si="28"/>
        <v>0</v>
      </c>
      <c r="G96" s="30"/>
      <c r="H96" s="31">
        <f t="shared" si="29"/>
        <v>0</v>
      </c>
      <c r="I96" s="30">
        <f t="shared" si="30"/>
        <v>0</v>
      </c>
      <c r="J96" s="31">
        <f t="shared" si="31"/>
        <v>0</v>
      </c>
      <c r="K96" s="32"/>
    </row>
    <row r="97" spans="1:11" ht="15.75" outlineLevel="1" x14ac:dyDescent="0.2">
      <c r="A97" s="27"/>
      <c r="B97" s="99" t="s">
        <v>847</v>
      </c>
      <c r="C97" s="29"/>
      <c r="D97" s="56"/>
      <c r="E97" s="30"/>
      <c r="F97" s="31"/>
      <c r="G97" s="30"/>
      <c r="H97" s="31"/>
      <c r="I97" s="30"/>
      <c r="J97" s="31"/>
      <c r="K97" s="32"/>
    </row>
    <row r="98" spans="1:11" ht="31.5" outlineLevel="2" x14ac:dyDescent="0.2">
      <c r="A98" s="27" t="s">
        <v>3165</v>
      </c>
      <c r="B98" s="28" t="s">
        <v>855</v>
      </c>
      <c r="C98" s="108" t="s">
        <v>850</v>
      </c>
      <c r="D98" s="58">
        <v>356</v>
      </c>
      <c r="E98" s="30"/>
      <c r="F98" s="31">
        <f t="shared" ref="F98:F132" si="32">E98*D98</f>
        <v>0</v>
      </c>
      <c r="G98" s="30"/>
      <c r="H98" s="31">
        <f t="shared" ref="H98:H131" si="33">G98*D98</f>
        <v>0</v>
      </c>
      <c r="I98" s="30">
        <f t="shared" ref="I98:I131" si="34">E98+G98</f>
        <v>0</v>
      </c>
      <c r="J98" s="31">
        <f t="shared" ref="J98:J131" si="35">D98*I98</f>
        <v>0</v>
      </c>
      <c r="K98" s="32"/>
    </row>
    <row r="99" spans="1:11" ht="31.5" outlineLevel="2" x14ac:dyDescent="0.2">
      <c r="A99" s="27" t="s">
        <v>3166</v>
      </c>
      <c r="B99" s="28" t="s">
        <v>856</v>
      </c>
      <c r="C99" s="108" t="s">
        <v>850</v>
      </c>
      <c r="D99" s="58">
        <v>77.2</v>
      </c>
      <c r="E99" s="30"/>
      <c r="F99" s="31">
        <f t="shared" si="32"/>
        <v>0</v>
      </c>
      <c r="G99" s="30"/>
      <c r="H99" s="31">
        <f t="shared" si="33"/>
        <v>0</v>
      </c>
      <c r="I99" s="30">
        <f t="shared" si="34"/>
        <v>0</v>
      </c>
      <c r="J99" s="31">
        <f t="shared" si="35"/>
        <v>0</v>
      </c>
      <c r="K99" s="32"/>
    </row>
    <row r="100" spans="1:11" ht="31.5" outlineLevel="2" x14ac:dyDescent="0.2">
      <c r="A100" s="27" t="s">
        <v>3167</v>
      </c>
      <c r="B100" s="28" t="s">
        <v>857</v>
      </c>
      <c r="C100" s="108" t="s">
        <v>850</v>
      </c>
      <c r="D100" s="58">
        <v>66.7</v>
      </c>
      <c r="E100" s="30"/>
      <c r="F100" s="31">
        <f t="shared" si="32"/>
        <v>0</v>
      </c>
      <c r="G100" s="30"/>
      <c r="H100" s="31">
        <f t="shared" si="33"/>
        <v>0</v>
      </c>
      <c r="I100" s="30">
        <f t="shared" si="34"/>
        <v>0</v>
      </c>
      <c r="J100" s="31">
        <f t="shared" si="35"/>
        <v>0</v>
      </c>
      <c r="K100" s="32"/>
    </row>
    <row r="101" spans="1:11" ht="31.5" outlineLevel="2" x14ac:dyDescent="0.2">
      <c r="A101" s="27" t="s">
        <v>3168</v>
      </c>
      <c r="B101" s="28" t="s">
        <v>858</v>
      </c>
      <c r="C101" s="108" t="s">
        <v>850</v>
      </c>
      <c r="D101" s="58">
        <v>7.15</v>
      </c>
      <c r="E101" s="30"/>
      <c r="F101" s="31">
        <f t="shared" si="32"/>
        <v>0</v>
      </c>
      <c r="G101" s="30"/>
      <c r="H101" s="31">
        <f t="shared" si="33"/>
        <v>0</v>
      </c>
      <c r="I101" s="30">
        <f t="shared" si="34"/>
        <v>0</v>
      </c>
      <c r="J101" s="31">
        <f t="shared" si="35"/>
        <v>0</v>
      </c>
      <c r="K101" s="32"/>
    </row>
    <row r="102" spans="1:11" ht="31.5" outlineLevel="2" x14ac:dyDescent="0.2">
      <c r="A102" s="27" t="s">
        <v>3169</v>
      </c>
      <c r="B102" s="28" t="s">
        <v>859</v>
      </c>
      <c r="C102" s="108" t="s">
        <v>612</v>
      </c>
      <c r="D102" s="58">
        <v>4</v>
      </c>
      <c r="E102" s="30"/>
      <c r="F102" s="31">
        <f t="shared" si="32"/>
        <v>0</v>
      </c>
      <c r="G102" s="30"/>
      <c r="H102" s="31">
        <f t="shared" si="33"/>
        <v>0</v>
      </c>
      <c r="I102" s="30">
        <f t="shared" si="34"/>
        <v>0</v>
      </c>
      <c r="J102" s="31">
        <f t="shared" si="35"/>
        <v>0</v>
      </c>
      <c r="K102" s="32"/>
    </row>
    <row r="103" spans="1:11" ht="31.5" outlineLevel="2" x14ac:dyDescent="0.2">
      <c r="A103" s="27" t="s">
        <v>3170</v>
      </c>
      <c r="B103" s="28" t="s">
        <v>860</v>
      </c>
      <c r="C103" s="108" t="s">
        <v>850</v>
      </c>
      <c r="D103" s="58">
        <v>56</v>
      </c>
      <c r="E103" s="30"/>
      <c r="F103" s="31">
        <f t="shared" si="32"/>
        <v>0</v>
      </c>
      <c r="G103" s="30"/>
      <c r="H103" s="31">
        <f t="shared" si="33"/>
        <v>0</v>
      </c>
      <c r="I103" s="30">
        <f t="shared" si="34"/>
        <v>0</v>
      </c>
      <c r="J103" s="31">
        <f t="shared" si="35"/>
        <v>0</v>
      </c>
      <c r="K103" s="32"/>
    </row>
    <row r="104" spans="1:11" ht="31.5" outlineLevel="2" x14ac:dyDescent="0.2">
      <c r="A104" s="27" t="s">
        <v>3171</v>
      </c>
      <c r="B104" s="28" t="s">
        <v>861</v>
      </c>
      <c r="C104" s="108" t="s">
        <v>612</v>
      </c>
      <c r="D104" s="58">
        <v>28</v>
      </c>
      <c r="E104" s="30"/>
      <c r="F104" s="31">
        <f t="shared" si="32"/>
        <v>0</v>
      </c>
      <c r="G104" s="30"/>
      <c r="H104" s="31">
        <f t="shared" si="33"/>
        <v>0</v>
      </c>
      <c r="I104" s="30">
        <f t="shared" si="34"/>
        <v>0</v>
      </c>
      <c r="J104" s="31">
        <f t="shared" si="35"/>
        <v>0</v>
      </c>
      <c r="K104" s="32"/>
    </row>
    <row r="105" spans="1:11" ht="15.75" outlineLevel="2" x14ac:dyDescent="0.2">
      <c r="A105" s="27" t="s">
        <v>3172</v>
      </c>
      <c r="B105" s="28" t="s">
        <v>862</v>
      </c>
      <c r="C105" s="108" t="s">
        <v>612</v>
      </c>
      <c r="D105" s="58">
        <v>4</v>
      </c>
      <c r="E105" s="30"/>
      <c r="F105" s="31">
        <f t="shared" si="32"/>
        <v>0</v>
      </c>
      <c r="G105" s="30"/>
      <c r="H105" s="31">
        <f t="shared" si="33"/>
        <v>0</v>
      </c>
      <c r="I105" s="30">
        <f t="shared" si="34"/>
        <v>0</v>
      </c>
      <c r="J105" s="31">
        <f t="shared" si="35"/>
        <v>0</v>
      </c>
      <c r="K105" s="32"/>
    </row>
    <row r="106" spans="1:11" ht="15.75" outlineLevel="2" x14ac:dyDescent="0.2">
      <c r="A106" s="27" t="s">
        <v>3173</v>
      </c>
      <c r="B106" s="28" t="s">
        <v>863</v>
      </c>
      <c r="C106" s="108" t="s">
        <v>612</v>
      </c>
      <c r="D106" s="58">
        <v>2</v>
      </c>
      <c r="E106" s="30"/>
      <c r="F106" s="31">
        <f t="shared" si="32"/>
        <v>0</v>
      </c>
      <c r="G106" s="30"/>
      <c r="H106" s="31">
        <f t="shared" si="33"/>
        <v>0</v>
      </c>
      <c r="I106" s="30">
        <f t="shared" si="34"/>
        <v>0</v>
      </c>
      <c r="J106" s="31">
        <f t="shared" si="35"/>
        <v>0</v>
      </c>
      <c r="K106" s="32"/>
    </row>
    <row r="107" spans="1:11" ht="47.25" outlineLevel="2" x14ac:dyDescent="0.2">
      <c r="A107" s="27" t="s">
        <v>3174</v>
      </c>
      <c r="B107" s="28" t="s">
        <v>864</v>
      </c>
      <c r="C107" s="108" t="s">
        <v>850</v>
      </c>
      <c r="D107" s="58">
        <v>7.5</v>
      </c>
      <c r="E107" s="30"/>
      <c r="F107" s="31">
        <f t="shared" si="32"/>
        <v>0</v>
      </c>
      <c r="G107" s="30"/>
      <c r="H107" s="31">
        <f t="shared" si="33"/>
        <v>0</v>
      </c>
      <c r="I107" s="30">
        <f t="shared" si="34"/>
        <v>0</v>
      </c>
      <c r="J107" s="31">
        <f t="shared" si="35"/>
        <v>0</v>
      </c>
      <c r="K107" s="32"/>
    </row>
    <row r="108" spans="1:11" ht="47.25" outlineLevel="2" x14ac:dyDescent="0.2">
      <c r="A108" s="27" t="s">
        <v>3175</v>
      </c>
      <c r="B108" s="28" t="s">
        <v>865</v>
      </c>
      <c r="C108" s="108" t="s">
        <v>850</v>
      </c>
      <c r="D108" s="58">
        <v>56</v>
      </c>
      <c r="E108" s="30"/>
      <c r="F108" s="31">
        <f t="shared" si="32"/>
        <v>0</v>
      </c>
      <c r="G108" s="30"/>
      <c r="H108" s="31">
        <f t="shared" si="33"/>
        <v>0</v>
      </c>
      <c r="I108" s="30">
        <f t="shared" si="34"/>
        <v>0</v>
      </c>
      <c r="J108" s="31">
        <f t="shared" si="35"/>
        <v>0</v>
      </c>
      <c r="K108" s="32"/>
    </row>
    <row r="109" spans="1:11" ht="31.5" outlineLevel="2" x14ac:dyDescent="0.2">
      <c r="A109" s="27" t="s">
        <v>3176</v>
      </c>
      <c r="B109" s="28" t="s">
        <v>866</v>
      </c>
      <c r="C109" s="108" t="s">
        <v>191</v>
      </c>
      <c r="D109" s="58">
        <v>4</v>
      </c>
      <c r="E109" s="30"/>
      <c r="F109" s="31">
        <f t="shared" si="32"/>
        <v>0</v>
      </c>
      <c r="G109" s="30"/>
      <c r="H109" s="31">
        <f t="shared" si="33"/>
        <v>0</v>
      </c>
      <c r="I109" s="30">
        <f t="shared" si="34"/>
        <v>0</v>
      </c>
      <c r="J109" s="31">
        <f t="shared" si="35"/>
        <v>0</v>
      </c>
      <c r="K109" s="32"/>
    </row>
    <row r="110" spans="1:11" ht="15.75" outlineLevel="2" x14ac:dyDescent="0.2">
      <c r="A110" s="27" t="s">
        <v>3177</v>
      </c>
      <c r="B110" s="28" t="s">
        <v>867</v>
      </c>
      <c r="C110" s="108" t="s">
        <v>191</v>
      </c>
      <c r="D110" s="58">
        <v>3</v>
      </c>
      <c r="E110" s="30"/>
      <c r="F110" s="31">
        <f t="shared" si="32"/>
        <v>0</v>
      </c>
      <c r="G110" s="30"/>
      <c r="H110" s="31">
        <f t="shared" si="33"/>
        <v>0</v>
      </c>
      <c r="I110" s="30">
        <f t="shared" si="34"/>
        <v>0</v>
      </c>
      <c r="J110" s="31">
        <f t="shared" si="35"/>
        <v>0</v>
      </c>
      <c r="K110" s="32"/>
    </row>
    <row r="111" spans="1:11" ht="15.75" outlineLevel="2" x14ac:dyDescent="0.2">
      <c r="A111" s="27" t="s">
        <v>3178</v>
      </c>
      <c r="B111" s="28" t="s">
        <v>868</v>
      </c>
      <c r="C111" s="108" t="s">
        <v>191</v>
      </c>
      <c r="D111" s="58">
        <v>1</v>
      </c>
      <c r="E111" s="30"/>
      <c r="F111" s="31">
        <f t="shared" si="32"/>
        <v>0</v>
      </c>
      <c r="G111" s="30"/>
      <c r="H111" s="31">
        <f t="shared" si="33"/>
        <v>0</v>
      </c>
      <c r="I111" s="30">
        <f t="shared" si="34"/>
        <v>0</v>
      </c>
      <c r="J111" s="31">
        <f t="shared" si="35"/>
        <v>0</v>
      </c>
      <c r="K111" s="32"/>
    </row>
    <row r="112" spans="1:11" ht="15.75" outlineLevel="2" x14ac:dyDescent="0.2">
      <c r="A112" s="27" t="s">
        <v>3179</v>
      </c>
      <c r="B112" s="28" t="s">
        <v>869</v>
      </c>
      <c r="C112" s="108" t="s">
        <v>191</v>
      </c>
      <c r="D112" s="58">
        <v>4</v>
      </c>
      <c r="E112" s="30"/>
      <c r="F112" s="31">
        <f t="shared" si="32"/>
        <v>0</v>
      </c>
      <c r="G112" s="30"/>
      <c r="H112" s="31">
        <f t="shared" si="33"/>
        <v>0</v>
      </c>
      <c r="I112" s="30">
        <f t="shared" si="34"/>
        <v>0</v>
      </c>
      <c r="J112" s="31">
        <f t="shared" si="35"/>
        <v>0</v>
      </c>
      <c r="K112" s="32"/>
    </row>
    <row r="113" spans="1:11" ht="15.75" outlineLevel="2" x14ac:dyDescent="0.2">
      <c r="A113" s="27" t="s">
        <v>3180</v>
      </c>
      <c r="B113" s="28" t="s">
        <v>870</v>
      </c>
      <c r="C113" s="108" t="s">
        <v>191</v>
      </c>
      <c r="D113" s="58">
        <v>2</v>
      </c>
      <c r="E113" s="30"/>
      <c r="F113" s="31">
        <f t="shared" si="32"/>
        <v>0</v>
      </c>
      <c r="G113" s="30"/>
      <c r="H113" s="31">
        <f t="shared" si="33"/>
        <v>0</v>
      </c>
      <c r="I113" s="30">
        <f t="shared" si="34"/>
        <v>0</v>
      </c>
      <c r="J113" s="31">
        <f t="shared" si="35"/>
        <v>0</v>
      </c>
      <c r="K113" s="32"/>
    </row>
    <row r="114" spans="1:11" ht="15.75" outlineLevel="2" x14ac:dyDescent="0.2">
      <c r="A114" s="27" t="s">
        <v>3181</v>
      </c>
      <c r="B114" s="28" t="s">
        <v>871</v>
      </c>
      <c r="C114" s="108" t="s">
        <v>191</v>
      </c>
      <c r="D114" s="58">
        <v>5</v>
      </c>
      <c r="E114" s="30"/>
      <c r="F114" s="31">
        <f t="shared" si="32"/>
        <v>0</v>
      </c>
      <c r="G114" s="30"/>
      <c r="H114" s="31">
        <f t="shared" si="33"/>
        <v>0</v>
      </c>
      <c r="I114" s="30">
        <f t="shared" si="34"/>
        <v>0</v>
      </c>
      <c r="J114" s="31">
        <f t="shared" si="35"/>
        <v>0</v>
      </c>
      <c r="K114" s="32"/>
    </row>
    <row r="115" spans="1:11" ht="15.75" outlineLevel="2" x14ac:dyDescent="0.2">
      <c r="A115" s="27" t="s">
        <v>3182</v>
      </c>
      <c r="B115" s="28" t="s">
        <v>872</v>
      </c>
      <c r="C115" s="108" t="s">
        <v>191</v>
      </c>
      <c r="D115" s="58">
        <v>2</v>
      </c>
      <c r="E115" s="30"/>
      <c r="F115" s="31">
        <f t="shared" si="32"/>
        <v>0</v>
      </c>
      <c r="G115" s="30"/>
      <c r="H115" s="31">
        <f t="shared" si="33"/>
        <v>0</v>
      </c>
      <c r="I115" s="30">
        <f t="shared" si="34"/>
        <v>0</v>
      </c>
      <c r="J115" s="31">
        <f t="shared" si="35"/>
        <v>0</v>
      </c>
      <c r="K115" s="32"/>
    </row>
    <row r="116" spans="1:11" ht="15.75" outlineLevel="2" x14ac:dyDescent="0.2">
      <c r="A116" s="27" t="s">
        <v>3183</v>
      </c>
      <c r="B116" s="28" t="s">
        <v>873</v>
      </c>
      <c r="C116" s="108" t="s">
        <v>191</v>
      </c>
      <c r="D116" s="58">
        <v>2</v>
      </c>
      <c r="E116" s="30"/>
      <c r="F116" s="31">
        <f t="shared" si="32"/>
        <v>0</v>
      </c>
      <c r="G116" s="30"/>
      <c r="H116" s="31">
        <f t="shared" si="33"/>
        <v>0</v>
      </c>
      <c r="I116" s="30">
        <f t="shared" si="34"/>
        <v>0</v>
      </c>
      <c r="J116" s="31">
        <f t="shared" si="35"/>
        <v>0</v>
      </c>
      <c r="K116" s="32"/>
    </row>
    <row r="117" spans="1:11" ht="15.75" outlineLevel="2" x14ac:dyDescent="0.2">
      <c r="A117" s="27" t="s">
        <v>3184</v>
      </c>
      <c r="B117" s="28" t="s">
        <v>874</v>
      </c>
      <c r="C117" s="108" t="s">
        <v>191</v>
      </c>
      <c r="D117" s="58">
        <v>3</v>
      </c>
      <c r="E117" s="30"/>
      <c r="F117" s="31">
        <f t="shared" si="32"/>
        <v>0</v>
      </c>
      <c r="G117" s="30"/>
      <c r="H117" s="31">
        <f t="shared" si="33"/>
        <v>0</v>
      </c>
      <c r="I117" s="30">
        <f t="shared" si="34"/>
        <v>0</v>
      </c>
      <c r="J117" s="31">
        <f t="shared" si="35"/>
        <v>0</v>
      </c>
      <c r="K117" s="32"/>
    </row>
    <row r="118" spans="1:11" ht="15.75" outlineLevel="2" x14ac:dyDescent="0.2">
      <c r="A118" s="27" t="s">
        <v>3185</v>
      </c>
      <c r="B118" s="28" t="s">
        <v>875</v>
      </c>
      <c r="C118" s="108" t="s">
        <v>191</v>
      </c>
      <c r="D118" s="58">
        <v>1</v>
      </c>
      <c r="E118" s="30"/>
      <c r="F118" s="31">
        <f t="shared" si="32"/>
        <v>0</v>
      </c>
      <c r="G118" s="30"/>
      <c r="H118" s="31">
        <f t="shared" si="33"/>
        <v>0</v>
      </c>
      <c r="I118" s="30">
        <f t="shared" si="34"/>
        <v>0</v>
      </c>
      <c r="J118" s="31">
        <f t="shared" si="35"/>
        <v>0</v>
      </c>
      <c r="K118" s="32"/>
    </row>
    <row r="119" spans="1:11" ht="15.75" outlineLevel="2" x14ac:dyDescent="0.2">
      <c r="A119" s="27" t="s">
        <v>3186</v>
      </c>
      <c r="B119" s="28" t="s">
        <v>876</v>
      </c>
      <c r="C119" s="108" t="s">
        <v>191</v>
      </c>
      <c r="D119" s="58">
        <v>1</v>
      </c>
      <c r="E119" s="30"/>
      <c r="F119" s="31">
        <f t="shared" si="32"/>
        <v>0</v>
      </c>
      <c r="G119" s="30"/>
      <c r="H119" s="31">
        <f t="shared" si="33"/>
        <v>0</v>
      </c>
      <c r="I119" s="30">
        <f t="shared" si="34"/>
        <v>0</v>
      </c>
      <c r="J119" s="31">
        <f t="shared" si="35"/>
        <v>0</v>
      </c>
      <c r="K119" s="32"/>
    </row>
    <row r="120" spans="1:11" ht="15.75" outlineLevel="2" x14ac:dyDescent="0.2">
      <c r="A120" s="27" t="s">
        <v>3187</v>
      </c>
      <c r="B120" s="28" t="s">
        <v>877</v>
      </c>
      <c r="C120" s="108" t="s">
        <v>191</v>
      </c>
      <c r="D120" s="58">
        <v>1</v>
      </c>
      <c r="E120" s="30"/>
      <c r="F120" s="31">
        <f t="shared" si="32"/>
        <v>0</v>
      </c>
      <c r="G120" s="30"/>
      <c r="H120" s="31">
        <f t="shared" si="33"/>
        <v>0</v>
      </c>
      <c r="I120" s="30">
        <f t="shared" si="34"/>
        <v>0</v>
      </c>
      <c r="J120" s="31">
        <f t="shared" si="35"/>
        <v>0</v>
      </c>
      <c r="K120" s="32"/>
    </row>
    <row r="121" spans="1:11" ht="15.75" outlineLevel="2" x14ac:dyDescent="0.2">
      <c r="A121" s="27" t="s">
        <v>3188</v>
      </c>
      <c r="B121" s="28" t="s">
        <v>878</v>
      </c>
      <c r="C121" s="108" t="s">
        <v>191</v>
      </c>
      <c r="D121" s="58">
        <v>3</v>
      </c>
      <c r="E121" s="30"/>
      <c r="F121" s="31">
        <f t="shared" si="32"/>
        <v>0</v>
      </c>
      <c r="G121" s="30"/>
      <c r="H121" s="31">
        <f t="shared" si="33"/>
        <v>0</v>
      </c>
      <c r="I121" s="30">
        <f t="shared" si="34"/>
        <v>0</v>
      </c>
      <c r="J121" s="31">
        <f t="shared" si="35"/>
        <v>0</v>
      </c>
      <c r="K121" s="32"/>
    </row>
    <row r="122" spans="1:11" ht="15.75" outlineLevel="2" x14ac:dyDescent="0.2">
      <c r="A122" s="27" t="s">
        <v>3189</v>
      </c>
      <c r="B122" s="28" t="s">
        <v>879</v>
      </c>
      <c r="C122" s="108" t="s">
        <v>191</v>
      </c>
      <c r="D122" s="58">
        <v>3</v>
      </c>
      <c r="E122" s="30"/>
      <c r="F122" s="31">
        <f t="shared" si="32"/>
        <v>0</v>
      </c>
      <c r="G122" s="30"/>
      <c r="H122" s="31">
        <f t="shared" si="33"/>
        <v>0</v>
      </c>
      <c r="I122" s="30">
        <f t="shared" si="34"/>
        <v>0</v>
      </c>
      <c r="J122" s="31">
        <f t="shared" si="35"/>
        <v>0</v>
      </c>
      <c r="K122" s="32"/>
    </row>
    <row r="123" spans="1:11" ht="15.75" outlineLevel="2" x14ac:dyDescent="0.2">
      <c r="A123" s="27" t="s">
        <v>3190</v>
      </c>
      <c r="B123" s="28" t="s">
        <v>880</v>
      </c>
      <c r="C123" s="108" t="s">
        <v>191</v>
      </c>
      <c r="D123" s="58">
        <v>8</v>
      </c>
      <c r="E123" s="30"/>
      <c r="F123" s="31">
        <f t="shared" si="32"/>
        <v>0</v>
      </c>
      <c r="G123" s="30"/>
      <c r="H123" s="31">
        <f t="shared" si="33"/>
        <v>0</v>
      </c>
      <c r="I123" s="30">
        <f t="shared" si="34"/>
        <v>0</v>
      </c>
      <c r="J123" s="31">
        <f t="shared" si="35"/>
        <v>0</v>
      </c>
      <c r="K123" s="32"/>
    </row>
    <row r="124" spans="1:11" ht="15.75" outlineLevel="2" x14ac:dyDescent="0.2">
      <c r="A124" s="27" t="s">
        <v>3191</v>
      </c>
      <c r="B124" s="28" t="s">
        <v>881</v>
      </c>
      <c r="C124" s="108" t="s">
        <v>191</v>
      </c>
      <c r="D124" s="58">
        <v>1</v>
      </c>
      <c r="E124" s="30"/>
      <c r="F124" s="31">
        <f t="shared" si="32"/>
        <v>0</v>
      </c>
      <c r="G124" s="30"/>
      <c r="H124" s="31">
        <f t="shared" si="33"/>
        <v>0</v>
      </c>
      <c r="I124" s="30">
        <f t="shared" si="34"/>
        <v>0</v>
      </c>
      <c r="J124" s="31">
        <f t="shared" si="35"/>
        <v>0</v>
      </c>
      <c r="K124" s="32"/>
    </row>
    <row r="125" spans="1:11" ht="31.5" outlineLevel="2" x14ac:dyDescent="0.2">
      <c r="A125" s="27" t="s">
        <v>3192</v>
      </c>
      <c r="B125" s="28" t="s">
        <v>882</v>
      </c>
      <c r="C125" s="108" t="s">
        <v>191</v>
      </c>
      <c r="D125" s="58">
        <v>30</v>
      </c>
      <c r="E125" s="30"/>
      <c r="F125" s="31">
        <f t="shared" si="32"/>
        <v>0</v>
      </c>
      <c r="G125" s="30"/>
      <c r="H125" s="31">
        <f t="shared" si="33"/>
        <v>0</v>
      </c>
      <c r="I125" s="30">
        <f t="shared" si="34"/>
        <v>0</v>
      </c>
      <c r="J125" s="31">
        <f t="shared" si="35"/>
        <v>0</v>
      </c>
      <c r="K125" s="32"/>
    </row>
    <row r="126" spans="1:11" ht="31.5" outlineLevel="2" x14ac:dyDescent="0.2">
      <c r="A126" s="27" t="s">
        <v>3193</v>
      </c>
      <c r="B126" s="28" t="s">
        <v>883</v>
      </c>
      <c r="C126" s="108" t="s">
        <v>191</v>
      </c>
      <c r="D126" s="58">
        <v>13</v>
      </c>
      <c r="E126" s="30"/>
      <c r="F126" s="31">
        <f t="shared" si="32"/>
        <v>0</v>
      </c>
      <c r="G126" s="30"/>
      <c r="H126" s="31">
        <f t="shared" si="33"/>
        <v>0</v>
      </c>
      <c r="I126" s="30">
        <f t="shared" si="34"/>
        <v>0</v>
      </c>
      <c r="J126" s="31">
        <f t="shared" si="35"/>
        <v>0</v>
      </c>
      <c r="K126" s="32"/>
    </row>
    <row r="127" spans="1:11" ht="31.5" outlineLevel="2" x14ac:dyDescent="0.2">
      <c r="A127" s="27" t="s">
        <v>3194</v>
      </c>
      <c r="B127" s="28" t="s">
        <v>884</v>
      </c>
      <c r="C127" s="108" t="s">
        <v>191</v>
      </c>
      <c r="D127" s="58">
        <v>5</v>
      </c>
      <c r="E127" s="30"/>
      <c r="F127" s="31">
        <f t="shared" si="32"/>
        <v>0</v>
      </c>
      <c r="G127" s="30"/>
      <c r="H127" s="31">
        <f t="shared" si="33"/>
        <v>0</v>
      </c>
      <c r="I127" s="30">
        <f t="shared" si="34"/>
        <v>0</v>
      </c>
      <c r="J127" s="31">
        <f t="shared" si="35"/>
        <v>0</v>
      </c>
      <c r="K127" s="32"/>
    </row>
    <row r="128" spans="1:11" ht="31.5" outlineLevel="2" x14ac:dyDescent="0.2">
      <c r="A128" s="27" t="s">
        <v>3195</v>
      </c>
      <c r="B128" s="28" t="s">
        <v>885</v>
      </c>
      <c r="C128" s="108" t="s">
        <v>191</v>
      </c>
      <c r="D128" s="58">
        <v>11</v>
      </c>
      <c r="E128" s="30"/>
      <c r="F128" s="31">
        <f t="shared" si="32"/>
        <v>0</v>
      </c>
      <c r="G128" s="30"/>
      <c r="H128" s="31">
        <f t="shared" si="33"/>
        <v>0</v>
      </c>
      <c r="I128" s="30">
        <f t="shared" si="34"/>
        <v>0</v>
      </c>
      <c r="J128" s="31">
        <f t="shared" si="35"/>
        <v>0</v>
      </c>
      <c r="K128" s="32"/>
    </row>
    <row r="129" spans="1:11" ht="15.75" outlineLevel="2" x14ac:dyDescent="0.2">
      <c r="A129" s="27" t="s">
        <v>3196</v>
      </c>
      <c r="B129" s="28" t="s">
        <v>886</v>
      </c>
      <c r="C129" s="108" t="s">
        <v>191</v>
      </c>
      <c r="D129" s="58">
        <v>3</v>
      </c>
      <c r="E129" s="30"/>
      <c r="F129" s="31">
        <f t="shared" si="32"/>
        <v>0</v>
      </c>
      <c r="G129" s="30"/>
      <c r="H129" s="31">
        <f t="shared" si="33"/>
        <v>0</v>
      </c>
      <c r="I129" s="30">
        <f t="shared" si="34"/>
        <v>0</v>
      </c>
      <c r="J129" s="31">
        <f t="shared" si="35"/>
        <v>0</v>
      </c>
      <c r="K129" s="32"/>
    </row>
    <row r="130" spans="1:11" ht="15.75" outlineLevel="2" x14ac:dyDescent="0.2">
      <c r="A130" s="27" t="s">
        <v>3197</v>
      </c>
      <c r="B130" s="28" t="s">
        <v>887</v>
      </c>
      <c r="C130" s="108" t="s">
        <v>191</v>
      </c>
      <c r="D130" s="58">
        <v>7</v>
      </c>
      <c r="E130" s="30"/>
      <c r="F130" s="31">
        <f t="shared" si="32"/>
        <v>0</v>
      </c>
      <c r="G130" s="30"/>
      <c r="H130" s="31">
        <f t="shared" si="33"/>
        <v>0</v>
      </c>
      <c r="I130" s="30">
        <f t="shared" si="34"/>
        <v>0</v>
      </c>
      <c r="J130" s="31">
        <f t="shared" si="35"/>
        <v>0</v>
      </c>
      <c r="K130" s="32"/>
    </row>
    <row r="131" spans="1:11" ht="15.75" outlineLevel="2" x14ac:dyDescent="0.2">
      <c r="A131" s="27" t="s">
        <v>3198</v>
      </c>
      <c r="B131" s="28" t="s">
        <v>888</v>
      </c>
      <c r="C131" s="108" t="s">
        <v>191</v>
      </c>
      <c r="D131" s="58">
        <v>3</v>
      </c>
      <c r="E131" s="30"/>
      <c r="F131" s="31">
        <f t="shared" si="32"/>
        <v>0</v>
      </c>
      <c r="G131" s="30"/>
      <c r="H131" s="31">
        <f t="shared" si="33"/>
        <v>0</v>
      </c>
      <c r="I131" s="30">
        <f t="shared" si="34"/>
        <v>0</v>
      </c>
      <c r="J131" s="31">
        <f t="shared" si="35"/>
        <v>0</v>
      </c>
      <c r="K131" s="32"/>
    </row>
    <row r="132" spans="1:11" ht="15.75" outlineLevel="2" x14ac:dyDescent="0.2">
      <c r="A132" s="179" t="s">
        <v>3199</v>
      </c>
      <c r="B132" s="99" t="s">
        <v>1460</v>
      </c>
      <c r="C132" s="102" t="s">
        <v>131</v>
      </c>
      <c r="D132" s="103">
        <v>1</v>
      </c>
      <c r="E132" s="104"/>
      <c r="F132" s="105">
        <f t="shared" si="32"/>
        <v>0</v>
      </c>
      <c r="G132" s="104"/>
      <c r="H132" s="105">
        <f t="shared" ref="H132" si="36">G132*D132</f>
        <v>0</v>
      </c>
      <c r="I132" s="104">
        <f t="shared" ref="I132" si="37">E132+G132</f>
        <v>0</v>
      </c>
      <c r="J132" s="105">
        <f t="shared" ref="J132" si="38">D132*I132</f>
        <v>0</v>
      </c>
      <c r="K132" s="32"/>
    </row>
    <row r="133" spans="1:11" ht="15.75" x14ac:dyDescent="0.2">
      <c r="A133" s="64" t="s">
        <v>2954</v>
      </c>
      <c r="B133" s="63" t="s">
        <v>1016</v>
      </c>
      <c r="C133" s="65"/>
      <c r="D133" s="66"/>
      <c r="E133" s="67"/>
      <c r="F133" s="68">
        <f>SUBTOTAL(9,F134:F175)</f>
        <v>0</v>
      </c>
      <c r="G133" s="67"/>
      <c r="H133" s="68">
        <f>SUBTOTAL(9,H134:H175)</f>
        <v>0</v>
      </c>
      <c r="I133" s="67"/>
      <c r="J133" s="68">
        <f>SUBTOTAL(9,J134:J175)</f>
        <v>0</v>
      </c>
      <c r="K133" s="69" t="s">
        <v>1769</v>
      </c>
    </row>
    <row r="134" spans="1:11" ht="15.75" outlineLevel="1" x14ac:dyDescent="0.2">
      <c r="A134" s="27"/>
      <c r="B134" s="99" t="s">
        <v>78</v>
      </c>
      <c r="C134" s="29"/>
      <c r="D134" s="56"/>
      <c r="E134" s="30"/>
      <c r="F134" s="31"/>
      <c r="G134" s="30"/>
      <c r="H134" s="31"/>
      <c r="I134" s="30"/>
      <c r="J134" s="31"/>
      <c r="K134" s="32"/>
    </row>
    <row r="135" spans="1:11" ht="31.5" outlineLevel="2" x14ac:dyDescent="0.2">
      <c r="A135" s="27" t="s">
        <v>3200</v>
      </c>
      <c r="B135" s="28" t="s">
        <v>838</v>
      </c>
      <c r="C135" s="29" t="s">
        <v>837</v>
      </c>
      <c r="D135" s="56">
        <v>2.39</v>
      </c>
      <c r="E135" s="30"/>
      <c r="F135" s="31">
        <f t="shared" ref="F135:F144" si="39">E135*D135</f>
        <v>0</v>
      </c>
      <c r="G135" s="30"/>
      <c r="H135" s="31">
        <f t="shared" ref="H135:H144" si="40">G135*D135</f>
        <v>0</v>
      </c>
      <c r="I135" s="30">
        <f t="shared" ref="I135:I144" si="41">E135+G135</f>
        <v>0</v>
      </c>
      <c r="J135" s="31">
        <f t="shared" ref="J135:J144" si="42">D135*I135</f>
        <v>0</v>
      </c>
      <c r="K135" s="32"/>
    </row>
    <row r="136" spans="1:11" ht="31.5" outlineLevel="2" x14ac:dyDescent="0.2">
      <c r="A136" s="27" t="s">
        <v>3201</v>
      </c>
      <c r="B136" s="28" t="s">
        <v>839</v>
      </c>
      <c r="C136" s="29" t="s">
        <v>837</v>
      </c>
      <c r="D136" s="56">
        <v>1099.49</v>
      </c>
      <c r="E136" s="30"/>
      <c r="F136" s="31">
        <f t="shared" si="39"/>
        <v>0</v>
      </c>
      <c r="G136" s="30"/>
      <c r="H136" s="31">
        <f t="shared" si="40"/>
        <v>0</v>
      </c>
      <c r="I136" s="30">
        <f t="shared" si="41"/>
        <v>0</v>
      </c>
      <c r="J136" s="31">
        <f t="shared" si="42"/>
        <v>0</v>
      </c>
      <c r="K136" s="32"/>
    </row>
    <row r="137" spans="1:11" ht="15.75" outlineLevel="2" x14ac:dyDescent="0.2">
      <c r="A137" s="27" t="s">
        <v>3202</v>
      </c>
      <c r="B137" s="28" t="s">
        <v>840</v>
      </c>
      <c r="C137" s="29" t="s">
        <v>837</v>
      </c>
      <c r="D137" s="56">
        <v>1126.99</v>
      </c>
      <c r="E137" s="30"/>
      <c r="F137" s="31">
        <f t="shared" si="39"/>
        <v>0</v>
      </c>
      <c r="G137" s="30"/>
      <c r="H137" s="31">
        <f t="shared" si="40"/>
        <v>0</v>
      </c>
      <c r="I137" s="30">
        <f t="shared" si="41"/>
        <v>0</v>
      </c>
      <c r="J137" s="31">
        <f t="shared" si="42"/>
        <v>0</v>
      </c>
      <c r="K137" s="32"/>
    </row>
    <row r="138" spans="1:11" ht="31.5" outlineLevel="2" x14ac:dyDescent="0.2">
      <c r="A138" s="27" t="s">
        <v>3203</v>
      </c>
      <c r="B138" s="28" t="s">
        <v>841</v>
      </c>
      <c r="C138" s="29" t="s">
        <v>837</v>
      </c>
      <c r="D138" s="56">
        <v>27.5</v>
      </c>
      <c r="E138" s="30"/>
      <c r="F138" s="31">
        <f t="shared" si="39"/>
        <v>0</v>
      </c>
      <c r="G138" s="30"/>
      <c r="H138" s="31">
        <f t="shared" si="40"/>
        <v>0</v>
      </c>
      <c r="I138" s="30">
        <f t="shared" si="41"/>
        <v>0</v>
      </c>
      <c r="J138" s="31">
        <f t="shared" si="42"/>
        <v>0</v>
      </c>
      <c r="K138" s="32"/>
    </row>
    <row r="139" spans="1:11" ht="15.75" outlineLevel="2" x14ac:dyDescent="0.2">
      <c r="A139" s="27" t="s">
        <v>3204</v>
      </c>
      <c r="B139" s="28" t="s">
        <v>842</v>
      </c>
      <c r="C139" s="29" t="s">
        <v>837</v>
      </c>
      <c r="D139" s="56">
        <v>199.96</v>
      </c>
      <c r="E139" s="30"/>
      <c r="F139" s="31">
        <f t="shared" si="39"/>
        <v>0</v>
      </c>
      <c r="G139" s="30"/>
      <c r="H139" s="31">
        <f t="shared" si="40"/>
        <v>0</v>
      </c>
      <c r="I139" s="30">
        <f t="shared" si="41"/>
        <v>0</v>
      </c>
      <c r="J139" s="31">
        <f t="shared" si="42"/>
        <v>0</v>
      </c>
      <c r="K139" s="32"/>
    </row>
    <row r="140" spans="1:11" ht="31.5" outlineLevel="2" x14ac:dyDescent="0.2">
      <c r="A140" s="27" t="s">
        <v>3205</v>
      </c>
      <c r="B140" s="28" t="s">
        <v>843</v>
      </c>
      <c r="C140" s="29" t="s">
        <v>837</v>
      </c>
      <c r="D140" s="56">
        <v>8.1199999999999992</v>
      </c>
      <c r="E140" s="30"/>
      <c r="F140" s="31">
        <f t="shared" si="39"/>
        <v>0</v>
      </c>
      <c r="G140" s="30"/>
      <c r="H140" s="31">
        <f t="shared" si="40"/>
        <v>0</v>
      </c>
      <c r="I140" s="30">
        <f t="shared" si="41"/>
        <v>0</v>
      </c>
      <c r="J140" s="31">
        <f t="shared" si="42"/>
        <v>0</v>
      </c>
      <c r="K140" s="32"/>
    </row>
    <row r="141" spans="1:11" ht="31.5" outlineLevel="2" x14ac:dyDescent="0.2">
      <c r="A141" s="27" t="s">
        <v>3206</v>
      </c>
      <c r="B141" s="28" t="s">
        <v>844</v>
      </c>
      <c r="C141" s="29" t="s">
        <v>837</v>
      </c>
      <c r="D141" s="56">
        <v>899.68</v>
      </c>
      <c r="E141" s="30"/>
      <c r="F141" s="31">
        <f t="shared" si="39"/>
        <v>0</v>
      </c>
      <c r="G141" s="30"/>
      <c r="H141" s="31">
        <f t="shared" si="40"/>
        <v>0</v>
      </c>
      <c r="I141" s="30">
        <f t="shared" si="41"/>
        <v>0</v>
      </c>
      <c r="J141" s="31">
        <f t="shared" si="42"/>
        <v>0</v>
      </c>
      <c r="K141" s="32"/>
    </row>
    <row r="142" spans="1:11" ht="31.5" outlineLevel="2" x14ac:dyDescent="0.2">
      <c r="A142" s="27" t="s">
        <v>3207</v>
      </c>
      <c r="B142" s="28" t="s">
        <v>845</v>
      </c>
      <c r="C142" s="29" t="s">
        <v>837</v>
      </c>
      <c r="D142" s="56">
        <v>12.15</v>
      </c>
      <c r="E142" s="30"/>
      <c r="F142" s="31">
        <f t="shared" si="39"/>
        <v>0</v>
      </c>
      <c r="G142" s="30"/>
      <c r="H142" s="31">
        <f t="shared" si="40"/>
        <v>0</v>
      </c>
      <c r="I142" s="30">
        <f t="shared" si="41"/>
        <v>0</v>
      </c>
      <c r="J142" s="31">
        <f t="shared" si="42"/>
        <v>0</v>
      </c>
      <c r="K142" s="32"/>
    </row>
    <row r="143" spans="1:11" ht="15.75" outlineLevel="2" x14ac:dyDescent="0.2">
      <c r="A143" s="27" t="s">
        <v>3208</v>
      </c>
      <c r="B143" s="28" t="s">
        <v>846</v>
      </c>
      <c r="C143" s="29" t="s">
        <v>837</v>
      </c>
      <c r="D143" s="56">
        <v>2.39</v>
      </c>
      <c r="E143" s="30"/>
      <c r="F143" s="31">
        <f t="shared" si="39"/>
        <v>0</v>
      </c>
      <c r="G143" s="30"/>
      <c r="H143" s="31">
        <f t="shared" si="40"/>
        <v>0</v>
      </c>
      <c r="I143" s="30">
        <f t="shared" si="41"/>
        <v>0</v>
      </c>
      <c r="J143" s="31">
        <f t="shared" si="42"/>
        <v>0</v>
      </c>
      <c r="K143" s="32"/>
    </row>
    <row r="144" spans="1:11" ht="15.75" outlineLevel="2" x14ac:dyDescent="0.2">
      <c r="A144" s="27" t="s">
        <v>3209</v>
      </c>
      <c r="B144" s="28" t="s">
        <v>988</v>
      </c>
      <c r="C144" s="29" t="s">
        <v>28</v>
      </c>
      <c r="D144" s="56">
        <v>807.92</v>
      </c>
      <c r="E144" s="30"/>
      <c r="F144" s="31">
        <f t="shared" si="39"/>
        <v>0</v>
      </c>
      <c r="G144" s="38"/>
      <c r="H144" s="31">
        <f t="shared" si="40"/>
        <v>0</v>
      </c>
      <c r="I144" s="30">
        <f t="shared" si="41"/>
        <v>0</v>
      </c>
      <c r="J144" s="31">
        <f t="shared" si="42"/>
        <v>0</v>
      </c>
      <c r="K144" s="32"/>
    </row>
    <row r="145" spans="1:11" ht="15.75" outlineLevel="1" x14ac:dyDescent="0.2">
      <c r="A145" s="27"/>
      <c r="B145" s="99" t="s">
        <v>847</v>
      </c>
      <c r="C145" s="29"/>
      <c r="D145" s="56"/>
      <c r="E145" s="30"/>
      <c r="F145" s="31"/>
      <c r="G145" s="30"/>
      <c r="H145" s="31"/>
      <c r="I145" s="30"/>
      <c r="J145" s="31"/>
      <c r="K145" s="32"/>
    </row>
    <row r="146" spans="1:11" ht="31.5" outlineLevel="2" x14ac:dyDescent="0.2">
      <c r="A146" s="27" t="s">
        <v>3210</v>
      </c>
      <c r="B146" s="28" t="s">
        <v>989</v>
      </c>
      <c r="C146" s="29" t="s">
        <v>850</v>
      </c>
      <c r="D146" s="56">
        <v>205</v>
      </c>
      <c r="E146" s="30"/>
      <c r="F146" s="31">
        <f t="shared" ref="F146:F156" si="43">E146*D146</f>
        <v>0</v>
      </c>
      <c r="G146" s="30"/>
      <c r="H146" s="31">
        <f t="shared" ref="H146:H156" si="44">G146*D146</f>
        <v>0</v>
      </c>
      <c r="I146" s="30">
        <f t="shared" ref="I146:I156" si="45">E146+G146</f>
        <v>0</v>
      </c>
      <c r="J146" s="31">
        <f t="shared" ref="J146:J156" si="46">D146*I146</f>
        <v>0</v>
      </c>
      <c r="K146" s="32"/>
    </row>
    <row r="147" spans="1:11" ht="31.5" outlineLevel="2" x14ac:dyDescent="0.2">
      <c r="A147" s="27" t="s">
        <v>3211</v>
      </c>
      <c r="B147" s="28" t="s">
        <v>990</v>
      </c>
      <c r="C147" s="29" t="s">
        <v>850</v>
      </c>
      <c r="D147" s="56">
        <v>33</v>
      </c>
      <c r="E147" s="30"/>
      <c r="F147" s="31">
        <f t="shared" si="43"/>
        <v>0</v>
      </c>
      <c r="G147" s="30"/>
      <c r="H147" s="31">
        <f t="shared" si="44"/>
        <v>0</v>
      </c>
      <c r="I147" s="30">
        <f t="shared" si="45"/>
        <v>0</v>
      </c>
      <c r="J147" s="31">
        <f t="shared" si="46"/>
        <v>0</v>
      </c>
      <c r="K147" s="32"/>
    </row>
    <row r="148" spans="1:11" ht="31.5" outlineLevel="2" x14ac:dyDescent="0.2">
      <c r="A148" s="27" t="s">
        <v>3212</v>
      </c>
      <c r="B148" s="28" t="s">
        <v>991</v>
      </c>
      <c r="C148" s="29" t="s">
        <v>191</v>
      </c>
      <c r="D148" s="56">
        <v>2</v>
      </c>
      <c r="E148" s="30"/>
      <c r="F148" s="31">
        <f t="shared" si="43"/>
        <v>0</v>
      </c>
      <c r="G148" s="30"/>
      <c r="H148" s="31">
        <f t="shared" si="44"/>
        <v>0</v>
      </c>
      <c r="I148" s="30">
        <f t="shared" si="45"/>
        <v>0</v>
      </c>
      <c r="J148" s="31">
        <f t="shared" si="46"/>
        <v>0</v>
      </c>
      <c r="K148" s="32"/>
    </row>
    <row r="149" spans="1:11" ht="15.75" outlineLevel="2" x14ac:dyDescent="0.2">
      <c r="A149" s="27" t="s">
        <v>3213</v>
      </c>
      <c r="B149" s="28" t="s">
        <v>998</v>
      </c>
      <c r="C149" s="29" t="s">
        <v>191</v>
      </c>
      <c r="D149" s="56">
        <v>1</v>
      </c>
      <c r="E149" s="30"/>
      <c r="F149" s="31">
        <f t="shared" si="43"/>
        <v>0</v>
      </c>
      <c r="G149" s="30"/>
      <c r="H149" s="31">
        <f t="shared" si="44"/>
        <v>0</v>
      </c>
      <c r="I149" s="30">
        <f t="shared" si="45"/>
        <v>0</v>
      </c>
      <c r="J149" s="31">
        <f t="shared" si="46"/>
        <v>0</v>
      </c>
      <c r="K149" s="32"/>
    </row>
    <row r="150" spans="1:11" ht="15.75" outlineLevel="2" x14ac:dyDescent="0.2">
      <c r="A150" s="27" t="s">
        <v>3214</v>
      </c>
      <c r="B150" s="28" t="s">
        <v>992</v>
      </c>
      <c r="C150" s="29" t="s">
        <v>191</v>
      </c>
      <c r="D150" s="56">
        <v>1</v>
      </c>
      <c r="E150" s="30"/>
      <c r="F150" s="31">
        <f t="shared" si="43"/>
        <v>0</v>
      </c>
      <c r="G150" s="30"/>
      <c r="H150" s="31">
        <f t="shared" si="44"/>
        <v>0</v>
      </c>
      <c r="I150" s="30">
        <f t="shared" si="45"/>
        <v>0</v>
      </c>
      <c r="J150" s="31">
        <f t="shared" si="46"/>
        <v>0</v>
      </c>
      <c r="K150" s="32"/>
    </row>
    <row r="151" spans="1:11" ht="15.75" outlineLevel="2" x14ac:dyDescent="0.2">
      <c r="A151" s="27" t="s">
        <v>3215</v>
      </c>
      <c r="B151" s="28" t="s">
        <v>993</v>
      </c>
      <c r="C151" s="29" t="s">
        <v>191</v>
      </c>
      <c r="D151" s="56">
        <v>2</v>
      </c>
      <c r="E151" s="30"/>
      <c r="F151" s="31">
        <f t="shared" si="43"/>
        <v>0</v>
      </c>
      <c r="G151" s="30"/>
      <c r="H151" s="31">
        <f t="shared" si="44"/>
        <v>0</v>
      </c>
      <c r="I151" s="30">
        <f t="shared" si="45"/>
        <v>0</v>
      </c>
      <c r="J151" s="31">
        <f t="shared" si="46"/>
        <v>0</v>
      </c>
      <c r="K151" s="32"/>
    </row>
    <row r="152" spans="1:11" ht="15.75" outlineLevel="2" x14ac:dyDescent="0.2">
      <c r="A152" s="27" t="s">
        <v>3216</v>
      </c>
      <c r="B152" s="28" t="s">
        <v>994</v>
      </c>
      <c r="C152" s="29" t="s">
        <v>191</v>
      </c>
      <c r="D152" s="56">
        <v>5</v>
      </c>
      <c r="E152" s="30"/>
      <c r="F152" s="31">
        <f t="shared" si="43"/>
        <v>0</v>
      </c>
      <c r="G152" s="30"/>
      <c r="H152" s="31">
        <f t="shared" si="44"/>
        <v>0</v>
      </c>
      <c r="I152" s="30">
        <f t="shared" si="45"/>
        <v>0</v>
      </c>
      <c r="J152" s="31">
        <f t="shared" si="46"/>
        <v>0</v>
      </c>
      <c r="K152" s="32"/>
    </row>
    <row r="153" spans="1:11" ht="15.75" outlineLevel="2" x14ac:dyDescent="0.2">
      <c r="A153" s="27" t="s">
        <v>3217</v>
      </c>
      <c r="B153" s="28" t="s">
        <v>995</v>
      </c>
      <c r="C153" s="29" t="s">
        <v>191</v>
      </c>
      <c r="D153" s="56">
        <v>2</v>
      </c>
      <c r="E153" s="30"/>
      <c r="F153" s="31">
        <f t="shared" si="43"/>
        <v>0</v>
      </c>
      <c r="G153" s="30"/>
      <c r="H153" s="31">
        <f t="shared" si="44"/>
        <v>0</v>
      </c>
      <c r="I153" s="30">
        <f t="shared" si="45"/>
        <v>0</v>
      </c>
      <c r="J153" s="31">
        <f t="shared" si="46"/>
        <v>0</v>
      </c>
      <c r="K153" s="32"/>
    </row>
    <row r="154" spans="1:11" ht="15.75" outlineLevel="2" x14ac:dyDescent="0.2">
      <c r="A154" s="27" t="s">
        <v>3218</v>
      </c>
      <c r="B154" s="28" t="s">
        <v>996</v>
      </c>
      <c r="C154" s="29" t="s">
        <v>191</v>
      </c>
      <c r="D154" s="56">
        <v>1</v>
      </c>
      <c r="E154" s="30"/>
      <c r="F154" s="31">
        <f t="shared" si="43"/>
        <v>0</v>
      </c>
      <c r="G154" s="30"/>
      <c r="H154" s="31">
        <f t="shared" si="44"/>
        <v>0</v>
      </c>
      <c r="I154" s="30">
        <f t="shared" si="45"/>
        <v>0</v>
      </c>
      <c r="J154" s="31">
        <f t="shared" si="46"/>
        <v>0</v>
      </c>
      <c r="K154" s="32"/>
    </row>
    <row r="155" spans="1:11" ht="15.75" outlineLevel="2" x14ac:dyDescent="0.2">
      <c r="A155" s="27" t="s">
        <v>3219</v>
      </c>
      <c r="B155" s="28" t="s">
        <v>997</v>
      </c>
      <c r="C155" s="29" t="s">
        <v>191</v>
      </c>
      <c r="D155" s="56">
        <v>2</v>
      </c>
      <c r="E155" s="30"/>
      <c r="F155" s="31">
        <f t="shared" si="43"/>
        <v>0</v>
      </c>
      <c r="G155" s="30"/>
      <c r="H155" s="31">
        <f t="shared" si="44"/>
        <v>0</v>
      </c>
      <c r="I155" s="30">
        <f t="shared" si="45"/>
        <v>0</v>
      </c>
      <c r="J155" s="31">
        <f t="shared" si="46"/>
        <v>0</v>
      </c>
      <c r="K155" s="32"/>
    </row>
    <row r="156" spans="1:11" ht="31.5" outlineLevel="2" x14ac:dyDescent="0.2">
      <c r="A156" s="27" t="s">
        <v>3220</v>
      </c>
      <c r="B156" s="28" t="s">
        <v>999</v>
      </c>
      <c r="C156" s="29" t="s">
        <v>191</v>
      </c>
      <c r="D156" s="56">
        <v>4</v>
      </c>
      <c r="E156" s="30"/>
      <c r="F156" s="31">
        <f t="shared" si="43"/>
        <v>0</v>
      </c>
      <c r="G156" s="30"/>
      <c r="H156" s="31">
        <f t="shared" si="44"/>
        <v>0</v>
      </c>
      <c r="I156" s="30">
        <f t="shared" si="45"/>
        <v>0</v>
      </c>
      <c r="J156" s="31">
        <f t="shared" si="46"/>
        <v>0</v>
      </c>
      <c r="K156" s="32"/>
    </row>
    <row r="157" spans="1:11" ht="15.75" outlineLevel="1" x14ac:dyDescent="0.2">
      <c r="A157" s="27"/>
      <c r="B157" s="99" t="s">
        <v>1000</v>
      </c>
      <c r="C157" s="29"/>
      <c r="D157" s="56"/>
      <c r="E157" s="30"/>
      <c r="F157" s="31"/>
      <c r="G157" s="30"/>
      <c r="H157" s="31"/>
      <c r="I157" s="30"/>
      <c r="J157" s="31"/>
      <c r="K157" s="32"/>
    </row>
    <row r="158" spans="1:11" ht="15.75" outlineLevel="2" x14ac:dyDescent="0.2">
      <c r="A158" s="27" t="s">
        <v>3221</v>
      </c>
      <c r="B158" s="28" t="s">
        <v>1001</v>
      </c>
      <c r="C158" s="29" t="s">
        <v>191</v>
      </c>
      <c r="D158" s="56">
        <v>1</v>
      </c>
      <c r="E158" s="30"/>
      <c r="F158" s="31">
        <f t="shared" ref="F158:F175" si="47">E158*D158</f>
        <v>0</v>
      </c>
      <c r="G158" s="30"/>
      <c r="H158" s="31">
        <f t="shared" ref="H158:H175" si="48">G158*D158</f>
        <v>0</v>
      </c>
      <c r="I158" s="30">
        <f t="shared" ref="I158:I175" si="49">E158+G158</f>
        <v>0</v>
      </c>
      <c r="J158" s="31">
        <f t="shared" ref="J158:J175" si="50">D158*I158</f>
        <v>0</v>
      </c>
      <c r="K158" s="32"/>
    </row>
    <row r="159" spans="1:11" ht="15.75" outlineLevel="2" x14ac:dyDescent="0.2">
      <c r="A159" s="27" t="s">
        <v>3222</v>
      </c>
      <c r="B159" s="28" t="s">
        <v>1002</v>
      </c>
      <c r="C159" s="29" t="s">
        <v>191</v>
      </c>
      <c r="D159" s="56">
        <v>1</v>
      </c>
      <c r="E159" s="30"/>
      <c r="F159" s="31">
        <f t="shared" si="47"/>
        <v>0</v>
      </c>
      <c r="G159" s="30"/>
      <c r="H159" s="31">
        <f t="shared" si="48"/>
        <v>0</v>
      </c>
      <c r="I159" s="30">
        <f t="shared" si="49"/>
        <v>0</v>
      </c>
      <c r="J159" s="31">
        <f t="shared" si="50"/>
        <v>0</v>
      </c>
      <c r="K159" s="32"/>
    </row>
    <row r="160" spans="1:11" ht="15.75" outlineLevel="2" x14ac:dyDescent="0.2">
      <c r="A160" s="27" t="s">
        <v>3223</v>
      </c>
      <c r="B160" s="28" t="s">
        <v>1003</v>
      </c>
      <c r="C160" s="29" t="s">
        <v>191</v>
      </c>
      <c r="D160" s="56">
        <v>1</v>
      </c>
      <c r="E160" s="30"/>
      <c r="F160" s="31">
        <f t="shared" si="47"/>
        <v>0</v>
      </c>
      <c r="G160" s="30"/>
      <c r="H160" s="31">
        <f t="shared" si="48"/>
        <v>0</v>
      </c>
      <c r="I160" s="30">
        <f t="shared" si="49"/>
        <v>0</v>
      </c>
      <c r="J160" s="31">
        <f t="shared" si="50"/>
        <v>0</v>
      </c>
      <c r="K160" s="32"/>
    </row>
    <row r="161" spans="1:11" ht="15.75" outlineLevel="2" x14ac:dyDescent="0.2">
      <c r="A161" s="27" t="s">
        <v>3224</v>
      </c>
      <c r="B161" s="28" t="s">
        <v>1004</v>
      </c>
      <c r="C161" s="29" t="s">
        <v>191</v>
      </c>
      <c r="D161" s="56">
        <v>1</v>
      </c>
      <c r="E161" s="30"/>
      <c r="F161" s="31">
        <f t="shared" si="47"/>
        <v>0</v>
      </c>
      <c r="G161" s="30"/>
      <c r="H161" s="31">
        <f t="shared" si="48"/>
        <v>0</v>
      </c>
      <c r="I161" s="30">
        <f t="shared" si="49"/>
        <v>0</v>
      </c>
      <c r="J161" s="31">
        <f t="shared" si="50"/>
        <v>0</v>
      </c>
      <c r="K161" s="32"/>
    </row>
    <row r="162" spans="1:11" ht="15.75" outlineLevel="2" x14ac:dyDescent="0.2">
      <c r="A162" s="27" t="s">
        <v>3225</v>
      </c>
      <c r="B162" s="28" t="s">
        <v>1005</v>
      </c>
      <c r="C162" s="29" t="s">
        <v>191</v>
      </c>
      <c r="D162" s="56">
        <v>1</v>
      </c>
      <c r="E162" s="30"/>
      <c r="F162" s="31">
        <f t="shared" si="47"/>
        <v>0</v>
      </c>
      <c r="G162" s="30"/>
      <c r="H162" s="31">
        <f t="shared" si="48"/>
        <v>0</v>
      </c>
      <c r="I162" s="30">
        <f t="shared" si="49"/>
        <v>0</v>
      </c>
      <c r="J162" s="31">
        <f t="shared" si="50"/>
        <v>0</v>
      </c>
      <c r="K162" s="32"/>
    </row>
    <row r="163" spans="1:11" ht="15.75" outlineLevel="2" x14ac:dyDescent="0.2">
      <c r="A163" s="27" t="s">
        <v>3226</v>
      </c>
      <c r="B163" s="28" t="s">
        <v>1006</v>
      </c>
      <c r="C163" s="29" t="s">
        <v>191</v>
      </c>
      <c r="D163" s="56">
        <v>1</v>
      </c>
      <c r="E163" s="30"/>
      <c r="F163" s="31">
        <f t="shared" si="47"/>
        <v>0</v>
      </c>
      <c r="G163" s="30"/>
      <c r="H163" s="31">
        <f t="shared" si="48"/>
        <v>0</v>
      </c>
      <c r="I163" s="30">
        <f t="shared" si="49"/>
        <v>0</v>
      </c>
      <c r="J163" s="31">
        <f t="shared" si="50"/>
        <v>0</v>
      </c>
      <c r="K163" s="32"/>
    </row>
    <row r="164" spans="1:11" ht="15.75" outlineLevel="2" x14ac:dyDescent="0.2">
      <c r="A164" s="27" t="s">
        <v>3227</v>
      </c>
      <c r="B164" s="28" t="s">
        <v>1007</v>
      </c>
      <c r="C164" s="29" t="s">
        <v>191</v>
      </c>
      <c r="D164" s="56">
        <v>1</v>
      </c>
      <c r="E164" s="30"/>
      <c r="F164" s="31">
        <f t="shared" si="47"/>
        <v>0</v>
      </c>
      <c r="G164" s="30"/>
      <c r="H164" s="31">
        <f t="shared" si="48"/>
        <v>0</v>
      </c>
      <c r="I164" s="30">
        <f t="shared" si="49"/>
        <v>0</v>
      </c>
      <c r="J164" s="31">
        <f t="shared" si="50"/>
        <v>0</v>
      </c>
      <c r="K164" s="32"/>
    </row>
    <row r="165" spans="1:11" ht="15.75" outlineLevel="2" x14ac:dyDescent="0.2">
      <c r="A165" s="27" t="s">
        <v>3228</v>
      </c>
      <c r="B165" s="28" t="s">
        <v>1008</v>
      </c>
      <c r="C165" s="29" t="s">
        <v>191</v>
      </c>
      <c r="D165" s="56">
        <v>1</v>
      </c>
      <c r="E165" s="30"/>
      <c r="F165" s="31">
        <f t="shared" si="47"/>
        <v>0</v>
      </c>
      <c r="G165" s="30"/>
      <c r="H165" s="31">
        <f t="shared" si="48"/>
        <v>0</v>
      </c>
      <c r="I165" s="30">
        <f t="shared" si="49"/>
        <v>0</v>
      </c>
      <c r="J165" s="31">
        <f t="shared" si="50"/>
        <v>0</v>
      </c>
      <c r="K165" s="32"/>
    </row>
    <row r="166" spans="1:11" ht="15.75" outlineLevel="2" x14ac:dyDescent="0.2">
      <c r="A166" s="27" t="s">
        <v>3229</v>
      </c>
      <c r="B166" s="28" t="s">
        <v>1009</v>
      </c>
      <c r="C166" s="29" t="s">
        <v>191</v>
      </c>
      <c r="D166" s="56">
        <v>1</v>
      </c>
      <c r="E166" s="30"/>
      <c r="F166" s="31">
        <f t="shared" si="47"/>
        <v>0</v>
      </c>
      <c r="G166" s="30"/>
      <c r="H166" s="31">
        <f t="shared" si="48"/>
        <v>0</v>
      </c>
      <c r="I166" s="30">
        <f t="shared" si="49"/>
        <v>0</v>
      </c>
      <c r="J166" s="31">
        <f t="shared" si="50"/>
        <v>0</v>
      </c>
      <c r="K166" s="32"/>
    </row>
    <row r="167" spans="1:11" ht="31.5" outlineLevel="2" x14ac:dyDescent="0.2">
      <c r="A167" s="27" t="s">
        <v>3230</v>
      </c>
      <c r="B167" s="28" t="s">
        <v>1010</v>
      </c>
      <c r="C167" s="29" t="s">
        <v>191</v>
      </c>
      <c r="D167" s="56">
        <v>1</v>
      </c>
      <c r="E167" s="30"/>
      <c r="F167" s="31">
        <f t="shared" si="47"/>
        <v>0</v>
      </c>
      <c r="G167" s="30"/>
      <c r="H167" s="31">
        <f t="shared" si="48"/>
        <v>0</v>
      </c>
      <c r="I167" s="30">
        <f t="shared" si="49"/>
        <v>0</v>
      </c>
      <c r="J167" s="31">
        <f t="shared" si="50"/>
        <v>0</v>
      </c>
      <c r="K167" s="32"/>
    </row>
    <row r="168" spans="1:11" ht="15.75" outlineLevel="2" x14ac:dyDescent="0.2">
      <c r="A168" s="27" t="s">
        <v>3231</v>
      </c>
      <c r="B168" s="28" t="s">
        <v>1011</v>
      </c>
      <c r="C168" s="29" t="s">
        <v>9</v>
      </c>
      <c r="D168" s="56">
        <v>1.4</v>
      </c>
      <c r="E168" s="30"/>
      <c r="F168" s="31">
        <f t="shared" si="47"/>
        <v>0</v>
      </c>
      <c r="G168" s="30"/>
      <c r="H168" s="31">
        <f t="shared" si="48"/>
        <v>0</v>
      </c>
      <c r="I168" s="30">
        <f t="shared" si="49"/>
        <v>0</v>
      </c>
      <c r="J168" s="31">
        <f t="shared" si="50"/>
        <v>0</v>
      </c>
      <c r="K168" s="32"/>
    </row>
    <row r="169" spans="1:11" ht="15.75" outlineLevel="2" x14ac:dyDescent="0.2">
      <c r="A169" s="27" t="s">
        <v>3232</v>
      </c>
      <c r="B169" s="28" t="s">
        <v>1467</v>
      </c>
      <c r="C169" s="29" t="s">
        <v>191</v>
      </c>
      <c r="D169" s="56">
        <v>1</v>
      </c>
      <c r="E169" s="30"/>
      <c r="F169" s="31">
        <f t="shared" si="47"/>
        <v>0</v>
      </c>
      <c r="G169" s="30"/>
      <c r="H169" s="31">
        <f t="shared" si="48"/>
        <v>0</v>
      </c>
      <c r="I169" s="30">
        <f t="shared" si="49"/>
        <v>0</v>
      </c>
      <c r="J169" s="31">
        <f t="shared" si="50"/>
        <v>0</v>
      </c>
      <c r="K169" s="32"/>
    </row>
    <row r="170" spans="1:11" ht="15.75" outlineLevel="2" x14ac:dyDescent="0.2">
      <c r="A170" s="27" t="s">
        <v>3233</v>
      </c>
      <c r="B170" s="28" t="s">
        <v>1012</v>
      </c>
      <c r="C170" s="29" t="s">
        <v>191</v>
      </c>
      <c r="D170" s="56">
        <v>1</v>
      </c>
      <c r="E170" s="30"/>
      <c r="F170" s="31">
        <f t="shared" si="47"/>
        <v>0</v>
      </c>
      <c r="G170" s="30"/>
      <c r="H170" s="31">
        <f t="shared" si="48"/>
        <v>0</v>
      </c>
      <c r="I170" s="30">
        <f t="shared" si="49"/>
        <v>0</v>
      </c>
      <c r="J170" s="31">
        <f t="shared" si="50"/>
        <v>0</v>
      </c>
      <c r="K170" s="32"/>
    </row>
    <row r="171" spans="1:11" ht="15.75" outlineLevel="2" x14ac:dyDescent="0.2">
      <c r="A171" s="27" t="s">
        <v>3234</v>
      </c>
      <c r="B171" s="28" t="s">
        <v>1013</v>
      </c>
      <c r="C171" s="29" t="s">
        <v>191</v>
      </c>
      <c r="D171" s="56">
        <v>1</v>
      </c>
      <c r="E171" s="30"/>
      <c r="F171" s="31">
        <f t="shared" si="47"/>
        <v>0</v>
      </c>
      <c r="G171" s="30"/>
      <c r="H171" s="31">
        <f t="shared" si="48"/>
        <v>0</v>
      </c>
      <c r="I171" s="30">
        <f t="shared" si="49"/>
        <v>0</v>
      </c>
      <c r="J171" s="31">
        <f t="shared" si="50"/>
        <v>0</v>
      </c>
      <c r="K171" s="32"/>
    </row>
    <row r="172" spans="1:11" ht="15.75" outlineLevel="2" x14ac:dyDescent="0.2">
      <c r="A172" s="27" t="s">
        <v>3235</v>
      </c>
      <c r="B172" s="28" t="s">
        <v>1014</v>
      </c>
      <c r="C172" s="29" t="s">
        <v>191</v>
      </c>
      <c r="D172" s="56">
        <v>1</v>
      </c>
      <c r="E172" s="30"/>
      <c r="F172" s="31">
        <f t="shared" si="47"/>
        <v>0</v>
      </c>
      <c r="G172" s="30"/>
      <c r="H172" s="31">
        <f t="shared" si="48"/>
        <v>0</v>
      </c>
      <c r="I172" s="30">
        <f t="shared" si="49"/>
        <v>0</v>
      </c>
      <c r="J172" s="31">
        <f t="shared" si="50"/>
        <v>0</v>
      </c>
      <c r="K172" s="32"/>
    </row>
    <row r="173" spans="1:11" ht="15.75" outlineLevel="2" x14ac:dyDescent="0.2">
      <c r="A173" s="27" t="s">
        <v>3236</v>
      </c>
      <c r="B173" s="28" t="s">
        <v>1468</v>
      </c>
      <c r="C173" s="29" t="s">
        <v>191</v>
      </c>
      <c r="D173" s="56">
        <v>1</v>
      </c>
      <c r="E173" s="30"/>
      <c r="F173" s="31">
        <f t="shared" si="47"/>
        <v>0</v>
      </c>
      <c r="G173" s="30"/>
      <c r="H173" s="31">
        <f t="shared" si="48"/>
        <v>0</v>
      </c>
      <c r="I173" s="30">
        <f t="shared" si="49"/>
        <v>0</v>
      </c>
      <c r="J173" s="31">
        <f t="shared" si="50"/>
        <v>0</v>
      </c>
      <c r="K173" s="32"/>
    </row>
    <row r="174" spans="1:11" ht="31.5" outlineLevel="2" x14ac:dyDescent="0.2">
      <c r="A174" s="27" t="s">
        <v>3237</v>
      </c>
      <c r="B174" s="28" t="s">
        <v>1015</v>
      </c>
      <c r="C174" s="29" t="s">
        <v>131</v>
      </c>
      <c r="D174" s="56">
        <v>1</v>
      </c>
      <c r="E174" s="30"/>
      <c r="F174" s="31">
        <f t="shared" si="47"/>
        <v>0</v>
      </c>
      <c r="G174" s="30"/>
      <c r="H174" s="31">
        <f t="shared" si="48"/>
        <v>0</v>
      </c>
      <c r="I174" s="30">
        <f t="shared" si="49"/>
        <v>0</v>
      </c>
      <c r="J174" s="31">
        <f t="shared" si="50"/>
        <v>0</v>
      </c>
      <c r="K174" s="32"/>
    </row>
    <row r="175" spans="1:11" ht="15.75" outlineLevel="2" x14ac:dyDescent="0.2">
      <c r="A175" s="179" t="s">
        <v>3238</v>
      </c>
      <c r="B175" s="99" t="s">
        <v>1460</v>
      </c>
      <c r="C175" s="102" t="s">
        <v>131</v>
      </c>
      <c r="D175" s="103">
        <v>1</v>
      </c>
      <c r="E175" s="104"/>
      <c r="F175" s="105">
        <f t="shared" si="47"/>
        <v>0</v>
      </c>
      <c r="G175" s="104"/>
      <c r="H175" s="105">
        <f t="shared" si="48"/>
        <v>0</v>
      </c>
      <c r="I175" s="104">
        <f t="shared" si="49"/>
        <v>0</v>
      </c>
      <c r="J175" s="105">
        <f t="shared" si="50"/>
        <v>0</v>
      </c>
      <c r="K175" s="32"/>
    </row>
    <row r="176" spans="1:11" ht="15.75" x14ac:dyDescent="0.2">
      <c r="A176" s="64" t="s">
        <v>2955</v>
      </c>
      <c r="B176" s="63" t="s">
        <v>784</v>
      </c>
      <c r="C176" s="65"/>
      <c r="D176" s="66"/>
      <c r="E176" s="67"/>
      <c r="F176" s="68">
        <f>SUBTOTAL(9,F177:F201)</f>
        <v>0</v>
      </c>
      <c r="G176" s="67"/>
      <c r="H176" s="68">
        <f>SUBTOTAL(9,H177:H201)</f>
        <v>0</v>
      </c>
      <c r="I176" s="67"/>
      <c r="J176" s="68">
        <f>SUBTOTAL(9,J177:J201)</f>
        <v>0</v>
      </c>
      <c r="K176" s="69" t="s">
        <v>1770</v>
      </c>
    </row>
    <row r="177" spans="1:11" ht="15.75" outlineLevel="1" x14ac:dyDescent="0.2">
      <c r="A177" s="27"/>
      <c r="B177" s="99" t="s">
        <v>78</v>
      </c>
      <c r="C177" s="29"/>
      <c r="D177" s="56"/>
      <c r="E177" s="30"/>
      <c r="F177" s="31"/>
      <c r="G177" s="30"/>
      <c r="H177" s="31"/>
      <c r="I177" s="30"/>
      <c r="J177" s="31"/>
      <c r="K177" s="32"/>
    </row>
    <row r="178" spans="1:11" ht="31.5" outlineLevel="2" x14ac:dyDescent="0.2">
      <c r="A178" s="27" t="s">
        <v>3239</v>
      </c>
      <c r="B178" s="28" t="s">
        <v>838</v>
      </c>
      <c r="C178" s="108" t="s">
        <v>837</v>
      </c>
      <c r="D178" s="58">
        <v>23.97</v>
      </c>
      <c r="E178" s="30"/>
      <c r="F178" s="31">
        <f t="shared" ref="F178" si="51">E178*D178</f>
        <v>0</v>
      </c>
      <c r="G178" s="30"/>
      <c r="H178" s="31">
        <f t="shared" ref="H178" si="52">G178*D178</f>
        <v>0</v>
      </c>
      <c r="I178" s="30">
        <f t="shared" ref="I178" si="53">E178+G178</f>
        <v>0</v>
      </c>
      <c r="J178" s="31">
        <f t="shared" ref="J178" si="54">D178*I178</f>
        <v>0</v>
      </c>
      <c r="K178" s="32"/>
    </row>
    <row r="179" spans="1:11" ht="31.5" outlineLevel="2" x14ac:dyDescent="0.2">
      <c r="A179" s="27" t="s">
        <v>3240</v>
      </c>
      <c r="B179" s="28" t="s">
        <v>1451</v>
      </c>
      <c r="C179" s="108" t="s">
        <v>837</v>
      </c>
      <c r="D179" s="58">
        <v>173.33</v>
      </c>
      <c r="E179" s="30"/>
      <c r="F179" s="31">
        <f t="shared" ref="F179:F186" si="55">E179*D179</f>
        <v>0</v>
      </c>
      <c r="G179" s="30"/>
      <c r="H179" s="31">
        <f t="shared" ref="H179:H186" si="56">G179*D179</f>
        <v>0</v>
      </c>
      <c r="I179" s="30">
        <f t="shared" ref="I179:I186" si="57">E179+G179</f>
        <v>0</v>
      </c>
      <c r="J179" s="31">
        <f t="shared" ref="J179:J186" si="58">D179*I179</f>
        <v>0</v>
      </c>
      <c r="K179" s="32"/>
    </row>
    <row r="180" spans="1:11" ht="15.75" outlineLevel="2" x14ac:dyDescent="0.2">
      <c r="A180" s="27" t="s">
        <v>3241</v>
      </c>
      <c r="B180" s="28" t="s">
        <v>840</v>
      </c>
      <c r="C180" s="108" t="s">
        <v>837</v>
      </c>
      <c r="D180" s="58">
        <v>181</v>
      </c>
      <c r="E180" s="30"/>
      <c r="F180" s="31">
        <f t="shared" si="55"/>
        <v>0</v>
      </c>
      <c r="G180" s="30"/>
      <c r="H180" s="31">
        <f t="shared" si="56"/>
        <v>0</v>
      </c>
      <c r="I180" s="30">
        <f t="shared" si="57"/>
        <v>0</v>
      </c>
      <c r="J180" s="31">
        <f t="shared" si="58"/>
        <v>0</v>
      </c>
      <c r="K180" s="32"/>
    </row>
    <row r="181" spans="1:11" ht="31.5" outlineLevel="2" x14ac:dyDescent="0.2">
      <c r="A181" s="27" t="s">
        <v>3242</v>
      </c>
      <c r="B181" s="28" t="s">
        <v>841</v>
      </c>
      <c r="C181" s="108" t="s">
        <v>837</v>
      </c>
      <c r="D181" s="58">
        <v>7.67</v>
      </c>
      <c r="E181" s="30"/>
      <c r="F181" s="31">
        <f t="shared" si="55"/>
        <v>0</v>
      </c>
      <c r="G181" s="30"/>
      <c r="H181" s="31">
        <f t="shared" si="56"/>
        <v>0</v>
      </c>
      <c r="I181" s="30">
        <f t="shared" si="57"/>
        <v>0</v>
      </c>
      <c r="J181" s="31">
        <f t="shared" si="58"/>
        <v>0</v>
      </c>
      <c r="K181" s="32"/>
    </row>
    <row r="182" spans="1:11" ht="15.75" outlineLevel="2" x14ac:dyDescent="0.2">
      <c r="A182" s="27" t="s">
        <v>3243</v>
      </c>
      <c r="B182" s="28" t="s">
        <v>842</v>
      </c>
      <c r="C182" s="108" t="s">
        <v>837</v>
      </c>
      <c r="D182" s="58">
        <v>5.48</v>
      </c>
      <c r="E182" s="30"/>
      <c r="F182" s="31">
        <f t="shared" si="55"/>
        <v>0</v>
      </c>
      <c r="G182" s="30"/>
      <c r="H182" s="31">
        <f t="shared" si="56"/>
        <v>0</v>
      </c>
      <c r="I182" s="30">
        <f t="shared" si="57"/>
        <v>0</v>
      </c>
      <c r="J182" s="31">
        <f t="shared" si="58"/>
        <v>0</v>
      </c>
      <c r="K182" s="32"/>
    </row>
    <row r="183" spans="1:11" ht="31.5" outlineLevel="2" x14ac:dyDescent="0.2">
      <c r="A183" s="27" t="s">
        <v>3244</v>
      </c>
      <c r="B183" s="28" t="s">
        <v>843</v>
      </c>
      <c r="C183" s="108" t="s">
        <v>837</v>
      </c>
      <c r="D183" s="58">
        <v>2.63</v>
      </c>
      <c r="E183" s="30"/>
      <c r="F183" s="31">
        <f t="shared" si="55"/>
        <v>0</v>
      </c>
      <c r="G183" s="30"/>
      <c r="H183" s="31">
        <f t="shared" si="56"/>
        <v>0</v>
      </c>
      <c r="I183" s="30">
        <f t="shared" si="57"/>
        <v>0</v>
      </c>
      <c r="J183" s="31">
        <f t="shared" si="58"/>
        <v>0</v>
      </c>
      <c r="K183" s="32"/>
    </row>
    <row r="184" spans="1:11" ht="31.5" outlineLevel="2" x14ac:dyDescent="0.2">
      <c r="A184" s="27" t="s">
        <v>3245</v>
      </c>
      <c r="B184" s="28" t="s">
        <v>844</v>
      </c>
      <c r="C184" s="108" t="s">
        <v>837</v>
      </c>
      <c r="D184" s="58">
        <v>149.11000000000001</v>
      </c>
      <c r="E184" s="30"/>
      <c r="F184" s="31">
        <f t="shared" si="55"/>
        <v>0</v>
      </c>
      <c r="G184" s="30"/>
      <c r="H184" s="31">
        <f t="shared" si="56"/>
        <v>0</v>
      </c>
      <c r="I184" s="30">
        <f t="shared" si="57"/>
        <v>0</v>
      </c>
      <c r="J184" s="31">
        <f t="shared" si="58"/>
        <v>0</v>
      </c>
      <c r="K184" s="32"/>
    </row>
    <row r="185" spans="1:11" ht="31.5" outlineLevel="2" x14ac:dyDescent="0.2">
      <c r="A185" s="27" t="s">
        <v>3246</v>
      </c>
      <c r="B185" s="28" t="s">
        <v>845</v>
      </c>
      <c r="C185" s="108" t="s">
        <v>837</v>
      </c>
      <c r="D185" s="58">
        <v>11.89</v>
      </c>
      <c r="E185" s="30"/>
      <c r="F185" s="31">
        <f t="shared" si="55"/>
        <v>0</v>
      </c>
      <c r="G185" s="30"/>
      <c r="H185" s="31">
        <f t="shared" si="56"/>
        <v>0</v>
      </c>
      <c r="I185" s="30">
        <f t="shared" si="57"/>
        <v>0</v>
      </c>
      <c r="J185" s="31">
        <f t="shared" si="58"/>
        <v>0</v>
      </c>
      <c r="K185" s="32"/>
    </row>
    <row r="186" spans="1:11" ht="15.75" outlineLevel="2" x14ac:dyDescent="0.2">
      <c r="A186" s="27" t="s">
        <v>3247</v>
      </c>
      <c r="B186" s="28" t="s">
        <v>846</v>
      </c>
      <c r="C186" s="108" t="s">
        <v>837</v>
      </c>
      <c r="D186" s="58">
        <v>23.97</v>
      </c>
      <c r="E186" s="30"/>
      <c r="F186" s="31">
        <f t="shared" si="55"/>
        <v>0</v>
      </c>
      <c r="G186" s="30"/>
      <c r="H186" s="31">
        <f t="shared" si="56"/>
        <v>0</v>
      </c>
      <c r="I186" s="30">
        <f t="shared" si="57"/>
        <v>0</v>
      </c>
      <c r="J186" s="31">
        <f t="shared" si="58"/>
        <v>0</v>
      </c>
      <c r="K186" s="32"/>
    </row>
    <row r="187" spans="1:11" ht="15.75" outlineLevel="1" x14ac:dyDescent="0.2">
      <c r="A187" s="27"/>
      <c r="B187" s="99" t="s">
        <v>847</v>
      </c>
      <c r="C187" s="29"/>
      <c r="D187" s="56"/>
      <c r="E187" s="30"/>
      <c r="F187" s="31"/>
      <c r="G187" s="30"/>
      <c r="H187" s="31"/>
      <c r="I187" s="30"/>
      <c r="J187" s="31"/>
      <c r="K187" s="32"/>
    </row>
    <row r="188" spans="1:11" ht="47.25" outlineLevel="2" x14ac:dyDescent="0.2">
      <c r="A188" s="27" t="s">
        <v>3248</v>
      </c>
      <c r="B188" s="28" t="s">
        <v>889</v>
      </c>
      <c r="C188" s="29" t="s">
        <v>850</v>
      </c>
      <c r="D188" s="56">
        <v>36.869999999999997</v>
      </c>
      <c r="E188" s="30"/>
      <c r="F188" s="31">
        <f t="shared" ref="F188:F201" si="59">E188*D188</f>
        <v>0</v>
      </c>
      <c r="G188" s="30"/>
      <c r="H188" s="31">
        <f t="shared" ref="H188:H201" si="60">G188*D188</f>
        <v>0</v>
      </c>
      <c r="I188" s="30">
        <f t="shared" ref="I188:I201" si="61">E188+G188</f>
        <v>0</v>
      </c>
      <c r="J188" s="31">
        <f t="shared" ref="J188:J201" si="62">D188*I188</f>
        <v>0</v>
      </c>
      <c r="K188" s="32"/>
    </row>
    <row r="189" spans="1:11" ht="15.75" outlineLevel="2" x14ac:dyDescent="0.2">
      <c r="A189" s="27" t="s">
        <v>3249</v>
      </c>
      <c r="B189" s="28" t="s">
        <v>890</v>
      </c>
      <c r="C189" s="29" t="s">
        <v>850</v>
      </c>
      <c r="D189" s="56">
        <v>5.67</v>
      </c>
      <c r="E189" s="30"/>
      <c r="F189" s="31">
        <f t="shared" si="59"/>
        <v>0</v>
      </c>
      <c r="G189" s="30"/>
      <c r="H189" s="31">
        <f t="shared" si="60"/>
        <v>0</v>
      </c>
      <c r="I189" s="30">
        <f t="shared" si="61"/>
        <v>0</v>
      </c>
      <c r="J189" s="31">
        <f t="shared" si="62"/>
        <v>0</v>
      </c>
      <c r="K189" s="32"/>
    </row>
    <row r="190" spans="1:11" ht="31.5" outlineLevel="2" x14ac:dyDescent="0.2">
      <c r="A190" s="27" t="s">
        <v>3250</v>
      </c>
      <c r="B190" s="28" t="s">
        <v>891</v>
      </c>
      <c r="C190" s="29" t="s">
        <v>850</v>
      </c>
      <c r="D190" s="56">
        <v>32</v>
      </c>
      <c r="E190" s="30"/>
      <c r="F190" s="31">
        <f t="shared" si="59"/>
        <v>0</v>
      </c>
      <c r="G190" s="30"/>
      <c r="H190" s="31">
        <f t="shared" si="60"/>
        <v>0</v>
      </c>
      <c r="I190" s="30">
        <f t="shared" si="61"/>
        <v>0</v>
      </c>
      <c r="J190" s="31">
        <f t="shared" si="62"/>
        <v>0</v>
      </c>
      <c r="K190" s="32"/>
    </row>
    <row r="191" spans="1:11" ht="31.5" outlineLevel="2" x14ac:dyDescent="0.2">
      <c r="A191" s="27" t="s">
        <v>3251</v>
      </c>
      <c r="B191" s="28" t="s">
        <v>892</v>
      </c>
      <c r="C191" s="29" t="s">
        <v>612</v>
      </c>
      <c r="D191" s="56">
        <v>23</v>
      </c>
      <c r="E191" s="30"/>
      <c r="F191" s="31">
        <f t="shared" si="59"/>
        <v>0</v>
      </c>
      <c r="G191" s="30"/>
      <c r="H191" s="31">
        <f t="shared" si="60"/>
        <v>0</v>
      </c>
      <c r="I191" s="30">
        <f t="shared" si="61"/>
        <v>0</v>
      </c>
      <c r="J191" s="31">
        <f t="shared" si="62"/>
        <v>0</v>
      </c>
      <c r="K191" s="32"/>
    </row>
    <row r="192" spans="1:11" ht="31.5" outlineLevel="2" x14ac:dyDescent="0.2">
      <c r="A192" s="27" t="s">
        <v>3252</v>
      </c>
      <c r="B192" s="28" t="s">
        <v>893</v>
      </c>
      <c r="C192" s="29" t="s">
        <v>850</v>
      </c>
      <c r="D192" s="56">
        <v>5.1100000000000003</v>
      </c>
      <c r="E192" s="30"/>
      <c r="F192" s="31">
        <f t="shared" si="59"/>
        <v>0</v>
      </c>
      <c r="G192" s="30"/>
      <c r="H192" s="31">
        <f t="shared" si="60"/>
        <v>0</v>
      </c>
      <c r="I192" s="30">
        <f t="shared" si="61"/>
        <v>0</v>
      </c>
      <c r="J192" s="31">
        <f t="shared" si="62"/>
        <v>0</v>
      </c>
      <c r="K192" s="32"/>
    </row>
    <row r="193" spans="1:14" ht="31.5" outlineLevel="2" x14ac:dyDescent="0.2">
      <c r="A193" s="27" t="s">
        <v>3253</v>
      </c>
      <c r="B193" s="28" t="s">
        <v>894</v>
      </c>
      <c r="C193" s="29" t="s">
        <v>612</v>
      </c>
      <c r="D193" s="56">
        <v>6</v>
      </c>
      <c r="E193" s="30"/>
      <c r="F193" s="31">
        <f t="shared" si="59"/>
        <v>0</v>
      </c>
      <c r="G193" s="30"/>
      <c r="H193" s="31">
        <f t="shared" si="60"/>
        <v>0</v>
      </c>
      <c r="I193" s="30">
        <f t="shared" si="61"/>
        <v>0</v>
      </c>
      <c r="J193" s="31">
        <f t="shared" si="62"/>
        <v>0</v>
      </c>
      <c r="K193" s="32"/>
    </row>
    <row r="194" spans="1:14" ht="31.5" outlineLevel="2" x14ac:dyDescent="0.2">
      <c r="A194" s="27" t="s">
        <v>3254</v>
      </c>
      <c r="B194" s="28" t="s">
        <v>895</v>
      </c>
      <c r="C194" s="29" t="s">
        <v>612</v>
      </c>
      <c r="D194" s="56">
        <v>2</v>
      </c>
      <c r="E194" s="30"/>
      <c r="F194" s="31">
        <f t="shared" si="59"/>
        <v>0</v>
      </c>
      <c r="G194" s="30"/>
      <c r="H194" s="31">
        <f t="shared" si="60"/>
        <v>0</v>
      </c>
      <c r="I194" s="30">
        <f t="shared" si="61"/>
        <v>0</v>
      </c>
      <c r="J194" s="31">
        <f t="shared" si="62"/>
        <v>0</v>
      </c>
      <c r="K194" s="32"/>
    </row>
    <row r="195" spans="1:14" ht="31.5" outlineLevel="2" x14ac:dyDescent="0.2">
      <c r="A195" s="27" t="s">
        <v>3255</v>
      </c>
      <c r="B195" s="28" t="s">
        <v>896</v>
      </c>
      <c r="C195" s="29" t="s">
        <v>612</v>
      </c>
      <c r="D195" s="56">
        <v>6</v>
      </c>
      <c r="E195" s="30"/>
      <c r="F195" s="31">
        <f t="shared" si="59"/>
        <v>0</v>
      </c>
      <c r="G195" s="30"/>
      <c r="H195" s="31">
        <f t="shared" si="60"/>
        <v>0</v>
      </c>
      <c r="I195" s="30">
        <f t="shared" si="61"/>
        <v>0</v>
      </c>
      <c r="J195" s="31">
        <f t="shared" si="62"/>
        <v>0</v>
      </c>
      <c r="K195" s="32"/>
    </row>
    <row r="196" spans="1:14" ht="31.5" outlineLevel="2" x14ac:dyDescent="0.2">
      <c r="A196" s="27" t="s">
        <v>3256</v>
      </c>
      <c r="B196" s="28" t="s">
        <v>897</v>
      </c>
      <c r="C196" s="29" t="s">
        <v>850</v>
      </c>
      <c r="D196" s="56">
        <v>5.1100000000000003</v>
      </c>
      <c r="E196" s="30"/>
      <c r="F196" s="31">
        <f t="shared" si="59"/>
        <v>0</v>
      </c>
      <c r="G196" s="30"/>
      <c r="H196" s="31">
        <f t="shared" si="60"/>
        <v>0</v>
      </c>
      <c r="I196" s="30">
        <f t="shared" si="61"/>
        <v>0</v>
      </c>
      <c r="J196" s="31">
        <f t="shared" si="62"/>
        <v>0</v>
      </c>
      <c r="K196" s="32"/>
    </row>
    <row r="197" spans="1:14" ht="31.5" outlineLevel="2" x14ac:dyDescent="0.2">
      <c r="A197" s="27" t="s">
        <v>3257</v>
      </c>
      <c r="B197" s="28" t="s">
        <v>898</v>
      </c>
      <c r="C197" s="29" t="s">
        <v>850</v>
      </c>
      <c r="D197" s="56">
        <v>32</v>
      </c>
      <c r="E197" s="30"/>
      <c r="F197" s="31">
        <f t="shared" si="59"/>
        <v>0</v>
      </c>
      <c r="G197" s="30"/>
      <c r="H197" s="31">
        <f t="shared" si="60"/>
        <v>0</v>
      </c>
      <c r="I197" s="30">
        <f t="shared" si="61"/>
        <v>0</v>
      </c>
      <c r="J197" s="31">
        <f t="shared" si="62"/>
        <v>0</v>
      </c>
      <c r="K197" s="32"/>
    </row>
    <row r="198" spans="1:14" ht="31.5" outlineLevel="2" x14ac:dyDescent="0.2">
      <c r="A198" s="27" t="s">
        <v>3258</v>
      </c>
      <c r="B198" s="28" t="s">
        <v>899</v>
      </c>
      <c r="C198" s="29" t="s">
        <v>612</v>
      </c>
      <c r="D198" s="56">
        <v>6</v>
      </c>
      <c r="E198" s="30"/>
      <c r="F198" s="31">
        <f t="shared" si="59"/>
        <v>0</v>
      </c>
      <c r="G198" s="30"/>
      <c r="H198" s="31">
        <f t="shared" si="60"/>
        <v>0</v>
      </c>
      <c r="I198" s="30">
        <f t="shared" si="61"/>
        <v>0</v>
      </c>
      <c r="J198" s="31">
        <f t="shared" si="62"/>
        <v>0</v>
      </c>
      <c r="K198" s="32"/>
    </row>
    <row r="199" spans="1:14" ht="15.75" outlineLevel="2" x14ac:dyDescent="0.2">
      <c r="A199" s="27" t="s">
        <v>3259</v>
      </c>
      <c r="B199" s="28" t="s">
        <v>900</v>
      </c>
      <c r="C199" s="29" t="s">
        <v>191</v>
      </c>
      <c r="D199" s="56">
        <v>3</v>
      </c>
      <c r="E199" s="30"/>
      <c r="F199" s="31">
        <f t="shared" si="59"/>
        <v>0</v>
      </c>
      <c r="G199" s="30"/>
      <c r="H199" s="31">
        <f t="shared" si="60"/>
        <v>0</v>
      </c>
      <c r="I199" s="30">
        <f t="shared" si="61"/>
        <v>0</v>
      </c>
      <c r="J199" s="31">
        <f t="shared" si="62"/>
        <v>0</v>
      </c>
      <c r="K199" s="32"/>
    </row>
    <row r="200" spans="1:14" ht="31.5" outlineLevel="2" x14ac:dyDescent="0.2">
      <c r="A200" s="27" t="s">
        <v>3260</v>
      </c>
      <c r="B200" s="28" t="s">
        <v>1185</v>
      </c>
      <c r="C200" s="108" t="s">
        <v>191</v>
      </c>
      <c r="D200" s="58">
        <v>1</v>
      </c>
      <c r="E200" s="38"/>
      <c r="F200" s="206">
        <f t="shared" si="59"/>
        <v>0</v>
      </c>
      <c r="G200" s="38"/>
      <c r="H200" s="206">
        <f t="shared" si="60"/>
        <v>0</v>
      </c>
      <c r="I200" s="38">
        <f t="shared" si="61"/>
        <v>0</v>
      </c>
      <c r="J200" s="206">
        <f t="shared" si="62"/>
        <v>0</v>
      </c>
      <c r="K200" s="32"/>
    </row>
    <row r="201" spans="1:14" ht="15.75" outlineLevel="2" x14ac:dyDescent="0.2">
      <c r="A201" s="179" t="s">
        <v>3261</v>
      </c>
      <c r="B201" s="99" t="s">
        <v>1460</v>
      </c>
      <c r="C201" s="102" t="s">
        <v>131</v>
      </c>
      <c r="D201" s="103">
        <v>1</v>
      </c>
      <c r="E201" s="104"/>
      <c r="F201" s="105">
        <f t="shared" si="59"/>
        <v>0</v>
      </c>
      <c r="G201" s="178"/>
      <c r="H201" s="105">
        <f t="shared" si="60"/>
        <v>0</v>
      </c>
      <c r="I201" s="104">
        <f t="shared" si="61"/>
        <v>0</v>
      </c>
      <c r="J201" s="105">
        <f t="shared" si="62"/>
        <v>0</v>
      </c>
      <c r="K201" s="32"/>
    </row>
    <row r="202" spans="1:14" ht="15.75" x14ac:dyDescent="0.2">
      <c r="A202" s="64" t="s">
        <v>2956</v>
      </c>
      <c r="B202" s="63" t="s">
        <v>785</v>
      </c>
      <c r="C202" s="65"/>
      <c r="D202" s="66"/>
      <c r="E202" s="67"/>
      <c r="F202" s="68">
        <f>SUBTOTAL(9,F203:F292)</f>
        <v>0</v>
      </c>
      <c r="G202" s="67"/>
      <c r="H202" s="68">
        <f>SUBTOTAL(9,H203:H292)</f>
        <v>0</v>
      </c>
      <c r="I202" s="67"/>
      <c r="J202" s="68">
        <f>SUBTOTAL(9,J203:J292)</f>
        <v>0</v>
      </c>
      <c r="K202" s="69" t="s">
        <v>1770</v>
      </c>
      <c r="M202" s="97"/>
      <c r="N202" s="98"/>
    </row>
    <row r="203" spans="1:14" ht="15.75" outlineLevel="1" x14ac:dyDescent="0.2">
      <c r="A203" s="27"/>
      <c r="B203" s="99" t="s">
        <v>78</v>
      </c>
      <c r="C203" s="29"/>
      <c r="D203" s="56"/>
      <c r="E203" s="30"/>
      <c r="F203" s="31"/>
      <c r="G203" s="30"/>
      <c r="H203" s="31"/>
      <c r="I203" s="30"/>
      <c r="J203" s="31"/>
      <c r="K203" s="32"/>
    </row>
    <row r="204" spans="1:14" ht="31.5" outlineLevel="2" x14ac:dyDescent="0.2">
      <c r="A204" s="27" t="s">
        <v>3262</v>
      </c>
      <c r="B204" s="28" t="s">
        <v>838</v>
      </c>
      <c r="C204" s="108" t="s">
        <v>837</v>
      </c>
      <c r="D204" s="58">
        <v>734.3</v>
      </c>
      <c r="E204" s="30"/>
      <c r="F204" s="31">
        <f t="shared" ref="F204" si="63">E204*D204</f>
        <v>0</v>
      </c>
      <c r="G204" s="30"/>
      <c r="H204" s="31">
        <f t="shared" ref="H204" si="64">G204*D204</f>
        <v>0</v>
      </c>
      <c r="I204" s="30">
        <f t="shared" ref="I204" si="65">E204+G204</f>
        <v>0</v>
      </c>
      <c r="J204" s="31">
        <f t="shared" ref="J204" si="66">D204*I204</f>
        <v>0</v>
      </c>
      <c r="K204" s="32"/>
      <c r="M204" s="97"/>
    </row>
    <row r="205" spans="1:14" ht="31.5" outlineLevel="2" x14ac:dyDescent="0.2">
      <c r="A205" s="27" t="s">
        <v>3263</v>
      </c>
      <c r="B205" s="28" t="s">
        <v>1451</v>
      </c>
      <c r="C205" s="108" t="s">
        <v>837</v>
      </c>
      <c r="D205" s="58">
        <v>1042.71</v>
      </c>
      <c r="E205" s="30"/>
      <c r="F205" s="31">
        <f t="shared" ref="F205:F212" si="67">E205*D205</f>
        <v>0</v>
      </c>
      <c r="G205" s="30"/>
      <c r="H205" s="31">
        <f t="shared" ref="H205:H212" si="68">G205*D205</f>
        <v>0</v>
      </c>
      <c r="I205" s="30">
        <f t="shared" ref="I205:I212" si="69">E205+G205</f>
        <v>0</v>
      </c>
      <c r="J205" s="31">
        <f t="shared" ref="J205:J212" si="70">D205*I205</f>
        <v>0</v>
      </c>
      <c r="K205" s="32"/>
      <c r="M205" s="97"/>
    </row>
    <row r="206" spans="1:14" ht="15.75" outlineLevel="2" x14ac:dyDescent="0.2">
      <c r="A206" s="27" t="s">
        <v>3264</v>
      </c>
      <c r="B206" s="28" t="s">
        <v>840</v>
      </c>
      <c r="C206" s="108" t="s">
        <v>837</v>
      </c>
      <c r="D206" s="58">
        <v>1151.51</v>
      </c>
      <c r="E206" s="30"/>
      <c r="F206" s="31">
        <f t="shared" si="67"/>
        <v>0</v>
      </c>
      <c r="G206" s="30"/>
      <c r="H206" s="31">
        <f t="shared" si="68"/>
        <v>0</v>
      </c>
      <c r="I206" s="30">
        <f t="shared" si="69"/>
        <v>0</v>
      </c>
      <c r="J206" s="31">
        <f t="shared" si="70"/>
        <v>0</v>
      </c>
      <c r="K206" s="32"/>
    </row>
    <row r="207" spans="1:14" ht="31.5" outlineLevel="2" x14ac:dyDescent="0.2">
      <c r="A207" s="27" t="s">
        <v>3265</v>
      </c>
      <c r="B207" s="28" t="s">
        <v>841</v>
      </c>
      <c r="C207" s="108" t="s">
        <v>837</v>
      </c>
      <c r="D207" s="58">
        <v>108.8</v>
      </c>
      <c r="E207" s="30"/>
      <c r="F207" s="31">
        <f t="shared" si="67"/>
        <v>0</v>
      </c>
      <c r="G207" s="30"/>
      <c r="H207" s="31">
        <f t="shared" si="68"/>
        <v>0</v>
      </c>
      <c r="I207" s="30">
        <f t="shared" si="69"/>
        <v>0</v>
      </c>
      <c r="J207" s="31">
        <f t="shared" si="70"/>
        <v>0</v>
      </c>
      <c r="K207" s="32"/>
    </row>
    <row r="208" spans="1:14" ht="15.75" outlineLevel="2" x14ac:dyDescent="0.2">
      <c r="A208" s="27" t="s">
        <v>3266</v>
      </c>
      <c r="B208" s="28" t="s">
        <v>842</v>
      </c>
      <c r="C208" s="108" t="s">
        <v>837</v>
      </c>
      <c r="D208" s="58">
        <v>56.36</v>
      </c>
      <c r="E208" s="30"/>
      <c r="F208" s="31">
        <f t="shared" si="67"/>
        <v>0</v>
      </c>
      <c r="G208" s="30"/>
      <c r="H208" s="31">
        <f t="shared" si="68"/>
        <v>0</v>
      </c>
      <c r="I208" s="30">
        <f t="shared" si="69"/>
        <v>0</v>
      </c>
      <c r="J208" s="31">
        <f t="shared" si="70"/>
        <v>0</v>
      </c>
      <c r="K208" s="32"/>
    </row>
    <row r="209" spans="1:11" ht="31.5" outlineLevel="2" x14ac:dyDescent="0.2">
      <c r="A209" s="27" t="s">
        <v>3267</v>
      </c>
      <c r="B209" s="28" t="s">
        <v>843</v>
      </c>
      <c r="C209" s="108" t="s">
        <v>837</v>
      </c>
      <c r="D209" s="58">
        <v>29.58</v>
      </c>
      <c r="E209" s="30"/>
      <c r="F209" s="31">
        <f t="shared" si="67"/>
        <v>0</v>
      </c>
      <c r="G209" s="30"/>
      <c r="H209" s="31">
        <f t="shared" si="68"/>
        <v>0</v>
      </c>
      <c r="I209" s="30">
        <f t="shared" si="69"/>
        <v>0</v>
      </c>
      <c r="J209" s="31">
        <f t="shared" si="70"/>
        <v>0</v>
      </c>
      <c r="K209" s="32"/>
    </row>
    <row r="210" spans="1:11" ht="31.5" outlineLevel="2" x14ac:dyDescent="0.2">
      <c r="A210" s="27" t="s">
        <v>3268</v>
      </c>
      <c r="B210" s="28" t="s">
        <v>844</v>
      </c>
      <c r="C210" s="108" t="s">
        <v>837</v>
      </c>
      <c r="D210" s="58">
        <v>750.51</v>
      </c>
      <c r="E210" s="30"/>
      <c r="F210" s="31">
        <f t="shared" si="67"/>
        <v>0</v>
      </c>
      <c r="G210" s="30"/>
      <c r="H210" s="31">
        <f t="shared" si="68"/>
        <v>0</v>
      </c>
      <c r="I210" s="30">
        <f t="shared" si="69"/>
        <v>0</v>
      </c>
      <c r="J210" s="31">
        <f t="shared" si="70"/>
        <v>0</v>
      </c>
      <c r="K210" s="32"/>
    </row>
    <row r="211" spans="1:11" ht="31.5" outlineLevel="2" x14ac:dyDescent="0.2">
      <c r="A211" s="27" t="s">
        <v>3269</v>
      </c>
      <c r="B211" s="28" t="s">
        <v>845</v>
      </c>
      <c r="C211" s="108" t="s">
        <v>837</v>
      </c>
      <c r="D211" s="58">
        <v>189.54</v>
      </c>
      <c r="E211" s="30"/>
      <c r="F211" s="31">
        <f t="shared" si="67"/>
        <v>0</v>
      </c>
      <c r="G211" s="30"/>
      <c r="H211" s="31">
        <f t="shared" si="68"/>
        <v>0</v>
      </c>
      <c r="I211" s="30">
        <f t="shared" si="69"/>
        <v>0</v>
      </c>
      <c r="J211" s="31">
        <f t="shared" si="70"/>
        <v>0</v>
      </c>
      <c r="K211" s="32"/>
    </row>
    <row r="212" spans="1:11" ht="15.75" outlineLevel="2" x14ac:dyDescent="0.2">
      <c r="A212" s="27" t="s">
        <v>3270</v>
      </c>
      <c r="B212" s="28" t="s">
        <v>846</v>
      </c>
      <c r="C212" s="108" t="s">
        <v>837</v>
      </c>
      <c r="D212" s="58">
        <v>734.3</v>
      </c>
      <c r="E212" s="30"/>
      <c r="F212" s="31">
        <f t="shared" si="67"/>
        <v>0</v>
      </c>
      <c r="G212" s="30"/>
      <c r="H212" s="31">
        <f t="shared" si="68"/>
        <v>0</v>
      </c>
      <c r="I212" s="30">
        <f t="shared" si="69"/>
        <v>0</v>
      </c>
      <c r="J212" s="31">
        <f t="shared" si="70"/>
        <v>0</v>
      </c>
      <c r="K212" s="32"/>
    </row>
    <row r="213" spans="1:11" ht="15.75" outlineLevel="1" x14ac:dyDescent="0.2">
      <c r="A213" s="27"/>
      <c r="B213" s="99" t="s">
        <v>847</v>
      </c>
      <c r="C213" s="29"/>
      <c r="D213" s="101"/>
      <c r="E213" s="30"/>
      <c r="F213" s="31"/>
      <c r="G213" s="30"/>
      <c r="H213" s="31"/>
      <c r="I213" s="30"/>
      <c r="J213" s="31"/>
      <c r="K213" s="32"/>
    </row>
    <row r="214" spans="1:11" ht="47.25" outlineLevel="2" x14ac:dyDescent="0.2">
      <c r="A214" s="27" t="s">
        <v>3271</v>
      </c>
      <c r="B214" s="28" t="s">
        <v>901</v>
      </c>
      <c r="C214" s="29" t="s">
        <v>850</v>
      </c>
      <c r="D214" s="56">
        <v>12.86</v>
      </c>
      <c r="E214" s="30"/>
      <c r="F214" s="31">
        <f t="shared" ref="F214:F258" si="71">E214*D214</f>
        <v>0</v>
      </c>
      <c r="G214" s="30"/>
      <c r="H214" s="31">
        <f t="shared" ref="H214:H258" si="72">G214*D214</f>
        <v>0</v>
      </c>
      <c r="I214" s="30">
        <f t="shared" ref="I214:I258" si="73">E214+G214</f>
        <v>0</v>
      </c>
      <c r="J214" s="31">
        <f t="shared" ref="J214:J258" si="74">D214*I214</f>
        <v>0</v>
      </c>
      <c r="K214" s="32"/>
    </row>
    <row r="215" spans="1:11" ht="47.25" outlineLevel="2" x14ac:dyDescent="0.2">
      <c r="A215" s="27" t="s">
        <v>3272</v>
      </c>
      <c r="B215" s="28" t="s">
        <v>889</v>
      </c>
      <c r="C215" s="29" t="s">
        <v>850</v>
      </c>
      <c r="D215" s="56">
        <v>39.69</v>
      </c>
      <c r="E215" s="30"/>
      <c r="F215" s="31">
        <f t="shared" si="71"/>
        <v>0</v>
      </c>
      <c r="G215" s="30"/>
      <c r="H215" s="31">
        <f t="shared" si="72"/>
        <v>0</v>
      </c>
      <c r="I215" s="30">
        <f t="shared" si="73"/>
        <v>0</v>
      </c>
      <c r="J215" s="31">
        <f t="shared" si="74"/>
        <v>0</v>
      </c>
      <c r="K215" s="32"/>
    </row>
    <row r="216" spans="1:11" ht="47.25" outlineLevel="2" x14ac:dyDescent="0.2">
      <c r="A216" s="27" t="s">
        <v>3273</v>
      </c>
      <c r="B216" s="28" t="s">
        <v>902</v>
      </c>
      <c r="C216" s="29" t="s">
        <v>850</v>
      </c>
      <c r="D216" s="56">
        <v>76.37</v>
      </c>
      <c r="E216" s="30"/>
      <c r="F216" s="31">
        <f t="shared" si="71"/>
        <v>0</v>
      </c>
      <c r="G216" s="30"/>
      <c r="H216" s="31">
        <f t="shared" si="72"/>
        <v>0</v>
      </c>
      <c r="I216" s="30">
        <f t="shared" si="73"/>
        <v>0</v>
      </c>
      <c r="J216" s="31">
        <f t="shared" si="74"/>
        <v>0</v>
      </c>
      <c r="K216" s="32"/>
    </row>
    <row r="217" spans="1:11" ht="47.25" outlineLevel="2" x14ac:dyDescent="0.2">
      <c r="A217" s="27" t="s">
        <v>3274</v>
      </c>
      <c r="B217" s="28" t="s">
        <v>903</v>
      </c>
      <c r="C217" s="29" t="s">
        <v>850</v>
      </c>
      <c r="D217" s="56">
        <v>85.94</v>
      </c>
      <c r="E217" s="30"/>
      <c r="F217" s="31">
        <f t="shared" si="71"/>
        <v>0</v>
      </c>
      <c r="G217" s="30"/>
      <c r="H217" s="31">
        <f t="shared" si="72"/>
        <v>0</v>
      </c>
      <c r="I217" s="30">
        <f t="shared" si="73"/>
        <v>0</v>
      </c>
      <c r="J217" s="31">
        <f t="shared" si="74"/>
        <v>0</v>
      </c>
      <c r="K217" s="32"/>
    </row>
    <row r="218" spans="1:11" ht="47.25" outlineLevel="2" x14ac:dyDescent="0.2">
      <c r="A218" s="27" t="s">
        <v>3275</v>
      </c>
      <c r="B218" s="28" t="s">
        <v>904</v>
      </c>
      <c r="C218" s="29" t="s">
        <v>850</v>
      </c>
      <c r="D218" s="56">
        <v>74.45</v>
      </c>
      <c r="E218" s="30"/>
      <c r="F218" s="31">
        <f t="shared" si="71"/>
        <v>0</v>
      </c>
      <c r="G218" s="30"/>
      <c r="H218" s="31">
        <f t="shared" si="72"/>
        <v>0</v>
      </c>
      <c r="I218" s="30">
        <f t="shared" si="73"/>
        <v>0</v>
      </c>
      <c r="J218" s="31">
        <f t="shared" si="74"/>
        <v>0</v>
      </c>
      <c r="K218" s="32"/>
    </row>
    <row r="219" spans="1:11" ht="47.25" outlineLevel="2" x14ac:dyDescent="0.2">
      <c r="A219" s="27" t="s">
        <v>3276</v>
      </c>
      <c r="B219" s="28" t="s">
        <v>905</v>
      </c>
      <c r="C219" s="29" t="s">
        <v>850</v>
      </c>
      <c r="D219" s="56">
        <v>98.23</v>
      </c>
      <c r="E219" s="30"/>
      <c r="F219" s="31">
        <f t="shared" si="71"/>
        <v>0</v>
      </c>
      <c r="G219" s="30"/>
      <c r="H219" s="31">
        <f t="shared" si="72"/>
        <v>0</v>
      </c>
      <c r="I219" s="30">
        <f t="shared" si="73"/>
        <v>0</v>
      </c>
      <c r="J219" s="31">
        <f t="shared" si="74"/>
        <v>0</v>
      </c>
      <c r="K219" s="32"/>
    </row>
    <row r="220" spans="1:11" ht="47.25" outlineLevel="2" x14ac:dyDescent="0.2">
      <c r="A220" s="27" t="s">
        <v>3277</v>
      </c>
      <c r="B220" s="28" t="s">
        <v>1866</v>
      </c>
      <c r="C220" s="29" t="s">
        <v>850</v>
      </c>
      <c r="D220" s="56">
        <v>9.33</v>
      </c>
      <c r="E220" s="30"/>
      <c r="F220" s="31">
        <f t="shared" si="71"/>
        <v>0</v>
      </c>
      <c r="G220" s="30"/>
      <c r="H220" s="31">
        <f t="shared" si="72"/>
        <v>0</v>
      </c>
      <c r="I220" s="30">
        <f t="shared" si="73"/>
        <v>0</v>
      </c>
      <c r="J220" s="31">
        <f t="shared" si="74"/>
        <v>0</v>
      </c>
      <c r="K220" s="32"/>
    </row>
    <row r="221" spans="1:11" ht="47.25" outlineLevel="2" x14ac:dyDescent="0.2">
      <c r="A221" s="27" t="s">
        <v>3278</v>
      </c>
      <c r="B221" s="28" t="s">
        <v>906</v>
      </c>
      <c r="C221" s="29" t="s">
        <v>612</v>
      </c>
      <c r="D221" s="56">
        <v>3</v>
      </c>
      <c r="E221" s="30"/>
      <c r="F221" s="31">
        <f t="shared" si="71"/>
        <v>0</v>
      </c>
      <c r="G221" s="30"/>
      <c r="H221" s="31">
        <f t="shared" si="72"/>
        <v>0</v>
      </c>
      <c r="I221" s="30">
        <f t="shared" si="73"/>
        <v>0</v>
      </c>
      <c r="J221" s="31">
        <f t="shared" si="74"/>
        <v>0</v>
      </c>
      <c r="K221" s="32"/>
    </row>
    <row r="222" spans="1:11" ht="47.25" outlineLevel="2" x14ac:dyDescent="0.2">
      <c r="A222" s="27" t="s">
        <v>3279</v>
      </c>
      <c r="B222" s="28" t="s">
        <v>907</v>
      </c>
      <c r="C222" s="29" t="s">
        <v>612</v>
      </c>
      <c r="D222" s="56">
        <v>7</v>
      </c>
      <c r="E222" s="30"/>
      <c r="F222" s="31">
        <f t="shared" si="71"/>
        <v>0</v>
      </c>
      <c r="G222" s="30"/>
      <c r="H222" s="31">
        <f t="shared" si="72"/>
        <v>0</v>
      </c>
      <c r="I222" s="30">
        <f t="shared" si="73"/>
        <v>0</v>
      </c>
      <c r="J222" s="31">
        <f t="shared" si="74"/>
        <v>0</v>
      </c>
      <c r="K222" s="32"/>
    </row>
    <row r="223" spans="1:11" ht="47.25" outlineLevel="2" x14ac:dyDescent="0.2">
      <c r="A223" s="27" t="s">
        <v>3280</v>
      </c>
      <c r="B223" s="28" t="s">
        <v>908</v>
      </c>
      <c r="C223" s="29" t="s">
        <v>612</v>
      </c>
      <c r="D223" s="56">
        <v>13</v>
      </c>
      <c r="E223" s="30"/>
      <c r="F223" s="31">
        <f t="shared" si="71"/>
        <v>0</v>
      </c>
      <c r="G223" s="30"/>
      <c r="H223" s="31">
        <f t="shared" si="72"/>
        <v>0</v>
      </c>
      <c r="I223" s="30">
        <f t="shared" si="73"/>
        <v>0</v>
      </c>
      <c r="J223" s="31">
        <f t="shared" si="74"/>
        <v>0</v>
      </c>
      <c r="K223" s="32"/>
    </row>
    <row r="224" spans="1:11" ht="31.5" outlineLevel="2" x14ac:dyDescent="0.2">
      <c r="A224" s="27" t="s">
        <v>3281</v>
      </c>
      <c r="B224" s="28" t="s">
        <v>909</v>
      </c>
      <c r="C224" s="29" t="s">
        <v>850</v>
      </c>
      <c r="D224" s="56">
        <v>67.900000000000006</v>
      </c>
      <c r="E224" s="30"/>
      <c r="F224" s="31">
        <f t="shared" si="71"/>
        <v>0</v>
      </c>
      <c r="G224" s="30"/>
      <c r="H224" s="31">
        <f t="shared" si="72"/>
        <v>0</v>
      </c>
      <c r="I224" s="30">
        <f t="shared" si="73"/>
        <v>0</v>
      </c>
      <c r="J224" s="31">
        <f t="shared" si="74"/>
        <v>0</v>
      </c>
      <c r="K224" s="32"/>
    </row>
    <row r="225" spans="1:11" ht="31.5" outlineLevel="2" x14ac:dyDescent="0.2">
      <c r="A225" s="27" t="s">
        <v>3282</v>
      </c>
      <c r="B225" s="28" t="s">
        <v>910</v>
      </c>
      <c r="C225" s="29" t="s">
        <v>850</v>
      </c>
      <c r="D225" s="56">
        <v>37</v>
      </c>
      <c r="E225" s="30"/>
      <c r="F225" s="31">
        <f t="shared" si="71"/>
        <v>0</v>
      </c>
      <c r="G225" s="30"/>
      <c r="H225" s="31">
        <f t="shared" si="72"/>
        <v>0</v>
      </c>
      <c r="I225" s="30">
        <f t="shared" si="73"/>
        <v>0</v>
      </c>
      <c r="J225" s="31">
        <f t="shared" si="74"/>
        <v>0</v>
      </c>
      <c r="K225" s="32"/>
    </row>
    <row r="226" spans="1:11" ht="31.5" outlineLevel="2" x14ac:dyDescent="0.2">
      <c r="A226" s="27" t="s">
        <v>3283</v>
      </c>
      <c r="B226" s="28" t="s">
        <v>911</v>
      </c>
      <c r="C226" s="29" t="s">
        <v>850</v>
      </c>
      <c r="D226" s="56">
        <v>26.22</v>
      </c>
      <c r="E226" s="30"/>
      <c r="F226" s="31">
        <f t="shared" si="71"/>
        <v>0</v>
      </c>
      <c r="G226" s="30"/>
      <c r="H226" s="31">
        <f t="shared" si="72"/>
        <v>0</v>
      </c>
      <c r="I226" s="30">
        <f t="shared" si="73"/>
        <v>0</v>
      </c>
      <c r="J226" s="31">
        <f t="shared" si="74"/>
        <v>0</v>
      </c>
      <c r="K226" s="32"/>
    </row>
    <row r="227" spans="1:11" ht="31.5" outlineLevel="2" x14ac:dyDescent="0.2">
      <c r="A227" s="27" t="s">
        <v>3284</v>
      </c>
      <c r="B227" s="28" t="s">
        <v>912</v>
      </c>
      <c r="C227" s="29" t="s">
        <v>850</v>
      </c>
      <c r="D227" s="56">
        <v>93.09</v>
      </c>
      <c r="E227" s="30"/>
      <c r="F227" s="31">
        <f t="shared" si="71"/>
        <v>0</v>
      </c>
      <c r="G227" s="30"/>
      <c r="H227" s="31">
        <f t="shared" si="72"/>
        <v>0</v>
      </c>
      <c r="I227" s="30">
        <f t="shared" si="73"/>
        <v>0</v>
      </c>
      <c r="J227" s="31">
        <f t="shared" si="74"/>
        <v>0</v>
      </c>
      <c r="K227" s="32"/>
    </row>
    <row r="228" spans="1:11" ht="31.5" outlineLevel="2" x14ac:dyDescent="0.2">
      <c r="A228" s="27" t="s">
        <v>3285</v>
      </c>
      <c r="B228" s="28" t="s">
        <v>913</v>
      </c>
      <c r="C228" s="29" t="s">
        <v>850</v>
      </c>
      <c r="D228" s="56">
        <v>60</v>
      </c>
      <c r="E228" s="30"/>
      <c r="F228" s="31">
        <f t="shared" si="71"/>
        <v>0</v>
      </c>
      <c r="G228" s="30"/>
      <c r="H228" s="31">
        <f t="shared" si="72"/>
        <v>0</v>
      </c>
      <c r="I228" s="30">
        <f t="shared" si="73"/>
        <v>0</v>
      </c>
      <c r="J228" s="31">
        <f t="shared" si="74"/>
        <v>0</v>
      </c>
      <c r="K228" s="32"/>
    </row>
    <row r="229" spans="1:11" ht="15.75" outlineLevel="2" x14ac:dyDescent="0.2">
      <c r="A229" s="27" t="s">
        <v>3286</v>
      </c>
      <c r="B229" s="28" t="s">
        <v>914</v>
      </c>
      <c r="C229" s="29" t="s">
        <v>612</v>
      </c>
      <c r="D229" s="56">
        <v>50</v>
      </c>
      <c r="E229" s="30"/>
      <c r="F229" s="31">
        <f t="shared" si="71"/>
        <v>0</v>
      </c>
      <c r="G229" s="30"/>
      <c r="H229" s="31">
        <f t="shared" si="72"/>
        <v>0</v>
      </c>
      <c r="I229" s="30">
        <f t="shared" si="73"/>
        <v>0</v>
      </c>
      <c r="J229" s="31">
        <f t="shared" si="74"/>
        <v>0</v>
      </c>
      <c r="K229" s="32"/>
    </row>
    <row r="230" spans="1:11" ht="31.5" outlineLevel="2" x14ac:dyDescent="0.2">
      <c r="A230" s="27" t="s">
        <v>3287</v>
      </c>
      <c r="B230" s="28" t="s">
        <v>915</v>
      </c>
      <c r="C230" s="29" t="s">
        <v>850</v>
      </c>
      <c r="D230" s="56">
        <v>42</v>
      </c>
      <c r="E230" s="30"/>
      <c r="F230" s="31">
        <f t="shared" si="71"/>
        <v>0</v>
      </c>
      <c r="G230" s="30"/>
      <c r="H230" s="31">
        <f t="shared" si="72"/>
        <v>0</v>
      </c>
      <c r="I230" s="30">
        <f t="shared" si="73"/>
        <v>0</v>
      </c>
      <c r="J230" s="31">
        <f t="shared" si="74"/>
        <v>0</v>
      </c>
      <c r="K230" s="32"/>
    </row>
    <row r="231" spans="1:11" ht="15.75" outlineLevel="2" x14ac:dyDescent="0.2">
      <c r="A231" s="27" t="s">
        <v>3288</v>
      </c>
      <c r="B231" s="28" t="s">
        <v>916</v>
      </c>
      <c r="C231" s="29" t="s">
        <v>612</v>
      </c>
      <c r="D231" s="56">
        <v>30</v>
      </c>
      <c r="E231" s="30"/>
      <c r="F231" s="31">
        <f t="shared" si="71"/>
        <v>0</v>
      </c>
      <c r="G231" s="30"/>
      <c r="H231" s="31">
        <f t="shared" si="72"/>
        <v>0</v>
      </c>
      <c r="I231" s="30">
        <f t="shared" si="73"/>
        <v>0</v>
      </c>
      <c r="J231" s="31">
        <f t="shared" si="74"/>
        <v>0</v>
      </c>
      <c r="K231" s="32"/>
    </row>
    <row r="232" spans="1:11" ht="31.5" outlineLevel="2" x14ac:dyDescent="0.2">
      <c r="A232" s="27" t="s">
        <v>3289</v>
      </c>
      <c r="B232" s="28" t="s">
        <v>917</v>
      </c>
      <c r="C232" s="29" t="s">
        <v>850</v>
      </c>
      <c r="D232" s="56">
        <v>59</v>
      </c>
      <c r="E232" s="30"/>
      <c r="F232" s="31">
        <f t="shared" si="71"/>
        <v>0</v>
      </c>
      <c r="G232" s="30"/>
      <c r="H232" s="31">
        <f t="shared" si="72"/>
        <v>0</v>
      </c>
      <c r="I232" s="30">
        <f t="shared" si="73"/>
        <v>0</v>
      </c>
      <c r="J232" s="31">
        <f t="shared" si="74"/>
        <v>0</v>
      </c>
      <c r="K232" s="32"/>
    </row>
    <row r="233" spans="1:11" ht="15.75" outlineLevel="2" x14ac:dyDescent="0.2">
      <c r="A233" s="27" t="s">
        <v>3290</v>
      </c>
      <c r="B233" s="28" t="s">
        <v>918</v>
      </c>
      <c r="C233" s="29" t="s">
        <v>612</v>
      </c>
      <c r="D233" s="56">
        <v>34</v>
      </c>
      <c r="E233" s="30"/>
      <c r="F233" s="31">
        <f t="shared" si="71"/>
        <v>0</v>
      </c>
      <c r="G233" s="30"/>
      <c r="H233" s="31">
        <f t="shared" si="72"/>
        <v>0</v>
      </c>
      <c r="I233" s="30">
        <f t="shared" si="73"/>
        <v>0</v>
      </c>
      <c r="J233" s="31">
        <f t="shared" si="74"/>
        <v>0</v>
      </c>
      <c r="K233" s="32"/>
    </row>
    <row r="234" spans="1:11" ht="31.5" outlineLevel="2" x14ac:dyDescent="0.2">
      <c r="A234" s="27" t="s">
        <v>3291</v>
      </c>
      <c r="B234" s="28" t="s">
        <v>919</v>
      </c>
      <c r="C234" s="29" t="s">
        <v>850</v>
      </c>
      <c r="D234" s="56">
        <v>54</v>
      </c>
      <c r="E234" s="30"/>
      <c r="F234" s="31">
        <f t="shared" si="71"/>
        <v>0</v>
      </c>
      <c r="G234" s="30"/>
      <c r="H234" s="31">
        <f t="shared" si="72"/>
        <v>0</v>
      </c>
      <c r="I234" s="30">
        <f t="shared" si="73"/>
        <v>0</v>
      </c>
      <c r="J234" s="31">
        <f t="shared" si="74"/>
        <v>0</v>
      </c>
      <c r="K234" s="32"/>
    </row>
    <row r="235" spans="1:11" ht="15.75" outlineLevel="2" x14ac:dyDescent="0.2">
      <c r="A235" s="27" t="s">
        <v>3292</v>
      </c>
      <c r="B235" s="28" t="s">
        <v>920</v>
      </c>
      <c r="C235" s="29" t="s">
        <v>612</v>
      </c>
      <c r="D235" s="56">
        <v>30</v>
      </c>
      <c r="E235" s="30"/>
      <c r="F235" s="31">
        <f t="shared" si="71"/>
        <v>0</v>
      </c>
      <c r="G235" s="30"/>
      <c r="H235" s="31">
        <f t="shared" si="72"/>
        <v>0</v>
      </c>
      <c r="I235" s="30">
        <f t="shared" si="73"/>
        <v>0</v>
      </c>
      <c r="J235" s="31">
        <f t="shared" si="74"/>
        <v>0</v>
      </c>
      <c r="K235" s="32"/>
    </row>
    <row r="236" spans="1:11" ht="31.5" outlineLevel="2" x14ac:dyDescent="0.2">
      <c r="A236" s="27" t="s">
        <v>3293</v>
      </c>
      <c r="B236" s="28" t="s">
        <v>921</v>
      </c>
      <c r="C236" s="29" t="s">
        <v>850</v>
      </c>
      <c r="D236" s="56">
        <v>71</v>
      </c>
      <c r="E236" s="30"/>
      <c r="F236" s="31">
        <f t="shared" si="71"/>
        <v>0</v>
      </c>
      <c r="G236" s="30"/>
      <c r="H236" s="31">
        <f t="shared" si="72"/>
        <v>0</v>
      </c>
      <c r="I236" s="30">
        <f t="shared" si="73"/>
        <v>0</v>
      </c>
      <c r="J236" s="31">
        <f t="shared" si="74"/>
        <v>0</v>
      </c>
      <c r="K236" s="32"/>
    </row>
    <row r="237" spans="1:11" ht="15.75" outlineLevel="2" x14ac:dyDescent="0.2">
      <c r="A237" s="27" t="s">
        <v>3294</v>
      </c>
      <c r="B237" s="28" t="s">
        <v>922</v>
      </c>
      <c r="C237" s="29" t="s">
        <v>612</v>
      </c>
      <c r="D237" s="56">
        <v>36</v>
      </c>
      <c r="E237" s="30"/>
      <c r="F237" s="31">
        <f t="shared" si="71"/>
        <v>0</v>
      </c>
      <c r="G237" s="30"/>
      <c r="H237" s="31">
        <f t="shared" si="72"/>
        <v>0</v>
      </c>
      <c r="I237" s="30">
        <f t="shared" si="73"/>
        <v>0</v>
      </c>
      <c r="J237" s="31">
        <f t="shared" si="74"/>
        <v>0</v>
      </c>
      <c r="K237" s="32"/>
    </row>
    <row r="238" spans="1:11" ht="31.5" outlineLevel="2" x14ac:dyDescent="0.2">
      <c r="A238" s="27" t="s">
        <v>3295</v>
      </c>
      <c r="B238" s="28" t="s">
        <v>923</v>
      </c>
      <c r="C238" s="29" t="s">
        <v>612</v>
      </c>
      <c r="D238" s="56">
        <v>14</v>
      </c>
      <c r="E238" s="30"/>
      <c r="F238" s="31">
        <f t="shared" si="71"/>
        <v>0</v>
      </c>
      <c r="G238" s="30"/>
      <c r="H238" s="31">
        <f t="shared" si="72"/>
        <v>0</v>
      </c>
      <c r="I238" s="30">
        <f t="shared" si="73"/>
        <v>0</v>
      </c>
      <c r="J238" s="31">
        <f t="shared" si="74"/>
        <v>0</v>
      </c>
      <c r="K238" s="32"/>
    </row>
    <row r="239" spans="1:11" ht="31.5" outlineLevel="2" x14ac:dyDescent="0.2">
      <c r="A239" s="27" t="s">
        <v>3296</v>
      </c>
      <c r="B239" s="28" t="s">
        <v>924</v>
      </c>
      <c r="C239" s="29" t="s">
        <v>612</v>
      </c>
      <c r="D239" s="56">
        <v>8</v>
      </c>
      <c r="E239" s="30"/>
      <c r="F239" s="31">
        <f t="shared" si="71"/>
        <v>0</v>
      </c>
      <c r="G239" s="30"/>
      <c r="H239" s="31">
        <f t="shared" si="72"/>
        <v>0</v>
      </c>
      <c r="I239" s="30">
        <f t="shared" si="73"/>
        <v>0</v>
      </c>
      <c r="J239" s="31">
        <f t="shared" si="74"/>
        <v>0</v>
      </c>
      <c r="K239" s="32"/>
    </row>
    <row r="240" spans="1:11" ht="31.5" outlineLevel="2" x14ac:dyDescent="0.2">
      <c r="A240" s="27" t="s">
        <v>3297</v>
      </c>
      <c r="B240" s="28" t="s">
        <v>925</v>
      </c>
      <c r="C240" s="29" t="s">
        <v>612</v>
      </c>
      <c r="D240" s="56">
        <v>8</v>
      </c>
      <c r="E240" s="30"/>
      <c r="F240" s="31">
        <f t="shared" si="71"/>
        <v>0</v>
      </c>
      <c r="G240" s="30"/>
      <c r="H240" s="31">
        <f t="shared" si="72"/>
        <v>0</v>
      </c>
      <c r="I240" s="30">
        <f t="shared" si="73"/>
        <v>0</v>
      </c>
      <c r="J240" s="31">
        <f t="shared" si="74"/>
        <v>0</v>
      </c>
      <c r="K240" s="32"/>
    </row>
    <row r="241" spans="1:11" ht="31.5" outlineLevel="2" x14ac:dyDescent="0.2">
      <c r="A241" s="27" t="s">
        <v>3298</v>
      </c>
      <c r="B241" s="28" t="s">
        <v>926</v>
      </c>
      <c r="C241" s="29" t="s">
        <v>612</v>
      </c>
      <c r="D241" s="56">
        <v>10</v>
      </c>
      <c r="E241" s="30"/>
      <c r="F241" s="31">
        <f t="shared" si="71"/>
        <v>0</v>
      </c>
      <c r="G241" s="30"/>
      <c r="H241" s="31">
        <f t="shared" si="72"/>
        <v>0</v>
      </c>
      <c r="I241" s="30">
        <f t="shared" si="73"/>
        <v>0</v>
      </c>
      <c r="J241" s="31">
        <f t="shared" si="74"/>
        <v>0</v>
      </c>
      <c r="K241" s="32"/>
    </row>
    <row r="242" spans="1:11" ht="31.5" outlineLevel="2" x14ac:dyDescent="0.2">
      <c r="A242" s="27" t="s">
        <v>3299</v>
      </c>
      <c r="B242" s="28" t="s">
        <v>927</v>
      </c>
      <c r="C242" s="29" t="s">
        <v>612</v>
      </c>
      <c r="D242" s="56">
        <v>2</v>
      </c>
      <c r="E242" s="30"/>
      <c r="F242" s="31">
        <f t="shared" si="71"/>
        <v>0</v>
      </c>
      <c r="G242" s="30"/>
      <c r="H242" s="31">
        <f t="shared" si="72"/>
        <v>0</v>
      </c>
      <c r="I242" s="30">
        <f t="shared" si="73"/>
        <v>0</v>
      </c>
      <c r="J242" s="31">
        <f t="shared" si="74"/>
        <v>0</v>
      </c>
      <c r="K242" s="32"/>
    </row>
    <row r="243" spans="1:11" ht="31.5" outlineLevel="2" x14ac:dyDescent="0.2">
      <c r="A243" s="27" t="s">
        <v>3300</v>
      </c>
      <c r="B243" s="28" t="s">
        <v>928</v>
      </c>
      <c r="C243" s="29" t="s">
        <v>850</v>
      </c>
      <c r="D243" s="56">
        <v>60</v>
      </c>
      <c r="E243" s="30"/>
      <c r="F243" s="31">
        <f t="shared" si="71"/>
        <v>0</v>
      </c>
      <c r="G243" s="30"/>
      <c r="H243" s="31">
        <f t="shared" si="72"/>
        <v>0</v>
      </c>
      <c r="I243" s="30">
        <f t="shared" si="73"/>
        <v>0</v>
      </c>
      <c r="J243" s="31">
        <f t="shared" si="74"/>
        <v>0</v>
      </c>
      <c r="K243" s="32"/>
    </row>
    <row r="244" spans="1:11" ht="31.5" outlineLevel="2" x14ac:dyDescent="0.2">
      <c r="A244" s="27" t="s">
        <v>3301</v>
      </c>
      <c r="B244" s="28" t="s">
        <v>929</v>
      </c>
      <c r="C244" s="29" t="s">
        <v>850</v>
      </c>
      <c r="D244" s="56">
        <v>42</v>
      </c>
      <c r="E244" s="30"/>
      <c r="F244" s="31">
        <f t="shared" si="71"/>
        <v>0</v>
      </c>
      <c r="G244" s="30"/>
      <c r="H244" s="31">
        <f t="shared" si="72"/>
        <v>0</v>
      </c>
      <c r="I244" s="30">
        <f t="shared" si="73"/>
        <v>0</v>
      </c>
      <c r="J244" s="31">
        <f t="shared" si="74"/>
        <v>0</v>
      </c>
      <c r="K244" s="32"/>
    </row>
    <row r="245" spans="1:11" ht="31.5" outlineLevel="2" x14ac:dyDescent="0.2">
      <c r="A245" s="27" t="s">
        <v>3302</v>
      </c>
      <c r="B245" s="28" t="s">
        <v>930</v>
      </c>
      <c r="C245" s="29" t="s">
        <v>850</v>
      </c>
      <c r="D245" s="56">
        <v>59</v>
      </c>
      <c r="E245" s="30"/>
      <c r="F245" s="31">
        <f t="shared" si="71"/>
        <v>0</v>
      </c>
      <c r="G245" s="30"/>
      <c r="H245" s="31">
        <f t="shared" si="72"/>
        <v>0</v>
      </c>
      <c r="I245" s="30">
        <f t="shared" si="73"/>
        <v>0</v>
      </c>
      <c r="J245" s="31">
        <f t="shared" si="74"/>
        <v>0</v>
      </c>
      <c r="K245" s="32"/>
    </row>
    <row r="246" spans="1:11" ht="31.5" outlineLevel="2" x14ac:dyDescent="0.2">
      <c r="A246" s="27" t="s">
        <v>3303</v>
      </c>
      <c r="B246" s="28" t="s">
        <v>931</v>
      </c>
      <c r="C246" s="29" t="s">
        <v>850</v>
      </c>
      <c r="D246" s="56">
        <v>54</v>
      </c>
      <c r="E246" s="30"/>
      <c r="F246" s="31">
        <f t="shared" si="71"/>
        <v>0</v>
      </c>
      <c r="G246" s="30"/>
      <c r="H246" s="31">
        <f t="shared" si="72"/>
        <v>0</v>
      </c>
      <c r="I246" s="30">
        <f t="shared" si="73"/>
        <v>0</v>
      </c>
      <c r="J246" s="31">
        <f t="shared" si="74"/>
        <v>0</v>
      </c>
      <c r="K246" s="32"/>
    </row>
    <row r="247" spans="1:11" ht="31.5" outlineLevel="2" x14ac:dyDescent="0.2">
      <c r="A247" s="27" t="s">
        <v>3304</v>
      </c>
      <c r="B247" s="28" t="s">
        <v>932</v>
      </c>
      <c r="C247" s="29" t="s">
        <v>850</v>
      </c>
      <c r="D247" s="56">
        <v>71</v>
      </c>
      <c r="E247" s="30"/>
      <c r="F247" s="31">
        <f t="shared" si="71"/>
        <v>0</v>
      </c>
      <c r="G247" s="30"/>
      <c r="H247" s="31">
        <f t="shared" si="72"/>
        <v>0</v>
      </c>
      <c r="I247" s="30">
        <f t="shared" si="73"/>
        <v>0</v>
      </c>
      <c r="J247" s="31">
        <f t="shared" si="74"/>
        <v>0</v>
      </c>
      <c r="K247" s="32"/>
    </row>
    <row r="248" spans="1:11" ht="31.5" outlineLevel="2" x14ac:dyDescent="0.2">
      <c r="A248" s="27" t="s">
        <v>3305</v>
      </c>
      <c r="B248" s="28" t="s">
        <v>933</v>
      </c>
      <c r="C248" s="29" t="s">
        <v>612</v>
      </c>
      <c r="D248" s="56">
        <v>10</v>
      </c>
      <c r="E248" s="30"/>
      <c r="F248" s="31">
        <f t="shared" si="71"/>
        <v>0</v>
      </c>
      <c r="G248" s="30"/>
      <c r="H248" s="31">
        <f t="shared" si="72"/>
        <v>0</v>
      </c>
      <c r="I248" s="30">
        <f t="shared" si="73"/>
        <v>0</v>
      </c>
      <c r="J248" s="31">
        <f t="shared" si="74"/>
        <v>0</v>
      </c>
      <c r="K248" s="32"/>
    </row>
    <row r="249" spans="1:11" ht="31.5" outlineLevel="2" x14ac:dyDescent="0.2">
      <c r="A249" s="27" t="s">
        <v>3306</v>
      </c>
      <c r="B249" s="28" t="s">
        <v>934</v>
      </c>
      <c r="C249" s="29" t="s">
        <v>612</v>
      </c>
      <c r="D249" s="56">
        <v>7</v>
      </c>
      <c r="E249" s="30"/>
      <c r="F249" s="31">
        <f t="shared" si="71"/>
        <v>0</v>
      </c>
      <c r="G249" s="30"/>
      <c r="H249" s="31">
        <f t="shared" si="72"/>
        <v>0</v>
      </c>
      <c r="I249" s="30">
        <f t="shared" si="73"/>
        <v>0</v>
      </c>
      <c r="J249" s="31">
        <f t="shared" si="74"/>
        <v>0</v>
      </c>
      <c r="K249" s="32"/>
    </row>
    <row r="250" spans="1:11" ht="31.5" outlineLevel="2" x14ac:dyDescent="0.2">
      <c r="A250" s="27" t="s">
        <v>3307</v>
      </c>
      <c r="B250" s="28" t="s">
        <v>935</v>
      </c>
      <c r="C250" s="29" t="s">
        <v>612</v>
      </c>
      <c r="D250" s="56">
        <v>10</v>
      </c>
      <c r="E250" s="30"/>
      <c r="F250" s="31">
        <f t="shared" si="71"/>
        <v>0</v>
      </c>
      <c r="G250" s="30"/>
      <c r="H250" s="31">
        <f t="shared" si="72"/>
        <v>0</v>
      </c>
      <c r="I250" s="30">
        <f t="shared" si="73"/>
        <v>0</v>
      </c>
      <c r="J250" s="31">
        <f t="shared" si="74"/>
        <v>0</v>
      </c>
      <c r="K250" s="32"/>
    </row>
    <row r="251" spans="1:11" ht="31.5" outlineLevel="2" x14ac:dyDescent="0.2">
      <c r="A251" s="27" t="s">
        <v>3308</v>
      </c>
      <c r="B251" s="28" t="s">
        <v>936</v>
      </c>
      <c r="C251" s="29" t="s">
        <v>612</v>
      </c>
      <c r="D251" s="56">
        <v>8</v>
      </c>
      <c r="E251" s="30"/>
      <c r="F251" s="31">
        <f t="shared" si="71"/>
        <v>0</v>
      </c>
      <c r="G251" s="30"/>
      <c r="H251" s="31">
        <f t="shared" si="72"/>
        <v>0</v>
      </c>
      <c r="I251" s="30">
        <f t="shared" si="73"/>
        <v>0</v>
      </c>
      <c r="J251" s="31">
        <f t="shared" si="74"/>
        <v>0</v>
      </c>
      <c r="K251" s="32"/>
    </row>
    <row r="252" spans="1:11" ht="31.5" outlineLevel="2" x14ac:dyDescent="0.2">
      <c r="A252" s="27" t="s">
        <v>3309</v>
      </c>
      <c r="B252" s="28" t="s">
        <v>937</v>
      </c>
      <c r="C252" s="29" t="s">
        <v>612</v>
      </c>
      <c r="D252" s="56">
        <v>12</v>
      </c>
      <c r="E252" s="30"/>
      <c r="F252" s="31">
        <f t="shared" si="71"/>
        <v>0</v>
      </c>
      <c r="G252" s="30"/>
      <c r="H252" s="31">
        <f t="shared" si="72"/>
        <v>0</v>
      </c>
      <c r="I252" s="30">
        <f t="shared" si="73"/>
        <v>0</v>
      </c>
      <c r="J252" s="31">
        <f t="shared" si="74"/>
        <v>0</v>
      </c>
      <c r="K252" s="32"/>
    </row>
    <row r="253" spans="1:11" ht="31.5" outlineLevel="2" x14ac:dyDescent="0.2">
      <c r="A253" s="27" t="s">
        <v>3310</v>
      </c>
      <c r="B253" s="28" t="s">
        <v>938</v>
      </c>
      <c r="C253" s="29" t="s">
        <v>191</v>
      </c>
      <c r="D253" s="56">
        <v>13</v>
      </c>
      <c r="E253" s="30"/>
      <c r="F253" s="31">
        <f t="shared" si="71"/>
        <v>0</v>
      </c>
      <c r="G253" s="30"/>
      <c r="H253" s="31">
        <f t="shared" si="72"/>
        <v>0</v>
      </c>
      <c r="I253" s="30">
        <f t="shared" si="73"/>
        <v>0</v>
      </c>
      <c r="J253" s="31">
        <f t="shared" si="74"/>
        <v>0</v>
      </c>
      <c r="K253" s="32"/>
    </row>
    <row r="254" spans="1:11" ht="31.5" outlineLevel="2" x14ac:dyDescent="0.2">
      <c r="A254" s="27" t="s">
        <v>3311</v>
      </c>
      <c r="B254" s="28" t="s">
        <v>939</v>
      </c>
      <c r="C254" s="29" t="s">
        <v>191</v>
      </c>
      <c r="D254" s="56">
        <v>3</v>
      </c>
      <c r="E254" s="30"/>
      <c r="F254" s="31">
        <f t="shared" si="71"/>
        <v>0</v>
      </c>
      <c r="G254" s="30"/>
      <c r="H254" s="31">
        <f t="shared" si="72"/>
        <v>0</v>
      </c>
      <c r="I254" s="30">
        <f t="shared" si="73"/>
        <v>0</v>
      </c>
      <c r="J254" s="31">
        <f t="shared" si="74"/>
        <v>0</v>
      </c>
      <c r="K254" s="32"/>
    </row>
    <row r="255" spans="1:11" ht="31.5" outlineLevel="2" x14ac:dyDescent="0.2">
      <c r="A255" s="27" t="s">
        <v>3312</v>
      </c>
      <c r="B255" s="28" t="s">
        <v>940</v>
      </c>
      <c r="C255" s="29" t="s">
        <v>191</v>
      </c>
      <c r="D255" s="56">
        <v>2</v>
      </c>
      <c r="E255" s="30"/>
      <c r="F255" s="31">
        <f t="shared" si="71"/>
        <v>0</v>
      </c>
      <c r="G255" s="30"/>
      <c r="H255" s="31">
        <f t="shared" si="72"/>
        <v>0</v>
      </c>
      <c r="I255" s="30">
        <f t="shared" si="73"/>
        <v>0</v>
      </c>
      <c r="J255" s="31">
        <f t="shared" si="74"/>
        <v>0</v>
      </c>
      <c r="K255" s="32"/>
    </row>
    <row r="256" spans="1:11" ht="31.5" outlineLevel="2" x14ac:dyDescent="0.2">
      <c r="A256" s="27" t="s">
        <v>3313</v>
      </c>
      <c r="B256" s="28" t="s">
        <v>941</v>
      </c>
      <c r="C256" s="29" t="s">
        <v>191</v>
      </c>
      <c r="D256" s="56">
        <v>3</v>
      </c>
      <c r="E256" s="30"/>
      <c r="F256" s="31">
        <f t="shared" si="71"/>
        <v>0</v>
      </c>
      <c r="G256" s="30"/>
      <c r="H256" s="31">
        <f t="shared" si="72"/>
        <v>0</v>
      </c>
      <c r="I256" s="30">
        <f t="shared" si="73"/>
        <v>0</v>
      </c>
      <c r="J256" s="31">
        <f t="shared" si="74"/>
        <v>0</v>
      </c>
      <c r="K256" s="32"/>
    </row>
    <row r="257" spans="1:11" ht="31.5" outlineLevel="2" x14ac:dyDescent="0.2">
      <c r="A257" s="27" t="s">
        <v>3314</v>
      </c>
      <c r="B257" s="28" t="s">
        <v>942</v>
      </c>
      <c r="C257" s="29" t="s">
        <v>191</v>
      </c>
      <c r="D257" s="56">
        <v>2</v>
      </c>
      <c r="E257" s="30"/>
      <c r="F257" s="31">
        <f t="shared" si="71"/>
        <v>0</v>
      </c>
      <c r="G257" s="30"/>
      <c r="H257" s="31">
        <f t="shared" si="72"/>
        <v>0</v>
      </c>
      <c r="I257" s="30">
        <f t="shared" si="73"/>
        <v>0</v>
      </c>
      <c r="J257" s="31">
        <f t="shared" si="74"/>
        <v>0</v>
      </c>
      <c r="K257" s="32"/>
    </row>
    <row r="258" spans="1:11" ht="31.5" outlineLevel="2" x14ac:dyDescent="0.2">
      <c r="A258" s="27" t="s">
        <v>3315</v>
      </c>
      <c r="B258" s="28" t="s">
        <v>943</v>
      </c>
      <c r="C258" s="29" t="s">
        <v>191</v>
      </c>
      <c r="D258" s="56">
        <v>2</v>
      </c>
      <c r="E258" s="30"/>
      <c r="F258" s="31">
        <f t="shared" si="71"/>
        <v>0</v>
      </c>
      <c r="G258" s="30"/>
      <c r="H258" s="31">
        <f t="shared" si="72"/>
        <v>0</v>
      </c>
      <c r="I258" s="30">
        <f t="shared" si="73"/>
        <v>0</v>
      </c>
      <c r="J258" s="31">
        <f t="shared" si="74"/>
        <v>0</v>
      </c>
      <c r="K258" s="32"/>
    </row>
    <row r="259" spans="1:11" ht="15.75" outlineLevel="1" x14ac:dyDescent="0.2">
      <c r="A259" s="27"/>
      <c r="B259" s="99" t="s">
        <v>944</v>
      </c>
      <c r="C259" s="29"/>
      <c r="D259" s="56"/>
      <c r="E259" s="30"/>
      <c r="F259" s="31"/>
      <c r="G259" s="30"/>
      <c r="H259" s="31"/>
      <c r="I259" s="30"/>
      <c r="J259" s="31"/>
      <c r="K259" s="32"/>
    </row>
    <row r="260" spans="1:11" ht="31.5" outlineLevel="2" x14ac:dyDescent="0.2">
      <c r="A260" s="27" t="s">
        <v>3316</v>
      </c>
      <c r="B260" s="28" t="s">
        <v>945</v>
      </c>
      <c r="C260" s="29" t="s">
        <v>612</v>
      </c>
      <c r="D260" s="56">
        <v>3</v>
      </c>
      <c r="E260" s="30"/>
      <c r="F260" s="31">
        <f t="shared" ref="F260:F292" si="75">E260*D260</f>
        <v>0</v>
      </c>
      <c r="G260" s="30"/>
      <c r="H260" s="31">
        <f t="shared" ref="H260:H292" si="76">G260*D260</f>
        <v>0</v>
      </c>
      <c r="I260" s="30">
        <f t="shared" ref="I260:I292" si="77">E260+G260</f>
        <v>0</v>
      </c>
      <c r="J260" s="31">
        <f t="shared" ref="J260:J292" si="78">D260*I260</f>
        <v>0</v>
      </c>
      <c r="K260" s="32"/>
    </row>
    <row r="261" spans="1:11" ht="15.75" outlineLevel="2" x14ac:dyDescent="0.2">
      <c r="A261" s="27" t="s">
        <v>3317</v>
      </c>
      <c r="B261" s="28" t="s">
        <v>946</v>
      </c>
      <c r="C261" s="29" t="s">
        <v>612</v>
      </c>
      <c r="D261" s="56">
        <v>3</v>
      </c>
      <c r="E261" s="30"/>
      <c r="F261" s="31">
        <f t="shared" si="75"/>
        <v>0</v>
      </c>
      <c r="G261" s="30"/>
      <c r="H261" s="31">
        <f t="shared" si="76"/>
        <v>0</v>
      </c>
      <c r="I261" s="30">
        <f t="shared" si="77"/>
        <v>0</v>
      </c>
      <c r="J261" s="31">
        <f t="shared" si="78"/>
        <v>0</v>
      </c>
      <c r="K261" s="32"/>
    </row>
    <row r="262" spans="1:11" ht="31.5" outlineLevel="2" x14ac:dyDescent="0.2">
      <c r="A262" s="27" t="s">
        <v>3318</v>
      </c>
      <c r="B262" s="28" t="s">
        <v>947</v>
      </c>
      <c r="C262" s="29" t="s">
        <v>612</v>
      </c>
      <c r="D262" s="56">
        <v>1</v>
      </c>
      <c r="E262" s="30"/>
      <c r="F262" s="31">
        <f t="shared" si="75"/>
        <v>0</v>
      </c>
      <c r="G262" s="30"/>
      <c r="H262" s="31">
        <f t="shared" si="76"/>
        <v>0</v>
      </c>
      <c r="I262" s="30">
        <f t="shared" si="77"/>
        <v>0</v>
      </c>
      <c r="J262" s="31">
        <f t="shared" si="78"/>
        <v>0</v>
      </c>
      <c r="K262" s="32"/>
    </row>
    <row r="263" spans="1:11" ht="31.5" outlineLevel="2" x14ac:dyDescent="0.2">
      <c r="A263" s="27" t="s">
        <v>3319</v>
      </c>
      <c r="B263" s="28" t="s">
        <v>948</v>
      </c>
      <c r="C263" s="29" t="s">
        <v>611</v>
      </c>
      <c r="D263" s="56">
        <v>1</v>
      </c>
      <c r="E263" s="30"/>
      <c r="F263" s="31">
        <f t="shared" si="75"/>
        <v>0</v>
      </c>
      <c r="G263" s="30"/>
      <c r="H263" s="31">
        <f t="shared" si="76"/>
        <v>0</v>
      </c>
      <c r="I263" s="30">
        <f t="shared" si="77"/>
        <v>0</v>
      </c>
      <c r="J263" s="31">
        <f t="shared" si="78"/>
        <v>0</v>
      </c>
      <c r="K263" s="32"/>
    </row>
    <row r="264" spans="1:11" ht="31.5" outlineLevel="2" x14ac:dyDescent="0.2">
      <c r="A264" s="27" t="s">
        <v>3320</v>
      </c>
      <c r="B264" s="28" t="s">
        <v>1469</v>
      </c>
      <c r="C264" s="29" t="s">
        <v>612</v>
      </c>
      <c r="D264" s="56">
        <v>1</v>
      </c>
      <c r="E264" s="30"/>
      <c r="F264" s="31">
        <f t="shared" si="75"/>
        <v>0</v>
      </c>
      <c r="G264" s="30"/>
      <c r="H264" s="31">
        <f t="shared" si="76"/>
        <v>0</v>
      </c>
      <c r="I264" s="30">
        <f t="shared" si="77"/>
        <v>0</v>
      </c>
      <c r="J264" s="31">
        <f t="shared" si="78"/>
        <v>0</v>
      </c>
      <c r="K264" s="32"/>
    </row>
    <row r="265" spans="1:11" ht="31.5" outlineLevel="2" x14ac:dyDescent="0.2">
      <c r="A265" s="27" t="s">
        <v>3321</v>
      </c>
      <c r="B265" s="28" t="s">
        <v>949</v>
      </c>
      <c r="C265" s="29" t="s">
        <v>612</v>
      </c>
      <c r="D265" s="56">
        <v>3</v>
      </c>
      <c r="E265" s="30"/>
      <c r="F265" s="31">
        <f t="shared" si="75"/>
        <v>0</v>
      </c>
      <c r="G265" s="30"/>
      <c r="H265" s="31">
        <f t="shared" si="76"/>
        <v>0</v>
      </c>
      <c r="I265" s="30">
        <f t="shared" si="77"/>
        <v>0</v>
      </c>
      <c r="J265" s="31">
        <f t="shared" si="78"/>
        <v>0</v>
      </c>
      <c r="K265" s="32"/>
    </row>
    <row r="266" spans="1:11" ht="15.75" outlineLevel="2" x14ac:dyDescent="0.2">
      <c r="A266" s="27" t="s">
        <v>3322</v>
      </c>
      <c r="B266" s="28" t="s">
        <v>950</v>
      </c>
      <c r="C266" s="29" t="s">
        <v>611</v>
      </c>
      <c r="D266" s="56">
        <v>1</v>
      </c>
      <c r="E266" s="30"/>
      <c r="F266" s="31">
        <f t="shared" si="75"/>
        <v>0</v>
      </c>
      <c r="G266" s="30"/>
      <c r="H266" s="31">
        <f t="shared" si="76"/>
        <v>0</v>
      </c>
      <c r="I266" s="30">
        <f t="shared" si="77"/>
        <v>0</v>
      </c>
      <c r="J266" s="31">
        <f t="shared" si="78"/>
        <v>0</v>
      </c>
      <c r="K266" s="32"/>
    </row>
    <row r="267" spans="1:11" ht="15.75" outlineLevel="2" x14ac:dyDescent="0.2">
      <c r="A267" s="27" t="s">
        <v>3323</v>
      </c>
      <c r="B267" s="28" t="s">
        <v>951</v>
      </c>
      <c r="C267" s="29" t="s">
        <v>612</v>
      </c>
      <c r="D267" s="56">
        <v>4</v>
      </c>
      <c r="E267" s="30"/>
      <c r="F267" s="31">
        <f t="shared" si="75"/>
        <v>0</v>
      </c>
      <c r="G267" s="30"/>
      <c r="H267" s="31">
        <f t="shared" si="76"/>
        <v>0</v>
      </c>
      <c r="I267" s="30">
        <f t="shared" si="77"/>
        <v>0</v>
      </c>
      <c r="J267" s="31">
        <f t="shared" si="78"/>
        <v>0</v>
      </c>
      <c r="K267" s="32"/>
    </row>
    <row r="268" spans="1:11" ht="15.75" outlineLevel="2" x14ac:dyDescent="0.2">
      <c r="A268" s="27" t="s">
        <v>3324</v>
      </c>
      <c r="B268" s="28" t="s">
        <v>952</v>
      </c>
      <c r="C268" s="29" t="s">
        <v>612</v>
      </c>
      <c r="D268" s="56">
        <v>3</v>
      </c>
      <c r="E268" s="30"/>
      <c r="F268" s="31">
        <f t="shared" si="75"/>
        <v>0</v>
      </c>
      <c r="G268" s="30"/>
      <c r="H268" s="31">
        <f t="shared" si="76"/>
        <v>0</v>
      </c>
      <c r="I268" s="30">
        <f t="shared" si="77"/>
        <v>0</v>
      </c>
      <c r="J268" s="31">
        <f t="shared" si="78"/>
        <v>0</v>
      </c>
      <c r="K268" s="32"/>
    </row>
    <row r="269" spans="1:11" ht="15.75" outlineLevel="2" x14ac:dyDescent="0.2">
      <c r="A269" s="27" t="s">
        <v>3325</v>
      </c>
      <c r="B269" s="28" t="s">
        <v>953</v>
      </c>
      <c r="C269" s="29" t="s">
        <v>612</v>
      </c>
      <c r="D269" s="56">
        <v>3</v>
      </c>
      <c r="E269" s="30"/>
      <c r="F269" s="31">
        <f t="shared" si="75"/>
        <v>0</v>
      </c>
      <c r="G269" s="30"/>
      <c r="H269" s="31">
        <f t="shared" si="76"/>
        <v>0</v>
      </c>
      <c r="I269" s="30">
        <f t="shared" si="77"/>
        <v>0</v>
      </c>
      <c r="J269" s="31">
        <f t="shared" si="78"/>
        <v>0</v>
      </c>
      <c r="K269" s="32"/>
    </row>
    <row r="270" spans="1:11" ht="15.75" outlineLevel="2" x14ac:dyDescent="0.2">
      <c r="A270" s="27" t="s">
        <v>3326</v>
      </c>
      <c r="B270" s="28" t="s">
        <v>954</v>
      </c>
      <c r="C270" s="29" t="s">
        <v>612</v>
      </c>
      <c r="D270" s="56">
        <v>3</v>
      </c>
      <c r="E270" s="30"/>
      <c r="F270" s="31">
        <f t="shared" si="75"/>
        <v>0</v>
      </c>
      <c r="G270" s="30"/>
      <c r="H270" s="31">
        <f t="shared" si="76"/>
        <v>0</v>
      </c>
      <c r="I270" s="30">
        <f t="shared" si="77"/>
        <v>0</v>
      </c>
      <c r="J270" s="31">
        <f t="shared" si="78"/>
        <v>0</v>
      </c>
      <c r="K270" s="32"/>
    </row>
    <row r="271" spans="1:11" ht="31.5" outlineLevel="2" x14ac:dyDescent="0.2">
      <c r="A271" s="27" t="s">
        <v>3327</v>
      </c>
      <c r="B271" s="28" t="s">
        <v>955</v>
      </c>
      <c r="C271" s="29" t="s">
        <v>244</v>
      </c>
      <c r="D271" s="56">
        <v>10</v>
      </c>
      <c r="E271" s="30"/>
      <c r="F271" s="31">
        <f t="shared" si="75"/>
        <v>0</v>
      </c>
      <c r="G271" s="30"/>
      <c r="H271" s="31">
        <f t="shared" si="76"/>
        <v>0</v>
      </c>
      <c r="I271" s="30">
        <f t="shared" si="77"/>
        <v>0</v>
      </c>
      <c r="J271" s="31">
        <f t="shared" si="78"/>
        <v>0</v>
      </c>
      <c r="K271" s="32"/>
    </row>
    <row r="272" spans="1:11" ht="31.5" outlineLevel="2" x14ac:dyDescent="0.2">
      <c r="A272" s="27" t="s">
        <v>3328</v>
      </c>
      <c r="B272" s="28" t="s">
        <v>956</v>
      </c>
      <c r="C272" s="29" t="s">
        <v>244</v>
      </c>
      <c r="D272" s="56">
        <v>9</v>
      </c>
      <c r="E272" s="30"/>
      <c r="F272" s="31">
        <f t="shared" si="75"/>
        <v>0</v>
      </c>
      <c r="G272" s="30"/>
      <c r="H272" s="31">
        <f t="shared" si="76"/>
        <v>0</v>
      </c>
      <c r="I272" s="30">
        <f t="shared" si="77"/>
        <v>0</v>
      </c>
      <c r="J272" s="31">
        <f t="shared" si="78"/>
        <v>0</v>
      </c>
      <c r="K272" s="32"/>
    </row>
    <row r="273" spans="1:11" ht="31.5" outlineLevel="2" x14ac:dyDescent="0.2">
      <c r="A273" s="27" t="s">
        <v>3329</v>
      </c>
      <c r="B273" s="28" t="s">
        <v>957</v>
      </c>
      <c r="C273" s="29" t="s">
        <v>244</v>
      </c>
      <c r="D273" s="56">
        <v>4</v>
      </c>
      <c r="E273" s="30"/>
      <c r="F273" s="31">
        <f t="shared" si="75"/>
        <v>0</v>
      </c>
      <c r="G273" s="30"/>
      <c r="H273" s="31">
        <f t="shared" si="76"/>
        <v>0</v>
      </c>
      <c r="I273" s="30">
        <f t="shared" si="77"/>
        <v>0</v>
      </c>
      <c r="J273" s="31">
        <f t="shared" si="78"/>
        <v>0</v>
      </c>
      <c r="K273" s="32"/>
    </row>
    <row r="274" spans="1:11" ht="15.75" outlineLevel="2" x14ac:dyDescent="0.2">
      <c r="A274" s="27" t="s">
        <v>3330</v>
      </c>
      <c r="B274" s="28" t="s">
        <v>958</v>
      </c>
      <c r="C274" s="29" t="s">
        <v>612</v>
      </c>
      <c r="D274" s="56">
        <v>1</v>
      </c>
      <c r="E274" s="30"/>
      <c r="F274" s="31">
        <f t="shared" si="75"/>
        <v>0</v>
      </c>
      <c r="G274" s="30"/>
      <c r="H274" s="31">
        <f t="shared" si="76"/>
        <v>0</v>
      </c>
      <c r="I274" s="30">
        <f t="shared" si="77"/>
        <v>0</v>
      </c>
      <c r="J274" s="31">
        <f t="shared" si="78"/>
        <v>0</v>
      </c>
      <c r="K274" s="32"/>
    </row>
    <row r="275" spans="1:11" ht="15.75" outlineLevel="2" x14ac:dyDescent="0.2">
      <c r="A275" s="27" t="s">
        <v>3331</v>
      </c>
      <c r="B275" s="28" t="s">
        <v>959</v>
      </c>
      <c r="C275" s="29" t="s">
        <v>612</v>
      </c>
      <c r="D275" s="56">
        <v>1</v>
      </c>
      <c r="E275" s="30"/>
      <c r="F275" s="31">
        <f t="shared" si="75"/>
        <v>0</v>
      </c>
      <c r="G275" s="30"/>
      <c r="H275" s="31">
        <f t="shared" si="76"/>
        <v>0</v>
      </c>
      <c r="I275" s="30">
        <f t="shared" si="77"/>
        <v>0</v>
      </c>
      <c r="J275" s="31">
        <f t="shared" si="78"/>
        <v>0</v>
      </c>
      <c r="K275" s="32"/>
    </row>
    <row r="276" spans="1:11" ht="15.75" outlineLevel="2" x14ac:dyDescent="0.2">
      <c r="A276" s="27" t="s">
        <v>3332</v>
      </c>
      <c r="B276" s="28" t="s">
        <v>960</v>
      </c>
      <c r="C276" s="29" t="s">
        <v>612</v>
      </c>
      <c r="D276" s="56">
        <v>7</v>
      </c>
      <c r="E276" s="30"/>
      <c r="F276" s="31">
        <f t="shared" si="75"/>
        <v>0</v>
      </c>
      <c r="G276" s="30"/>
      <c r="H276" s="31">
        <f t="shared" si="76"/>
        <v>0</v>
      </c>
      <c r="I276" s="30">
        <f t="shared" si="77"/>
        <v>0</v>
      </c>
      <c r="J276" s="31">
        <f t="shared" si="78"/>
        <v>0</v>
      </c>
      <c r="K276" s="32"/>
    </row>
    <row r="277" spans="1:11" ht="15.75" outlineLevel="2" x14ac:dyDescent="0.2">
      <c r="A277" s="27" t="s">
        <v>3333</v>
      </c>
      <c r="B277" s="28" t="s">
        <v>961</v>
      </c>
      <c r="C277" s="29" t="s">
        <v>612</v>
      </c>
      <c r="D277" s="56">
        <v>6</v>
      </c>
      <c r="E277" s="30"/>
      <c r="F277" s="31">
        <f t="shared" si="75"/>
        <v>0</v>
      </c>
      <c r="G277" s="30"/>
      <c r="H277" s="31">
        <f t="shared" si="76"/>
        <v>0</v>
      </c>
      <c r="I277" s="30">
        <f t="shared" si="77"/>
        <v>0</v>
      </c>
      <c r="J277" s="31">
        <f t="shared" si="78"/>
        <v>0</v>
      </c>
      <c r="K277" s="32"/>
    </row>
    <row r="278" spans="1:11" ht="15.75" outlineLevel="2" x14ac:dyDescent="0.2">
      <c r="A278" s="27" t="s">
        <v>3334</v>
      </c>
      <c r="B278" s="28" t="s">
        <v>962</v>
      </c>
      <c r="C278" s="29" t="s">
        <v>612</v>
      </c>
      <c r="D278" s="56">
        <v>4</v>
      </c>
      <c r="E278" s="30"/>
      <c r="F278" s="31">
        <f t="shared" si="75"/>
        <v>0</v>
      </c>
      <c r="G278" s="30"/>
      <c r="H278" s="31">
        <f t="shared" si="76"/>
        <v>0</v>
      </c>
      <c r="I278" s="30">
        <f t="shared" si="77"/>
        <v>0</v>
      </c>
      <c r="J278" s="31">
        <f t="shared" si="78"/>
        <v>0</v>
      </c>
      <c r="K278" s="32"/>
    </row>
    <row r="279" spans="1:11" ht="294.75" customHeight="1" outlineLevel="2" x14ac:dyDescent="0.2">
      <c r="A279" s="27" t="s">
        <v>3335</v>
      </c>
      <c r="B279" s="99" t="s">
        <v>1465</v>
      </c>
      <c r="C279" s="29" t="s">
        <v>612</v>
      </c>
      <c r="D279" s="56">
        <v>4</v>
      </c>
      <c r="E279" s="30"/>
      <c r="F279" s="31">
        <f t="shared" si="75"/>
        <v>0</v>
      </c>
      <c r="G279" s="30"/>
      <c r="H279" s="31">
        <f t="shared" si="76"/>
        <v>0</v>
      </c>
      <c r="I279" s="30">
        <f t="shared" si="77"/>
        <v>0</v>
      </c>
      <c r="J279" s="31">
        <f t="shared" si="78"/>
        <v>0</v>
      </c>
      <c r="K279" s="32"/>
    </row>
    <row r="280" spans="1:11" ht="15.75" outlineLevel="2" x14ac:dyDescent="0.2">
      <c r="A280" s="27" t="s">
        <v>3336</v>
      </c>
      <c r="B280" s="28" t="s">
        <v>963</v>
      </c>
      <c r="C280" s="29" t="s">
        <v>612</v>
      </c>
      <c r="D280" s="56">
        <v>8</v>
      </c>
      <c r="E280" s="30"/>
      <c r="F280" s="31">
        <f t="shared" si="75"/>
        <v>0</v>
      </c>
      <c r="G280" s="30"/>
      <c r="H280" s="31">
        <f t="shared" si="76"/>
        <v>0</v>
      </c>
      <c r="I280" s="30">
        <f t="shared" si="77"/>
        <v>0</v>
      </c>
      <c r="J280" s="31">
        <f t="shared" si="78"/>
        <v>0</v>
      </c>
      <c r="K280" s="32"/>
    </row>
    <row r="281" spans="1:11" ht="63" outlineLevel="2" x14ac:dyDescent="0.2">
      <c r="A281" s="27" t="s">
        <v>3337</v>
      </c>
      <c r="B281" s="99" t="s">
        <v>971</v>
      </c>
      <c r="C281" s="29" t="s">
        <v>612</v>
      </c>
      <c r="D281" s="56">
        <v>1</v>
      </c>
      <c r="E281" s="30"/>
      <c r="F281" s="31">
        <f t="shared" si="75"/>
        <v>0</v>
      </c>
      <c r="G281" s="30"/>
      <c r="H281" s="31">
        <f t="shared" si="76"/>
        <v>0</v>
      </c>
      <c r="I281" s="30">
        <f t="shared" si="77"/>
        <v>0</v>
      </c>
      <c r="J281" s="31">
        <f t="shared" si="78"/>
        <v>0</v>
      </c>
      <c r="K281" s="32"/>
    </row>
    <row r="282" spans="1:11" ht="78.75" outlineLevel="2" x14ac:dyDescent="0.2">
      <c r="A282" s="27" t="s">
        <v>3338</v>
      </c>
      <c r="B282" s="99" t="s">
        <v>974</v>
      </c>
      <c r="C282" s="29" t="s">
        <v>612</v>
      </c>
      <c r="D282" s="56">
        <v>1</v>
      </c>
      <c r="E282" s="30"/>
      <c r="F282" s="31">
        <f t="shared" si="75"/>
        <v>0</v>
      </c>
      <c r="G282" s="30"/>
      <c r="H282" s="31">
        <f t="shared" si="76"/>
        <v>0</v>
      </c>
      <c r="I282" s="30">
        <f t="shared" si="77"/>
        <v>0</v>
      </c>
      <c r="J282" s="31">
        <f t="shared" si="78"/>
        <v>0</v>
      </c>
      <c r="K282" s="32"/>
    </row>
    <row r="283" spans="1:11" ht="47.25" outlineLevel="2" x14ac:dyDescent="0.2">
      <c r="A283" s="27" t="s">
        <v>3339</v>
      </c>
      <c r="B283" s="99" t="s">
        <v>973</v>
      </c>
      <c r="C283" s="29" t="s">
        <v>612</v>
      </c>
      <c r="D283" s="56">
        <v>1</v>
      </c>
      <c r="E283" s="30"/>
      <c r="F283" s="31">
        <f t="shared" si="75"/>
        <v>0</v>
      </c>
      <c r="G283" s="30"/>
      <c r="H283" s="31">
        <f t="shared" si="76"/>
        <v>0</v>
      </c>
      <c r="I283" s="30">
        <f t="shared" si="77"/>
        <v>0</v>
      </c>
      <c r="J283" s="31">
        <f t="shared" si="78"/>
        <v>0</v>
      </c>
      <c r="K283" s="32"/>
    </row>
    <row r="284" spans="1:11" ht="63" outlineLevel="2" x14ac:dyDescent="0.2">
      <c r="A284" s="27" t="s">
        <v>3340</v>
      </c>
      <c r="B284" s="99" t="s">
        <v>972</v>
      </c>
      <c r="C284" s="29" t="s">
        <v>612</v>
      </c>
      <c r="D284" s="56">
        <v>1</v>
      </c>
      <c r="E284" s="30"/>
      <c r="F284" s="31">
        <f t="shared" si="75"/>
        <v>0</v>
      </c>
      <c r="G284" s="30"/>
      <c r="H284" s="31">
        <f t="shared" si="76"/>
        <v>0</v>
      </c>
      <c r="I284" s="30">
        <f t="shared" si="77"/>
        <v>0</v>
      </c>
      <c r="J284" s="31">
        <f t="shared" si="78"/>
        <v>0</v>
      </c>
      <c r="K284" s="32"/>
    </row>
    <row r="285" spans="1:11" ht="15.75" outlineLevel="2" x14ac:dyDescent="0.2">
      <c r="A285" s="27" t="s">
        <v>3341</v>
      </c>
      <c r="B285" s="28" t="s">
        <v>964</v>
      </c>
      <c r="C285" s="29" t="s">
        <v>612</v>
      </c>
      <c r="D285" s="56">
        <v>4</v>
      </c>
      <c r="E285" s="30"/>
      <c r="F285" s="31">
        <f t="shared" si="75"/>
        <v>0</v>
      </c>
      <c r="G285" s="30"/>
      <c r="H285" s="31">
        <f t="shared" si="76"/>
        <v>0</v>
      </c>
      <c r="I285" s="30">
        <f t="shared" si="77"/>
        <v>0</v>
      </c>
      <c r="J285" s="31">
        <f t="shared" si="78"/>
        <v>0</v>
      </c>
      <c r="K285" s="32"/>
    </row>
    <row r="286" spans="1:11" ht="15.75" outlineLevel="2" x14ac:dyDescent="0.2">
      <c r="A286" s="27" t="s">
        <v>3342</v>
      </c>
      <c r="B286" s="28" t="s">
        <v>965</v>
      </c>
      <c r="C286" s="29" t="s">
        <v>612</v>
      </c>
      <c r="D286" s="56">
        <v>4</v>
      </c>
      <c r="E286" s="30"/>
      <c r="F286" s="31">
        <f t="shared" si="75"/>
        <v>0</v>
      </c>
      <c r="G286" s="30"/>
      <c r="H286" s="31">
        <f t="shared" si="76"/>
        <v>0</v>
      </c>
      <c r="I286" s="30">
        <f t="shared" si="77"/>
        <v>0</v>
      </c>
      <c r="J286" s="31">
        <f t="shared" si="78"/>
        <v>0</v>
      </c>
      <c r="K286" s="32"/>
    </row>
    <row r="287" spans="1:11" ht="15.75" outlineLevel="2" x14ac:dyDescent="0.2">
      <c r="A287" s="27" t="s">
        <v>3343</v>
      </c>
      <c r="B287" s="28" t="s">
        <v>966</v>
      </c>
      <c r="C287" s="29" t="s">
        <v>612</v>
      </c>
      <c r="D287" s="56">
        <v>4</v>
      </c>
      <c r="E287" s="30"/>
      <c r="F287" s="31">
        <f t="shared" si="75"/>
        <v>0</v>
      </c>
      <c r="G287" s="30"/>
      <c r="H287" s="31">
        <f t="shared" si="76"/>
        <v>0</v>
      </c>
      <c r="I287" s="30">
        <f t="shared" si="77"/>
        <v>0</v>
      </c>
      <c r="J287" s="31">
        <f t="shared" si="78"/>
        <v>0</v>
      </c>
      <c r="K287" s="32"/>
    </row>
    <row r="288" spans="1:11" ht="15.75" outlineLevel="2" x14ac:dyDescent="0.2">
      <c r="A288" s="27" t="s">
        <v>3344</v>
      </c>
      <c r="B288" s="28" t="s">
        <v>967</v>
      </c>
      <c r="C288" s="29" t="s">
        <v>612</v>
      </c>
      <c r="D288" s="56">
        <v>4</v>
      </c>
      <c r="E288" s="30"/>
      <c r="F288" s="31">
        <f t="shared" si="75"/>
        <v>0</v>
      </c>
      <c r="G288" s="30"/>
      <c r="H288" s="31">
        <f t="shared" si="76"/>
        <v>0</v>
      </c>
      <c r="I288" s="30">
        <f t="shared" si="77"/>
        <v>0</v>
      </c>
      <c r="J288" s="31">
        <f t="shared" si="78"/>
        <v>0</v>
      </c>
      <c r="K288" s="32"/>
    </row>
    <row r="289" spans="1:11" ht="15.75" outlineLevel="2" x14ac:dyDescent="0.2">
      <c r="A289" s="27" t="s">
        <v>3345</v>
      </c>
      <c r="B289" s="28" t="s">
        <v>968</v>
      </c>
      <c r="C289" s="29" t="s">
        <v>612</v>
      </c>
      <c r="D289" s="56">
        <v>1</v>
      </c>
      <c r="E289" s="30"/>
      <c r="F289" s="31">
        <f t="shared" si="75"/>
        <v>0</v>
      </c>
      <c r="G289" s="30"/>
      <c r="H289" s="31">
        <f t="shared" si="76"/>
        <v>0</v>
      </c>
      <c r="I289" s="30">
        <f t="shared" si="77"/>
        <v>0</v>
      </c>
      <c r="J289" s="31">
        <f t="shared" si="78"/>
        <v>0</v>
      </c>
      <c r="K289" s="32"/>
    </row>
    <row r="290" spans="1:11" ht="15.75" outlineLevel="2" x14ac:dyDescent="0.2">
      <c r="A290" s="27" t="s">
        <v>3346</v>
      </c>
      <c r="B290" s="28" t="s">
        <v>969</v>
      </c>
      <c r="C290" s="29" t="s">
        <v>612</v>
      </c>
      <c r="D290" s="56">
        <v>1</v>
      </c>
      <c r="E290" s="30"/>
      <c r="F290" s="31">
        <f t="shared" si="75"/>
        <v>0</v>
      </c>
      <c r="G290" s="30"/>
      <c r="H290" s="31">
        <f t="shared" si="76"/>
        <v>0</v>
      </c>
      <c r="I290" s="30">
        <f t="shared" si="77"/>
        <v>0</v>
      </c>
      <c r="J290" s="31">
        <f t="shared" si="78"/>
        <v>0</v>
      </c>
      <c r="K290" s="32"/>
    </row>
    <row r="291" spans="1:11" ht="15.75" outlineLevel="2" x14ac:dyDescent="0.2">
      <c r="A291" s="27" t="s">
        <v>3347</v>
      </c>
      <c r="B291" s="28" t="s">
        <v>970</v>
      </c>
      <c r="C291" s="29" t="s">
        <v>612</v>
      </c>
      <c r="D291" s="56">
        <v>4</v>
      </c>
      <c r="E291" s="30"/>
      <c r="F291" s="31">
        <f t="shared" si="75"/>
        <v>0</v>
      </c>
      <c r="G291" s="30"/>
      <c r="H291" s="31">
        <f t="shared" si="76"/>
        <v>0</v>
      </c>
      <c r="I291" s="30">
        <f t="shared" si="77"/>
        <v>0</v>
      </c>
      <c r="J291" s="31">
        <f t="shared" si="78"/>
        <v>0</v>
      </c>
      <c r="K291" s="32"/>
    </row>
    <row r="292" spans="1:11" ht="15.75" outlineLevel="2" x14ac:dyDescent="0.2">
      <c r="A292" s="179" t="s">
        <v>3348</v>
      </c>
      <c r="B292" s="99" t="s">
        <v>1460</v>
      </c>
      <c r="C292" s="102" t="s">
        <v>131</v>
      </c>
      <c r="D292" s="103">
        <v>1</v>
      </c>
      <c r="E292" s="104"/>
      <c r="F292" s="105">
        <f t="shared" si="75"/>
        <v>0</v>
      </c>
      <c r="G292" s="104"/>
      <c r="H292" s="105">
        <f t="shared" si="76"/>
        <v>0</v>
      </c>
      <c r="I292" s="104">
        <f t="shared" si="77"/>
        <v>0</v>
      </c>
      <c r="J292" s="105">
        <f t="shared" si="78"/>
        <v>0</v>
      </c>
    </row>
    <row r="293" spans="1:11" ht="15.75" x14ac:dyDescent="0.2">
      <c r="A293" s="64" t="s">
        <v>2957</v>
      </c>
      <c r="B293" s="63" t="s">
        <v>1017</v>
      </c>
      <c r="C293" s="65"/>
      <c r="D293" s="66"/>
      <c r="E293" s="67"/>
      <c r="F293" s="68">
        <f>SUBTOTAL(9,F294:F309)</f>
        <v>0</v>
      </c>
      <c r="G293" s="67"/>
      <c r="H293" s="68">
        <f>SUBTOTAL(9,H294:H309)</f>
        <v>0</v>
      </c>
      <c r="I293" s="67"/>
      <c r="J293" s="68">
        <f>SUBTOTAL(9,J294:J309)</f>
        <v>0</v>
      </c>
      <c r="K293" s="69" t="s">
        <v>1769</v>
      </c>
    </row>
    <row r="294" spans="1:11" ht="15.75" outlineLevel="1" x14ac:dyDescent="0.2">
      <c r="A294" s="27"/>
      <c r="B294" s="99" t="s">
        <v>78</v>
      </c>
      <c r="C294" s="29"/>
      <c r="D294" s="56"/>
      <c r="E294" s="30"/>
      <c r="F294" s="31"/>
      <c r="G294" s="30"/>
      <c r="H294" s="31"/>
      <c r="I294" s="30"/>
      <c r="J294" s="31"/>
      <c r="K294" s="32"/>
    </row>
    <row r="295" spans="1:11" ht="31.5" outlineLevel="2" x14ac:dyDescent="0.2">
      <c r="A295" s="27" t="s">
        <v>3349</v>
      </c>
      <c r="B295" s="28" t="s">
        <v>838</v>
      </c>
      <c r="C295" s="29" t="s">
        <v>837</v>
      </c>
      <c r="D295" s="56">
        <v>468.67</v>
      </c>
      <c r="E295" s="30"/>
      <c r="F295" s="31">
        <f t="shared" ref="F295:F309" si="79">E295*D295</f>
        <v>0</v>
      </c>
      <c r="G295" s="30"/>
      <c r="H295" s="31">
        <f t="shared" ref="H295:H309" si="80">G295*D295</f>
        <v>0</v>
      </c>
      <c r="I295" s="30">
        <f t="shared" ref="I295:I307" si="81">E295+G295</f>
        <v>0</v>
      </c>
      <c r="J295" s="31">
        <f t="shared" ref="J295:J307" si="82">D295*I295</f>
        <v>0</v>
      </c>
      <c r="K295" s="32"/>
    </row>
    <row r="296" spans="1:11" ht="31.5" outlineLevel="2" x14ac:dyDescent="0.2">
      <c r="A296" s="27" t="s">
        <v>3350</v>
      </c>
      <c r="B296" s="28" t="s">
        <v>839</v>
      </c>
      <c r="C296" s="29" t="s">
        <v>837</v>
      </c>
      <c r="D296" s="56">
        <v>1432.94</v>
      </c>
      <c r="E296" s="30"/>
      <c r="F296" s="31">
        <f t="shared" si="79"/>
        <v>0</v>
      </c>
      <c r="G296" s="30"/>
      <c r="H296" s="31">
        <f t="shared" si="80"/>
        <v>0</v>
      </c>
      <c r="I296" s="30">
        <f t="shared" si="81"/>
        <v>0</v>
      </c>
      <c r="J296" s="31">
        <f t="shared" si="82"/>
        <v>0</v>
      </c>
      <c r="K296" s="32"/>
    </row>
    <row r="297" spans="1:11" ht="15.75" outlineLevel="2" x14ac:dyDescent="0.2">
      <c r="A297" s="27" t="s">
        <v>3351</v>
      </c>
      <c r="B297" s="28" t="s">
        <v>840</v>
      </c>
      <c r="C297" s="29" t="s">
        <v>837</v>
      </c>
      <c r="D297" s="56">
        <v>1520.66</v>
      </c>
      <c r="E297" s="30"/>
      <c r="F297" s="31">
        <f t="shared" si="79"/>
        <v>0</v>
      </c>
      <c r="G297" s="30"/>
      <c r="H297" s="31">
        <f t="shared" si="80"/>
        <v>0</v>
      </c>
      <c r="I297" s="30">
        <f t="shared" si="81"/>
        <v>0</v>
      </c>
      <c r="J297" s="31">
        <f t="shared" si="82"/>
        <v>0</v>
      </c>
      <c r="K297" s="32"/>
    </row>
    <row r="298" spans="1:11" ht="31.5" outlineLevel="2" x14ac:dyDescent="0.2">
      <c r="A298" s="27" t="s">
        <v>3352</v>
      </c>
      <c r="B298" s="28" t="s">
        <v>841</v>
      </c>
      <c r="C298" s="29" t="s">
        <v>837</v>
      </c>
      <c r="D298" s="56">
        <v>47.72</v>
      </c>
      <c r="E298" s="30"/>
      <c r="F298" s="31">
        <f t="shared" si="79"/>
        <v>0</v>
      </c>
      <c r="G298" s="30"/>
      <c r="H298" s="31">
        <f t="shared" si="80"/>
        <v>0</v>
      </c>
      <c r="I298" s="30">
        <f t="shared" si="81"/>
        <v>0</v>
      </c>
      <c r="J298" s="31">
        <f t="shared" si="82"/>
        <v>0</v>
      </c>
      <c r="K298" s="32"/>
    </row>
    <row r="299" spans="1:11" ht="15.75" outlineLevel="2" x14ac:dyDescent="0.2">
      <c r="A299" s="27" t="s">
        <v>3353</v>
      </c>
      <c r="B299" s="28" t="s">
        <v>842</v>
      </c>
      <c r="C299" s="29" t="s">
        <v>837</v>
      </c>
      <c r="D299" s="56">
        <v>204.45</v>
      </c>
      <c r="E299" s="30"/>
      <c r="F299" s="31">
        <f t="shared" si="79"/>
        <v>0</v>
      </c>
      <c r="G299" s="30"/>
      <c r="H299" s="31">
        <f t="shared" si="80"/>
        <v>0</v>
      </c>
      <c r="I299" s="30">
        <f t="shared" si="81"/>
        <v>0</v>
      </c>
      <c r="J299" s="31">
        <f t="shared" si="82"/>
        <v>0</v>
      </c>
      <c r="K299" s="32"/>
    </row>
    <row r="300" spans="1:11" ht="31.5" outlineLevel="2" x14ac:dyDescent="0.2">
      <c r="A300" s="27" t="s">
        <v>3354</v>
      </c>
      <c r="B300" s="28" t="s">
        <v>843</v>
      </c>
      <c r="C300" s="29" t="s">
        <v>837</v>
      </c>
      <c r="D300" s="56">
        <v>13.62</v>
      </c>
      <c r="E300" s="30"/>
      <c r="F300" s="31">
        <f t="shared" si="79"/>
        <v>0</v>
      </c>
      <c r="G300" s="30"/>
      <c r="H300" s="31">
        <f t="shared" si="80"/>
        <v>0</v>
      </c>
      <c r="I300" s="30">
        <f t="shared" si="81"/>
        <v>0</v>
      </c>
      <c r="J300" s="31">
        <f t="shared" si="82"/>
        <v>0</v>
      </c>
      <c r="K300" s="32"/>
    </row>
    <row r="301" spans="1:11" ht="31.5" outlineLevel="2" x14ac:dyDescent="0.2">
      <c r="A301" s="27" t="s">
        <v>3355</v>
      </c>
      <c r="B301" s="28" t="s">
        <v>844</v>
      </c>
      <c r="C301" s="29" t="s">
        <v>837</v>
      </c>
      <c r="D301" s="56">
        <v>1209.07</v>
      </c>
      <c r="E301" s="30"/>
      <c r="F301" s="31">
        <f t="shared" si="79"/>
        <v>0</v>
      </c>
      <c r="G301" s="30"/>
      <c r="H301" s="31">
        <f t="shared" si="80"/>
        <v>0</v>
      </c>
      <c r="I301" s="30">
        <f t="shared" si="81"/>
        <v>0</v>
      </c>
      <c r="J301" s="31">
        <f t="shared" si="82"/>
        <v>0</v>
      </c>
      <c r="K301" s="32"/>
    </row>
    <row r="302" spans="1:11" ht="31.5" outlineLevel="2" x14ac:dyDescent="0.2">
      <c r="A302" s="27" t="s">
        <v>3356</v>
      </c>
      <c r="B302" s="28" t="s">
        <v>845</v>
      </c>
      <c r="C302" s="29" t="s">
        <v>837</v>
      </c>
      <c r="D302" s="56">
        <v>33.229999999999997</v>
      </c>
      <c r="E302" s="30"/>
      <c r="F302" s="31">
        <f t="shared" si="79"/>
        <v>0</v>
      </c>
      <c r="G302" s="30"/>
      <c r="H302" s="31">
        <f t="shared" si="80"/>
        <v>0</v>
      </c>
      <c r="I302" s="30">
        <f t="shared" si="81"/>
        <v>0</v>
      </c>
      <c r="J302" s="31">
        <f t="shared" si="82"/>
        <v>0</v>
      </c>
      <c r="K302" s="32"/>
    </row>
    <row r="303" spans="1:11" ht="15.75" outlineLevel="2" x14ac:dyDescent="0.2">
      <c r="A303" s="27" t="s">
        <v>3357</v>
      </c>
      <c r="B303" s="28" t="s">
        <v>846</v>
      </c>
      <c r="C303" s="29" t="s">
        <v>837</v>
      </c>
      <c r="D303" s="56">
        <v>468.67</v>
      </c>
      <c r="E303" s="30"/>
      <c r="F303" s="31">
        <f t="shared" si="79"/>
        <v>0</v>
      </c>
      <c r="G303" s="30"/>
      <c r="H303" s="31">
        <f t="shared" si="80"/>
        <v>0</v>
      </c>
      <c r="I303" s="30">
        <f t="shared" si="81"/>
        <v>0</v>
      </c>
      <c r="J303" s="31">
        <f t="shared" si="82"/>
        <v>0</v>
      </c>
      <c r="K303" s="32"/>
    </row>
    <row r="304" spans="1:11" ht="15.75" outlineLevel="2" x14ac:dyDescent="0.2">
      <c r="A304" s="27" t="s">
        <v>3358</v>
      </c>
      <c r="B304" s="28" t="s">
        <v>1018</v>
      </c>
      <c r="C304" s="29" t="s">
        <v>28</v>
      </c>
      <c r="D304" s="56">
        <v>916.92</v>
      </c>
      <c r="E304" s="38"/>
      <c r="F304" s="31">
        <f t="shared" si="79"/>
        <v>0</v>
      </c>
      <c r="G304" s="38"/>
      <c r="H304" s="31">
        <f t="shared" si="80"/>
        <v>0</v>
      </c>
      <c r="I304" s="30">
        <f t="shared" si="81"/>
        <v>0</v>
      </c>
      <c r="J304" s="31">
        <f t="shared" si="82"/>
        <v>0</v>
      </c>
      <c r="K304" s="32"/>
    </row>
    <row r="305" spans="1:11" ht="15.75" outlineLevel="1" x14ac:dyDescent="0.2">
      <c r="A305" s="27"/>
      <c r="B305" s="99" t="s">
        <v>847</v>
      </c>
      <c r="C305" s="29"/>
      <c r="D305" s="101"/>
      <c r="E305" s="30"/>
      <c r="F305" s="31"/>
      <c r="G305" s="30"/>
      <c r="H305" s="31"/>
      <c r="I305" s="30"/>
      <c r="J305" s="31"/>
      <c r="K305" s="32"/>
    </row>
    <row r="306" spans="1:11" ht="47.25" outlineLevel="2" x14ac:dyDescent="0.2">
      <c r="A306" s="27" t="s">
        <v>3359</v>
      </c>
      <c r="B306" s="28" t="s">
        <v>1019</v>
      </c>
      <c r="C306" s="29" t="s">
        <v>850</v>
      </c>
      <c r="D306" s="56">
        <v>169</v>
      </c>
      <c r="E306" s="30"/>
      <c r="F306" s="31">
        <f t="shared" si="79"/>
        <v>0</v>
      </c>
      <c r="G306" s="30"/>
      <c r="H306" s="31">
        <f t="shared" si="80"/>
        <v>0</v>
      </c>
      <c r="I306" s="30">
        <f t="shared" si="81"/>
        <v>0</v>
      </c>
      <c r="J306" s="31">
        <f t="shared" si="82"/>
        <v>0</v>
      </c>
      <c r="K306" s="32"/>
    </row>
    <row r="307" spans="1:11" ht="47.25" outlineLevel="2" x14ac:dyDescent="0.2">
      <c r="A307" s="27" t="s">
        <v>3360</v>
      </c>
      <c r="B307" s="28" t="s">
        <v>1020</v>
      </c>
      <c r="C307" s="29" t="s">
        <v>850</v>
      </c>
      <c r="D307" s="56">
        <v>30</v>
      </c>
      <c r="E307" s="30"/>
      <c r="F307" s="31">
        <f t="shared" si="79"/>
        <v>0</v>
      </c>
      <c r="G307" s="30"/>
      <c r="H307" s="31">
        <f t="shared" si="80"/>
        <v>0</v>
      </c>
      <c r="I307" s="30">
        <f t="shared" si="81"/>
        <v>0</v>
      </c>
      <c r="J307" s="31">
        <f t="shared" si="82"/>
        <v>0</v>
      </c>
      <c r="K307" s="32"/>
    </row>
    <row r="308" spans="1:11" ht="15.75" outlineLevel="2" x14ac:dyDescent="0.2">
      <c r="A308" s="27" t="s">
        <v>3361</v>
      </c>
      <c r="B308" s="28" t="s">
        <v>1021</v>
      </c>
      <c r="C308" s="29" t="s">
        <v>191</v>
      </c>
      <c r="D308" s="56">
        <v>6</v>
      </c>
      <c r="E308" s="30"/>
      <c r="F308" s="31">
        <f t="shared" si="79"/>
        <v>0</v>
      </c>
      <c r="G308" s="30"/>
      <c r="H308" s="31">
        <f t="shared" si="80"/>
        <v>0</v>
      </c>
      <c r="I308" s="30"/>
      <c r="J308" s="31"/>
      <c r="K308" s="32"/>
    </row>
    <row r="309" spans="1:11" ht="15.75" outlineLevel="2" x14ac:dyDescent="0.2">
      <c r="A309" s="179" t="s">
        <v>3362</v>
      </c>
      <c r="B309" s="99" t="s">
        <v>1460</v>
      </c>
      <c r="C309" s="102" t="s">
        <v>131</v>
      </c>
      <c r="D309" s="103">
        <v>1</v>
      </c>
      <c r="E309" s="104"/>
      <c r="F309" s="105">
        <f t="shared" si="79"/>
        <v>0</v>
      </c>
      <c r="G309" s="104"/>
      <c r="H309" s="105">
        <f t="shared" si="80"/>
        <v>0</v>
      </c>
      <c r="I309" s="104">
        <f t="shared" ref="I309" si="83">E309+G309</f>
        <v>0</v>
      </c>
      <c r="J309" s="105">
        <f t="shared" ref="J309" si="84">D309*I309</f>
        <v>0</v>
      </c>
    </row>
  </sheetData>
  <mergeCells count="8">
    <mergeCell ref="I6:J6"/>
    <mergeCell ref="K6:K7"/>
    <mergeCell ref="A6:A7"/>
    <mergeCell ref="B6:B7"/>
    <mergeCell ref="C6:C7"/>
    <mergeCell ref="D6:D7"/>
    <mergeCell ref="E6:F6"/>
    <mergeCell ref="G6:H6"/>
  </mergeCells>
  <pageMargins left="0.7" right="0.7" top="0.75" bottom="0.75" header="0.3" footer="0.3"/>
  <pageSetup paperSize="9" scale="30" orientation="portrait" r:id="rId1"/>
  <colBreaks count="1" manualBreakCount="1">
    <brk id="11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70"/>
  <sheetViews>
    <sheetView view="pageBreakPreview" zoomScale="85" zoomScaleNormal="85" zoomScaleSheetLayoutView="85" workbookViewId="0">
      <selection activeCell="F9" sqref="F9"/>
    </sheetView>
  </sheetViews>
  <sheetFormatPr defaultRowHeight="12.75" outlineLevelRow="2" x14ac:dyDescent="0.2"/>
  <cols>
    <col min="1" max="1" width="15.5703125" customWidth="1"/>
    <col min="2" max="2" width="65.5703125" customWidth="1"/>
    <col min="3" max="3" width="12.42578125" customWidth="1"/>
    <col min="4" max="4" width="14" customWidth="1"/>
    <col min="5" max="5" width="17.7109375" style="98" customWidth="1"/>
    <col min="6" max="10" width="17.7109375" customWidth="1"/>
    <col min="11" max="11" width="52.85546875" bestFit="1" customWidth="1"/>
  </cols>
  <sheetData>
    <row r="1" spans="1:11" ht="15.75" x14ac:dyDescent="0.2">
      <c r="A1" s="78" t="s">
        <v>3468</v>
      </c>
    </row>
    <row r="2" spans="1:11" ht="15.75" x14ac:dyDescent="0.2">
      <c r="A2" s="85" t="s">
        <v>3363</v>
      </c>
    </row>
    <row r="3" spans="1:11" ht="15.75" x14ac:dyDescent="0.2">
      <c r="A3" s="88" t="s">
        <v>3523</v>
      </c>
    </row>
    <row r="4" spans="1:11" ht="15.75" x14ac:dyDescent="0.2">
      <c r="A4" s="88" t="s">
        <v>2</v>
      </c>
    </row>
    <row r="5" spans="1:11" ht="13.5" thickBot="1" x14ac:dyDescent="0.25"/>
    <row r="6" spans="1:11" ht="37.5" customHeight="1" x14ac:dyDescent="0.2">
      <c r="A6" s="215" t="s">
        <v>3</v>
      </c>
      <c r="B6" s="215" t="s">
        <v>4</v>
      </c>
      <c r="C6" s="215" t="s">
        <v>5</v>
      </c>
      <c r="D6" s="221" t="s">
        <v>0</v>
      </c>
      <c r="E6" s="217" t="str">
        <f>'ЭТАП 1'!E7:F7</f>
        <v>Стоимость материалов и оборудования</v>
      </c>
      <c r="F6" s="218"/>
      <c r="G6" s="217" t="str">
        <f>'ЭТАП 1'!G7:H7</f>
        <v>Стоимость трудозатрат</v>
      </c>
      <c r="H6" s="218"/>
      <c r="I6" s="217" t="s">
        <v>37</v>
      </c>
      <c r="J6" s="218"/>
      <c r="K6" s="219" t="s">
        <v>6</v>
      </c>
    </row>
    <row r="7" spans="1:11" ht="16.5" thickBot="1" x14ac:dyDescent="0.25">
      <c r="A7" s="216"/>
      <c r="B7" s="216"/>
      <c r="C7" s="216"/>
      <c r="D7" s="222"/>
      <c r="E7" s="172" t="s">
        <v>33</v>
      </c>
      <c r="F7" s="16" t="s">
        <v>34</v>
      </c>
      <c r="G7" s="15" t="s">
        <v>33</v>
      </c>
      <c r="H7" s="16" t="s">
        <v>34</v>
      </c>
      <c r="I7" s="15" t="s">
        <v>33</v>
      </c>
      <c r="J7" s="16" t="s">
        <v>34</v>
      </c>
      <c r="K7" s="220"/>
    </row>
    <row r="8" spans="1:11" ht="15.75" x14ac:dyDescent="0.2">
      <c r="A8" s="17" t="s">
        <v>7</v>
      </c>
      <c r="B8" s="18">
        <v>2</v>
      </c>
      <c r="C8" s="19">
        <v>3</v>
      </c>
      <c r="D8" s="19">
        <v>4</v>
      </c>
      <c r="E8" s="173">
        <v>5</v>
      </c>
      <c r="F8" s="19">
        <v>6</v>
      </c>
      <c r="G8" s="20">
        <v>7</v>
      </c>
      <c r="H8" s="19">
        <v>8</v>
      </c>
      <c r="I8" s="20">
        <v>9</v>
      </c>
      <c r="J8" s="19">
        <v>10</v>
      </c>
      <c r="K8" s="19">
        <v>11</v>
      </c>
    </row>
    <row r="9" spans="1:11" ht="15.75" x14ac:dyDescent="0.2">
      <c r="A9" s="21" t="s">
        <v>1673</v>
      </c>
      <c r="B9" s="22" t="s">
        <v>50</v>
      </c>
      <c r="C9" s="23"/>
      <c r="D9" s="55"/>
      <c r="E9" s="174"/>
      <c r="F9" s="25">
        <f>SUBTOTAL(9,F10:F70)</f>
        <v>0</v>
      </c>
      <c r="G9" s="24"/>
      <c r="H9" s="25">
        <f>SUBTOTAL(9,H10:H70)</f>
        <v>0</v>
      </c>
      <c r="I9" s="24"/>
      <c r="J9" s="25">
        <f>SUBTOTAL(9,J10:J70)</f>
        <v>0</v>
      </c>
      <c r="K9" s="26"/>
    </row>
    <row r="10" spans="1:11" ht="15.75" collapsed="1" x14ac:dyDescent="0.2">
      <c r="A10" s="64" t="s">
        <v>2958</v>
      </c>
      <c r="B10" s="63" t="s">
        <v>1802</v>
      </c>
      <c r="C10" s="65"/>
      <c r="D10" s="66"/>
      <c r="E10" s="67"/>
      <c r="F10" s="68">
        <f>SUBTOTAL(9,F12:F55)</f>
        <v>0</v>
      </c>
      <c r="G10" s="67"/>
      <c r="H10" s="68">
        <f>SUBTOTAL(9,H12:H55)</f>
        <v>0</v>
      </c>
      <c r="I10" s="67"/>
      <c r="J10" s="68">
        <f>SUBTOTAL(9,J12:J55)</f>
        <v>0</v>
      </c>
      <c r="K10" s="69" t="s">
        <v>1801</v>
      </c>
    </row>
    <row r="11" spans="1:11" ht="15.75" hidden="1" outlineLevel="1" collapsed="1" x14ac:dyDescent="0.2">
      <c r="A11" s="27"/>
      <c r="B11" s="99" t="s">
        <v>1339</v>
      </c>
      <c r="C11" s="29"/>
      <c r="D11" s="56"/>
      <c r="E11" s="176"/>
      <c r="F11" s="31">
        <f t="shared" ref="F11" si="0">E11*D11</f>
        <v>0</v>
      </c>
      <c r="G11" s="30"/>
      <c r="H11" s="31">
        <f t="shared" ref="H11" si="1">G11*D11</f>
        <v>0</v>
      </c>
      <c r="I11" s="30">
        <f t="shared" ref="I11" si="2">E11+G11</f>
        <v>0</v>
      </c>
      <c r="J11" s="31">
        <f t="shared" ref="J11" si="3">D11*I11</f>
        <v>0</v>
      </c>
      <c r="K11" s="32"/>
    </row>
    <row r="12" spans="1:11" ht="31.5" hidden="1" outlineLevel="2" x14ac:dyDescent="0.2">
      <c r="A12" s="27" t="s">
        <v>3364</v>
      </c>
      <c r="B12" s="28" t="s">
        <v>1340</v>
      </c>
      <c r="C12" s="29" t="s">
        <v>191</v>
      </c>
      <c r="D12" s="56">
        <v>9</v>
      </c>
      <c r="E12" s="176"/>
      <c r="F12" s="31">
        <f t="shared" ref="F12:F13" si="4">E12*D12</f>
        <v>0</v>
      </c>
      <c r="G12" s="30"/>
      <c r="H12" s="31">
        <f t="shared" ref="H12" si="5">G12*D12</f>
        <v>0</v>
      </c>
      <c r="I12" s="30">
        <f t="shared" ref="I12" si="6">E12+G12</f>
        <v>0</v>
      </c>
      <c r="J12" s="31">
        <f t="shared" ref="J12" si="7">D12*I12</f>
        <v>0</v>
      </c>
      <c r="K12" s="32"/>
    </row>
    <row r="13" spans="1:11" ht="31.5" hidden="1" outlineLevel="2" x14ac:dyDescent="0.2">
      <c r="A13" s="27" t="s">
        <v>3365</v>
      </c>
      <c r="B13" s="28" t="s">
        <v>1341</v>
      </c>
      <c r="C13" s="29" t="s">
        <v>191</v>
      </c>
      <c r="D13" s="56">
        <v>8</v>
      </c>
      <c r="E13" s="176"/>
      <c r="F13" s="31">
        <f t="shared" si="4"/>
        <v>0</v>
      </c>
      <c r="G13" s="30"/>
      <c r="H13" s="31">
        <f t="shared" ref="H13" si="8">G13*D13</f>
        <v>0</v>
      </c>
      <c r="I13" s="30">
        <f t="shared" ref="I13" si="9">E13+G13</f>
        <v>0</v>
      </c>
      <c r="J13" s="31">
        <f t="shared" ref="J13" si="10">D13*I13</f>
        <v>0</v>
      </c>
      <c r="K13" s="32"/>
    </row>
    <row r="14" spans="1:11" ht="31.5" hidden="1" outlineLevel="2" x14ac:dyDescent="0.2">
      <c r="A14" s="27" t="s">
        <v>3366</v>
      </c>
      <c r="B14" s="28" t="s">
        <v>1342</v>
      </c>
      <c r="C14" s="29" t="s">
        <v>191</v>
      </c>
      <c r="D14" s="56">
        <v>2</v>
      </c>
      <c r="E14" s="176"/>
      <c r="F14" s="31">
        <f t="shared" ref="F14:F17" si="11">E14*D14</f>
        <v>0</v>
      </c>
      <c r="G14" s="30"/>
      <c r="H14" s="31">
        <f t="shared" ref="H14:H17" si="12">G14*D14</f>
        <v>0</v>
      </c>
      <c r="I14" s="30">
        <f t="shared" ref="I14:I17" si="13">E14+G14</f>
        <v>0</v>
      </c>
      <c r="J14" s="31">
        <f t="shared" ref="J14:J17" si="14">D14*I14</f>
        <v>0</v>
      </c>
      <c r="K14" s="32"/>
    </row>
    <row r="15" spans="1:11" ht="31.5" hidden="1" outlineLevel="2" x14ac:dyDescent="0.2">
      <c r="A15" s="27" t="s">
        <v>3367</v>
      </c>
      <c r="B15" s="28" t="s">
        <v>1343</v>
      </c>
      <c r="C15" s="29" t="s">
        <v>191</v>
      </c>
      <c r="D15" s="56">
        <v>100</v>
      </c>
      <c r="E15" s="176"/>
      <c r="F15" s="31">
        <f t="shared" si="11"/>
        <v>0</v>
      </c>
      <c r="G15" s="30"/>
      <c r="H15" s="31">
        <f t="shared" si="12"/>
        <v>0</v>
      </c>
      <c r="I15" s="30">
        <f t="shared" si="13"/>
        <v>0</v>
      </c>
      <c r="J15" s="31">
        <f t="shared" si="14"/>
        <v>0</v>
      </c>
      <c r="K15" s="32"/>
    </row>
    <row r="16" spans="1:11" ht="15.75" hidden="1" outlineLevel="2" x14ac:dyDescent="0.2">
      <c r="A16" s="27" t="s">
        <v>3368</v>
      </c>
      <c r="B16" s="28" t="s">
        <v>1344</v>
      </c>
      <c r="C16" s="29" t="s">
        <v>191</v>
      </c>
      <c r="D16" s="56">
        <v>17</v>
      </c>
      <c r="E16" s="176"/>
      <c r="F16" s="31">
        <f t="shared" si="11"/>
        <v>0</v>
      </c>
      <c r="G16" s="30"/>
      <c r="H16" s="31">
        <f t="shared" si="12"/>
        <v>0</v>
      </c>
      <c r="I16" s="30">
        <f t="shared" si="13"/>
        <v>0</v>
      </c>
      <c r="J16" s="31">
        <f t="shared" si="14"/>
        <v>0</v>
      </c>
      <c r="K16" s="32"/>
    </row>
    <row r="17" spans="1:11" ht="15.75" hidden="1" outlineLevel="2" x14ac:dyDescent="0.2">
      <c r="A17" s="27" t="s">
        <v>3369</v>
      </c>
      <c r="B17" s="28" t="s">
        <v>1345</v>
      </c>
      <c r="C17" s="29" t="s">
        <v>191</v>
      </c>
      <c r="D17" s="56">
        <v>17</v>
      </c>
      <c r="E17" s="176"/>
      <c r="F17" s="31">
        <f t="shared" si="11"/>
        <v>0</v>
      </c>
      <c r="G17" s="30"/>
      <c r="H17" s="31">
        <f t="shared" si="12"/>
        <v>0</v>
      </c>
      <c r="I17" s="30">
        <f t="shared" si="13"/>
        <v>0</v>
      </c>
      <c r="J17" s="31">
        <f t="shared" si="14"/>
        <v>0</v>
      </c>
      <c r="K17" s="32"/>
    </row>
    <row r="18" spans="1:11" ht="15.75" hidden="1" outlineLevel="2" x14ac:dyDescent="0.2">
      <c r="A18" s="27" t="s">
        <v>3370</v>
      </c>
      <c r="B18" s="28" t="s">
        <v>1346</v>
      </c>
      <c r="C18" s="29" t="s">
        <v>191</v>
      </c>
      <c r="D18" s="56">
        <v>2</v>
      </c>
      <c r="E18" s="176"/>
      <c r="F18" s="31">
        <f t="shared" ref="F18:F32" si="15">E18*D18</f>
        <v>0</v>
      </c>
      <c r="G18" s="30"/>
      <c r="H18" s="31">
        <f t="shared" ref="H18:H32" si="16">G18*D18</f>
        <v>0</v>
      </c>
      <c r="I18" s="30">
        <f t="shared" ref="I18:I32" si="17">E18+G18</f>
        <v>0</v>
      </c>
      <c r="J18" s="31">
        <f t="shared" ref="J18:J32" si="18">D18*I18</f>
        <v>0</v>
      </c>
      <c r="K18" s="32"/>
    </row>
    <row r="19" spans="1:11" ht="31.5" hidden="1" outlineLevel="2" x14ac:dyDescent="0.2">
      <c r="A19" s="27" t="s">
        <v>3371</v>
      </c>
      <c r="B19" s="28" t="s">
        <v>1347</v>
      </c>
      <c r="C19" s="29" t="s">
        <v>191</v>
      </c>
      <c r="D19" s="56">
        <v>16</v>
      </c>
      <c r="E19" s="176"/>
      <c r="F19" s="31">
        <f t="shared" si="15"/>
        <v>0</v>
      </c>
      <c r="G19" s="30"/>
      <c r="H19" s="31">
        <f t="shared" si="16"/>
        <v>0</v>
      </c>
      <c r="I19" s="30">
        <f t="shared" si="17"/>
        <v>0</v>
      </c>
      <c r="J19" s="31">
        <f t="shared" si="18"/>
        <v>0</v>
      </c>
      <c r="K19" s="32"/>
    </row>
    <row r="20" spans="1:11" ht="31.5" hidden="1" outlineLevel="2" x14ac:dyDescent="0.2">
      <c r="A20" s="27" t="s">
        <v>3372</v>
      </c>
      <c r="B20" s="28" t="s">
        <v>1348</v>
      </c>
      <c r="C20" s="29" t="s">
        <v>191</v>
      </c>
      <c r="D20" s="56">
        <v>3</v>
      </c>
      <c r="E20" s="176"/>
      <c r="F20" s="31">
        <f t="shared" si="15"/>
        <v>0</v>
      </c>
      <c r="G20" s="30"/>
      <c r="H20" s="31">
        <f t="shared" si="16"/>
        <v>0</v>
      </c>
      <c r="I20" s="30">
        <f t="shared" si="17"/>
        <v>0</v>
      </c>
      <c r="J20" s="31">
        <f t="shared" si="18"/>
        <v>0</v>
      </c>
      <c r="K20" s="32"/>
    </row>
    <row r="21" spans="1:11" ht="31.5" hidden="1" outlineLevel="2" x14ac:dyDescent="0.2">
      <c r="A21" s="27" t="s">
        <v>3373</v>
      </c>
      <c r="B21" s="28" t="s">
        <v>1349</v>
      </c>
      <c r="C21" s="29" t="s">
        <v>244</v>
      </c>
      <c r="D21" s="56">
        <v>1716</v>
      </c>
      <c r="E21" s="176"/>
      <c r="F21" s="31">
        <f t="shared" si="15"/>
        <v>0</v>
      </c>
      <c r="G21" s="30"/>
      <c r="H21" s="31">
        <f t="shared" si="16"/>
        <v>0</v>
      </c>
      <c r="I21" s="30">
        <f t="shared" si="17"/>
        <v>0</v>
      </c>
      <c r="J21" s="31">
        <f t="shared" si="18"/>
        <v>0</v>
      </c>
      <c r="K21" s="32"/>
    </row>
    <row r="22" spans="1:11" ht="31.5" hidden="1" outlineLevel="2" x14ac:dyDescent="0.2">
      <c r="A22" s="27" t="s">
        <v>3374</v>
      </c>
      <c r="B22" s="28" t="s">
        <v>1350</v>
      </c>
      <c r="C22" s="29" t="s">
        <v>244</v>
      </c>
      <c r="D22" s="56">
        <v>974</v>
      </c>
      <c r="E22" s="176"/>
      <c r="F22" s="31">
        <f t="shared" si="15"/>
        <v>0</v>
      </c>
      <c r="G22" s="30"/>
      <c r="H22" s="31">
        <f t="shared" si="16"/>
        <v>0</v>
      </c>
      <c r="I22" s="30">
        <f t="shared" si="17"/>
        <v>0</v>
      </c>
      <c r="J22" s="31">
        <f t="shared" si="18"/>
        <v>0</v>
      </c>
      <c r="K22" s="32"/>
    </row>
    <row r="23" spans="1:11" ht="31.5" hidden="1" outlineLevel="2" x14ac:dyDescent="0.2">
      <c r="A23" s="27" t="s">
        <v>3375</v>
      </c>
      <c r="B23" s="28" t="s">
        <v>1351</v>
      </c>
      <c r="C23" s="29" t="s">
        <v>191</v>
      </c>
      <c r="D23" s="56">
        <v>172</v>
      </c>
      <c r="E23" s="176"/>
      <c r="F23" s="31">
        <f t="shared" si="15"/>
        <v>0</v>
      </c>
      <c r="G23" s="30"/>
      <c r="H23" s="31">
        <f t="shared" si="16"/>
        <v>0</v>
      </c>
      <c r="I23" s="30">
        <f t="shared" si="17"/>
        <v>0</v>
      </c>
      <c r="J23" s="31">
        <f t="shared" si="18"/>
        <v>0</v>
      </c>
      <c r="K23" s="32"/>
    </row>
    <row r="24" spans="1:11" ht="31.5" hidden="1" outlineLevel="2" x14ac:dyDescent="0.2">
      <c r="A24" s="27" t="s">
        <v>3376</v>
      </c>
      <c r="B24" s="28" t="s">
        <v>1352</v>
      </c>
      <c r="C24" s="29" t="s">
        <v>191</v>
      </c>
      <c r="D24" s="56">
        <v>98</v>
      </c>
      <c r="E24" s="176"/>
      <c r="F24" s="31">
        <f t="shared" si="15"/>
        <v>0</v>
      </c>
      <c r="G24" s="30"/>
      <c r="H24" s="31">
        <f t="shared" si="16"/>
        <v>0</v>
      </c>
      <c r="I24" s="30">
        <f t="shared" si="17"/>
        <v>0</v>
      </c>
      <c r="J24" s="31">
        <f t="shared" si="18"/>
        <v>0</v>
      </c>
      <c r="K24" s="32"/>
    </row>
    <row r="25" spans="1:11" ht="31.5" hidden="1" outlineLevel="2" x14ac:dyDescent="0.2">
      <c r="A25" s="27" t="s">
        <v>3377</v>
      </c>
      <c r="B25" s="28" t="s">
        <v>1353</v>
      </c>
      <c r="C25" s="29" t="s">
        <v>191</v>
      </c>
      <c r="D25" s="56">
        <v>50</v>
      </c>
      <c r="E25" s="176"/>
      <c r="F25" s="31">
        <f t="shared" si="15"/>
        <v>0</v>
      </c>
      <c r="G25" s="30"/>
      <c r="H25" s="31">
        <f t="shared" si="16"/>
        <v>0</v>
      </c>
      <c r="I25" s="30">
        <f t="shared" si="17"/>
        <v>0</v>
      </c>
      <c r="J25" s="31">
        <f t="shared" si="18"/>
        <v>0</v>
      </c>
      <c r="K25" s="32"/>
    </row>
    <row r="26" spans="1:11" ht="31.5" hidden="1" outlineLevel="2" x14ac:dyDescent="0.2">
      <c r="A26" s="27" t="s">
        <v>3378</v>
      </c>
      <c r="B26" s="28" t="s">
        <v>1354</v>
      </c>
      <c r="C26" s="29" t="s">
        <v>191</v>
      </c>
      <c r="D26" s="56">
        <v>35</v>
      </c>
      <c r="E26" s="176"/>
      <c r="F26" s="31">
        <f t="shared" si="15"/>
        <v>0</v>
      </c>
      <c r="G26" s="30"/>
      <c r="H26" s="31">
        <f t="shared" si="16"/>
        <v>0</v>
      </c>
      <c r="I26" s="30">
        <f t="shared" si="17"/>
        <v>0</v>
      </c>
      <c r="J26" s="31">
        <f t="shared" si="18"/>
        <v>0</v>
      </c>
      <c r="K26" s="32"/>
    </row>
    <row r="27" spans="1:11" ht="31.5" hidden="1" outlineLevel="2" x14ac:dyDescent="0.2">
      <c r="A27" s="27" t="s">
        <v>3379</v>
      </c>
      <c r="B27" s="28" t="s">
        <v>1355</v>
      </c>
      <c r="C27" s="29" t="s">
        <v>244</v>
      </c>
      <c r="D27" s="56">
        <v>120</v>
      </c>
      <c r="E27" s="176"/>
      <c r="F27" s="31">
        <f t="shared" si="15"/>
        <v>0</v>
      </c>
      <c r="G27" s="30"/>
      <c r="H27" s="31">
        <f t="shared" si="16"/>
        <v>0</v>
      </c>
      <c r="I27" s="30">
        <f t="shared" si="17"/>
        <v>0</v>
      </c>
      <c r="J27" s="31">
        <f t="shared" si="18"/>
        <v>0</v>
      </c>
      <c r="K27" s="32"/>
    </row>
    <row r="28" spans="1:11" ht="47.25" hidden="1" outlineLevel="2" x14ac:dyDescent="0.2">
      <c r="A28" s="27" t="s">
        <v>3380</v>
      </c>
      <c r="B28" s="28" t="s">
        <v>1356</v>
      </c>
      <c r="C28" s="29" t="s">
        <v>121</v>
      </c>
      <c r="D28" s="56">
        <v>53.4</v>
      </c>
      <c r="E28" s="176"/>
      <c r="F28" s="31">
        <f t="shared" si="15"/>
        <v>0</v>
      </c>
      <c r="G28" s="30"/>
      <c r="H28" s="31">
        <f t="shared" si="16"/>
        <v>0</v>
      </c>
      <c r="I28" s="30">
        <f t="shared" si="17"/>
        <v>0</v>
      </c>
      <c r="J28" s="31">
        <f t="shared" si="18"/>
        <v>0</v>
      </c>
      <c r="K28" s="32"/>
    </row>
    <row r="29" spans="1:11" ht="15.75" hidden="1" outlineLevel="2" x14ac:dyDescent="0.2">
      <c r="A29" s="27" t="s">
        <v>3381</v>
      </c>
      <c r="B29" s="28" t="s">
        <v>1357</v>
      </c>
      <c r="C29" s="29" t="s">
        <v>244</v>
      </c>
      <c r="D29" s="56">
        <v>130</v>
      </c>
      <c r="E29" s="176"/>
      <c r="F29" s="31">
        <f t="shared" si="15"/>
        <v>0</v>
      </c>
      <c r="G29" s="30"/>
      <c r="H29" s="31">
        <f t="shared" si="16"/>
        <v>0</v>
      </c>
      <c r="I29" s="30">
        <f t="shared" si="17"/>
        <v>0</v>
      </c>
      <c r="J29" s="31">
        <f t="shared" si="18"/>
        <v>0</v>
      </c>
      <c r="K29" s="32"/>
    </row>
    <row r="30" spans="1:11" ht="15.75" hidden="1" outlineLevel="2" x14ac:dyDescent="0.2">
      <c r="A30" s="27" t="s">
        <v>3382</v>
      </c>
      <c r="B30" s="28" t="s">
        <v>1358</v>
      </c>
      <c r="C30" s="29" t="s">
        <v>9</v>
      </c>
      <c r="D30" s="56">
        <v>31.4</v>
      </c>
      <c r="E30" s="176"/>
      <c r="F30" s="31">
        <f t="shared" si="15"/>
        <v>0</v>
      </c>
      <c r="G30" s="30"/>
      <c r="H30" s="31">
        <f t="shared" si="16"/>
        <v>0</v>
      </c>
      <c r="I30" s="30">
        <f t="shared" si="17"/>
        <v>0</v>
      </c>
      <c r="J30" s="31">
        <f t="shared" si="18"/>
        <v>0</v>
      </c>
      <c r="K30" s="32"/>
    </row>
    <row r="31" spans="1:11" ht="15.75" hidden="1" outlineLevel="2" x14ac:dyDescent="0.2">
      <c r="A31" s="27" t="s">
        <v>3383</v>
      </c>
      <c r="B31" s="28" t="s">
        <v>1359</v>
      </c>
      <c r="C31" s="29" t="s">
        <v>9</v>
      </c>
      <c r="D31" s="56">
        <v>146.53</v>
      </c>
      <c r="E31" s="176"/>
      <c r="F31" s="31">
        <f t="shared" si="15"/>
        <v>0</v>
      </c>
      <c r="G31" s="30"/>
      <c r="H31" s="31">
        <f t="shared" si="16"/>
        <v>0</v>
      </c>
      <c r="I31" s="30">
        <f t="shared" si="17"/>
        <v>0</v>
      </c>
      <c r="J31" s="31">
        <f t="shared" si="18"/>
        <v>0</v>
      </c>
      <c r="K31" s="32"/>
    </row>
    <row r="32" spans="1:11" ht="15.75" hidden="1" outlineLevel="2" x14ac:dyDescent="0.2">
      <c r="A32" s="27" t="s">
        <v>3424</v>
      </c>
      <c r="B32" s="28" t="s">
        <v>1360</v>
      </c>
      <c r="C32" s="29" t="s">
        <v>9</v>
      </c>
      <c r="D32" s="56">
        <v>12.09</v>
      </c>
      <c r="E32" s="176"/>
      <c r="F32" s="31">
        <f t="shared" si="15"/>
        <v>0</v>
      </c>
      <c r="G32" s="30"/>
      <c r="H32" s="31">
        <f t="shared" si="16"/>
        <v>0</v>
      </c>
      <c r="I32" s="30">
        <f t="shared" si="17"/>
        <v>0</v>
      </c>
      <c r="J32" s="31">
        <f t="shared" si="18"/>
        <v>0</v>
      </c>
      <c r="K32" s="32"/>
    </row>
    <row r="33" spans="1:11" ht="15.75" hidden="1" outlineLevel="1" collapsed="1" x14ac:dyDescent="0.2">
      <c r="A33" s="27"/>
      <c r="B33" s="99" t="s">
        <v>1361</v>
      </c>
      <c r="C33" s="29"/>
      <c r="D33" s="56"/>
      <c r="E33" s="176"/>
      <c r="F33" s="31"/>
      <c r="G33" s="30"/>
      <c r="H33" s="31"/>
      <c r="I33" s="30"/>
      <c r="J33" s="31"/>
      <c r="K33" s="32"/>
    </row>
    <row r="34" spans="1:11" ht="15.75" hidden="1" outlineLevel="2" x14ac:dyDescent="0.2">
      <c r="A34" s="27" t="s">
        <v>3425</v>
      </c>
      <c r="B34" s="28" t="s">
        <v>1362</v>
      </c>
      <c r="C34" s="29" t="s">
        <v>244</v>
      </c>
      <c r="D34" s="56">
        <v>200</v>
      </c>
      <c r="E34" s="176"/>
      <c r="F34" s="31">
        <f t="shared" ref="F34:F38" si="19">E34*D34</f>
        <v>0</v>
      </c>
      <c r="G34" s="30"/>
      <c r="H34" s="31">
        <f t="shared" ref="H34:H38" si="20">G34*D34</f>
        <v>0</v>
      </c>
      <c r="I34" s="30">
        <f t="shared" ref="I34:I38" si="21">E34+G34</f>
        <v>0</v>
      </c>
      <c r="J34" s="31">
        <f t="shared" ref="J34:J38" si="22">D34*I34</f>
        <v>0</v>
      </c>
      <c r="K34" s="32"/>
    </row>
    <row r="35" spans="1:11" ht="15.75" hidden="1" outlineLevel="2" x14ac:dyDescent="0.2">
      <c r="A35" s="27" t="s">
        <v>3426</v>
      </c>
      <c r="B35" s="28" t="s">
        <v>1363</v>
      </c>
      <c r="C35" s="29" t="s">
        <v>244</v>
      </c>
      <c r="D35" s="56">
        <v>200</v>
      </c>
      <c r="E35" s="176"/>
      <c r="F35" s="31">
        <f t="shared" si="19"/>
        <v>0</v>
      </c>
      <c r="G35" s="30"/>
      <c r="H35" s="31">
        <f t="shared" si="20"/>
        <v>0</v>
      </c>
      <c r="I35" s="30">
        <f t="shared" si="21"/>
        <v>0</v>
      </c>
      <c r="J35" s="31">
        <f t="shared" si="22"/>
        <v>0</v>
      </c>
      <c r="K35" s="32"/>
    </row>
    <row r="36" spans="1:11" ht="15.75" hidden="1" outlineLevel="2" x14ac:dyDescent="0.2">
      <c r="A36" s="27" t="s">
        <v>3427</v>
      </c>
      <c r="B36" s="28" t="s">
        <v>1364</v>
      </c>
      <c r="C36" s="29" t="s">
        <v>244</v>
      </c>
      <c r="D36" s="56">
        <v>100</v>
      </c>
      <c r="E36" s="176"/>
      <c r="F36" s="31">
        <f t="shared" si="19"/>
        <v>0</v>
      </c>
      <c r="G36" s="30"/>
      <c r="H36" s="31">
        <f t="shared" si="20"/>
        <v>0</v>
      </c>
      <c r="I36" s="30">
        <f t="shared" si="21"/>
        <v>0</v>
      </c>
      <c r="J36" s="31">
        <f t="shared" si="22"/>
        <v>0</v>
      </c>
      <c r="K36" s="32"/>
    </row>
    <row r="37" spans="1:11" ht="15.75" hidden="1" outlineLevel="2" x14ac:dyDescent="0.2">
      <c r="A37" s="27" t="s">
        <v>3428</v>
      </c>
      <c r="B37" s="28" t="s">
        <v>1365</v>
      </c>
      <c r="C37" s="29" t="s">
        <v>244</v>
      </c>
      <c r="D37" s="56">
        <v>100</v>
      </c>
      <c r="E37" s="176"/>
      <c r="F37" s="31">
        <f t="shared" si="19"/>
        <v>0</v>
      </c>
      <c r="G37" s="30"/>
      <c r="H37" s="31">
        <f t="shared" si="20"/>
        <v>0</v>
      </c>
      <c r="I37" s="30">
        <f t="shared" si="21"/>
        <v>0</v>
      </c>
      <c r="J37" s="31">
        <f t="shared" si="22"/>
        <v>0</v>
      </c>
      <c r="K37" s="32"/>
    </row>
    <row r="38" spans="1:11" ht="15.75" hidden="1" outlineLevel="2" x14ac:dyDescent="0.2">
      <c r="A38" s="27" t="s">
        <v>3429</v>
      </c>
      <c r="B38" s="28" t="s">
        <v>1366</v>
      </c>
      <c r="C38" s="29" t="s">
        <v>244</v>
      </c>
      <c r="D38" s="56">
        <v>510</v>
      </c>
      <c r="E38" s="176"/>
      <c r="F38" s="31">
        <f t="shared" si="19"/>
        <v>0</v>
      </c>
      <c r="G38" s="30"/>
      <c r="H38" s="31">
        <f t="shared" si="20"/>
        <v>0</v>
      </c>
      <c r="I38" s="30">
        <f t="shared" si="21"/>
        <v>0</v>
      </c>
      <c r="J38" s="31">
        <f t="shared" si="22"/>
        <v>0</v>
      </c>
      <c r="K38" s="32"/>
    </row>
    <row r="39" spans="1:11" ht="15.75" hidden="1" outlineLevel="1" collapsed="1" x14ac:dyDescent="0.2">
      <c r="A39" s="27"/>
      <c r="B39" s="99" t="s">
        <v>1367</v>
      </c>
      <c r="C39" s="29"/>
      <c r="D39" s="56"/>
      <c r="E39" s="176"/>
      <c r="F39" s="31"/>
      <c r="G39" s="30"/>
      <c r="H39" s="31"/>
      <c r="I39" s="30"/>
      <c r="J39" s="31"/>
      <c r="K39" s="32"/>
    </row>
    <row r="40" spans="1:11" ht="15.75" hidden="1" outlineLevel="2" x14ac:dyDescent="0.2">
      <c r="A40" s="27" t="s">
        <v>3430</v>
      </c>
      <c r="B40" s="28" t="s">
        <v>1368</v>
      </c>
      <c r="C40" s="29" t="s">
        <v>244</v>
      </c>
      <c r="D40" s="56">
        <v>20</v>
      </c>
      <c r="E40" s="176"/>
      <c r="F40" s="31">
        <f t="shared" ref="F40:F47" si="23">E40*D40</f>
        <v>0</v>
      </c>
      <c r="G40" s="30"/>
      <c r="H40" s="31">
        <f t="shared" ref="H40:H47" si="24">G40*D40</f>
        <v>0</v>
      </c>
      <c r="I40" s="30">
        <f t="shared" ref="I40:I47" si="25">E40+G40</f>
        <v>0</v>
      </c>
      <c r="J40" s="31">
        <f t="shared" ref="J40:J47" si="26">D40*I40</f>
        <v>0</v>
      </c>
      <c r="K40" s="32"/>
    </row>
    <row r="41" spans="1:11" ht="15.75" hidden="1" outlineLevel="2" x14ac:dyDescent="0.2">
      <c r="A41" s="27" t="s">
        <v>3431</v>
      </c>
      <c r="B41" s="28" t="s">
        <v>1369</v>
      </c>
      <c r="C41" s="29" t="s">
        <v>191</v>
      </c>
      <c r="D41" s="56">
        <v>2</v>
      </c>
      <c r="E41" s="176"/>
      <c r="F41" s="31">
        <f t="shared" si="23"/>
        <v>0</v>
      </c>
      <c r="G41" s="30"/>
      <c r="H41" s="31">
        <f t="shared" si="24"/>
        <v>0</v>
      </c>
      <c r="I41" s="30">
        <f t="shared" si="25"/>
        <v>0</v>
      </c>
      <c r="J41" s="31">
        <f t="shared" si="26"/>
        <v>0</v>
      </c>
      <c r="K41" s="32"/>
    </row>
    <row r="42" spans="1:11" ht="31.5" hidden="1" outlineLevel="2" x14ac:dyDescent="0.2">
      <c r="A42" s="27" t="s">
        <v>3432</v>
      </c>
      <c r="B42" s="28" t="s">
        <v>1370</v>
      </c>
      <c r="C42" s="29" t="s">
        <v>191</v>
      </c>
      <c r="D42" s="56">
        <v>2</v>
      </c>
      <c r="E42" s="176"/>
      <c r="F42" s="31">
        <f t="shared" si="23"/>
        <v>0</v>
      </c>
      <c r="G42" s="30"/>
      <c r="H42" s="31">
        <f t="shared" si="24"/>
        <v>0</v>
      </c>
      <c r="I42" s="30">
        <f t="shared" si="25"/>
        <v>0</v>
      </c>
      <c r="J42" s="31">
        <f t="shared" si="26"/>
        <v>0</v>
      </c>
      <c r="K42" s="32"/>
    </row>
    <row r="43" spans="1:11" ht="15.75" hidden="1" outlineLevel="2" x14ac:dyDescent="0.2">
      <c r="A43" s="27" t="s">
        <v>3433</v>
      </c>
      <c r="B43" s="28" t="s">
        <v>1371</v>
      </c>
      <c r="C43" s="29" t="s">
        <v>244</v>
      </c>
      <c r="D43" s="56">
        <v>10</v>
      </c>
      <c r="E43" s="176"/>
      <c r="F43" s="31">
        <f t="shared" si="23"/>
        <v>0</v>
      </c>
      <c r="G43" s="30"/>
      <c r="H43" s="31">
        <f t="shared" si="24"/>
        <v>0</v>
      </c>
      <c r="I43" s="30">
        <f t="shared" si="25"/>
        <v>0</v>
      </c>
      <c r="J43" s="31">
        <f t="shared" si="26"/>
        <v>0</v>
      </c>
      <c r="K43" s="32"/>
    </row>
    <row r="44" spans="1:11" ht="31.5" hidden="1" outlineLevel="2" x14ac:dyDescent="0.2">
      <c r="A44" s="27" t="s">
        <v>3434</v>
      </c>
      <c r="B44" s="28" t="s">
        <v>1372</v>
      </c>
      <c r="C44" s="29" t="s">
        <v>191</v>
      </c>
      <c r="D44" s="56">
        <v>20</v>
      </c>
      <c r="E44" s="176"/>
      <c r="F44" s="31">
        <f t="shared" si="23"/>
        <v>0</v>
      </c>
      <c r="G44" s="30"/>
      <c r="H44" s="31">
        <f t="shared" si="24"/>
        <v>0</v>
      </c>
      <c r="I44" s="30">
        <f t="shared" si="25"/>
        <v>0</v>
      </c>
      <c r="J44" s="31">
        <f t="shared" si="26"/>
        <v>0</v>
      </c>
      <c r="K44" s="32"/>
    </row>
    <row r="45" spans="1:11" ht="15.75" hidden="1" outlineLevel="2" x14ac:dyDescent="0.2">
      <c r="A45" s="27" t="s">
        <v>3435</v>
      </c>
      <c r="B45" s="28" t="s">
        <v>1373</v>
      </c>
      <c r="C45" s="29" t="s">
        <v>191</v>
      </c>
      <c r="D45" s="56">
        <v>2</v>
      </c>
      <c r="E45" s="176"/>
      <c r="F45" s="31">
        <f t="shared" si="23"/>
        <v>0</v>
      </c>
      <c r="G45" s="30"/>
      <c r="H45" s="31">
        <f t="shared" si="24"/>
        <v>0</v>
      </c>
      <c r="I45" s="30">
        <f t="shared" si="25"/>
        <v>0</v>
      </c>
      <c r="J45" s="31">
        <f t="shared" si="26"/>
        <v>0</v>
      </c>
      <c r="K45" s="32"/>
    </row>
    <row r="46" spans="1:11" ht="15.75" hidden="1" outlineLevel="2" x14ac:dyDescent="0.2">
      <c r="A46" s="27" t="s">
        <v>3436</v>
      </c>
      <c r="B46" s="28" t="s">
        <v>1374</v>
      </c>
      <c r="C46" s="29" t="s">
        <v>244</v>
      </c>
      <c r="D46" s="56">
        <v>2</v>
      </c>
      <c r="E46" s="176"/>
      <c r="F46" s="31">
        <f t="shared" si="23"/>
        <v>0</v>
      </c>
      <c r="G46" s="30"/>
      <c r="H46" s="31">
        <f t="shared" si="24"/>
        <v>0</v>
      </c>
      <c r="I46" s="30">
        <f t="shared" si="25"/>
        <v>0</v>
      </c>
      <c r="J46" s="31">
        <f t="shared" si="26"/>
        <v>0</v>
      </c>
      <c r="K46" s="32"/>
    </row>
    <row r="47" spans="1:11" ht="31.5" hidden="1" outlineLevel="2" x14ac:dyDescent="0.2">
      <c r="A47" s="27" t="s">
        <v>3437</v>
      </c>
      <c r="B47" s="28" t="s">
        <v>1375</v>
      </c>
      <c r="C47" s="29" t="s">
        <v>191</v>
      </c>
      <c r="D47" s="56">
        <v>2</v>
      </c>
      <c r="E47" s="176"/>
      <c r="F47" s="31">
        <f t="shared" si="23"/>
        <v>0</v>
      </c>
      <c r="G47" s="30"/>
      <c r="H47" s="31">
        <f t="shared" si="24"/>
        <v>0</v>
      </c>
      <c r="I47" s="30">
        <f t="shared" si="25"/>
        <v>0</v>
      </c>
      <c r="J47" s="31">
        <f t="shared" si="26"/>
        <v>0</v>
      </c>
      <c r="K47" s="32"/>
    </row>
    <row r="48" spans="1:11" ht="15.75" hidden="1" outlineLevel="1" collapsed="1" x14ac:dyDescent="0.2">
      <c r="A48" s="27"/>
      <c r="B48" s="99" t="s">
        <v>1376</v>
      </c>
      <c r="C48" s="29"/>
      <c r="D48" s="56"/>
      <c r="E48" s="176"/>
      <c r="F48" s="31"/>
      <c r="G48" s="30"/>
      <c r="H48" s="31"/>
      <c r="I48" s="30"/>
      <c r="J48" s="31"/>
      <c r="K48" s="32"/>
    </row>
    <row r="49" spans="1:11" ht="15.75" hidden="1" outlineLevel="2" x14ac:dyDescent="0.2">
      <c r="A49" s="27" t="s">
        <v>3438</v>
      </c>
      <c r="B49" s="28" t="s">
        <v>1377</v>
      </c>
      <c r="C49" s="29" t="s">
        <v>244</v>
      </c>
      <c r="D49" s="56">
        <v>365</v>
      </c>
      <c r="E49" s="176"/>
      <c r="F49" s="31">
        <f t="shared" ref="F49:F54" si="27">E49*D49</f>
        <v>0</v>
      </c>
      <c r="G49" s="30"/>
      <c r="H49" s="31">
        <f t="shared" ref="H49:H54" si="28">G49*D49</f>
        <v>0</v>
      </c>
      <c r="I49" s="30">
        <f t="shared" ref="I49:I54" si="29">E49+G49</f>
        <v>0</v>
      </c>
      <c r="J49" s="31">
        <f t="shared" ref="J49:J54" si="30">D49*I49</f>
        <v>0</v>
      </c>
      <c r="K49" s="32"/>
    </row>
    <row r="50" spans="1:11" ht="15.75" hidden="1" outlineLevel="2" x14ac:dyDescent="0.2">
      <c r="A50" s="27" t="s">
        <v>3439</v>
      </c>
      <c r="B50" s="28" t="s">
        <v>1378</v>
      </c>
      <c r="C50" s="29" t="s">
        <v>244</v>
      </c>
      <c r="D50" s="56">
        <v>365</v>
      </c>
      <c r="E50" s="176"/>
      <c r="F50" s="31">
        <f t="shared" si="27"/>
        <v>0</v>
      </c>
      <c r="G50" s="30"/>
      <c r="H50" s="31">
        <f t="shared" si="28"/>
        <v>0</v>
      </c>
      <c r="I50" s="30">
        <f t="shared" si="29"/>
        <v>0</v>
      </c>
      <c r="J50" s="31">
        <f t="shared" si="30"/>
        <v>0</v>
      </c>
      <c r="K50" s="32"/>
    </row>
    <row r="51" spans="1:11" ht="15.75" hidden="1" outlineLevel="2" x14ac:dyDescent="0.2">
      <c r="A51" s="27" t="s">
        <v>3440</v>
      </c>
      <c r="B51" s="28" t="s">
        <v>1379</v>
      </c>
      <c r="C51" s="29" t="s">
        <v>244</v>
      </c>
      <c r="D51" s="56">
        <v>365</v>
      </c>
      <c r="E51" s="176"/>
      <c r="F51" s="31">
        <f t="shared" si="27"/>
        <v>0</v>
      </c>
      <c r="G51" s="30"/>
      <c r="H51" s="31">
        <f t="shared" si="28"/>
        <v>0</v>
      </c>
      <c r="I51" s="30">
        <f t="shared" si="29"/>
        <v>0</v>
      </c>
      <c r="J51" s="31">
        <f t="shared" si="30"/>
        <v>0</v>
      </c>
      <c r="K51" s="32"/>
    </row>
    <row r="52" spans="1:11" ht="47.25" hidden="1" outlineLevel="2" x14ac:dyDescent="0.2">
      <c r="A52" s="27" t="s">
        <v>3441</v>
      </c>
      <c r="B52" s="28" t="s">
        <v>1380</v>
      </c>
      <c r="C52" s="29" t="s">
        <v>191</v>
      </c>
      <c r="D52" s="56">
        <v>2</v>
      </c>
      <c r="E52" s="176"/>
      <c r="F52" s="31">
        <f t="shared" si="27"/>
        <v>0</v>
      </c>
      <c r="G52" s="30"/>
      <c r="H52" s="31">
        <f t="shared" si="28"/>
        <v>0</v>
      </c>
      <c r="I52" s="30">
        <f t="shared" si="29"/>
        <v>0</v>
      </c>
      <c r="J52" s="31">
        <f t="shared" si="30"/>
        <v>0</v>
      </c>
      <c r="K52" s="32"/>
    </row>
    <row r="53" spans="1:11" ht="15.75" hidden="1" outlineLevel="2" x14ac:dyDescent="0.2">
      <c r="A53" s="27" t="s">
        <v>3442</v>
      </c>
      <c r="B53" s="28" t="s">
        <v>1381</v>
      </c>
      <c r="C53" s="29" t="s">
        <v>191</v>
      </c>
      <c r="D53" s="56">
        <v>2</v>
      </c>
      <c r="E53" s="176"/>
      <c r="F53" s="31">
        <f t="shared" si="27"/>
        <v>0</v>
      </c>
      <c r="G53" s="30"/>
      <c r="H53" s="31">
        <f t="shared" si="28"/>
        <v>0</v>
      </c>
      <c r="I53" s="30">
        <f t="shared" si="29"/>
        <v>0</v>
      </c>
      <c r="J53" s="31">
        <f t="shared" si="30"/>
        <v>0</v>
      </c>
      <c r="K53" s="32"/>
    </row>
    <row r="54" spans="1:11" ht="31.5" hidden="1" outlineLevel="2" x14ac:dyDescent="0.2">
      <c r="A54" s="27" t="s">
        <v>3443</v>
      </c>
      <c r="B54" s="28" t="s">
        <v>1382</v>
      </c>
      <c r="C54" s="29" t="s">
        <v>191</v>
      </c>
      <c r="D54" s="56">
        <v>365</v>
      </c>
      <c r="E54" s="176"/>
      <c r="F54" s="31">
        <f t="shared" si="27"/>
        <v>0</v>
      </c>
      <c r="G54" s="30"/>
      <c r="H54" s="31">
        <f t="shared" si="28"/>
        <v>0</v>
      </c>
      <c r="I54" s="30">
        <f t="shared" si="29"/>
        <v>0</v>
      </c>
      <c r="J54" s="31">
        <f t="shared" si="30"/>
        <v>0</v>
      </c>
      <c r="K54" s="32"/>
    </row>
    <row r="55" spans="1:11" ht="15.75" hidden="1" outlineLevel="2" x14ac:dyDescent="0.2">
      <c r="A55" s="179" t="s">
        <v>3444</v>
      </c>
      <c r="B55" s="99" t="s">
        <v>1454</v>
      </c>
      <c r="C55" s="102" t="s">
        <v>131</v>
      </c>
      <c r="D55" s="103">
        <v>1</v>
      </c>
      <c r="E55" s="178"/>
      <c r="F55" s="105">
        <f t="shared" ref="F55" si="31">E55*D55</f>
        <v>0</v>
      </c>
      <c r="G55" s="104"/>
      <c r="H55" s="105">
        <f t="shared" ref="H55" si="32">G55*D55</f>
        <v>0</v>
      </c>
      <c r="I55" s="104">
        <f t="shared" ref="I55" si="33">E55+G55</f>
        <v>0</v>
      </c>
      <c r="J55" s="105">
        <f t="shared" ref="J55" si="34">D55*I55</f>
        <v>0</v>
      </c>
    </row>
    <row r="56" spans="1:11" ht="15.75" collapsed="1" x14ac:dyDescent="0.2">
      <c r="A56" s="64" t="s">
        <v>2959</v>
      </c>
      <c r="B56" s="63" t="s">
        <v>1803</v>
      </c>
      <c r="C56" s="65"/>
      <c r="D56" s="66"/>
      <c r="E56" s="67"/>
      <c r="F56" s="68">
        <f>SUBTOTAL(9,F58:F70)</f>
        <v>0</v>
      </c>
      <c r="G56" s="67"/>
      <c r="H56" s="68">
        <f>SUBTOTAL(9,H58:H70)</f>
        <v>0</v>
      </c>
      <c r="I56" s="67"/>
      <c r="J56" s="68">
        <f>SUBTOTAL(9,J58:J70)</f>
        <v>0</v>
      </c>
      <c r="K56" s="69" t="s">
        <v>1804</v>
      </c>
    </row>
    <row r="57" spans="1:11" ht="15.75" hidden="1" outlineLevel="1" collapsed="1" x14ac:dyDescent="0.2">
      <c r="A57" s="27"/>
      <c r="B57" s="99" t="s">
        <v>1339</v>
      </c>
      <c r="C57" s="29"/>
      <c r="D57" s="56"/>
      <c r="E57" s="176"/>
      <c r="F57" s="31"/>
      <c r="G57" s="30"/>
      <c r="H57" s="31"/>
      <c r="I57" s="30"/>
      <c r="J57" s="31"/>
      <c r="K57" s="32"/>
    </row>
    <row r="58" spans="1:11" ht="31.5" hidden="1" outlineLevel="2" x14ac:dyDescent="0.2">
      <c r="A58" s="27" t="s">
        <v>3384</v>
      </c>
      <c r="B58" s="28" t="s">
        <v>1349</v>
      </c>
      <c r="C58" s="29" t="s">
        <v>244</v>
      </c>
      <c r="D58" s="56">
        <v>170</v>
      </c>
      <c r="E58" s="176"/>
      <c r="F58" s="31">
        <f t="shared" ref="F58" si="35">E58*D58</f>
        <v>0</v>
      </c>
      <c r="G58" s="176"/>
      <c r="H58" s="31">
        <f t="shared" ref="H58" si="36">G58*D58</f>
        <v>0</v>
      </c>
      <c r="I58" s="30">
        <f t="shared" ref="I58" si="37">E58+G58</f>
        <v>0</v>
      </c>
      <c r="J58" s="31">
        <f t="shared" ref="J58" si="38">D58*I58</f>
        <v>0</v>
      </c>
      <c r="K58" s="32"/>
    </row>
    <row r="59" spans="1:11" ht="31.5" hidden="1" outlineLevel="2" x14ac:dyDescent="0.2">
      <c r="A59" s="27" t="s">
        <v>3385</v>
      </c>
      <c r="B59" s="28" t="s">
        <v>1351</v>
      </c>
      <c r="C59" s="29" t="s">
        <v>191</v>
      </c>
      <c r="D59" s="56">
        <v>17</v>
      </c>
      <c r="E59" s="176"/>
      <c r="F59" s="31">
        <f t="shared" ref="F59" si="39">E59*D59</f>
        <v>0</v>
      </c>
      <c r="G59" s="176"/>
      <c r="H59" s="31">
        <f t="shared" ref="H59" si="40">G59*D59</f>
        <v>0</v>
      </c>
      <c r="I59" s="30">
        <f t="shared" ref="I59" si="41">E59+G59</f>
        <v>0</v>
      </c>
      <c r="J59" s="31">
        <f t="shared" ref="J59" si="42">D59*I59</f>
        <v>0</v>
      </c>
      <c r="K59" s="32"/>
    </row>
    <row r="60" spans="1:11" ht="31.5" hidden="1" outlineLevel="2" x14ac:dyDescent="0.2">
      <c r="A60" s="27" t="s">
        <v>3386</v>
      </c>
      <c r="B60" s="28" t="s">
        <v>1805</v>
      </c>
      <c r="C60" s="29" t="s">
        <v>191</v>
      </c>
      <c r="D60" s="56">
        <v>4</v>
      </c>
      <c r="E60" s="176"/>
      <c r="F60" s="31">
        <f t="shared" ref="F60:F61" si="43">E60*D60</f>
        <v>0</v>
      </c>
      <c r="G60" s="30"/>
      <c r="H60" s="31">
        <f t="shared" ref="H60:H61" si="44">G60*D60</f>
        <v>0</v>
      </c>
      <c r="I60" s="30">
        <f t="shared" ref="I60:I61" si="45">E60+G60</f>
        <v>0</v>
      </c>
      <c r="J60" s="31">
        <f t="shared" ref="J60:J61" si="46">D60*I60</f>
        <v>0</v>
      </c>
      <c r="K60" s="32"/>
    </row>
    <row r="61" spans="1:11" ht="31.5" hidden="1" outlineLevel="2" x14ac:dyDescent="0.2">
      <c r="A61" s="27" t="s">
        <v>3387</v>
      </c>
      <c r="B61" s="28" t="s">
        <v>1354</v>
      </c>
      <c r="C61" s="29" t="s">
        <v>191</v>
      </c>
      <c r="D61" s="56">
        <v>3</v>
      </c>
      <c r="E61" s="176"/>
      <c r="F61" s="31">
        <f t="shared" si="43"/>
        <v>0</v>
      </c>
      <c r="G61" s="30"/>
      <c r="H61" s="31">
        <f t="shared" si="44"/>
        <v>0</v>
      </c>
      <c r="I61" s="30">
        <f t="shared" si="45"/>
        <v>0</v>
      </c>
      <c r="J61" s="31">
        <f t="shared" si="46"/>
        <v>0</v>
      </c>
      <c r="K61" s="32"/>
    </row>
    <row r="62" spans="1:11" ht="15.75" hidden="1" outlineLevel="1" collapsed="1" x14ac:dyDescent="0.2">
      <c r="A62" s="27"/>
      <c r="B62" s="99" t="s">
        <v>1361</v>
      </c>
      <c r="C62" s="29"/>
      <c r="D62" s="56"/>
      <c r="E62" s="176"/>
      <c r="F62" s="31"/>
      <c r="G62" s="30"/>
      <c r="H62" s="31"/>
      <c r="I62" s="30"/>
      <c r="J62" s="31"/>
    </row>
    <row r="63" spans="1:11" ht="31.5" hidden="1" outlineLevel="2" x14ac:dyDescent="0.2">
      <c r="A63" s="27" t="s">
        <v>3388</v>
      </c>
      <c r="B63" s="28" t="s">
        <v>1806</v>
      </c>
      <c r="C63" s="29" t="s">
        <v>244</v>
      </c>
      <c r="D63" s="56">
        <v>2800</v>
      </c>
      <c r="E63" s="176"/>
      <c r="F63" s="31">
        <f t="shared" ref="F63:F65" si="47">E63*D63</f>
        <v>0</v>
      </c>
      <c r="G63" s="30"/>
      <c r="H63" s="31">
        <f t="shared" ref="H63:H65" si="48">G63*D63</f>
        <v>0</v>
      </c>
      <c r="I63" s="30">
        <f t="shared" ref="I63:I65" si="49">E63+G63</f>
        <v>0</v>
      </c>
      <c r="J63" s="31">
        <f t="shared" ref="J63:J65" si="50">D63*I63</f>
        <v>0</v>
      </c>
    </row>
    <row r="64" spans="1:11" ht="31.5" hidden="1" outlineLevel="2" x14ac:dyDescent="0.2">
      <c r="A64" s="27" t="s">
        <v>3389</v>
      </c>
      <c r="B64" s="28" t="s">
        <v>1807</v>
      </c>
      <c r="C64" s="29" t="s">
        <v>244</v>
      </c>
      <c r="D64" s="56">
        <v>1000</v>
      </c>
      <c r="E64" s="176"/>
      <c r="F64" s="31">
        <f t="shared" si="47"/>
        <v>0</v>
      </c>
      <c r="G64" s="30"/>
      <c r="H64" s="31">
        <f t="shared" si="48"/>
        <v>0</v>
      </c>
      <c r="I64" s="30">
        <f t="shared" si="49"/>
        <v>0</v>
      </c>
      <c r="J64" s="31">
        <f t="shared" si="50"/>
        <v>0</v>
      </c>
    </row>
    <row r="65" spans="1:10" ht="15.75" hidden="1" outlineLevel="2" x14ac:dyDescent="0.2">
      <c r="A65" s="27" t="s">
        <v>3390</v>
      </c>
      <c r="B65" s="28" t="s">
        <v>1362</v>
      </c>
      <c r="C65" s="29" t="s">
        <v>244</v>
      </c>
      <c r="D65" s="56">
        <v>2000</v>
      </c>
      <c r="E65" s="176"/>
      <c r="F65" s="31">
        <f t="shared" si="47"/>
        <v>0</v>
      </c>
      <c r="G65" s="30"/>
      <c r="H65" s="31">
        <f t="shared" si="48"/>
        <v>0</v>
      </c>
      <c r="I65" s="30">
        <f t="shared" si="49"/>
        <v>0</v>
      </c>
      <c r="J65" s="31">
        <f t="shared" si="50"/>
        <v>0</v>
      </c>
    </row>
    <row r="66" spans="1:10" ht="15.75" hidden="1" outlineLevel="1" collapsed="1" x14ac:dyDescent="0.2">
      <c r="A66" s="27"/>
      <c r="B66" s="99" t="s">
        <v>1367</v>
      </c>
      <c r="C66" s="29"/>
      <c r="D66" s="56"/>
      <c r="E66" s="176"/>
      <c r="F66" s="31"/>
      <c r="G66" s="30"/>
      <c r="H66" s="31"/>
      <c r="I66" s="30"/>
      <c r="J66" s="31"/>
    </row>
    <row r="67" spans="1:10" ht="15.75" hidden="1" outlineLevel="2" x14ac:dyDescent="0.2">
      <c r="A67" s="27" t="s">
        <v>3391</v>
      </c>
      <c r="B67" s="28" t="s">
        <v>1808</v>
      </c>
      <c r="C67" s="29" t="s">
        <v>1</v>
      </c>
      <c r="D67" s="56">
        <v>300</v>
      </c>
      <c r="E67" s="176"/>
      <c r="F67" s="31">
        <f t="shared" ref="F67:F70" si="51">E67*D67</f>
        <v>0</v>
      </c>
      <c r="G67" s="30"/>
      <c r="H67" s="31">
        <f t="shared" ref="H67:H70" si="52">G67*D67</f>
        <v>0</v>
      </c>
      <c r="I67" s="30">
        <f t="shared" ref="I67:I70" si="53">E67+G67</f>
        <v>0</v>
      </c>
      <c r="J67" s="31">
        <f t="shared" ref="J67:J70" si="54">D67*I67</f>
        <v>0</v>
      </c>
    </row>
    <row r="68" spans="1:10" ht="15.75" hidden="1" outlineLevel="2" x14ac:dyDescent="0.2">
      <c r="A68" s="27" t="s">
        <v>3392</v>
      </c>
      <c r="B68" s="28" t="s">
        <v>1809</v>
      </c>
      <c r="C68" s="29" t="s">
        <v>191</v>
      </c>
      <c r="D68" s="56">
        <v>600</v>
      </c>
      <c r="E68" s="176"/>
      <c r="F68" s="31">
        <f t="shared" si="51"/>
        <v>0</v>
      </c>
      <c r="G68" s="30"/>
      <c r="H68" s="31">
        <f t="shared" si="52"/>
        <v>0</v>
      </c>
      <c r="I68" s="30">
        <f t="shared" si="53"/>
        <v>0</v>
      </c>
      <c r="J68" s="31">
        <f t="shared" si="54"/>
        <v>0</v>
      </c>
    </row>
    <row r="69" spans="1:10" ht="15.75" hidden="1" outlineLevel="2" x14ac:dyDescent="0.2">
      <c r="A69" s="27" t="s">
        <v>3393</v>
      </c>
      <c r="B69" s="28" t="s">
        <v>1810</v>
      </c>
      <c r="C69" s="29" t="s">
        <v>191</v>
      </c>
      <c r="D69" s="56">
        <v>600</v>
      </c>
      <c r="E69" s="176"/>
      <c r="F69" s="31">
        <f t="shared" si="51"/>
        <v>0</v>
      </c>
      <c r="G69" s="30"/>
      <c r="H69" s="31">
        <f t="shared" si="52"/>
        <v>0</v>
      </c>
      <c r="I69" s="30">
        <f t="shared" si="53"/>
        <v>0</v>
      </c>
      <c r="J69" s="31">
        <f t="shared" si="54"/>
        <v>0</v>
      </c>
    </row>
    <row r="70" spans="1:10" ht="15.75" hidden="1" outlineLevel="2" x14ac:dyDescent="0.2">
      <c r="A70" s="179" t="s">
        <v>3394</v>
      </c>
      <c r="B70" s="99" t="s">
        <v>1454</v>
      </c>
      <c r="C70" s="102" t="s">
        <v>131</v>
      </c>
      <c r="D70" s="103">
        <v>1</v>
      </c>
      <c r="E70" s="178"/>
      <c r="F70" s="105">
        <f t="shared" si="51"/>
        <v>0</v>
      </c>
      <c r="G70" s="104"/>
      <c r="H70" s="105">
        <f t="shared" si="52"/>
        <v>0</v>
      </c>
      <c r="I70" s="104">
        <f t="shared" si="53"/>
        <v>0</v>
      </c>
      <c r="J70" s="105">
        <f t="shared" si="54"/>
        <v>0</v>
      </c>
    </row>
  </sheetData>
  <mergeCells count="8">
    <mergeCell ref="I6:J6"/>
    <mergeCell ref="K6:K7"/>
    <mergeCell ref="A6:A7"/>
    <mergeCell ref="B6:B7"/>
    <mergeCell ref="C6:C7"/>
    <mergeCell ref="D6:D7"/>
    <mergeCell ref="E6:F6"/>
    <mergeCell ref="G6:H6"/>
  </mergeCells>
  <pageMargins left="0.7" right="0.7" top="0.75" bottom="0.75" header="0.3" footer="0.3"/>
  <pageSetup paperSize="9" scale="2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44"/>
  <sheetViews>
    <sheetView view="pageBreakPreview" topLeftCell="A37" zoomScale="85" zoomScaleNormal="85" zoomScaleSheetLayoutView="85" workbookViewId="0">
      <selection activeCell="B78" sqref="B78"/>
    </sheetView>
  </sheetViews>
  <sheetFormatPr defaultRowHeight="12.75" outlineLevelRow="1" x14ac:dyDescent="0.2"/>
  <cols>
    <col min="1" max="1" width="11.5703125" customWidth="1"/>
    <col min="2" max="2" width="65.5703125" customWidth="1"/>
    <col min="3" max="3" width="12.42578125" customWidth="1"/>
    <col min="4" max="4" width="14" customWidth="1"/>
    <col min="5" max="10" width="17.7109375" customWidth="1"/>
    <col min="11" max="11" width="48.5703125" bestFit="1" customWidth="1"/>
  </cols>
  <sheetData>
    <row r="1" spans="1:13" ht="15.75" x14ac:dyDescent="0.2">
      <c r="A1" s="78" t="s">
        <v>3469</v>
      </c>
    </row>
    <row r="2" spans="1:13" ht="15.75" x14ac:dyDescent="0.2">
      <c r="A2" s="85" t="s">
        <v>1867</v>
      </c>
    </row>
    <row r="3" spans="1:13" ht="15.75" x14ac:dyDescent="0.2">
      <c r="A3" s="88" t="s">
        <v>3523</v>
      </c>
    </row>
    <row r="4" spans="1:13" ht="15.75" x14ac:dyDescent="0.2">
      <c r="A4" s="88" t="s">
        <v>2</v>
      </c>
      <c r="L4" s="14"/>
      <c r="M4" s="76"/>
    </row>
    <row r="5" spans="1:13" ht="13.5" thickBot="1" x14ac:dyDescent="0.25"/>
    <row r="6" spans="1:13" ht="37.5" customHeight="1" x14ac:dyDescent="0.2">
      <c r="A6" s="215" t="s">
        <v>3</v>
      </c>
      <c r="B6" s="215" t="s">
        <v>4</v>
      </c>
      <c r="C6" s="215" t="s">
        <v>5</v>
      </c>
      <c r="D6" s="221" t="s">
        <v>0</v>
      </c>
      <c r="E6" s="217" t="str">
        <f>'ЭТАП 1'!E7:F7</f>
        <v>Стоимость материалов и оборудования</v>
      </c>
      <c r="F6" s="218"/>
      <c r="G6" s="217" t="str">
        <f>'ЭТАП 1'!G7:H7</f>
        <v>Стоимость трудозатрат</v>
      </c>
      <c r="H6" s="218"/>
      <c r="I6" s="217" t="s">
        <v>37</v>
      </c>
      <c r="J6" s="218"/>
      <c r="K6" s="219" t="s">
        <v>6</v>
      </c>
    </row>
    <row r="7" spans="1:13" ht="16.5" thickBot="1" x14ac:dyDescent="0.25">
      <c r="A7" s="216"/>
      <c r="B7" s="216"/>
      <c r="C7" s="216"/>
      <c r="D7" s="222"/>
      <c r="E7" s="15" t="s">
        <v>33</v>
      </c>
      <c r="F7" s="16" t="s">
        <v>34</v>
      </c>
      <c r="G7" s="15" t="s">
        <v>33</v>
      </c>
      <c r="H7" s="16" t="s">
        <v>34</v>
      </c>
      <c r="I7" s="15" t="s">
        <v>33</v>
      </c>
      <c r="J7" s="16" t="s">
        <v>34</v>
      </c>
      <c r="K7" s="220"/>
    </row>
    <row r="8" spans="1:13" ht="15.75" x14ac:dyDescent="0.2">
      <c r="A8" s="17" t="s">
        <v>7</v>
      </c>
      <c r="B8" s="18">
        <v>2</v>
      </c>
      <c r="C8" s="19">
        <v>3</v>
      </c>
      <c r="D8" s="19">
        <v>4</v>
      </c>
      <c r="E8" s="20">
        <v>5</v>
      </c>
      <c r="F8" s="19">
        <v>6</v>
      </c>
      <c r="G8" s="20">
        <v>7</v>
      </c>
      <c r="H8" s="19">
        <v>8</v>
      </c>
      <c r="I8" s="20">
        <v>9</v>
      </c>
      <c r="J8" s="19">
        <v>10</v>
      </c>
      <c r="K8" s="19">
        <v>11</v>
      </c>
    </row>
    <row r="9" spans="1:13" ht="15.75" x14ac:dyDescent="0.2">
      <c r="A9" s="21" t="s">
        <v>67</v>
      </c>
      <c r="B9" s="22" t="s">
        <v>78</v>
      </c>
      <c r="C9" s="23"/>
      <c r="D9" s="55"/>
      <c r="E9" s="24"/>
      <c r="F9" s="25">
        <f>SUBTOTAL(9,F10:F14)</f>
        <v>0</v>
      </c>
      <c r="G9" s="24"/>
      <c r="H9" s="25">
        <f>SUBTOTAL(9,H10:H14)</f>
        <v>0</v>
      </c>
      <c r="I9" s="24"/>
      <c r="J9" s="25">
        <f>SUBTOTAL(9,J10:J14)</f>
        <v>0</v>
      </c>
      <c r="K9" s="152" t="s">
        <v>165</v>
      </c>
    </row>
    <row r="10" spans="1:13" ht="15.75" outlineLevel="1" x14ac:dyDescent="0.2">
      <c r="A10" s="27" t="s">
        <v>421</v>
      </c>
      <c r="B10" s="28" t="s">
        <v>96</v>
      </c>
      <c r="C10" s="29" t="s">
        <v>28</v>
      </c>
      <c r="D10" s="56">
        <v>2498</v>
      </c>
      <c r="E10" s="30"/>
      <c r="F10" s="31">
        <f>E10*D10</f>
        <v>0</v>
      </c>
      <c r="G10" s="30"/>
      <c r="H10" s="31">
        <f>G10*D10</f>
        <v>0</v>
      </c>
      <c r="I10" s="30">
        <f>E10+G10</f>
        <v>0</v>
      </c>
      <c r="J10" s="31">
        <f>D10*I10</f>
        <v>0</v>
      </c>
      <c r="K10" s="32"/>
    </row>
    <row r="11" spans="1:13" ht="15.75" outlineLevel="1" x14ac:dyDescent="0.2">
      <c r="A11" s="27" t="s">
        <v>422</v>
      </c>
      <c r="B11" s="28" t="s">
        <v>1437</v>
      </c>
      <c r="C11" s="29" t="s">
        <v>28</v>
      </c>
      <c r="D11" s="56">
        <v>7383</v>
      </c>
      <c r="E11" s="30"/>
      <c r="F11" s="31">
        <f t="shared" ref="F11:F14" si="0">E11*D11</f>
        <v>0</v>
      </c>
      <c r="G11" s="30"/>
      <c r="H11" s="31">
        <f t="shared" ref="H11:H14" si="1">G11*D11</f>
        <v>0</v>
      </c>
      <c r="I11" s="30">
        <f t="shared" ref="I11:I14" si="2">E11+G11</f>
        <v>0</v>
      </c>
      <c r="J11" s="31">
        <f t="shared" ref="J11:J14" si="3">D11*I11</f>
        <v>0</v>
      </c>
      <c r="K11" s="32"/>
    </row>
    <row r="12" spans="1:13" ht="15.75" outlineLevel="1" x14ac:dyDescent="0.2">
      <c r="A12" s="27" t="s">
        <v>423</v>
      </c>
      <c r="B12" s="28" t="s">
        <v>97</v>
      </c>
      <c r="C12" s="29" t="s">
        <v>9</v>
      </c>
      <c r="D12" s="56">
        <f>389+6977.5</f>
        <v>7366.5</v>
      </c>
      <c r="E12" s="30"/>
      <c r="F12" s="31">
        <f t="shared" si="0"/>
        <v>0</v>
      </c>
      <c r="G12" s="30"/>
      <c r="H12" s="31">
        <f t="shared" si="1"/>
        <v>0</v>
      </c>
      <c r="I12" s="30">
        <f t="shared" si="2"/>
        <v>0</v>
      </c>
      <c r="J12" s="31">
        <f t="shared" si="3"/>
        <v>0</v>
      </c>
      <c r="K12" s="32"/>
    </row>
    <row r="13" spans="1:13" ht="31.5" outlineLevel="1" x14ac:dyDescent="0.2">
      <c r="A13" s="27" t="s">
        <v>424</v>
      </c>
      <c r="B13" s="28" t="s">
        <v>122</v>
      </c>
      <c r="C13" s="29" t="s">
        <v>28</v>
      </c>
      <c r="D13" s="56">
        <f>1245+11140</f>
        <v>12385</v>
      </c>
      <c r="E13" s="30"/>
      <c r="F13" s="31">
        <f t="shared" si="0"/>
        <v>0</v>
      </c>
      <c r="G13" s="30"/>
      <c r="H13" s="31">
        <f t="shared" si="1"/>
        <v>0</v>
      </c>
      <c r="I13" s="30">
        <f t="shared" si="2"/>
        <v>0</v>
      </c>
      <c r="J13" s="31">
        <f t="shared" si="3"/>
        <v>0</v>
      </c>
      <c r="K13" s="32"/>
    </row>
    <row r="14" spans="1:13" ht="15.75" outlineLevel="1" x14ac:dyDescent="0.2">
      <c r="A14" s="27" t="s">
        <v>425</v>
      </c>
      <c r="B14" s="28" t="s">
        <v>98</v>
      </c>
      <c r="C14" s="29" t="s">
        <v>9</v>
      </c>
      <c r="D14" s="56">
        <f>6977.5</f>
        <v>6977.5</v>
      </c>
      <c r="E14" s="30"/>
      <c r="F14" s="31">
        <f t="shared" si="0"/>
        <v>0</v>
      </c>
      <c r="G14" s="30"/>
      <c r="H14" s="31">
        <f t="shared" si="1"/>
        <v>0</v>
      </c>
      <c r="I14" s="30">
        <f t="shared" si="2"/>
        <v>0</v>
      </c>
      <c r="J14" s="31">
        <f t="shared" si="3"/>
        <v>0</v>
      </c>
      <c r="K14" s="32"/>
    </row>
    <row r="15" spans="1:13" ht="31.5" x14ac:dyDescent="0.2">
      <c r="A15" s="21" t="s">
        <v>68</v>
      </c>
      <c r="B15" s="22" t="s">
        <v>1431</v>
      </c>
      <c r="C15" s="23"/>
      <c r="D15" s="55"/>
      <c r="E15" s="24"/>
      <c r="F15" s="25">
        <f>SUBTOTAL(9,F16:F23)</f>
        <v>0</v>
      </c>
      <c r="G15" s="24"/>
      <c r="H15" s="25">
        <f>SUBTOTAL(9,H16:H23)</f>
        <v>0</v>
      </c>
      <c r="I15" s="24"/>
      <c r="J15" s="25">
        <f>SUBTOTAL(9,J16:J23)</f>
        <v>0</v>
      </c>
      <c r="K15" s="152" t="s">
        <v>165</v>
      </c>
    </row>
    <row r="16" spans="1:13" ht="31.5" outlineLevel="1" x14ac:dyDescent="0.2">
      <c r="A16" s="27" t="s">
        <v>3471</v>
      </c>
      <c r="B16" s="28" t="s">
        <v>108</v>
      </c>
      <c r="C16" s="29" t="s">
        <v>28</v>
      </c>
      <c r="D16" s="56">
        <v>2567</v>
      </c>
      <c r="E16" s="30"/>
      <c r="F16" s="31">
        <f t="shared" ref="F16:F23" si="4">E16*D16</f>
        <v>0</v>
      </c>
      <c r="G16" s="30"/>
      <c r="H16" s="31">
        <f t="shared" ref="H16:H23" si="5">G16*D16</f>
        <v>0</v>
      </c>
      <c r="I16" s="30">
        <f t="shared" ref="I16:I23" si="6">E16+G16</f>
        <v>0</v>
      </c>
      <c r="J16" s="31">
        <f t="shared" ref="J16:J23" si="7">D16*I16</f>
        <v>0</v>
      </c>
      <c r="K16" s="32"/>
    </row>
    <row r="17" spans="1:11" ht="31.5" outlineLevel="1" x14ac:dyDescent="0.2">
      <c r="A17" s="27" t="s">
        <v>3472</v>
      </c>
      <c r="B17" s="28" t="s">
        <v>99</v>
      </c>
      <c r="C17" s="29" t="s">
        <v>28</v>
      </c>
      <c r="D17" s="56">
        <v>2567</v>
      </c>
      <c r="E17" s="30"/>
      <c r="F17" s="31">
        <f t="shared" si="4"/>
        <v>0</v>
      </c>
      <c r="G17" s="30"/>
      <c r="H17" s="31">
        <f t="shared" si="5"/>
        <v>0</v>
      </c>
      <c r="I17" s="30">
        <f t="shared" si="6"/>
        <v>0</v>
      </c>
      <c r="J17" s="31">
        <f t="shared" si="7"/>
        <v>0</v>
      </c>
      <c r="K17" s="32"/>
    </row>
    <row r="18" spans="1:11" ht="31.5" outlineLevel="1" x14ac:dyDescent="0.2">
      <c r="A18" s="27" t="s">
        <v>3473</v>
      </c>
      <c r="B18" s="28" t="s">
        <v>100</v>
      </c>
      <c r="C18" s="29" t="s">
        <v>28</v>
      </c>
      <c r="D18" s="56">
        <v>2567</v>
      </c>
      <c r="E18" s="30"/>
      <c r="F18" s="31">
        <f t="shared" si="4"/>
        <v>0</v>
      </c>
      <c r="G18" s="30"/>
      <c r="H18" s="31">
        <f t="shared" si="5"/>
        <v>0</v>
      </c>
      <c r="I18" s="30">
        <f t="shared" si="6"/>
        <v>0</v>
      </c>
      <c r="J18" s="31">
        <f t="shared" si="7"/>
        <v>0</v>
      </c>
      <c r="K18" s="32"/>
    </row>
    <row r="19" spans="1:11" ht="15.75" outlineLevel="1" x14ac:dyDescent="0.2">
      <c r="A19" s="27" t="s">
        <v>3474</v>
      </c>
      <c r="B19" s="28" t="s">
        <v>101</v>
      </c>
      <c r="C19" s="29" t="s">
        <v>28</v>
      </c>
      <c r="D19" s="56">
        <v>2567</v>
      </c>
      <c r="E19" s="30"/>
      <c r="F19" s="31">
        <f t="shared" si="4"/>
        <v>0</v>
      </c>
      <c r="G19" s="30"/>
      <c r="H19" s="31">
        <f t="shared" si="5"/>
        <v>0</v>
      </c>
      <c r="I19" s="30">
        <f t="shared" si="6"/>
        <v>0</v>
      </c>
      <c r="J19" s="31">
        <f t="shared" si="7"/>
        <v>0</v>
      </c>
      <c r="K19" s="32"/>
    </row>
    <row r="20" spans="1:11" ht="15.75" outlineLevel="1" x14ac:dyDescent="0.2">
      <c r="A20" s="27" t="s">
        <v>3475</v>
      </c>
      <c r="B20" s="28" t="s">
        <v>102</v>
      </c>
      <c r="C20" s="29" t="s">
        <v>28</v>
      </c>
      <c r="D20" s="56">
        <v>2567</v>
      </c>
      <c r="E20" s="30"/>
      <c r="F20" s="31">
        <f t="shared" si="4"/>
        <v>0</v>
      </c>
      <c r="G20" s="30"/>
      <c r="H20" s="31">
        <f t="shared" si="5"/>
        <v>0</v>
      </c>
      <c r="I20" s="30">
        <f t="shared" si="6"/>
        <v>0</v>
      </c>
      <c r="J20" s="31">
        <f t="shared" si="7"/>
        <v>0</v>
      </c>
      <c r="K20" s="32"/>
    </row>
    <row r="21" spans="1:11" ht="15.75" outlineLevel="1" x14ac:dyDescent="0.2">
      <c r="A21" s="27" t="s">
        <v>3476</v>
      </c>
      <c r="B21" s="28" t="s">
        <v>103</v>
      </c>
      <c r="C21" s="29" t="s">
        <v>1</v>
      </c>
      <c r="D21" s="56">
        <v>294</v>
      </c>
      <c r="E21" s="30"/>
      <c r="F21" s="31">
        <f t="shared" si="4"/>
        <v>0</v>
      </c>
      <c r="G21" s="30"/>
      <c r="H21" s="31">
        <f t="shared" si="5"/>
        <v>0</v>
      </c>
      <c r="I21" s="30">
        <f t="shared" si="6"/>
        <v>0</v>
      </c>
      <c r="J21" s="31">
        <f t="shared" si="7"/>
        <v>0</v>
      </c>
      <c r="K21" s="32"/>
    </row>
    <row r="22" spans="1:11" ht="47.25" outlineLevel="1" x14ac:dyDescent="0.2">
      <c r="A22" s="27" t="s">
        <v>3477</v>
      </c>
      <c r="B22" s="28" t="s">
        <v>104</v>
      </c>
      <c r="C22" s="29" t="s">
        <v>1</v>
      </c>
      <c r="D22" s="56">
        <v>763</v>
      </c>
      <c r="E22" s="30"/>
      <c r="F22" s="31">
        <f t="shared" si="4"/>
        <v>0</v>
      </c>
      <c r="G22" s="30"/>
      <c r="H22" s="31">
        <f t="shared" si="5"/>
        <v>0</v>
      </c>
      <c r="I22" s="30">
        <f t="shared" si="6"/>
        <v>0</v>
      </c>
      <c r="J22" s="31">
        <f t="shared" si="7"/>
        <v>0</v>
      </c>
      <c r="K22" s="32"/>
    </row>
    <row r="23" spans="1:11" ht="47.25" outlineLevel="1" x14ac:dyDescent="0.2">
      <c r="A23" s="27" t="s">
        <v>3478</v>
      </c>
      <c r="B23" s="28" t="s">
        <v>105</v>
      </c>
      <c r="C23" s="29" t="s">
        <v>1</v>
      </c>
      <c r="D23" s="56">
        <v>49</v>
      </c>
      <c r="E23" s="30"/>
      <c r="F23" s="31">
        <f t="shared" si="4"/>
        <v>0</v>
      </c>
      <c r="G23" s="30"/>
      <c r="H23" s="31">
        <f t="shared" si="5"/>
        <v>0</v>
      </c>
      <c r="I23" s="30">
        <f t="shared" si="6"/>
        <v>0</v>
      </c>
      <c r="J23" s="31">
        <f t="shared" si="7"/>
        <v>0</v>
      </c>
      <c r="K23" s="32"/>
    </row>
    <row r="24" spans="1:11" ht="15.75" x14ac:dyDescent="0.2">
      <c r="A24" s="21" t="s">
        <v>73</v>
      </c>
      <c r="B24" s="22" t="s">
        <v>106</v>
      </c>
      <c r="C24" s="23"/>
      <c r="D24" s="55"/>
      <c r="E24" s="24"/>
      <c r="F24" s="25">
        <f>SUBTOTAL(9,F25:F30)</f>
        <v>0</v>
      </c>
      <c r="G24" s="24"/>
      <c r="H24" s="25">
        <f>SUBTOTAL(9,H25:H30)</f>
        <v>0</v>
      </c>
      <c r="I24" s="24"/>
      <c r="J24" s="25">
        <f>SUBTOTAL(9,J25:J30)</f>
        <v>0</v>
      </c>
      <c r="K24" s="152" t="s">
        <v>165</v>
      </c>
    </row>
    <row r="25" spans="1:11" ht="31.5" outlineLevel="1" x14ac:dyDescent="0.2">
      <c r="A25" s="27" t="s">
        <v>3479</v>
      </c>
      <c r="B25" s="28" t="s">
        <v>109</v>
      </c>
      <c r="C25" s="29" t="s">
        <v>28</v>
      </c>
      <c r="D25" s="56">
        <v>3035</v>
      </c>
      <c r="E25" s="30"/>
      <c r="F25" s="31">
        <f t="shared" ref="F25:F30" si="8">E25*D25</f>
        <v>0</v>
      </c>
      <c r="G25" s="30"/>
      <c r="H25" s="31">
        <f t="shared" ref="H25:H30" si="9">G25*D25</f>
        <v>0</v>
      </c>
      <c r="I25" s="30">
        <f t="shared" ref="I25:I30" si="10">E25+G25</f>
        <v>0</v>
      </c>
      <c r="J25" s="31">
        <f t="shared" ref="J25:J30" si="11">D25*I25</f>
        <v>0</v>
      </c>
      <c r="K25" s="32"/>
    </row>
    <row r="26" spans="1:11" ht="47.25" outlineLevel="1" x14ac:dyDescent="0.2">
      <c r="A26" s="27" t="s">
        <v>3480</v>
      </c>
      <c r="B26" s="28" t="s">
        <v>107</v>
      </c>
      <c r="C26" s="29" t="s">
        <v>28</v>
      </c>
      <c r="D26" s="56">
        <v>3035</v>
      </c>
      <c r="E26" s="30"/>
      <c r="F26" s="31">
        <f t="shared" si="8"/>
        <v>0</v>
      </c>
      <c r="G26" s="30"/>
      <c r="H26" s="31">
        <f t="shared" si="9"/>
        <v>0</v>
      </c>
      <c r="I26" s="30">
        <f t="shared" si="10"/>
        <v>0</v>
      </c>
      <c r="J26" s="31">
        <f t="shared" si="11"/>
        <v>0</v>
      </c>
      <c r="K26" s="32"/>
    </row>
    <row r="27" spans="1:11" ht="31.5" outlineLevel="1" x14ac:dyDescent="0.2">
      <c r="A27" s="27" t="s">
        <v>3481</v>
      </c>
      <c r="B27" s="28" t="s">
        <v>110</v>
      </c>
      <c r="C27" s="29" t="s">
        <v>28</v>
      </c>
      <c r="D27" s="56">
        <v>3035</v>
      </c>
      <c r="E27" s="30"/>
      <c r="F27" s="31">
        <f t="shared" si="8"/>
        <v>0</v>
      </c>
      <c r="G27" s="30"/>
      <c r="H27" s="31">
        <f t="shared" si="9"/>
        <v>0</v>
      </c>
      <c r="I27" s="30">
        <f t="shared" si="10"/>
        <v>0</v>
      </c>
      <c r="J27" s="31">
        <f t="shared" si="11"/>
        <v>0</v>
      </c>
      <c r="K27" s="32"/>
    </row>
    <row r="28" spans="1:11" ht="31.5" outlineLevel="1" x14ac:dyDescent="0.2">
      <c r="A28" s="27" t="s">
        <v>3482</v>
      </c>
      <c r="B28" s="28" t="s">
        <v>111</v>
      </c>
      <c r="C28" s="29" t="s">
        <v>28</v>
      </c>
      <c r="D28" s="56">
        <v>3035</v>
      </c>
      <c r="E28" s="30"/>
      <c r="F28" s="31">
        <f t="shared" si="8"/>
        <v>0</v>
      </c>
      <c r="G28" s="30"/>
      <c r="H28" s="31">
        <f t="shared" si="9"/>
        <v>0</v>
      </c>
      <c r="I28" s="30">
        <f t="shared" si="10"/>
        <v>0</v>
      </c>
      <c r="J28" s="31">
        <f t="shared" si="11"/>
        <v>0</v>
      </c>
      <c r="K28" s="32"/>
    </row>
    <row r="29" spans="1:11" ht="47.25" outlineLevel="1" x14ac:dyDescent="0.2">
      <c r="A29" s="27" t="s">
        <v>3483</v>
      </c>
      <c r="B29" s="28" t="s">
        <v>112</v>
      </c>
      <c r="C29" s="29" t="s">
        <v>28</v>
      </c>
      <c r="D29" s="56">
        <v>3035</v>
      </c>
      <c r="E29" s="30"/>
      <c r="F29" s="31">
        <f t="shared" si="8"/>
        <v>0</v>
      </c>
      <c r="G29" s="30"/>
      <c r="H29" s="31">
        <f t="shared" si="9"/>
        <v>0</v>
      </c>
      <c r="I29" s="30">
        <f t="shared" si="10"/>
        <v>0</v>
      </c>
      <c r="J29" s="31">
        <f t="shared" si="11"/>
        <v>0</v>
      </c>
      <c r="K29" s="32"/>
    </row>
    <row r="30" spans="1:11" ht="47.25" outlineLevel="1" x14ac:dyDescent="0.2">
      <c r="A30" s="27" t="s">
        <v>3484</v>
      </c>
      <c r="B30" s="28" t="s">
        <v>113</v>
      </c>
      <c r="C30" s="29" t="s">
        <v>28</v>
      </c>
      <c r="D30" s="56">
        <v>3035</v>
      </c>
      <c r="E30" s="30"/>
      <c r="F30" s="31">
        <f t="shared" si="8"/>
        <v>0</v>
      </c>
      <c r="G30" s="30"/>
      <c r="H30" s="31">
        <f t="shared" si="9"/>
        <v>0</v>
      </c>
      <c r="I30" s="30">
        <f t="shared" si="10"/>
        <v>0</v>
      </c>
      <c r="J30" s="31">
        <f t="shared" si="11"/>
        <v>0</v>
      </c>
      <c r="K30" s="32"/>
    </row>
    <row r="31" spans="1:11" ht="15.75" x14ac:dyDescent="0.2">
      <c r="A31" s="21" t="s">
        <v>74</v>
      </c>
      <c r="B31" s="22" t="s">
        <v>114</v>
      </c>
      <c r="C31" s="23"/>
      <c r="D31" s="55"/>
      <c r="E31" s="24"/>
      <c r="F31" s="25">
        <f>SUBTOTAL(9,F32:F37)</f>
        <v>0</v>
      </c>
      <c r="G31" s="24"/>
      <c r="H31" s="25">
        <f>SUBTOTAL(9,H32:H37)</f>
        <v>0</v>
      </c>
      <c r="I31" s="24"/>
      <c r="J31" s="25">
        <f>SUBTOTAL(9,J32:J37)</f>
        <v>0</v>
      </c>
      <c r="K31" s="152" t="s">
        <v>165</v>
      </c>
    </row>
    <row r="32" spans="1:11" ht="31.5" outlineLevel="1" x14ac:dyDescent="0.2">
      <c r="A32" s="27" t="s">
        <v>3485</v>
      </c>
      <c r="B32" s="28" t="s">
        <v>109</v>
      </c>
      <c r="C32" s="29" t="s">
        <v>28</v>
      </c>
      <c r="D32" s="56">
        <v>219</v>
      </c>
      <c r="E32" s="30"/>
      <c r="F32" s="31">
        <f t="shared" ref="F32:F44" si="12">E32*D32</f>
        <v>0</v>
      </c>
      <c r="G32" s="30"/>
      <c r="H32" s="31">
        <f t="shared" ref="H32:H44" si="13">G32*D32</f>
        <v>0</v>
      </c>
      <c r="I32" s="30">
        <f t="shared" ref="I32:I44" si="14">E32+G32</f>
        <v>0</v>
      </c>
      <c r="J32" s="31">
        <f t="shared" ref="J32:J44" si="15">D32*I32</f>
        <v>0</v>
      </c>
      <c r="K32" s="32"/>
    </row>
    <row r="33" spans="1:11" ht="47.25" outlineLevel="1" x14ac:dyDescent="0.2">
      <c r="A33" s="27" t="s">
        <v>3486</v>
      </c>
      <c r="B33" s="28" t="s">
        <v>115</v>
      </c>
      <c r="C33" s="29" t="s">
        <v>28</v>
      </c>
      <c r="D33" s="56">
        <v>219</v>
      </c>
      <c r="E33" s="30"/>
      <c r="F33" s="31">
        <f t="shared" si="12"/>
        <v>0</v>
      </c>
      <c r="G33" s="30"/>
      <c r="H33" s="31">
        <f t="shared" si="13"/>
        <v>0</v>
      </c>
      <c r="I33" s="30">
        <f t="shared" si="14"/>
        <v>0</v>
      </c>
      <c r="J33" s="31">
        <f t="shared" si="15"/>
        <v>0</v>
      </c>
      <c r="K33" s="32"/>
    </row>
    <row r="34" spans="1:11" ht="31.5" outlineLevel="1" x14ac:dyDescent="0.2">
      <c r="A34" s="27" t="s">
        <v>3487</v>
      </c>
      <c r="B34" s="28" t="s">
        <v>116</v>
      </c>
      <c r="C34" s="29" t="s">
        <v>28</v>
      </c>
      <c r="D34" s="56">
        <v>219</v>
      </c>
      <c r="E34" s="30"/>
      <c r="F34" s="31">
        <f t="shared" si="12"/>
        <v>0</v>
      </c>
      <c r="G34" s="30"/>
      <c r="H34" s="31">
        <f t="shared" si="13"/>
        <v>0</v>
      </c>
      <c r="I34" s="30">
        <f t="shared" si="14"/>
        <v>0</v>
      </c>
      <c r="J34" s="31">
        <f t="shared" si="15"/>
        <v>0</v>
      </c>
      <c r="K34" s="32"/>
    </row>
    <row r="35" spans="1:11" ht="31.5" outlineLevel="1" x14ac:dyDescent="0.2">
      <c r="A35" s="27" t="s">
        <v>3488</v>
      </c>
      <c r="B35" s="28" t="s">
        <v>117</v>
      </c>
      <c r="C35" s="29" t="s">
        <v>28</v>
      </c>
      <c r="D35" s="56">
        <v>219</v>
      </c>
      <c r="E35" s="30"/>
      <c r="F35" s="31">
        <f t="shared" si="12"/>
        <v>0</v>
      </c>
      <c r="G35" s="30"/>
      <c r="H35" s="31">
        <f t="shared" si="13"/>
        <v>0</v>
      </c>
      <c r="I35" s="30">
        <f t="shared" si="14"/>
        <v>0</v>
      </c>
      <c r="J35" s="31">
        <f t="shared" si="15"/>
        <v>0</v>
      </c>
      <c r="K35" s="32"/>
    </row>
    <row r="36" spans="1:11" ht="15.75" outlineLevel="1" x14ac:dyDescent="0.2">
      <c r="A36" s="27" t="s">
        <v>3489</v>
      </c>
      <c r="B36" s="28" t="s">
        <v>118</v>
      </c>
      <c r="C36" s="29" t="s">
        <v>1</v>
      </c>
      <c r="D36" s="56">
        <v>683</v>
      </c>
      <c r="E36" s="30"/>
      <c r="F36" s="31">
        <f t="shared" si="12"/>
        <v>0</v>
      </c>
      <c r="G36" s="30"/>
      <c r="H36" s="31">
        <f t="shared" si="13"/>
        <v>0</v>
      </c>
      <c r="I36" s="30">
        <f t="shared" si="14"/>
        <v>0</v>
      </c>
      <c r="J36" s="31">
        <f t="shared" si="15"/>
        <v>0</v>
      </c>
      <c r="K36" s="32"/>
    </row>
    <row r="37" spans="1:11" ht="15.75" outlineLevel="1" x14ac:dyDescent="0.2">
      <c r="A37" s="27" t="s">
        <v>3490</v>
      </c>
      <c r="B37" s="28" t="s">
        <v>119</v>
      </c>
      <c r="C37" s="29" t="s">
        <v>1</v>
      </c>
      <c r="D37" s="56">
        <v>141</v>
      </c>
      <c r="E37" s="30"/>
      <c r="F37" s="31">
        <f t="shared" si="12"/>
        <v>0</v>
      </c>
      <c r="G37" s="30"/>
      <c r="H37" s="31">
        <f t="shared" si="13"/>
        <v>0</v>
      </c>
      <c r="I37" s="30">
        <f t="shared" si="14"/>
        <v>0</v>
      </c>
      <c r="J37" s="31">
        <f t="shared" si="15"/>
        <v>0</v>
      </c>
      <c r="K37" s="32"/>
    </row>
    <row r="38" spans="1:11" ht="15.75" x14ac:dyDescent="0.2">
      <c r="A38" s="21" t="s">
        <v>1679</v>
      </c>
      <c r="B38" s="22" t="s">
        <v>1768</v>
      </c>
      <c r="C38" s="23"/>
      <c r="D38" s="55"/>
      <c r="E38" s="24"/>
      <c r="F38" s="25">
        <f>SUBTOTAL(9,F39:F44)</f>
        <v>0</v>
      </c>
      <c r="G38" s="24"/>
      <c r="H38" s="25">
        <f>SUBTOTAL(9,H39:H44)</f>
        <v>0</v>
      </c>
      <c r="I38" s="24"/>
      <c r="J38" s="25">
        <f>SUBTOTAL(9,J39:J44)</f>
        <v>0</v>
      </c>
      <c r="K38" s="152" t="s">
        <v>165</v>
      </c>
    </row>
    <row r="39" spans="1:11" ht="31.5" outlineLevel="1" x14ac:dyDescent="0.2">
      <c r="A39" s="27" t="s">
        <v>3491</v>
      </c>
      <c r="B39" s="28" t="s">
        <v>120</v>
      </c>
      <c r="C39" s="29" t="s">
        <v>121</v>
      </c>
      <c r="D39" s="56">
        <v>59</v>
      </c>
      <c r="E39" s="30"/>
      <c r="F39" s="31">
        <f t="shared" si="12"/>
        <v>0</v>
      </c>
      <c r="G39" s="30"/>
      <c r="H39" s="31">
        <f t="shared" si="13"/>
        <v>0</v>
      </c>
      <c r="I39" s="30">
        <f t="shared" si="14"/>
        <v>0</v>
      </c>
      <c r="J39" s="31">
        <f t="shared" si="15"/>
        <v>0</v>
      </c>
      <c r="K39" s="32"/>
    </row>
    <row r="40" spans="1:11" ht="31.5" outlineLevel="1" x14ac:dyDescent="0.2">
      <c r="A40" s="27" t="s">
        <v>3492</v>
      </c>
      <c r="B40" s="28" t="s">
        <v>1439</v>
      </c>
      <c r="C40" s="29" t="s">
        <v>121</v>
      </c>
      <c r="D40" s="56">
        <v>177</v>
      </c>
      <c r="E40" s="30"/>
      <c r="F40" s="31">
        <f t="shared" si="12"/>
        <v>0</v>
      </c>
      <c r="G40" s="30"/>
      <c r="H40" s="31">
        <f t="shared" si="13"/>
        <v>0</v>
      </c>
      <c r="I40" s="30">
        <f t="shared" si="14"/>
        <v>0</v>
      </c>
      <c r="J40" s="31">
        <f t="shared" si="15"/>
        <v>0</v>
      </c>
      <c r="K40" s="32"/>
    </row>
    <row r="41" spans="1:11" ht="31.5" outlineLevel="1" x14ac:dyDescent="0.2">
      <c r="A41" s="27" t="s">
        <v>3493</v>
      </c>
      <c r="B41" s="28" t="s">
        <v>1440</v>
      </c>
      <c r="C41" s="29" t="s">
        <v>121</v>
      </c>
      <c r="D41" s="56">
        <v>59</v>
      </c>
      <c r="E41" s="30"/>
      <c r="F41" s="31">
        <f t="shared" si="12"/>
        <v>0</v>
      </c>
      <c r="G41" s="30"/>
      <c r="H41" s="31">
        <f t="shared" si="13"/>
        <v>0</v>
      </c>
      <c r="I41" s="30">
        <f t="shared" si="14"/>
        <v>0</v>
      </c>
      <c r="J41" s="31">
        <f t="shared" si="15"/>
        <v>0</v>
      </c>
      <c r="K41" s="32"/>
    </row>
    <row r="42" spans="1:11" ht="31.5" outlineLevel="1" x14ac:dyDescent="0.2">
      <c r="A42" s="27" t="s">
        <v>3494</v>
      </c>
      <c r="B42" s="28" t="s">
        <v>123</v>
      </c>
      <c r="C42" s="29" t="s">
        <v>121</v>
      </c>
      <c r="D42" s="56">
        <v>30</v>
      </c>
      <c r="E42" s="30"/>
      <c r="F42" s="31">
        <f t="shared" si="12"/>
        <v>0</v>
      </c>
      <c r="G42" s="30"/>
      <c r="H42" s="31">
        <f t="shared" si="13"/>
        <v>0</v>
      </c>
      <c r="I42" s="30">
        <f t="shared" si="14"/>
        <v>0</v>
      </c>
      <c r="J42" s="31">
        <f t="shared" si="15"/>
        <v>0</v>
      </c>
      <c r="K42" s="32"/>
    </row>
    <row r="43" spans="1:11" ht="31.5" outlineLevel="1" x14ac:dyDescent="0.2">
      <c r="A43" s="27" t="s">
        <v>3495</v>
      </c>
      <c r="B43" s="28" t="s">
        <v>124</v>
      </c>
      <c r="C43" s="29" t="s">
        <v>121</v>
      </c>
      <c r="D43" s="56">
        <v>37</v>
      </c>
      <c r="E43" s="30"/>
      <c r="F43" s="31">
        <f t="shared" si="12"/>
        <v>0</v>
      </c>
      <c r="G43" s="30"/>
      <c r="H43" s="31">
        <f t="shared" si="13"/>
        <v>0</v>
      </c>
      <c r="I43" s="30">
        <f t="shared" si="14"/>
        <v>0</v>
      </c>
      <c r="J43" s="31">
        <f t="shared" si="15"/>
        <v>0</v>
      </c>
      <c r="K43" s="32"/>
    </row>
    <row r="44" spans="1:11" ht="31.5" outlineLevel="1" x14ac:dyDescent="0.2">
      <c r="A44" s="27" t="s">
        <v>3496</v>
      </c>
      <c r="B44" s="28" t="s">
        <v>125</v>
      </c>
      <c r="C44" s="29" t="s">
        <v>121</v>
      </c>
      <c r="D44" s="56">
        <v>7</v>
      </c>
      <c r="E44" s="30"/>
      <c r="F44" s="31">
        <f t="shared" si="12"/>
        <v>0</v>
      </c>
      <c r="G44" s="30"/>
      <c r="H44" s="31">
        <f t="shared" si="13"/>
        <v>0</v>
      </c>
      <c r="I44" s="30">
        <f t="shared" si="14"/>
        <v>0</v>
      </c>
      <c r="J44" s="31">
        <f t="shared" si="15"/>
        <v>0</v>
      </c>
      <c r="K44" s="32"/>
    </row>
  </sheetData>
  <mergeCells count="8">
    <mergeCell ref="I6:J6"/>
    <mergeCell ref="K6:K7"/>
    <mergeCell ref="A6:A7"/>
    <mergeCell ref="B6:B7"/>
    <mergeCell ref="C6:C7"/>
    <mergeCell ref="D6:D7"/>
    <mergeCell ref="E6:F6"/>
    <mergeCell ref="G6:H6"/>
  </mergeCells>
  <pageMargins left="0.7" right="0.7" top="0.75" bottom="0.75" header="0.3" footer="0.3"/>
  <pageSetup paperSize="9" scale="30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24"/>
  <sheetViews>
    <sheetView view="pageBreakPreview" zoomScale="85" zoomScaleNormal="85" zoomScaleSheetLayoutView="85" workbookViewId="0">
      <selection activeCell="A4" sqref="A4"/>
    </sheetView>
  </sheetViews>
  <sheetFormatPr defaultRowHeight="12.75" outlineLevelRow="1" x14ac:dyDescent="0.2"/>
  <cols>
    <col min="1" max="1" width="11.5703125" customWidth="1"/>
    <col min="2" max="2" width="64.28515625" customWidth="1"/>
    <col min="3" max="3" width="12.42578125" customWidth="1"/>
    <col min="4" max="4" width="14" customWidth="1"/>
    <col min="5" max="10" width="17.7109375" customWidth="1"/>
    <col min="11" max="11" width="50.28515625" customWidth="1"/>
  </cols>
  <sheetData>
    <row r="1" spans="1:13" ht="15.75" x14ac:dyDescent="0.2">
      <c r="A1" s="78" t="s">
        <v>3455</v>
      </c>
    </row>
    <row r="2" spans="1:13" ht="15.75" x14ac:dyDescent="0.2">
      <c r="A2" s="85" t="s">
        <v>1897</v>
      </c>
    </row>
    <row r="3" spans="1:13" ht="15.75" x14ac:dyDescent="0.2">
      <c r="A3" s="88" t="s">
        <v>3523</v>
      </c>
    </row>
    <row r="4" spans="1:13" ht="15.75" x14ac:dyDescent="0.2">
      <c r="A4" s="88" t="s">
        <v>2</v>
      </c>
      <c r="L4" s="14"/>
      <c r="M4" s="76"/>
    </row>
    <row r="5" spans="1:13" ht="13.5" thickBot="1" x14ac:dyDescent="0.25"/>
    <row r="6" spans="1:13" ht="15.75" customHeight="1" x14ac:dyDescent="0.2">
      <c r="A6" s="215" t="s">
        <v>3</v>
      </c>
      <c r="B6" s="215" t="s">
        <v>4</v>
      </c>
      <c r="C6" s="215" t="s">
        <v>5</v>
      </c>
      <c r="D6" s="221" t="s">
        <v>0</v>
      </c>
      <c r="E6" s="217" t="s">
        <v>36</v>
      </c>
      <c r="F6" s="218"/>
      <c r="G6" s="217" t="s">
        <v>35</v>
      </c>
      <c r="H6" s="218"/>
      <c r="I6" s="217" t="s">
        <v>37</v>
      </c>
      <c r="J6" s="218"/>
      <c r="K6" s="219" t="s">
        <v>6</v>
      </c>
    </row>
    <row r="7" spans="1:13" ht="16.5" thickBot="1" x14ac:dyDescent="0.25">
      <c r="A7" s="216"/>
      <c r="B7" s="216"/>
      <c r="C7" s="216"/>
      <c r="D7" s="222"/>
      <c r="E7" s="15" t="s">
        <v>33</v>
      </c>
      <c r="F7" s="16" t="s">
        <v>34</v>
      </c>
      <c r="G7" s="15" t="s">
        <v>33</v>
      </c>
      <c r="H7" s="16" t="s">
        <v>34</v>
      </c>
      <c r="I7" s="15" t="s">
        <v>33</v>
      </c>
      <c r="J7" s="16" t="s">
        <v>34</v>
      </c>
      <c r="K7" s="220"/>
    </row>
    <row r="8" spans="1:13" ht="15.75" x14ac:dyDescent="0.2">
      <c r="A8" s="17" t="s">
        <v>7</v>
      </c>
      <c r="B8" s="18">
        <v>2</v>
      </c>
      <c r="C8" s="19">
        <v>3</v>
      </c>
      <c r="D8" s="19">
        <v>4</v>
      </c>
      <c r="E8" s="20">
        <v>5</v>
      </c>
      <c r="F8" s="19">
        <v>6</v>
      </c>
      <c r="G8" s="20">
        <v>7</v>
      </c>
      <c r="H8" s="19">
        <v>8</v>
      </c>
      <c r="I8" s="20">
        <v>9</v>
      </c>
      <c r="J8" s="19">
        <v>10</v>
      </c>
      <c r="K8" s="19">
        <v>11</v>
      </c>
    </row>
    <row r="9" spans="1:13" ht="15.75" x14ac:dyDescent="0.2">
      <c r="A9" s="21" t="s">
        <v>7</v>
      </c>
      <c r="B9" s="22" t="s">
        <v>3499</v>
      </c>
      <c r="C9" s="23"/>
      <c r="D9" s="55"/>
      <c r="E9" s="24"/>
      <c r="F9" s="25">
        <f>SUM(F10:F24)</f>
        <v>0</v>
      </c>
      <c r="G9" s="24"/>
      <c r="H9" s="25">
        <f>SUM(H10:H24)</f>
        <v>0</v>
      </c>
      <c r="I9" s="24"/>
      <c r="J9" s="25">
        <f>SUM(J10:J24)</f>
        <v>0</v>
      </c>
      <c r="K9" s="26" t="s">
        <v>165</v>
      </c>
    </row>
    <row r="10" spans="1:13" ht="31.5" outlineLevel="1" x14ac:dyDescent="0.2">
      <c r="A10" s="27" t="s">
        <v>8</v>
      </c>
      <c r="B10" s="28" t="s">
        <v>1433</v>
      </c>
      <c r="C10" s="29" t="s">
        <v>1</v>
      </c>
      <c r="D10" s="56">
        <v>320</v>
      </c>
      <c r="E10" s="30"/>
      <c r="F10" s="31">
        <f>E10*D10</f>
        <v>0</v>
      </c>
      <c r="G10" s="30"/>
      <c r="H10" s="31">
        <f>G10*D10</f>
        <v>0</v>
      </c>
      <c r="I10" s="30">
        <f>E10+G10</f>
        <v>0</v>
      </c>
      <c r="J10" s="31">
        <f>D10*I10</f>
        <v>0</v>
      </c>
      <c r="K10" s="32"/>
    </row>
    <row r="11" spans="1:13" ht="15.75" outlineLevel="1" x14ac:dyDescent="0.2">
      <c r="A11" s="27" t="s">
        <v>10</v>
      </c>
      <c r="B11" s="28" t="s">
        <v>1434</v>
      </c>
      <c r="C11" s="29" t="s">
        <v>612</v>
      </c>
      <c r="D11" s="56">
        <v>1</v>
      </c>
      <c r="E11" s="30"/>
      <c r="F11" s="31">
        <f t="shared" ref="F11:F12" si="0">E11*D11</f>
        <v>0</v>
      </c>
      <c r="G11" s="30"/>
      <c r="H11" s="31">
        <f t="shared" ref="H11:H12" si="1">G11*D11</f>
        <v>0</v>
      </c>
      <c r="I11" s="30">
        <f t="shared" ref="I11:I12" si="2">E11+G11</f>
        <v>0</v>
      </c>
      <c r="J11" s="31">
        <f t="shared" ref="J11:J12" si="3">D11*I11</f>
        <v>0</v>
      </c>
      <c r="K11" s="32"/>
    </row>
    <row r="12" spans="1:13" ht="31.5" outlineLevel="1" x14ac:dyDescent="0.2">
      <c r="A12" s="27" t="s">
        <v>11</v>
      </c>
      <c r="B12" s="28" t="s">
        <v>1435</v>
      </c>
      <c r="C12" s="29" t="s">
        <v>612</v>
      </c>
      <c r="D12" s="56">
        <v>1</v>
      </c>
      <c r="E12" s="30"/>
      <c r="F12" s="31">
        <f t="shared" si="0"/>
        <v>0</v>
      </c>
      <c r="G12" s="30"/>
      <c r="H12" s="31">
        <f t="shared" si="1"/>
        <v>0</v>
      </c>
      <c r="I12" s="30">
        <f t="shared" si="2"/>
        <v>0</v>
      </c>
      <c r="J12" s="31">
        <f t="shared" si="3"/>
        <v>0</v>
      </c>
      <c r="K12" s="32"/>
    </row>
    <row r="13" spans="1:13" ht="31.5" outlineLevel="1" x14ac:dyDescent="0.2">
      <c r="A13" s="27" t="s">
        <v>1868</v>
      </c>
      <c r="B13" s="28" t="s">
        <v>1790</v>
      </c>
      <c r="C13" s="29" t="s">
        <v>9</v>
      </c>
      <c r="D13" s="56">
        <v>162</v>
      </c>
      <c r="E13" s="30"/>
      <c r="F13" s="31">
        <f t="shared" ref="F13:F23" si="4">E13*D13</f>
        <v>0</v>
      </c>
      <c r="G13" s="30"/>
      <c r="H13" s="31">
        <f t="shared" ref="H13:H24" si="5">G13*D13</f>
        <v>0</v>
      </c>
      <c r="I13" s="30">
        <f t="shared" ref="I13:I24" si="6">E13+G13</f>
        <v>0</v>
      </c>
      <c r="J13" s="31">
        <f t="shared" ref="J13:J24" si="7">D13*I13</f>
        <v>0</v>
      </c>
      <c r="K13" s="32"/>
    </row>
    <row r="14" spans="1:13" ht="15.75" outlineLevel="1" x14ac:dyDescent="0.2">
      <c r="A14" s="27" t="s">
        <v>1869</v>
      </c>
      <c r="B14" s="28" t="s">
        <v>1791</v>
      </c>
      <c r="C14" s="29" t="s">
        <v>9</v>
      </c>
      <c r="D14" s="56">
        <v>23</v>
      </c>
      <c r="E14" s="30"/>
      <c r="F14" s="31">
        <f t="shared" si="4"/>
        <v>0</v>
      </c>
      <c r="G14" s="30"/>
      <c r="H14" s="31">
        <f t="shared" si="5"/>
        <v>0</v>
      </c>
      <c r="I14" s="30">
        <f t="shared" si="6"/>
        <v>0</v>
      </c>
      <c r="J14" s="31">
        <f t="shared" si="7"/>
        <v>0</v>
      </c>
      <c r="K14" s="32"/>
    </row>
    <row r="15" spans="1:13" ht="15.75" outlineLevel="1" x14ac:dyDescent="0.2">
      <c r="A15" s="27" t="s">
        <v>1870</v>
      </c>
      <c r="B15" s="28" t="s">
        <v>1792</v>
      </c>
      <c r="C15" s="29" t="s">
        <v>28</v>
      </c>
      <c r="D15" s="56">
        <v>12678</v>
      </c>
      <c r="E15" s="30"/>
      <c r="F15" s="31">
        <f t="shared" si="4"/>
        <v>0</v>
      </c>
      <c r="G15" s="30"/>
      <c r="H15" s="31">
        <f t="shared" si="5"/>
        <v>0</v>
      </c>
      <c r="I15" s="30">
        <f t="shared" si="6"/>
        <v>0</v>
      </c>
      <c r="J15" s="31">
        <f t="shared" si="7"/>
        <v>0</v>
      </c>
      <c r="K15" s="32"/>
    </row>
    <row r="16" spans="1:13" ht="15.75" outlineLevel="1" x14ac:dyDescent="0.2">
      <c r="A16" s="27" t="s">
        <v>1871</v>
      </c>
      <c r="B16" s="28" t="s">
        <v>1793</v>
      </c>
      <c r="C16" s="29" t="s">
        <v>1</v>
      </c>
      <c r="D16" s="56">
        <v>383</v>
      </c>
      <c r="E16" s="30"/>
      <c r="F16" s="31">
        <f t="shared" si="4"/>
        <v>0</v>
      </c>
      <c r="G16" s="30"/>
      <c r="H16" s="31">
        <f t="shared" si="5"/>
        <v>0</v>
      </c>
      <c r="I16" s="30">
        <f t="shared" si="6"/>
        <v>0</v>
      </c>
      <c r="J16" s="31">
        <f t="shared" si="7"/>
        <v>0</v>
      </c>
      <c r="K16" s="32"/>
    </row>
    <row r="17" spans="1:11" ht="15.75" outlineLevel="1" x14ac:dyDescent="0.2">
      <c r="A17" s="27" t="s">
        <v>1872</v>
      </c>
      <c r="B17" s="28" t="s">
        <v>1794</v>
      </c>
      <c r="C17" s="29" t="s">
        <v>1</v>
      </c>
      <c r="D17" s="56">
        <v>442</v>
      </c>
      <c r="E17" s="30"/>
      <c r="F17" s="31">
        <f t="shared" si="4"/>
        <v>0</v>
      </c>
      <c r="G17" s="30"/>
      <c r="H17" s="31">
        <f t="shared" si="5"/>
        <v>0</v>
      </c>
      <c r="I17" s="30">
        <f t="shared" si="6"/>
        <v>0</v>
      </c>
      <c r="J17" s="31">
        <f t="shared" si="7"/>
        <v>0</v>
      </c>
      <c r="K17" s="32"/>
    </row>
    <row r="18" spans="1:11" ht="15.75" outlineLevel="1" x14ac:dyDescent="0.2">
      <c r="A18" s="27" t="s">
        <v>1873</v>
      </c>
      <c r="B18" s="28" t="s">
        <v>1795</v>
      </c>
      <c r="C18" s="29" t="s">
        <v>191</v>
      </c>
      <c r="D18" s="56">
        <v>29</v>
      </c>
      <c r="E18" s="30"/>
      <c r="F18" s="31">
        <f t="shared" si="4"/>
        <v>0</v>
      </c>
      <c r="G18" s="30"/>
      <c r="H18" s="31">
        <f t="shared" si="5"/>
        <v>0</v>
      </c>
      <c r="I18" s="30">
        <f t="shared" si="6"/>
        <v>0</v>
      </c>
      <c r="J18" s="31">
        <f t="shared" si="7"/>
        <v>0</v>
      </c>
      <c r="K18" s="32"/>
    </row>
    <row r="19" spans="1:11" ht="15.75" outlineLevel="1" x14ac:dyDescent="0.2">
      <c r="A19" s="27" t="s">
        <v>1874</v>
      </c>
      <c r="B19" s="28" t="s">
        <v>1796</v>
      </c>
      <c r="C19" s="29" t="s">
        <v>1</v>
      </c>
      <c r="D19" s="56">
        <v>549</v>
      </c>
      <c r="E19" s="30"/>
      <c r="F19" s="31">
        <f t="shared" si="4"/>
        <v>0</v>
      </c>
      <c r="G19" s="30"/>
      <c r="H19" s="31">
        <f t="shared" si="5"/>
        <v>0</v>
      </c>
      <c r="I19" s="30">
        <f t="shared" si="6"/>
        <v>0</v>
      </c>
      <c r="J19" s="31">
        <f t="shared" si="7"/>
        <v>0</v>
      </c>
      <c r="K19" s="32"/>
    </row>
    <row r="20" spans="1:11" ht="15.75" outlineLevel="1" x14ac:dyDescent="0.2">
      <c r="A20" s="27" t="s">
        <v>1875</v>
      </c>
      <c r="B20" s="28" t="s">
        <v>1797</v>
      </c>
      <c r="C20" s="29" t="s">
        <v>1</v>
      </c>
      <c r="D20" s="56">
        <v>150</v>
      </c>
      <c r="E20" s="30"/>
      <c r="F20" s="31">
        <f t="shared" si="4"/>
        <v>0</v>
      </c>
      <c r="G20" s="30"/>
      <c r="H20" s="31">
        <f t="shared" si="5"/>
        <v>0</v>
      </c>
      <c r="I20" s="30">
        <f t="shared" si="6"/>
        <v>0</v>
      </c>
      <c r="J20" s="31">
        <f t="shared" si="7"/>
        <v>0</v>
      </c>
      <c r="K20" s="32"/>
    </row>
    <row r="21" spans="1:11" ht="15.75" outlineLevel="1" x14ac:dyDescent="0.2">
      <c r="A21" s="27" t="s">
        <v>1876</v>
      </c>
      <c r="B21" s="28" t="s">
        <v>1798</v>
      </c>
      <c r="C21" s="29" t="s">
        <v>1</v>
      </c>
      <c r="D21" s="56">
        <v>62</v>
      </c>
      <c r="E21" s="30"/>
      <c r="F21" s="31">
        <f t="shared" si="4"/>
        <v>0</v>
      </c>
      <c r="G21" s="30"/>
      <c r="H21" s="31">
        <f t="shared" si="5"/>
        <v>0</v>
      </c>
      <c r="I21" s="30">
        <f t="shared" si="6"/>
        <v>0</v>
      </c>
      <c r="J21" s="31">
        <f t="shared" si="7"/>
        <v>0</v>
      </c>
      <c r="K21" s="32"/>
    </row>
    <row r="22" spans="1:11" ht="15.75" outlineLevel="1" x14ac:dyDescent="0.2">
      <c r="A22" s="27" t="s">
        <v>1877</v>
      </c>
      <c r="B22" s="28" t="s">
        <v>1799</v>
      </c>
      <c r="C22" s="29" t="s">
        <v>1</v>
      </c>
      <c r="D22" s="56">
        <v>102</v>
      </c>
      <c r="E22" s="30"/>
      <c r="F22" s="31">
        <f t="shared" si="4"/>
        <v>0</v>
      </c>
      <c r="G22" s="30"/>
      <c r="H22" s="31">
        <f t="shared" si="5"/>
        <v>0</v>
      </c>
      <c r="I22" s="30">
        <f t="shared" si="6"/>
        <v>0</v>
      </c>
      <c r="J22" s="31">
        <f t="shared" si="7"/>
        <v>0</v>
      </c>
      <c r="K22" s="32"/>
    </row>
    <row r="23" spans="1:11" ht="15.75" outlineLevel="1" x14ac:dyDescent="0.2">
      <c r="A23" s="27" t="s">
        <v>1878</v>
      </c>
      <c r="B23" s="28" t="s">
        <v>1800</v>
      </c>
      <c r="C23" s="29" t="s">
        <v>1</v>
      </c>
      <c r="D23" s="56">
        <v>253</v>
      </c>
      <c r="E23" s="30"/>
      <c r="F23" s="31">
        <f t="shared" si="4"/>
        <v>0</v>
      </c>
      <c r="G23" s="30"/>
      <c r="H23" s="31">
        <f t="shared" si="5"/>
        <v>0</v>
      </c>
      <c r="I23" s="30">
        <f t="shared" si="6"/>
        <v>0</v>
      </c>
      <c r="J23" s="31">
        <f t="shared" si="7"/>
        <v>0</v>
      </c>
      <c r="K23" s="32"/>
    </row>
    <row r="24" spans="1:11" ht="15.75" outlineLevel="1" x14ac:dyDescent="0.2">
      <c r="A24" s="27" t="s">
        <v>1879</v>
      </c>
      <c r="B24" s="28" t="s">
        <v>1847</v>
      </c>
      <c r="C24" s="29" t="s">
        <v>9</v>
      </c>
      <c r="D24" s="56">
        <f>2450</f>
        <v>2450</v>
      </c>
      <c r="E24" s="30"/>
      <c r="F24" s="31"/>
      <c r="G24" s="30"/>
      <c r="H24" s="31">
        <f t="shared" si="5"/>
        <v>0</v>
      </c>
      <c r="I24" s="30">
        <f t="shared" si="6"/>
        <v>0</v>
      </c>
      <c r="J24" s="31">
        <f t="shared" si="7"/>
        <v>0</v>
      </c>
      <c r="K24" s="32"/>
    </row>
  </sheetData>
  <mergeCells count="8">
    <mergeCell ref="I6:J6"/>
    <mergeCell ref="K6:K7"/>
    <mergeCell ref="A6:A7"/>
    <mergeCell ref="B6:B7"/>
    <mergeCell ref="C6:C7"/>
    <mergeCell ref="D6:D7"/>
    <mergeCell ref="E6:F6"/>
    <mergeCell ref="G6:H6"/>
  </mergeCells>
  <pageMargins left="0.7" right="0.7" top="0.75" bottom="0.75" header="0.3" footer="0.3"/>
  <pageSetup paperSize="9" scale="30" orientation="portrait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81"/>
  <sheetViews>
    <sheetView view="pageBreakPreview" zoomScale="85" zoomScaleNormal="85" zoomScaleSheetLayoutView="85" workbookViewId="0">
      <selection activeCell="A4" sqref="A4"/>
    </sheetView>
  </sheetViews>
  <sheetFormatPr defaultRowHeight="12.75" outlineLevelRow="2" x14ac:dyDescent="0.2"/>
  <cols>
    <col min="1" max="1" width="11.5703125" customWidth="1"/>
    <col min="2" max="2" width="64.28515625" customWidth="1"/>
    <col min="3" max="3" width="12.42578125" customWidth="1"/>
    <col min="4" max="4" width="14" customWidth="1"/>
    <col min="5" max="10" width="17.7109375" customWidth="1"/>
    <col min="11" max="11" width="50.28515625" customWidth="1"/>
  </cols>
  <sheetData>
    <row r="1" spans="1:13" ht="15.75" x14ac:dyDescent="0.2">
      <c r="A1" s="78" t="s">
        <v>3456</v>
      </c>
    </row>
    <row r="2" spans="1:13" ht="15.75" x14ac:dyDescent="0.2">
      <c r="A2" s="85" t="s">
        <v>1898</v>
      </c>
    </row>
    <row r="3" spans="1:13" ht="15.75" x14ac:dyDescent="0.2">
      <c r="A3" s="88" t="s">
        <v>3523</v>
      </c>
    </row>
    <row r="4" spans="1:13" ht="15.75" x14ac:dyDescent="0.2">
      <c r="A4" s="88" t="s">
        <v>2</v>
      </c>
      <c r="L4" s="14"/>
      <c r="M4" s="76"/>
    </row>
    <row r="5" spans="1:13" ht="13.5" thickBot="1" x14ac:dyDescent="0.25"/>
    <row r="6" spans="1:13" ht="39.75" customHeight="1" x14ac:dyDescent="0.2">
      <c r="A6" s="215" t="s">
        <v>3</v>
      </c>
      <c r="B6" s="215" t="s">
        <v>4</v>
      </c>
      <c r="C6" s="215" t="s">
        <v>5</v>
      </c>
      <c r="D6" s="221" t="s">
        <v>0</v>
      </c>
      <c r="E6" s="217" t="str">
        <f>'ЭТАП 1'!E7:F7</f>
        <v>Стоимость материалов и оборудования</v>
      </c>
      <c r="F6" s="218"/>
      <c r="G6" s="217" t="str">
        <f>'ЭТАП 1'!G7:H7</f>
        <v>Стоимость трудозатрат</v>
      </c>
      <c r="H6" s="218"/>
      <c r="I6" s="217" t="s">
        <v>37</v>
      </c>
      <c r="J6" s="218"/>
      <c r="K6" s="219" t="s">
        <v>6</v>
      </c>
    </row>
    <row r="7" spans="1:13" ht="16.5" thickBot="1" x14ac:dyDescent="0.25">
      <c r="A7" s="216"/>
      <c r="B7" s="216"/>
      <c r="C7" s="216"/>
      <c r="D7" s="222"/>
      <c r="E7" s="15" t="s">
        <v>33</v>
      </c>
      <c r="F7" s="16" t="s">
        <v>34</v>
      </c>
      <c r="G7" s="15" t="s">
        <v>33</v>
      </c>
      <c r="H7" s="16" t="s">
        <v>34</v>
      </c>
      <c r="I7" s="15" t="s">
        <v>33</v>
      </c>
      <c r="J7" s="16" t="s">
        <v>34</v>
      </c>
      <c r="K7" s="220"/>
    </row>
    <row r="8" spans="1:13" ht="15.75" x14ac:dyDescent="0.2">
      <c r="A8" s="17" t="s">
        <v>7</v>
      </c>
      <c r="B8" s="18">
        <v>2</v>
      </c>
      <c r="C8" s="19">
        <v>3</v>
      </c>
      <c r="D8" s="19">
        <v>4</v>
      </c>
      <c r="E8" s="20">
        <v>5</v>
      </c>
      <c r="F8" s="19">
        <v>6</v>
      </c>
      <c r="G8" s="20">
        <v>7</v>
      </c>
      <c r="H8" s="19">
        <v>8</v>
      </c>
      <c r="I8" s="20">
        <v>9</v>
      </c>
      <c r="J8" s="19">
        <v>10</v>
      </c>
      <c r="K8" s="19">
        <v>11</v>
      </c>
    </row>
    <row r="9" spans="1:13" ht="31.5" x14ac:dyDescent="0.2">
      <c r="A9" s="64" t="s">
        <v>12</v>
      </c>
      <c r="B9" s="63" t="s">
        <v>79</v>
      </c>
      <c r="C9" s="65"/>
      <c r="D9" s="66"/>
      <c r="E9" s="67"/>
      <c r="F9" s="68">
        <f>F10+F24+F38+F50+F61+F75</f>
        <v>0</v>
      </c>
      <c r="G9" s="67"/>
      <c r="H9" s="68">
        <f>H10+H24+H38+H50+H61+H75</f>
        <v>0</v>
      </c>
      <c r="I9" s="67"/>
      <c r="J9" s="68">
        <f>J10+J24+J38+J50+J61+J75</f>
        <v>0</v>
      </c>
      <c r="K9" s="107" t="s">
        <v>1650</v>
      </c>
    </row>
    <row r="10" spans="1:13" ht="15.75" outlineLevel="1" x14ac:dyDescent="0.2">
      <c r="A10" s="100"/>
      <c r="B10" s="99" t="s">
        <v>167</v>
      </c>
      <c r="C10" s="102" t="s">
        <v>191</v>
      </c>
      <c r="D10" s="103">
        <v>24</v>
      </c>
      <c r="E10" s="104">
        <f>SUM(F11:F23)/D10</f>
        <v>0</v>
      </c>
      <c r="F10" s="105">
        <f>E10*D10</f>
        <v>0</v>
      </c>
      <c r="G10" s="104">
        <f>SUM(H11:H23)/D10</f>
        <v>0</v>
      </c>
      <c r="H10" s="105">
        <f>G10*D10</f>
        <v>0</v>
      </c>
      <c r="I10" s="104">
        <f>E10+G10</f>
        <v>0</v>
      </c>
      <c r="J10" s="105">
        <f>D10*I10</f>
        <v>0</v>
      </c>
      <c r="K10" s="32"/>
    </row>
    <row r="11" spans="1:13" ht="15.75" outlineLevel="2" x14ac:dyDescent="0.2">
      <c r="A11" s="100" t="s">
        <v>15</v>
      </c>
      <c r="B11" s="62" t="s">
        <v>192</v>
      </c>
      <c r="C11" s="29" t="s">
        <v>9</v>
      </c>
      <c r="D11" s="56">
        <v>9.5500000000000007</v>
      </c>
      <c r="E11" s="30"/>
      <c r="F11" s="31">
        <f t="shared" ref="F11:F23" si="0">E11*D11</f>
        <v>0</v>
      </c>
      <c r="G11" s="30"/>
      <c r="H11" s="31">
        <f t="shared" ref="H11:H23" si="1">G11*D11</f>
        <v>0</v>
      </c>
      <c r="I11" s="30">
        <f t="shared" ref="I11:I23" si="2">E11+G11</f>
        <v>0</v>
      </c>
      <c r="J11" s="31">
        <f t="shared" ref="J11:J23" si="3">D11*I11</f>
        <v>0</v>
      </c>
      <c r="K11" s="32"/>
    </row>
    <row r="12" spans="1:13" ht="15.75" outlineLevel="2" x14ac:dyDescent="0.2">
      <c r="A12" s="100" t="s">
        <v>16</v>
      </c>
      <c r="B12" s="62" t="s">
        <v>193</v>
      </c>
      <c r="C12" s="29" t="s">
        <v>9</v>
      </c>
      <c r="D12" s="56">
        <v>0.18</v>
      </c>
      <c r="E12" s="30"/>
      <c r="F12" s="31">
        <f t="shared" si="0"/>
        <v>0</v>
      </c>
      <c r="G12" s="30"/>
      <c r="H12" s="31">
        <f t="shared" si="1"/>
        <v>0</v>
      </c>
      <c r="I12" s="30">
        <f t="shared" si="2"/>
        <v>0</v>
      </c>
      <c r="J12" s="31">
        <f t="shared" si="3"/>
        <v>0</v>
      </c>
      <c r="K12" s="32"/>
    </row>
    <row r="13" spans="1:13" ht="15.75" outlineLevel="2" x14ac:dyDescent="0.2">
      <c r="A13" s="100" t="s">
        <v>17</v>
      </c>
      <c r="B13" s="62" t="s">
        <v>194</v>
      </c>
      <c r="C13" s="29" t="s">
        <v>9</v>
      </c>
      <c r="D13" s="56">
        <v>0.61</v>
      </c>
      <c r="E13" s="30"/>
      <c r="F13" s="31">
        <f t="shared" si="0"/>
        <v>0</v>
      </c>
      <c r="G13" s="30"/>
      <c r="H13" s="31">
        <f t="shared" si="1"/>
        <v>0</v>
      </c>
      <c r="I13" s="30">
        <f t="shared" si="2"/>
        <v>0</v>
      </c>
      <c r="J13" s="31">
        <f t="shared" si="3"/>
        <v>0</v>
      </c>
      <c r="K13" s="32"/>
    </row>
    <row r="14" spans="1:13" ht="15.75" outlineLevel="2" x14ac:dyDescent="0.2">
      <c r="A14" s="100" t="s">
        <v>18</v>
      </c>
      <c r="B14" s="62" t="s">
        <v>195</v>
      </c>
      <c r="C14" s="29" t="s">
        <v>9</v>
      </c>
      <c r="D14" s="56">
        <v>1.1100000000000001</v>
      </c>
      <c r="E14" s="30"/>
      <c r="F14" s="31">
        <f t="shared" si="0"/>
        <v>0</v>
      </c>
      <c r="G14" s="30"/>
      <c r="H14" s="31">
        <f t="shared" si="1"/>
        <v>0</v>
      </c>
      <c r="I14" s="30">
        <f t="shared" si="2"/>
        <v>0</v>
      </c>
      <c r="J14" s="31">
        <f t="shared" si="3"/>
        <v>0</v>
      </c>
      <c r="K14" s="32"/>
    </row>
    <row r="15" spans="1:13" ht="15.75" outlineLevel="2" x14ac:dyDescent="0.2">
      <c r="A15" s="100" t="s">
        <v>126</v>
      </c>
      <c r="B15" s="62" t="s">
        <v>196</v>
      </c>
      <c r="C15" s="29" t="s">
        <v>9</v>
      </c>
      <c r="D15" s="56">
        <v>0.37</v>
      </c>
      <c r="E15" s="30"/>
      <c r="F15" s="31">
        <f t="shared" si="0"/>
        <v>0</v>
      </c>
      <c r="G15" s="30"/>
      <c r="H15" s="31">
        <f t="shared" si="1"/>
        <v>0</v>
      </c>
      <c r="I15" s="30">
        <f t="shared" si="2"/>
        <v>0</v>
      </c>
      <c r="J15" s="31">
        <f t="shared" si="3"/>
        <v>0</v>
      </c>
      <c r="K15" s="32"/>
    </row>
    <row r="16" spans="1:13" ht="15.75" outlineLevel="2" x14ac:dyDescent="0.2">
      <c r="A16" s="100" t="s">
        <v>127</v>
      </c>
      <c r="B16" s="62" t="s">
        <v>197</v>
      </c>
      <c r="C16" s="29" t="s">
        <v>9</v>
      </c>
      <c r="D16" s="56">
        <v>4.5</v>
      </c>
      <c r="E16" s="30"/>
      <c r="F16" s="31">
        <f t="shared" si="0"/>
        <v>0</v>
      </c>
      <c r="G16" s="30"/>
      <c r="H16" s="31">
        <f t="shared" si="1"/>
        <v>0</v>
      </c>
      <c r="I16" s="30">
        <f t="shared" si="2"/>
        <v>0</v>
      </c>
      <c r="J16" s="31">
        <f t="shared" si="3"/>
        <v>0</v>
      </c>
      <c r="K16" s="32"/>
    </row>
    <row r="17" spans="1:11" ht="15.75" outlineLevel="2" x14ac:dyDescent="0.2">
      <c r="A17" s="100" t="s">
        <v>128</v>
      </c>
      <c r="B17" s="62" t="s">
        <v>198</v>
      </c>
      <c r="C17" s="29" t="s">
        <v>28</v>
      </c>
      <c r="D17" s="56">
        <v>44.27</v>
      </c>
      <c r="E17" s="30"/>
      <c r="F17" s="31">
        <f t="shared" si="0"/>
        <v>0</v>
      </c>
      <c r="G17" s="30"/>
      <c r="H17" s="31">
        <f t="shared" si="1"/>
        <v>0</v>
      </c>
      <c r="I17" s="30">
        <f t="shared" si="2"/>
        <v>0</v>
      </c>
      <c r="J17" s="31">
        <f t="shared" si="3"/>
        <v>0</v>
      </c>
      <c r="K17" s="32"/>
    </row>
    <row r="18" spans="1:11" ht="15.75" outlineLevel="2" x14ac:dyDescent="0.2">
      <c r="A18" s="100" t="s">
        <v>19</v>
      </c>
      <c r="B18" s="62" t="s">
        <v>199</v>
      </c>
      <c r="C18" s="29" t="s">
        <v>28</v>
      </c>
      <c r="D18" s="56">
        <v>44.27</v>
      </c>
      <c r="E18" s="30"/>
      <c r="F18" s="31">
        <f t="shared" si="0"/>
        <v>0</v>
      </c>
      <c r="G18" s="30"/>
      <c r="H18" s="31">
        <f t="shared" si="1"/>
        <v>0</v>
      </c>
      <c r="I18" s="30">
        <f t="shared" si="2"/>
        <v>0</v>
      </c>
      <c r="J18" s="31">
        <f t="shared" si="3"/>
        <v>0</v>
      </c>
      <c r="K18" s="32"/>
    </row>
    <row r="19" spans="1:11" ht="15.75" outlineLevel="2" x14ac:dyDescent="0.2">
      <c r="A19" s="100" t="s">
        <v>20</v>
      </c>
      <c r="B19" s="62" t="s">
        <v>200</v>
      </c>
      <c r="C19" s="29" t="s">
        <v>130</v>
      </c>
      <c r="D19" s="101">
        <v>2.273E-2</v>
      </c>
      <c r="E19" s="30"/>
      <c r="F19" s="31">
        <f t="shared" si="0"/>
        <v>0</v>
      </c>
      <c r="G19" s="30"/>
      <c r="H19" s="31">
        <f t="shared" si="1"/>
        <v>0</v>
      </c>
      <c r="I19" s="30">
        <f t="shared" si="2"/>
        <v>0</v>
      </c>
      <c r="J19" s="31">
        <f t="shared" si="3"/>
        <v>0</v>
      </c>
      <c r="K19" s="32"/>
    </row>
    <row r="20" spans="1:11" ht="15.75" outlineLevel="2" x14ac:dyDescent="0.2">
      <c r="A20" s="100" t="s">
        <v>21</v>
      </c>
      <c r="B20" s="62" t="s">
        <v>201</v>
      </c>
      <c r="C20" s="29" t="s">
        <v>130</v>
      </c>
      <c r="D20" s="101">
        <v>0.15645000000000001</v>
      </c>
      <c r="E20" s="30"/>
      <c r="F20" s="31">
        <f t="shared" si="0"/>
        <v>0</v>
      </c>
      <c r="G20" s="30"/>
      <c r="H20" s="31">
        <f t="shared" si="1"/>
        <v>0</v>
      </c>
      <c r="I20" s="30">
        <f t="shared" si="2"/>
        <v>0</v>
      </c>
      <c r="J20" s="31">
        <f t="shared" si="3"/>
        <v>0</v>
      </c>
      <c r="K20" s="32"/>
    </row>
    <row r="21" spans="1:11" ht="15.75" outlineLevel="2" x14ac:dyDescent="0.2">
      <c r="A21" s="100" t="s">
        <v>22</v>
      </c>
      <c r="B21" s="62" t="s">
        <v>202</v>
      </c>
      <c r="C21" s="29" t="s">
        <v>130</v>
      </c>
      <c r="D21" s="101">
        <f>(160.99+135.29+145.9)/1000</f>
        <v>0.44218000000000002</v>
      </c>
      <c r="E21" s="30"/>
      <c r="F21" s="31">
        <f t="shared" si="0"/>
        <v>0</v>
      </c>
      <c r="G21" s="30"/>
      <c r="H21" s="31">
        <f t="shared" si="1"/>
        <v>0</v>
      </c>
      <c r="I21" s="30">
        <f t="shared" si="2"/>
        <v>0</v>
      </c>
      <c r="J21" s="31">
        <f t="shared" si="3"/>
        <v>0</v>
      </c>
      <c r="K21" s="32"/>
    </row>
    <row r="22" spans="1:11" ht="15.75" outlineLevel="2" x14ac:dyDescent="0.2">
      <c r="A22" s="100" t="s">
        <v>23</v>
      </c>
      <c r="B22" s="62" t="s">
        <v>203</v>
      </c>
      <c r="C22" s="29" t="s">
        <v>130</v>
      </c>
      <c r="D22" s="101">
        <f>(21.16+21.41+7.94+8.14+1.92)/1000</f>
        <v>6.0569999999999999E-2</v>
      </c>
      <c r="E22" s="30"/>
      <c r="F22" s="31">
        <f t="shared" si="0"/>
        <v>0</v>
      </c>
      <c r="G22" s="30"/>
      <c r="H22" s="31">
        <f t="shared" si="1"/>
        <v>0</v>
      </c>
      <c r="I22" s="30">
        <f t="shared" si="2"/>
        <v>0</v>
      </c>
      <c r="J22" s="31">
        <f t="shared" si="3"/>
        <v>0</v>
      </c>
      <c r="K22" s="32"/>
    </row>
    <row r="23" spans="1:11" ht="47.25" outlineLevel="2" x14ac:dyDescent="0.2">
      <c r="A23" s="100" t="s">
        <v>24</v>
      </c>
      <c r="B23" s="62" t="s">
        <v>204</v>
      </c>
      <c r="C23" s="29" t="s">
        <v>130</v>
      </c>
      <c r="D23" s="101">
        <v>0.20984</v>
      </c>
      <c r="E23" s="30"/>
      <c r="F23" s="31">
        <f t="shared" si="0"/>
        <v>0</v>
      </c>
      <c r="G23" s="30"/>
      <c r="H23" s="31">
        <f t="shared" si="1"/>
        <v>0</v>
      </c>
      <c r="I23" s="30">
        <f t="shared" si="2"/>
        <v>0</v>
      </c>
      <c r="J23" s="31">
        <f t="shared" si="3"/>
        <v>0</v>
      </c>
      <c r="K23" s="32"/>
    </row>
    <row r="24" spans="1:11" ht="15.75" outlineLevel="1" x14ac:dyDescent="0.2">
      <c r="A24" s="100"/>
      <c r="B24" s="99" t="s">
        <v>206</v>
      </c>
      <c r="C24" s="102" t="s">
        <v>191</v>
      </c>
      <c r="D24" s="103">
        <v>4</v>
      </c>
      <c r="E24" s="104">
        <f>SUM(F25:F37)/D24</f>
        <v>0</v>
      </c>
      <c r="F24" s="105">
        <f>E24*D24</f>
        <v>0</v>
      </c>
      <c r="G24" s="104">
        <f>SUM(H25:H37)/D24</f>
        <v>0</v>
      </c>
      <c r="H24" s="105">
        <f>G24*D24</f>
        <v>0</v>
      </c>
      <c r="I24" s="104">
        <f>E24+G24</f>
        <v>0</v>
      </c>
      <c r="J24" s="105">
        <f>D24*I24</f>
        <v>0</v>
      </c>
      <c r="K24" s="32"/>
    </row>
    <row r="25" spans="1:11" ht="15.75" outlineLevel="2" x14ac:dyDescent="0.2">
      <c r="A25" s="100" t="s">
        <v>25</v>
      </c>
      <c r="B25" s="62" t="s">
        <v>192</v>
      </c>
      <c r="C25" s="29" t="s">
        <v>9</v>
      </c>
      <c r="D25" s="56">
        <v>10.35</v>
      </c>
      <c r="E25" s="30"/>
      <c r="F25" s="31">
        <f t="shared" ref="F25:F37" si="4">E25*D25</f>
        <v>0</v>
      </c>
      <c r="G25" s="30"/>
      <c r="H25" s="31">
        <f t="shared" ref="H25:H37" si="5">G25*D25</f>
        <v>0</v>
      </c>
      <c r="I25" s="30">
        <f t="shared" ref="I25:I37" si="6">E25+G25</f>
        <v>0</v>
      </c>
      <c r="J25" s="31">
        <f t="shared" ref="J25:J37" si="7">D25*I25</f>
        <v>0</v>
      </c>
      <c r="K25" s="32"/>
    </row>
    <row r="26" spans="1:11" ht="15.75" outlineLevel="2" x14ac:dyDescent="0.2">
      <c r="A26" s="100" t="s">
        <v>26</v>
      </c>
      <c r="B26" s="62" t="s">
        <v>193</v>
      </c>
      <c r="C26" s="29" t="s">
        <v>9</v>
      </c>
      <c r="D26" s="56">
        <v>0.18</v>
      </c>
      <c r="E26" s="30"/>
      <c r="F26" s="31">
        <f t="shared" si="4"/>
        <v>0</v>
      </c>
      <c r="G26" s="30"/>
      <c r="H26" s="31">
        <f t="shared" si="5"/>
        <v>0</v>
      </c>
      <c r="I26" s="30">
        <f t="shared" si="6"/>
        <v>0</v>
      </c>
      <c r="J26" s="31">
        <f t="shared" si="7"/>
        <v>0</v>
      </c>
      <c r="K26" s="32"/>
    </row>
    <row r="27" spans="1:11" ht="15.75" outlineLevel="2" x14ac:dyDescent="0.2">
      <c r="A27" s="100" t="s">
        <v>27</v>
      </c>
      <c r="B27" s="62" t="s">
        <v>194</v>
      </c>
      <c r="C27" s="29" t="s">
        <v>9</v>
      </c>
      <c r="D27" s="56">
        <v>0.61</v>
      </c>
      <c r="E27" s="30"/>
      <c r="F27" s="31">
        <f t="shared" si="4"/>
        <v>0</v>
      </c>
      <c r="G27" s="30"/>
      <c r="H27" s="31">
        <f t="shared" si="5"/>
        <v>0</v>
      </c>
      <c r="I27" s="30">
        <f t="shared" si="6"/>
        <v>0</v>
      </c>
      <c r="J27" s="31">
        <f t="shared" si="7"/>
        <v>0</v>
      </c>
      <c r="K27" s="32"/>
    </row>
    <row r="28" spans="1:11" ht="15.75" outlineLevel="2" x14ac:dyDescent="0.2">
      <c r="A28" s="100" t="s">
        <v>129</v>
      </c>
      <c r="B28" s="62" t="s">
        <v>195</v>
      </c>
      <c r="C28" s="29" t="s">
        <v>9</v>
      </c>
      <c r="D28" s="56">
        <v>1.17</v>
      </c>
      <c r="E28" s="30"/>
      <c r="F28" s="31">
        <f t="shared" si="4"/>
        <v>0</v>
      </c>
      <c r="G28" s="30"/>
      <c r="H28" s="31">
        <f t="shared" si="5"/>
        <v>0</v>
      </c>
      <c r="I28" s="30">
        <f t="shared" si="6"/>
        <v>0</v>
      </c>
      <c r="J28" s="31">
        <f t="shared" si="7"/>
        <v>0</v>
      </c>
      <c r="K28" s="32"/>
    </row>
    <row r="29" spans="1:11" ht="15.75" outlineLevel="2" x14ac:dyDescent="0.2">
      <c r="A29" s="100" t="s">
        <v>172</v>
      </c>
      <c r="B29" s="62" t="s">
        <v>196</v>
      </c>
      <c r="C29" s="29" t="s">
        <v>9</v>
      </c>
      <c r="D29" s="56">
        <v>0.39</v>
      </c>
      <c r="E29" s="30"/>
      <c r="F29" s="31">
        <f t="shared" si="4"/>
        <v>0</v>
      </c>
      <c r="G29" s="30"/>
      <c r="H29" s="31">
        <f t="shared" si="5"/>
        <v>0</v>
      </c>
      <c r="I29" s="30">
        <f t="shared" si="6"/>
        <v>0</v>
      </c>
      <c r="J29" s="31">
        <f t="shared" si="7"/>
        <v>0</v>
      </c>
      <c r="K29" s="32"/>
    </row>
    <row r="30" spans="1:11" ht="15.75" outlineLevel="2" x14ac:dyDescent="0.2">
      <c r="A30" s="100" t="s">
        <v>173</v>
      </c>
      <c r="B30" s="62" t="s">
        <v>197</v>
      </c>
      <c r="C30" s="29" t="s">
        <v>9</v>
      </c>
      <c r="D30" s="56">
        <v>4.5</v>
      </c>
      <c r="E30" s="30"/>
      <c r="F30" s="31">
        <f t="shared" si="4"/>
        <v>0</v>
      </c>
      <c r="G30" s="30"/>
      <c r="H30" s="31">
        <f t="shared" si="5"/>
        <v>0</v>
      </c>
      <c r="I30" s="30">
        <f t="shared" si="6"/>
        <v>0</v>
      </c>
      <c r="J30" s="31">
        <f t="shared" si="7"/>
        <v>0</v>
      </c>
      <c r="K30" s="32"/>
    </row>
    <row r="31" spans="1:11" ht="15.75" outlineLevel="2" x14ac:dyDescent="0.2">
      <c r="A31" s="100" t="s">
        <v>174</v>
      </c>
      <c r="B31" s="62" t="s">
        <v>198</v>
      </c>
      <c r="C31" s="29" t="s">
        <v>28</v>
      </c>
      <c r="D31" s="56">
        <v>46.58</v>
      </c>
      <c r="E31" s="30"/>
      <c r="F31" s="31">
        <f t="shared" si="4"/>
        <v>0</v>
      </c>
      <c r="G31" s="30"/>
      <c r="H31" s="31">
        <f t="shared" si="5"/>
        <v>0</v>
      </c>
      <c r="I31" s="30">
        <f t="shared" si="6"/>
        <v>0</v>
      </c>
      <c r="J31" s="31">
        <f t="shared" si="7"/>
        <v>0</v>
      </c>
      <c r="K31" s="32"/>
    </row>
    <row r="32" spans="1:11" ht="15.75" outlineLevel="2" x14ac:dyDescent="0.2">
      <c r="A32" s="100" t="s">
        <v>175</v>
      </c>
      <c r="B32" s="62" t="s">
        <v>199</v>
      </c>
      <c r="C32" s="29" t="s">
        <v>28</v>
      </c>
      <c r="D32" s="56">
        <v>46.58</v>
      </c>
      <c r="E32" s="30"/>
      <c r="F32" s="31">
        <f t="shared" si="4"/>
        <v>0</v>
      </c>
      <c r="G32" s="30"/>
      <c r="H32" s="31">
        <f t="shared" si="5"/>
        <v>0</v>
      </c>
      <c r="I32" s="30">
        <f t="shared" si="6"/>
        <v>0</v>
      </c>
      <c r="J32" s="31">
        <f t="shared" si="7"/>
        <v>0</v>
      </c>
      <c r="K32" s="32"/>
    </row>
    <row r="33" spans="1:11" ht="15.75" outlineLevel="2" x14ac:dyDescent="0.2">
      <c r="A33" s="100" t="s">
        <v>176</v>
      </c>
      <c r="B33" s="62" t="s">
        <v>200</v>
      </c>
      <c r="C33" s="29" t="s">
        <v>130</v>
      </c>
      <c r="D33" s="101">
        <v>7.9549999999999996E-2</v>
      </c>
      <c r="E33" s="30"/>
      <c r="F33" s="31">
        <f t="shared" si="4"/>
        <v>0</v>
      </c>
      <c r="G33" s="30"/>
      <c r="H33" s="31">
        <f t="shared" si="5"/>
        <v>0</v>
      </c>
      <c r="I33" s="30">
        <f t="shared" si="6"/>
        <v>0</v>
      </c>
      <c r="J33" s="31">
        <f t="shared" si="7"/>
        <v>0</v>
      </c>
      <c r="K33" s="32"/>
    </row>
    <row r="34" spans="1:11" ht="15.75" outlineLevel="2" x14ac:dyDescent="0.2">
      <c r="A34" s="100" t="s">
        <v>177</v>
      </c>
      <c r="B34" s="62" t="s">
        <v>201</v>
      </c>
      <c r="C34" s="29" t="s">
        <v>130</v>
      </c>
      <c r="D34" s="101">
        <v>0.18773999999999999</v>
      </c>
      <c r="E34" s="30"/>
      <c r="F34" s="31">
        <f t="shared" si="4"/>
        <v>0</v>
      </c>
      <c r="G34" s="30"/>
      <c r="H34" s="31">
        <f t="shared" si="5"/>
        <v>0</v>
      </c>
      <c r="I34" s="30">
        <f t="shared" si="6"/>
        <v>0</v>
      </c>
      <c r="J34" s="31">
        <f t="shared" si="7"/>
        <v>0</v>
      </c>
      <c r="K34" s="32"/>
    </row>
    <row r="35" spans="1:11" ht="15.75" outlineLevel="2" x14ac:dyDescent="0.2">
      <c r="A35" s="100" t="s">
        <v>178</v>
      </c>
      <c r="B35" s="62" t="s">
        <v>202</v>
      </c>
      <c r="C35" s="29" t="s">
        <v>130</v>
      </c>
      <c r="D35" s="101">
        <f>(160.99+135.29+145.9)/1000</f>
        <v>0.44218000000000002</v>
      </c>
      <c r="E35" s="30"/>
      <c r="F35" s="31">
        <f t="shared" si="4"/>
        <v>0</v>
      </c>
      <c r="G35" s="30"/>
      <c r="H35" s="31">
        <f t="shared" si="5"/>
        <v>0</v>
      </c>
      <c r="I35" s="30">
        <f t="shared" si="6"/>
        <v>0</v>
      </c>
      <c r="J35" s="31">
        <f t="shared" si="7"/>
        <v>0</v>
      </c>
      <c r="K35" s="32"/>
    </row>
    <row r="36" spans="1:11" ht="15.75" outlineLevel="2" x14ac:dyDescent="0.2">
      <c r="A36" s="100" t="s">
        <v>179</v>
      </c>
      <c r="B36" s="62" t="s">
        <v>203</v>
      </c>
      <c r="C36" s="29" t="s">
        <v>130</v>
      </c>
      <c r="D36" s="101">
        <f>(22.98+23.18+8.48+8.73+1.92+3.26)/1000</f>
        <v>6.855E-2</v>
      </c>
      <c r="E36" s="30"/>
      <c r="F36" s="31">
        <f t="shared" si="4"/>
        <v>0</v>
      </c>
      <c r="G36" s="30"/>
      <c r="H36" s="31">
        <f t="shared" si="5"/>
        <v>0</v>
      </c>
      <c r="I36" s="30">
        <f t="shared" si="6"/>
        <v>0</v>
      </c>
      <c r="J36" s="31">
        <f t="shared" si="7"/>
        <v>0</v>
      </c>
      <c r="K36" s="32"/>
    </row>
    <row r="37" spans="1:11" ht="47.25" outlineLevel="2" x14ac:dyDescent="0.2">
      <c r="A37" s="100" t="s">
        <v>180</v>
      </c>
      <c r="B37" s="62" t="s">
        <v>204</v>
      </c>
      <c r="C37" s="29" t="s">
        <v>130</v>
      </c>
      <c r="D37" s="101">
        <v>0.20984</v>
      </c>
      <c r="E37" s="30"/>
      <c r="F37" s="31">
        <f t="shared" si="4"/>
        <v>0</v>
      </c>
      <c r="G37" s="30"/>
      <c r="H37" s="31">
        <f t="shared" si="5"/>
        <v>0</v>
      </c>
      <c r="I37" s="30">
        <f t="shared" si="6"/>
        <v>0</v>
      </c>
      <c r="J37" s="31">
        <f t="shared" si="7"/>
        <v>0</v>
      </c>
      <c r="K37" s="32"/>
    </row>
    <row r="38" spans="1:11" ht="15.75" outlineLevel="1" x14ac:dyDescent="0.2">
      <c r="A38" s="100"/>
      <c r="B38" s="99" t="s">
        <v>168</v>
      </c>
      <c r="C38" s="102" t="s">
        <v>191</v>
      </c>
      <c r="D38" s="103">
        <v>9</v>
      </c>
      <c r="E38" s="104">
        <f>SUM(F39:F49)/D38</f>
        <v>0</v>
      </c>
      <c r="F38" s="105">
        <f>E38*D38</f>
        <v>0</v>
      </c>
      <c r="G38" s="104">
        <f>SUM(H39:H49)/D38</f>
        <v>0</v>
      </c>
      <c r="H38" s="105">
        <f>G38*D38</f>
        <v>0</v>
      </c>
      <c r="I38" s="104">
        <f>E38+G38</f>
        <v>0</v>
      </c>
      <c r="J38" s="105">
        <f>D38*I38</f>
        <v>0</v>
      </c>
      <c r="K38" s="32"/>
    </row>
    <row r="39" spans="1:11" ht="15.75" outlineLevel="2" x14ac:dyDescent="0.2">
      <c r="A39" s="100" t="s">
        <v>181</v>
      </c>
      <c r="B39" s="62" t="s">
        <v>192</v>
      </c>
      <c r="C39" s="29" t="s">
        <v>9</v>
      </c>
      <c r="D39" s="56">
        <v>2.67</v>
      </c>
      <c r="E39" s="30"/>
      <c r="F39" s="31">
        <f t="shared" ref="F39:F49" si="8">E39*D39</f>
        <v>0</v>
      </c>
      <c r="G39" s="30"/>
      <c r="H39" s="31">
        <f t="shared" ref="H39:H49" si="9">G39*D39</f>
        <v>0</v>
      </c>
      <c r="I39" s="30">
        <f t="shared" ref="I39:I49" si="10">E39+G39</f>
        <v>0</v>
      </c>
      <c r="J39" s="31">
        <f t="shared" ref="J39:J49" si="11">D39*I39</f>
        <v>0</v>
      </c>
      <c r="K39" s="32"/>
    </row>
    <row r="40" spans="1:11" ht="15.75" outlineLevel="2" x14ac:dyDescent="0.2">
      <c r="A40" s="100" t="s">
        <v>182</v>
      </c>
      <c r="B40" s="62" t="s">
        <v>193</v>
      </c>
      <c r="C40" s="29" t="s">
        <v>9</v>
      </c>
      <c r="D40" s="56">
        <v>0.05</v>
      </c>
      <c r="E40" s="30"/>
      <c r="F40" s="31">
        <f t="shared" si="8"/>
        <v>0</v>
      </c>
      <c r="G40" s="30"/>
      <c r="H40" s="31">
        <f t="shared" si="9"/>
        <v>0</v>
      </c>
      <c r="I40" s="30">
        <f t="shared" si="10"/>
        <v>0</v>
      </c>
      <c r="J40" s="31">
        <f t="shared" si="11"/>
        <v>0</v>
      </c>
      <c r="K40" s="32"/>
    </row>
    <row r="41" spans="1:11" ht="15.75" outlineLevel="2" x14ac:dyDescent="0.2">
      <c r="A41" s="100" t="s">
        <v>183</v>
      </c>
      <c r="B41" s="62" t="s">
        <v>194</v>
      </c>
      <c r="C41" s="29" t="s">
        <v>9</v>
      </c>
      <c r="D41" s="56">
        <v>0.25</v>
      </c>
      <c r="E41" s="30"/>
      <c r="F41" s="31">
        <f t="shared" si="8"/>
        <v>0</v>
      </c>
      <c r="G41" s="30"/>
      <c r="H41" s="31">
        <f t="shared" si="9"/>
        <v>0</v>
      </c>
      <c r="I41" s="30">
        <f t="shared" si="10"/>
        <v>0</v>
      </c>
      <c r="J41" s="31">
        <f t="shared" si="11"/>
        <v>0</v>
      </c>
      <c r="K41" s="32"/>
    </row>
    <row r="42" spans="1:11" ht="15.75" outlineLevel="2" x14ac:dyDescent="0.2">
      <c r="A42" s="100" t="s">
        <v>184</v>
      </c>
      <c r="B42" s="62" t="s">
        <v>195</v>
      </c>
      <c r="C42" s="29" t="s">
        <v>9</v>
      </c>
      <c r="D42" s="56">
        <v>0.56999999999999995</v>
      </c>
      <c r="E42" s="30"/>
      <c r="F42" s="31">
        <f t="shared" si="8"/>
        <v>0</v>
      </c>
      <c r="G42" s="30"/>
      <c r="H42" s="31">
        <f t="shared" si="9"/>
        <v>0</v>
      </c>
      <c r="I42" s="30">
        <f t="shared" si="10"/>
        <v>0</v>
      </c>
      <c r="J42" s="31">
        <f t="shared" si="11"/>
        <v>0</v>
      </c>
      <c r="K42" s="32"/>
    </row>
    <row r="43" spans="1:11" ht="15.75" outlineLevel="2" x14ac:dyDescent="0.2">
      <c r="A43" s="100" t="s">
        <v>185</v>
      </c>
      <c r="B43" s="62" t="s">
        <v>196</v>
      </c>
      <c r="C43" s="29" t="s">
        <v>9</v>
      </c>
      <c r="D43" s="56">
        <v>0.17</v>
      </c>
      <c r="E43" s="30"/>
      <c r="F43" s="31">
        <f t="shared" si="8"/>
        <v>0</v>
      </c>
      <c r="G43" s="30"/>
      <c r="H43" s="31">
        <f t="shared" si="9"/>
        <v>0</v>
      </c>
      <c r="I43" s="30">
        <f t="shared" si="10"/>
        <v>0</v>
      </c>
      <c r="J43" s="31">
        <f t="shared" si="11"/>
        <v>0</v>
      </c>
      <c r="K43" s="32"/>
    </row>
    <row r="44" spans="1:11" ht="15.75" outlineLevel="2" x14ac:dyDescent="0.2">
      <c r="A44" s="100" t="s">
        <v>186</v>
      </c>
      <c r="B44" s="62" t="s">
        <v>197</v>
      </c>
      <c r="C44" s="29" t="s">
        <v>9</v>
      </c>
      <c r="D44" s="56">
        <v>2.5</v>
      </c>
      <c r="E44" s="30"/>
      <c r="F44" s="31">
        <f t="shared" si="8"/>
        <v>0</v>
      </c>
      <c r="G44" s="30"/>
      <c r="H44" s="31">
        <f t="shared" si="9"/>
        <v>0</v>
      </c>
      <c r="I44" s="30">
        <f t="shared" si="10"/>
        <v>0</v>
      </c>
      <c r="J44" s="31">
        <f t="shared" si="11"/>
        <v>0</v>
      </c>
      <c r="K44" s="32"/>
    </row>
    <row r="45" spans="1:11" ht="15.75" outlineLevel="2" x14ac:dyDescent="0.2">
      <c r="A45" s="100" t="s">
        <v>187</v>
      </c>
      <c r="B45" s="62" t="s">
        <v>198</v>
      </c>
      <c r="C45" s="29" t="s">
        <v>28</v>
      </c>
      <c r="D45" s="56">
        <v>17.64</v>
      </c>
      <c r="E45" s="30"/>
      <c r="F45" s="31">
        <f t="shared" si="8"/>
        <v>0</v>
      </c>
      <c r="G45" s="30"/>
      <c r="H45" s="31">
        <f t="shared" si="9"/>
        <v>0</v>
      </c>
      <c r="I45" s="30">
        <f t="shared" si="10"/>
        <v>0</v>
      </c>
      <c r="J45" s="31">
        <f t="shared" si="11"/>
        <v>0</v>
      </c>
      <c r="K45" s="32"/>
    </row>
    <row r="46" spans="1:11" ht="15.75" outlineLevel="2" x14ac:dyDescent="0.2">
      <c r="A46" s="100" t="s">
        <v>188</v>
      </c>
      <c r="B46" s="62" t="s">
        <v>199</v>
      </c>
      <c r="C46" s="29" t="s">
        <v>28</v>
      </c>
      <c r="D46" s="56">
        <v>17.64</v>
      </c>
      <c r="E46" s="30"/>
      <c r="F46" s="31">
        <f t="shared" si="8"/>
        <v>0</v>
      </c>
      <c r="G46" s="30"/>
      <c r="H46" s="31">
        <f t="shared" si="9"/>
        <v>0</v>
      </c>
      <c r="I46" s="30">
        <f t="shared" si="10"/>
        <v>0</v>
      </c>
      <c r="J46" s="31">
        <f t="shared" si="11"/>
        <v>0</v>
      </c>
      <c r="K46" s="32"/>
    </row>
    <row r="47" spans="1:11" ht="15.75" outlineLevel="2" x14ac:dyDescent="0.2">
      <c r="A47" s="100" t="s">
        <v>189</v>
      </c>
      <c r="B47" s="62" t="s">
        <v>200</v>
      </c>
      <c r="C47" s="29" t="s">
        <v>130</v>
      </c>
      <c r="D47" s="101">
        <f>(59.72+54.67+47.73+39.58)/1000</f>
        <v>0.20169999999999999</v>
      </c>
      <c r="E47" s="30"/>
      <c r="F47" s="31">
        <f t="shared" si="8"/>
        <v>0</v>
      </c>
      <c r="G47" s="30"/>
      <c r="H47" s="31">
        <f t="shared" si="9"/>
        <v>0</v>
      </c>
      <c r="I47" s="30">
        <f t="shared" si="10"/>
        <v>0</v>
      </c>
      <c r="J47" s="31">
        <f t="shared" si="11"/>
        <v>0</v>
      </c>
      <c r="K47" s="32"/>
    </row>
    <row r="48" spans="1:11" ht="15.75" outlineLevel="2" x14ac:dyDescent="0.2">
      <c r="A48" s="100" t="s">
        <v>190</v>
      </c>
      <c r="B48" s="62" t="s">
        <v>203</v>
      </c>
      <c r="C48" s="29" t="s">
        <v>130</v>
      </c>
      <c r="D48" s="101">
        <f>(13.02+5.23+1.24)/1000</f>
        <v>1.949E-2</v>
      </c>
      <c r="E48" s="30"/>
      <c r="F48" s="31">
        <f t="shared" si="8"/>
        <v>0</v>
      </c>
      <c r="G48" s="30"/>
      <c r="H48" s="31">
        <f t="shared" si="9"/>
        <v>0</v>
      </c>
      <c r="I48" s="30">
        <f t="shared" si="10"/>
        <v>0</v>
      </c>
      <c r="J48" s="31">
        <f t="shared" si="11"/>
        <v>0</v>
      </c>
      <c r="K48" s="32"/>
    </row>
    <row r="49" spans="1:11" ht="47.25" outlineLevel="2" x14ac:dyDescent="0.2">
      <c r="A49" s="100" t="s">
        <v>207</v>
      </c>
      <c r="B49" s="62" t="s">
        <v>205</v>
      </c>
      <c r="C49" s="29" t="s">
        <v>130</v>
      </c>
      <c r="D49" s="101">
        <v>7.3200000000000001E-3</v>
      </c>
      <c r="E49" s="30"/>
      <c r="F49" s="31">
        <f t="shared" si="8"/>
        <v>0</v>
      </c>
      <c r="G49" s="30"/>
      <c r="H49" s="31">
        <f t="shared" si="9"/>
        <v>0</v>
      </c>
      <c r="I49" s="30">
        <f t="shared" si="10"/>
        <v>0</v>
      </c>
      <c r="J49" s="31">
        <f t="shared" si="11"/>
        <v>0</v>
      </c>
      <c r="K49" s="32"/>
    </row>
    <row r="50" spans="1:11" ht="15.75" outlineLevel="1" x14ac:dyDescent="0.2">
      <c r="A50" s="100"/>
      <c r="B50" s="99" t="s">
        <v>169</v>
      </c>
      <c r="C50" s="102" t="s">
        <v>131</v>
      </c>
      <c r="D50" s="103">
        <v>34</v>
      </c>
      <c r="E50" s="104">
        <f>SUM(F51:F60)/D50</f>
        <v>0</v>
      </c>
      <c r="F50" s="105">
        <f>E50*D50</f>
        <v>0</v>
      </c>
      <c r="G50" s="104">
        <f>SUM(H51:H60)/D50</f>
        <v>0</v>
      </c>
      <c r="H50" s="105">
        <f>G50*D50</f>
        <v>0</v>
      </c>
      <c r="I50" s="104">
        <f>E50+G50</f>
        <v>0</v>
      </c>
      <c r="J50" s="105">
        <f>D50*I50</f>
        <v>0</v>
      </c>
      <c r="K50" s="32"/>
    </row>
    <row r="51" spans="1:11" ht="15.75" outlineLevel="2" x14ac:dyDescent="0.2">
      <c r="A51" s="100" t="s">
        <v>208</v>
      </c>
      <c r="B51" s="62" t="s">
        <v>192</v>
      </c>
      <c r="C51" s="29" t="s">
        <v>9</v>
      </c>
      <c r="D51" s="56">
        <v>32.43</v>
      </c>
      <c r="E51" s="30"/>
      <c r="F51" s="31">
        <f t="shared" ref="F51:F60" si="12">E51*D51</f>
        <v>0</v>
      </c>
      <c r="G51" s="30"/>
      <c r="H51" s="31">
        <f t="shared" ref="H51:H60" si="13">G51*D51</f>
        <v>0</v>
      </c>
      <c r="I51" s="30">
        <f t="shared" ref="I51:I60" si="14">E51+G51</f>
        <v>0</v>
      </c>
      <c r="J51" s="31">
        <f t="shared" ref="J51:J60" si="15">D51*I51</f>
        <v>0</v>
      </c>
      <c r="K51" s="32"/>
    </row>
    <row r="52" spans="1:11" ht="15.75" outlineLevel="2" x14ac:dyDescent="0.2">
      <c r="A52" s="100" t="s">
        <v>210</v>
      </c>
      <c r="B52" s="62" t="s">
        <v>195</v>
      </c>
      <c r="C52" s="29" t="s">
        <v>9</v>
      </c>
      <c r="D52" s="56">
        <v>7.27</v>
      </c>
      <c r="E52" s="30"/>
      <c r="F52" s="31">
        <f t="shared" si="12"/>
        <v>0</v>
      </c>
      <c r="G52" s="30"/>
      <c r="H52" s="31">
        <f t="shared" si="13"/>
        <v>0</v>
      </c>
      <c r="I52" s="30">
        <f t="shared" si="14"/>
        <v>0</v>
      </c>
      <c r="J52" s="31">
        <f t="shared" si="15"/>
        <v>0</v>
      </c>
      <c r="K52" s="32"/>
    </row>
    <row r="53" spans="1:11" ht="15.75" outlineLevel="2" x14ac:dyDescent="0.2">
      <c r="A53" s="100" t="s">
        <v>211</v>
      </c>
      <c r="B53" s="62" t="s">
        <v>209</v>
      </c>
      <c r="C53" s="29" t="s">
        <v>9</v>
      </c>
      <c r="D53" s="56">
        <v>16.850000000000001</v>
      </c>
      <c r="E53" s="30"/>
      <c r="F53" s="31">
        <f t="shared" si="12"/>
        <v>0</v>
      </c>
      <c r="G53" s="30"/>
      <c r="H53" s="31">
        <f t="shared" si="13"/>
        <v>0</v>
      </c>
      <c r="I53" s="30">
        <f t="shared" si="14"/>
        <v>0</v>
      </c>
      <c r="J53" s="31">
        <f t="shared" si="15"/>
        <v>0</v>
      </c>
      <c r="K53" s="32"/>
    </row>
    <row r="54" spans="1:11" ht="15.75" outlineLevel="2" x14ac:dyDescent="0.2">
      <c r="A54" s="100" t="s">
        <v>212</v>
      </c>
      <c r="B54" s="62" t="s">
        <v>197</v>
      </c>
      <c r="C54" s="29" t="s">
        <v>9</v>
      </c>
      <c r="D54" s="56">
        <v>25.21</v>
      </c>
      <c r="E54" s="30"/>
      <c r="F54" s="31">
        <f t="shared" si="12"/>
        <v>0</v>
      </c>
      <c r="G54" s="30"/>
      <c r="H54" s="31">
        <f t="shared" si="13"/>
        <v>0</v>
      </c>
      <c r="I54" s="30">
        <f t="shared" si="14"/>
        <v>0</v>
      </c>
      <c r="J54" s="31">
        <f t="shared" si="15"/>
        <v>0</v>
      </c>
      <c r="K54" s="32"/>
    </row>
    <row r="55" spans="1:11" ht="15.75" outlineLevel="2" x14ac:dyDescent="0.2">
      <c r="A55" s="100" t="s">
        <v>213</v>
      </c>
      <c r="B55" s="62" t="s">
        <v>198</v>
      </c>
      <c r="C55" s="29" t="s">
        <v>28</v>
      </c>
      <c r="D55" s="56">
        <v>360.52</v>
      </c>
      <c r="E55" s="30"/>
      <c r="F55" s="31">
        <f t="shared" si="12"/>
        <v>0</v>
      </c>
      <c r="G55" s="30"/>
      <c r="H55" s="31">
        <f t="shared" si="13"/>
        <v>0</v>
      </c>
      <c r="I55" s="30">
        <f t="shared" si="14"/>
        <v>0</v>
      </c>
      <c r="J55" s="31">
        <f t="shared" si="15"/>
        <v>0</v>
      </c>
      <c r="K55" s="32"/>
    </row>
    <row r="56" spans="1:11" ht="15.75" outlineLevel="2" x14ac:dyDescent="0.2">
      <c r="A56" s="100" t="s">
        <v>214</v>
      </c>
      <c r="B56" s="62" t="s">
        <v>199</v>
      </c>
      <c r="C56" s="29" t="s">
        <v>28</v>
      </c>
      <c r="D56" s="56">
        <v>180.26</v>
      </c>
      <c r="E56" s="30"/>
      <c r="F56" s="31">
        <f t="shared" si="12"/>
        <v>0</v>
      </c>
      <c r="G56" s="30"/>
      <c r="H56" s="31">
        <f t="shared" si="13"/>
        <v>0</v>
      </c>
      <c r="I56" s="30">
        <f t="shared" si="14"/>
        <v>0</v>
      </c>
      <c r="J56" s="31">
        <f t="shared" si="15"/>
        <v>0</v>
      </c>
      <c r="K56" s="32"/>
    </row>
    <row r="57" spans="1:11" ht="15.75" outlineLevel="2" x14ac:dyDescent="0.2">
      <c r="A57" s="100" t="s">
        <v>215</v>
      </c>
      <c r="B57" s="62" t="s">
        <v>200</v>
      </c>
      <c r="C57" s="29" t="s">
        <v>130</v>
      </c>
      <c r="D57" s="101">
        <v>3.9247200000000002</v>
      </c>
      <c r="E57" s="30"/>
      <c r="F57" s="31">
        <f t="shared" si="12"/>
        <v>0</v>
      </c>
      <c r="G57" s="30"/>
      <c r="H57" s="31">
        <f t="shared" si="13"/>
        <v>0</v>
      </c>
      <c r="I57" s="30">
        <f t="shared" si="14"/>
        <v>0</v>
      </c>
      <c r="J57" s="31">
        <f t="shared" si="15"/>
        <v>0</v>
      </c>
      <c r="K57" s="32"/>
    </row>
    <row r="58" spans="1:11" ht="15.75" outlineLevel="2" x14ac:dyDescent="0.2">
      <c r="A58" s="100" t="s">
        <v>216</v>
      </c>
      <c r="B58" s="62" t="s">
        <v>203</v>
      </c>
      <c r="C58" s="29" t="s">
        <v>130</v>
      </c>
      <c r="D58" s="101">
        <f>(42.62+1129.45)/1000</f>
        <v>1.1720699999999999</v>
      </c>
      <c r="E58" s="30"/>
      <c r="F58" s="31">
        <f t="shared" si="12"/>
        <v>0</v>
      </c>
      <c r="G58" s="30"/>
      <c r="H58" s="31">
        <f t="shared" si="13"/>
        <v>0</v>
      </c>
      <c r="I58" s="30">
        <f t="shared" si="14"/>
        <v>0</v>
      </c>
      <c r="J58" s="31">
        <f t="shared" si="15"/>
        <v>0</v>
      </c>
      <c r="K58" s="32"/>
    </row>
    <row r="59" spans="1:11" ht="15.75" outlineLevel="2" x14ac:dyDescent="0.2">
      <c r="A59" s="100" t="s">
        <v>217</v>
      </c>
      <c r="B59" s="62" t="s">
        <v>222</v>
      </c>
      <c r="C59" s="29" t="s">
        <v>130</v>
      </c>
      <c r="D59" s="101">
        <v>2.734E-2</v>
      </c>
      <c r="E59" s="30"/>
      <c r="F59" s="31">
        <f t="shared" si="12"/>
        <v>0</v>
      </c>
      <c r="G59" s="30"/>
      <c r="H59" s="31">
        <f t="shared" si="13"/>
        <v>0</v>
      </c>
      <c r="I59" s="30">
        <f t="shared" si="14"/>
        <v>0</v>
      </c>
      <c r="J59" s="31">
        <f t="shared" si="15"/>
        <v>0</v>
      </c>
      <c r="K59" s="32"/>
    </row>
    <row r="60" spans="1:11" ht="15.75" outlineLevel="2" x14ac:dyDescent="0.2">
      <c r="A60" s="100" t="s">
        <v>218</v>
      </c>
      <c r="B60" s="62" t="s">
        <v>223</v>
      </c>
      <c r="C60" s="29" t="s">
        <v>130</v>
      </c>
      <c r="D60" s="101">
        <v>8.5650000000000004E-2</v>
      </c>
      <c r="E60" s="30"/>
      <c r="F60" s="31">
        <f t="shared" si="12"/>
        <v>0</v>
      </c>
      <c r="G60" s="30"/>
      <c r="H60" s="31">
        <f t="shared" si="13"/>
        <v>0</v>
      </c>
      <c r="I60" s="30">
        <f t="shared" si="14"/>
        <v>0</v>
      </c>
      <c r="J60" s="31">
        <f t="shared" si="15"/>
        <v>0</v>
      </c>
      <c r="K60" s="32"/>
    </row>
    <row r="61" spans="1:11" ht="15.75" outlineLevel="1" x14ac:dyDescent="0.2">
      <c r="A61" s="100"/>
      <c r="B61" s="99" t="s">
        <v>170</v>
      </c>
      <c r="C61" s="102" t="s">
        <v>191</v>
      </c>
      <c r="D61" s="103">
        <v>1</v>
      </c>
      <c r="E61" s="104">
        <f>SUM(F62:F74)/D61</f>
        <v>0</v>
      </c>
      <c r="F61" s="105">
        <f>E61*D61</f>
        <v>0</v>
      </c>
      <c r="G61" s="104">
        <f>SUM(H62:H74)/D61</f>
        <v>0</v>
      </c>
      <c r="H61" s="105">
        <f>G61*D61</f>
        <v>0</v>
      </c>
      <c r="I61" s="104">
        <f>E61+G61</f>
        <v>0</v>
      </c>
      <c r="J61" s="105">
        <f>D61*I61</f>
        <v>0</v>
      </c>
      <c r="K61" s="32"/>
    </row>
    <row r="62" spans="1:11" ht="15.75" outlineLevel="2" x14ac:dyDescent="0.2">
      <c r="A62" s="100" t="s">
        <v>219</v>
      </c>
      <c r="B62" s="62" t="s">
        <v>192</v>
      </c>
      <c r="C62" s="29" t="s">
        <v>9</v>
      </c>
      <c r="D62" s="56">
        <v>1174.2</v>
      </c>
      <c r="E62" s="30"/>
      <c r="F62" s="31">
        <f t="shared" ref="F62:F74" si="16">E62*D62</f>
        <v>0</v>
      </c>
      <c r="G62" s="30"/>
      <c r="H62" s="31">
        <f t="shared" ref="H62:H74" si="17">G62*D62</f>
        <v>0</v>
      </c>
      <c r="I62" s="30">
        <f t="shared" ref="I62:I74" si="18">E62+G62</f>
        <v>0</v>
      </c>
      <c r="J62" s="31">
        <f t="shared" ref="J62:J74" si="19">D62*I62</f>
        <v>0</v>
      </c>
      <c r="K62" s="32"/>
    </row>
    <row r="63" spans="1:11" ht="15.75" outlineLevel="2" x14ac:dyDescent="0.2">
      <c r="A63" s="100" t="s">
        <v>220</v>
      </c>
      <c r="B63" s="62" t="s">
        <v>195</v>
      </c>
      <c r="C63" s="29" t="s">
        <v>9</v>
      </c>
      <c r="D63" s="56">
        <v>291.5</v>
      </c>
      <c r="E63" s="30"/>
      <c r="F63" s="31">
        <f t="shared" si="16"/>
        <v>0</v>
      </c>
      <c r="G63" s="30"/>
      <c r="H63" s="31">
        <f t="shared" si="17"/>
        <v>0</v>
      </c>
      <c r="I63" s="30">
        <f t="shared" si="18"/>
        <v>0</v>
      </c>
      <c r="J63" s="31">
        <f t="shared" si="19"/>
        <v>0</v>
      </c>
      <c r="K63" s="32"/>
    </row>
    <row r="64" spans="1:11" ht="15.75" outlineLevel="2" x14ac:dyDescent="0.2">
      <c r="A64" s="100" t="s">
        <v>221</v>
      </c>
      <c r="B64" s="62" t="s">
        <v>245</v>
      </c>
      <c r="C64" s="29" t="s">
        <v>28</v>
      </c>
      <c r="D64" s="56">
        <v>6402.5</v>
      </c>
      <c r="E64" s="30"/>
      <c r="F64" s="31">
        <f t="shared" si="16"/>
        <v>0</v>
      </c>
      <c r="G64" s="30"/>
      <c r="H64" s="31">
        <f t="shared" si="17"/>
        <v>0</v>
      </c>
      <c r="I64" s="30">
        <f t="shared" si="18"/>
        <v>0</v>
      </c>
      <c r="J64" s="31">
        <f t="shared" si="19"/>
        <v>0</v>
      </c>
      <c r="K64" s="32"/>
    </row>
    <row r="65" spans="1:11" ht="15.75" outlineLevel="2" x14ac:dyDescent="0.2">
      <c r="A65" s="100" t="s">
        <v>224</v>
      </c>
      <c r="B65" s="62" t="s">
        <v>239</v>
      </c>
      <c r="C65" s="29" t="s">
        <v>244</v>
      </c>
      <c r="D65" s="56">
        <v>926</v>
      </c>
      <c r="E65" s="30"/>
      <c r="F65" s="31">
        <f t="shared" si="16"/>
        <v>0</v>
      </c>
      <c r="G65" s="38"/>
      <c r="H65" s="31">
        <f t="shared" si="17"/>
        <v>0</v>
      </c>
      <c r="I65" s="30">
        <f t="shared" si="18"/>
        <v>0</v>
      </c>
      <c r="J65" s="31">
        <f t="shared" si="19"/>
        <v>0</v>
      </c>
      <c r="K65" s="32"/>
    </row>
    <row r="66" spans="1:11" ht="15.75" outlineLevel="2" x14ac:dyDescent="0.2">
      <c r="A66" s="100" t="s">
        <v>225</v>
      </c>
      <c r="B66" s="62" t="s">
        <v>240</v>
      </c>
      <c r="C66" s="29" t="s">
        <v>9</v>
      </c>
      <c r="D66" s="56">
        <v>2.08</v>
      </c>
      <c r="E66" s="30"/>
      <c r="F66" s="31">
        <f t="shared" si="16"/>
        <v>0</v>
      </c>
      <c r="G66" s="38"/>
      <c r="H66" s="31">
        <f t="shared" si="17"/>
        <v>0</v>
      </c>
      <c r="I66" s="30">
        <f t="shared" si="18"/>
        <v>0</v>
      </c>
      <c r="J66" s="31">
        <f t="shared" si="19"/>
        <v>0</v>
      </c>
      <c r="K66" s="32"/>
    </row>
    <row r="67" spans="1:11" ht="15.75" outlineLevel="2" x14ac:dyDescent="0.2">
      <c r="A67" s="100" t="s">
        <v>226</v>
      </c>
      <c r="B67" s="62" t="s">
        <v>197</v>
      </c>
      <c r="C67" s="29" t="s">
        <v>9</v>
      </c>
      <c r="D67" s="56">
        <v>874.5</v>
      </c>
      <c r="E67" s="30"/>
      <c r="F67" s="31">
        <f t="shared" si="16"/>
        <v>0</v>
      </c>
      <c r="G67" s="30"/>
      <c r="H67" s="31">
        <f t="shared" si="17"/>
        <v>0</v>
      </c>
      <c r="I67" s="30">
        <f t="shared" si="18"/>
        <v>0</v>
      </c>
      <c r="J67" s="31">
        <f t="shared" si="19"/>
        <v>0</v>
      </c>
      <c r="K67" s="32"/>
    </row>
    <row r="68" spans="1:11" ht="31.5" outlineLevel="2" x14ac:dyDescent="0.2">
      <c r="A68" s="100" t="s">
        <v>227</v>
      </c>
      <c r="B68" s="62" t="s">
        <v>241</v>
      </c>
      <c r="C68" s="29" t="s">
        <v>9</v>
      </c>
      <c r="D68" s="56">
        <v>2924</v>
      </c>
      <c r="E68" s="30"/>
      <c r="F68" s="31">
        <f t="shared" si="16"/>
        <v>0</v>
      </c>
      <c r="G68" s="30"/>
      <c r="H68" s="31">
        <f t="shared" si="17"/>
        <v>0</v>
      </c>
      <c r="I68" s="30">
        <f t="shared" si="18"/>
        <v>0</v>
      </c>
      <c r="J68" s="31">
        <f t="shared" si="19"/>
        <v>0</v>
      </c>
      <c r="K68" s="32"/>
    </row>
    <row r="69" spans="1:11" ht="31.5" outlineLevel="2" x14ac:dyDescent="0.2">
      <c r="A69" s="100" t="s">
        <v>228</v>
      </c>
      <c r="B69" s="62" t="s">
        <v>243</v>
      </c>
      <c r="C69" s="29" t="s">
        <v>28</v>
      </c>
      <c r="D69" s="56">
        <v>2912.5</v>
      </c>
      <c r="E69" s="30"/>
      <c r="F69" s="31">
        <f t="shared" si="16"/>
        <v>0</v>
      </c>
      <c r="G69" s="30"/>
      <c r="H69" s="31">
        <f t="shared" si="17"/>
        <v>0</v>
      </c>
      <c r="I69" s="30">
        <f t="shared" si="18"/>
        <v>0</v>
      </c>
      <c r="J69" s="31">
        <f t="shared" si="19"/>
        <v>0</v>
      </c>
      <c r="K69" s="32"/>
    </row>
    <row r="70" spans="1:11" ht="31.5" outlineLevel="2" x14ac:dyDescent="0.2">
      <c r="A70" s="100" t="s">
        <v>229</v>
      </c>
      <c r="B70" s="62" t="s">
        <v>242</v>
      </c>
      <c r="C70" s="29" t="s">
        <v>28</v>
      </c>
      <c r="D70" s="56">
        <v>2912.5</v>
      </c>
      <c r="E70" s="30"/>
      <c r="F70" s="31">
        <f t="shared" si="16"/>
        <v>0</v>
      </c>
      <c r="G70" s="30"/>
      <c r="H70" s="31">
        <f t="shared" si="17"/>
        <v>0</v>
      </c>
      <c r="I70" s="30">
        <f t="shared" si="18"/>
        <v>0</v>
      </c>
      <c r="J70" s="31">
        <f t="shared" si="19"/>
        <v>0</v>
      </c>
      <c r="K70" s="32"/>
    </row>
    <row r="71" spans="1:11" ht="15.75" outlineLevel="2" x14ac:dyDescent="0.2">
      <c r="A71" s="100" t="s">
        <v>230</v>
      </c>
      <c r="B71" s="62" t="s">
        <v>196</v>
      </c>
      <c r="C71" s="29" t="s">
        <v>9</v>
      </c>
      <c r="D71" s="56">
        <v>0.5</v>
      </c>
      <c r="E71" s="30"/>
      <c r="F71" s="31">
        <f t="shared" si="16"/>
        <v>0</v>
      </c>
      <c r="G71" s="30"/>
      <c r="H71" s="31">
        <f t="shared" si="17"/>
        <v>0</v>
      </c>
      <c r="I71" s="30">
        <f t="shared" si="18"/>
        <v>0</v>
      </c>
      <c r="J71" s="31">
        <f t="shared" si="19"/>
        <v>0</v>
      </c>
      <c r="K71" s="32"/>
    </row>
    <row r="72" spans="1:11" ht="15.75" outlineLevel="2" x14ac:dyDescent="0.2">
      <c r="A72" s="100" t="s">
        <v>231</v>
      </c>
      <c r="B72" s="62" t="s">
        <v>200</v>
      </c>
      <c r="C72" s="29" t="s">
        <v>130</v>
      </c>
      <c r="D72" s="101">
        <f>(103553.2+30.1+4011.5+118.33+262.31+37.63+163.14+31.41)/1000</f>
        <v>108.20762000000001</v>
      </c>
      <c r="E72" s="30"/>
      <c r="F72" s="31">
        <f t="shared" si="16"/>
        <v>0</v>
      </c>
      <c r="G72" s="30"/>
      <c r="H72" s="31">
        <f t="shared" si="17"/>
        <v>0</v>
      </c>
      <c r="I72" s="30">
        <f t="shared" si="18"/>
        <v>0</v>
      </c>
      <c r="J72" s="31">
        <f t="shared" si="19"/>
        <v>0</v>
      </c>
      <c r="K72" s="32"/>
    </row>
    <row r="73" spans="1:11" ht="15.75" outlineLevel="2" x14ac:dyDescent="0.2">
      <c r="A73" s="100" t="s">
        <v>232</v>
      </c>
      <c r="B73" s="62" t="s">
        <v>246</v>
      </c>
      <c r="C73" s="29" t="s">
        <v>130</v>
      </c>
      <c r="D73" s="101">
        <f>(578.98)/1000</f>
        <v>0.57898000000000005</v>
      </c>
      <c r="E73" s="30"/>
      <c r="F73" s="31">
        <f t="shared" ref="F73" si="20">E73*D73</f>
        <v>0</v>
      </c>
      <c r="G73" s="30"/>
      <c r="H73" s="31">
        <f t="shared" ref="H73" si="21">G73*D73</f>
        <v>0</v>
      </c>
      <c r="I73" s="30">
        <f t="shared" ref="I73" si="22">E73+G73</f>
        <v>0</v>
      </c>
      <c r="J73" s="31">
        <f t="shared" ref="J73" si="23">D73*I73</f>
        <v>0</v>
      </c>
      <c r="K73" s="32"/>
    </row>
    <row r="74" spans="1:11" ht="15.75" outlineLevel="2" x14ac:dyDescent="0.2">
      <c r="A74" s="100" t="s">
        <v>233</v>
      </c>
      <c r="B74" s="62" t="s">
        <v>203</v>
      </c>
      <c r="C74" s="29" t="s">
        <v>130</v>
      </c>
      <c r="D74" s="101">
        <f>(12.13+4888.03+12.58)/1000</f>
        <v>4.9127400000000003</v>
      </c>
      <c r="E74" s="30"/>
      <c r="F74" s="31">
        <f t="shared" si="16"/>
        <v>0</v>
      </c>
      <c r="G74" s="30"/>
      <c r="H74" s="31">
        <f t="shared" si="17"/>
        <v>0</v>
      </c>
      <c r="I74" s="30">
        <f t="shared" si="18"/>
        <v>0</v>
      </c>
      <c r="J74" s="31">
        <f t="shared" si="19"/>
        <v>0</v>
      </c>
      <c r="K74" s="32"/>
    </row>
    <row r="75" spans="1:11" ht="15.75" outlineLevel="1" x14ac:dyDescent="0.2">
      <c r="A75" s="100"/>
      <c r="B75" s="99" t="s">
        <v>171</v>
      </c>
      <c r="C75" s="102" t="s">
        <v>191</v>
      </c>
      <c r="D75" s="103">
        <v>7</v>
      </c>
      <c r="E75" s="104">
        <f>SUM(F76:F81)/7</f>
        <v>0</v>
      </c>
      <c r="F75" s="105">
        <f>E75*D75</f>
        <v>0</v>
      </c>
      <c r="G75" s="104">
        <f>SUM(H76:H81)/7</f>
        <v>0</v>
      </c>
      <c r="H75" s="105">
        <f>G75*D75</f>
        <v>0</v>
      </c>
      <c r="I75" s="104">
        <f>E75+G75</f>
        <v>0</v>
      </c>
      <c r="J75" s="105">
        <f>D75*I75</f>
        <v>0</v>
      </c>
      <c r="K75" s="32"/>
    </row>
    <row r="76" spans="1:11" ht="15.75" outlineLevel="2" x14ac:dyDescent="0.2">
      <c r="A76" s="100" t="s">
        <v>234</v>
      </c>
      <c r="B76" s="62" t="s">
        <v>192</v>
      </c>
      <c r="C76" s="29" t="s">
        <v>9</v>
      </c>
      <c r="D76" s="56">
        <v>13.6</v>
      </c>
      <c r="E76" s="30"/>
      <c r="F76" s="31">
        <f t="shared" ref="F76:F81" si="24">E76*D76</f>
        <v>0</v>
      </c>
      <c r="G76" s="30"/>
      <c r="H76" s="31">
        <f t="shared" ref="H76:H81" si="25">G76*D76</f>
        <v>0</v>
      </c>
      <c r="I76" s="30">
        <f t="shared" ref="I76:I81" si="26">E76+G76</f>
        <v>0</v>
      </c>
      <c r="J76" s="31">
        <f t="shared" ref="J76:J81" si="27">D76*I76</f>
        <v>0</v>
      </c>
      <c r="K76" s="32"/>
    </row>
    <row r="77" spans="1:11" ht="15.75" outlineLevel="2" x14ac:dyDescent="0.2">
      <c r="A77" s="100" t="s">
        <v>235</v>
      </c>
      <c r="B77" s="62" t="s">
        <v>195</v>
      </c>
      <c r="C77" s="29" t="s">
        <v>9</v>
      </c>
      <c r="D77" s="56">
        <v>7.7</v>
      </c>
      <c r="E77" s="30"/>
      <c r="F77" s="31">
        <f t="shared" si="24"/>
        <v>0</v>
      </c>
      <c r="G77" s="30"/>
      <c r="H77" s="31">
        <f t="shared" si="25"/>
        <v>0</v>
      </c>
      <c r="I77" s="30">
        <f t="shared" si="26"/>
        <v>0</v>
      </c>
      <c r="J77" s="31">
        <f t="shared" si="27"/>
        <v>0</v>
      </c>
      <c r="K77" s="32"/>
    </row>
    <row r="78" spans="1:11" ht="15.75" outlineLevel="2" x14ac:dyDescent="0.2">
      <c r="A78" s="100" t="s">
        <v>236</v>
      </c>
      <c r="B78" s="62" t="s">
        <v>245</v>
      </c>
      <c r="C78" s="29" t="s">
        <v>28</v>
      </c>
      <c r="D78" s="56">
        <v>144.19999999999999</v>
      </c>
      <c r="E78" s="30"/>
      <c r="F78" s="31">
        <f t="shared" si="24"/>
        <v>0</v>
      </c>
      <c r="G78" s="30"/>
      <c r="H78" s="31">
        <f t="shared" si="25"/>
        <v>0</v>
      </c>
      <c r="I78" s="30">
        <f t="shared" si="26"/>
        <v>0</v>
      </c>
      <c r="J78" s="31">
        <f t="shared" si="27"/>
        <v>0</v>
      </c>
      <c r="K78" s="32"/>
    </row>
    <row r="79" spans="1:11" ht="15.75" outlineLevel="2" x14ac:dyDescent="0.2">
      <c r="A79" s="100" t="s">
        <v>237</v>
      </c>
      <c r="B79" s="62" t="s">
        <v>197</v>
      </c>
      <c r="C79" s="29" t="s">
        <v>9</v>
      </c>
      <c r="D79" s="56">
        <v>24.1</v>
      </c>
      <c r="E79" s="30"/>
      <c r="F79" s="31">
        <f t="shared" si="24"/>
        <v>0</v>
      </c>
      <c r="G79" s="30"/>
      <c r="H79" s="31">
        <f t="shared" si="25"/>
        <v>0</v>
      </c>
      <c r="I79" s="30">
        <f t="shared" si="26"/>
        <v>0</v>
      </c>
      <c r="J79" s="31">
        <f t="shared" si="27"/>
        <v>0</v>
      </c>
      <c r="K79" s="32"/>
    </row>
    <row r="80" spans="1:11" ht="15.75" outlineLevel="2" x14ac:dyDescent="0.2">
      <c r="A80" s="100" t="s">
        <v>238</v>
      </c>
      <c r="B80" s="62" t="s">
        <v>246</v>
      </c>
      <c r="C80" s="29" t="s">
        <v>130</v>
      </c>
      <c r="D80" s="101">
        <f>(170.82+33.13+32.42+31.32+32.92+103.55+37.71+75.91+379.38)/1000</f>
        <v>0.89715999999999996</v>
      </c>
      <c r="E80" s="30"/>
      <c r="F80" s="31">
        <f t="shared" si="24"/>
        <v>0</v>
      </c>
      <c r="G80" s="30"/>
      <c r="H80" s="31">
        <f t="shared" si="25"/>
        <v>0</v>
      </c>
      <c r="I80" s="30">
        <f t="shared" si="26"/>
        <v>0</v>
      </c>
      <c r="J80" s="31">
        <f t="shared" si="27"/>
        <v>0</v>
      </c>
      <c r="K80" s="32"/>
    </row>
    <row r="81" spans="1:11" ht="15.75" outlineLevel="2" x14ac:dyDescent="0.2">
      <c r="A81" s="100" t="s">
        <v>1649</v>
      </c>
      <c r="B81" s="62" t="s">
        <v>222</v>
      </c>
      <c r="C81" s="29" t="s">
        <v>130</v>
      </c>
      <c r="D81" s="101">
        <f>(160.86+61.04)/1000</f>
        <v>0.22189999999999999</v>
      </c>
      <c r="E81" s="30"/>
      <c r="F81" s="31">
        <f t="shared" si="24"/>
        <v>0</v>
      </c>
      <c r="G81" s="30"/>
      <c r="H81" s="31">
        <f t="shared" si="25"/>
        <v>0</v>
      </c>
      <c r="I81" s="30">
        <f t="shared" si="26"/>
        <v>0</v>
      </c>
      <c r="J81" s="31">
        <f t="shared" si="27"/>
        <v>0</v>
      </c>
      <c r="K81" s="32"/>
    </row>
  </sheetData>
  <mergeCells count="8">
    <mergeCell ref="G6:H6"/>
    <mergeCell ref="I6:J6"/>
    <mergeCell ref="K6:K7"/>
    <mergeCell ref="A6:A7"/>
    <mergeCell ref="B6:B7"/>
    <mergeCell ref="C6:C7"/>
    <mergeCell ref="D6:D7"/>
    <mergeCell ref="E6:F6"/>
  </mergeCells>
  <pageMargins left="0.7" right="0.7" top="0.75" bottom="0.75" header="0.3" footer="0.3"/>
  <pageSetup paperSize="9" scale="30" orientation="portrait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80"/>
  <sheetViews>
    <sheetView view="pageBreakPreview" zoomScale="85" zoomScaleNormal="85" zoomScaleSheetLayoutView="85" workbookViewId="0">
      <selection activeCell="A4" sqref="A4"/>
    </sheetView>
  </sheetViews>
  <sheetFormatPr defaultRowHeight="12.75" outlineLevelRow="1" x14ac:dyDescent="0.2"/>
  <cols>
    <col min="1" max="1" width="11.5703125" customWidth="1"/>
    <col min="2" max="2" width="65.5703125" customWidth="1"/>
    <col min="3" max="3" width="12.42578125" customWidth="1"/>
    <col min="4" max="4" width="14" customWidth="1"/>
    <col min="5" max="10" width="17.7109375" customWidth="1"/>
    <col min="11" max="11" width="48.42578125" bestFit="1" customWidth="1"/>
  </cols>
  <sheetData>
    <row r="1" spans="1:13" ht="15.75" x14ac:dyDescent="0.2">
      <c r="A1" s="78" t="s">
        <v>3457</v>
      </c>
    </row>
    <row r="2" spans="1:13" ht="15.75" x14ac:dyDescent="0.2">
      <c r="A2" s="85" t="s">
        <v>1899</v>
      </c>
    </row>
    <row r="3" spans="1:13" ht="15.75" x14ac:dyDescent="0.2">
      <c r="A3" s="88" t="s">
        <v>3523</v>
      </c>
    </row>
    <row r="4" spans="1:13" ht="15.75" x14ac:dyDescent="0.2">
      <c r="A4" s="88" t="s">
        <v>2</v>
      </c>
      <c r="L4" s="14"/>
      <c r="M4" s="76"/>
    </row>
    <row r="5" spans="1:13" ht="13.5" thickBot="1" x14ac:dyDescent="0.25"/>
    <row r="6" spans="1:13" ht="35.25" customHeight="1" x14ac:dyDescent="0.2">
      <c r="A6" s="215" t="s">
        <v>3</v>
      </c>
      <c r="B6" s="215" t="s">
        <v>4</v>
      </c>
      <c r="C6" s="215" t="s">
        <v>5</v>
      </c>
      <c r="D6" s="221" t="s">
        <v>0</v>
      </c>
      <c r="E6" s="217" t="str">
        <f>'ЭТАП 1'!E7:F7</f>
        <v>Стоимость материалов и оборудования</v>
      </c>
      <c r="F6" s="218"/>
      <c r="G6" s="217" t="str">
        <f>'ЭТАП 1'!G7:H7</f>
        <v>Стоимость трудозатрат</v>
      </c>
      <c r="H6" s="218"/>
      <c r="I6" s="217" t="s">
        <v>37</v>
      </c>
      <c r="J6" s="218"/>
      <c r="K6" s="219" t="s">
        <v>6</v>
      </c>
    </row>
    <row r="7" spans="1:13" ht="16.5" thickBot="1" x14ac:dyDescent="0.25">
      <c r="A7" s="216"/>
      <c r="B7" s="216"/>
      <c r="C7" s="216"/>
      <c r="D7" s="222"/>
      <c r="E7" s="15" t="s">
        <v>33</v>
      </c>
      <c r="F7" s="16" t="s">
        <v>34</v>
      </c>
      <c r="G7" s="15" t="s">
        <v>33</v>
      </c>
      <c r="H7" s="16" t="s">
        <v>34</v>
      </c>
      <c r="I7" s="15" t="s">
        <v>33</v>
      </c>
      <c r="J7" s="16" t="s">
        <v>34</v>
      </c>
      <c r="K7" s="220"/>
    </row>
    <row r="8" spans="1:13" ht="15.75" x14ac:dyDescent="0.2">
      <c r="A8" s="17" t="s">
        <v>7</v>
      </c>
      <c r="B8" s="18">
        <v>2</v>
      </c>
      <c r="C8" s="19">
        <v>3</v>
      </c>
      <c r="D8" s="19">
        <v>4</v>
      </c>
      <c r="E8" s="20">
        <v>5</v>
      </c>
      <c r="F8" s="19">
        <v>6</v>
      </c>
      <c r="G8" s="20">
        <v>7</v>
      </c>
      <c r="H8" s="19">
        <v>8</v>
      </c>
      <c r="I8" s="20">
        <v>9</v>
      </c>
      <c r="J8" s="19">
        <v>10</v>
      </c>
      <c r="K8" s="19">
        <v>11</v>
      </c>
    </row>
    <row r="9" spans="1:13" ht="15.75" x14ac:dyDescent="0.2">
      <c r="A9" s="21" t="s">
        <v>13</v>
      </c>
      <c r="B9" s="22" t="s">
        <v>45</v>
      </c>
      <c r="C9" s="23"/>
      <c r="D9" s="55"/>
      <c r="E9" s="24"/>
      <c r="F9" s="25">
        <f>SUBTOTAL(9,F10:F80)</f>
        <v>0</v>
      </c>
      <c r="G9" s="24"/>
      <c r="H9" s="25">
        <f>SUBTOTAL(9,H10:H80)</f>
        <v>0</v>
      </c>
      <c r="I9" s="24"/>
      <c r="J9" s="25">
        <f>SUBTOTAL(9,J10:J80)</f>
        <v>0</v>
      </c>
      <c r="K9" s="26"/>
    </row>
    <row r="10" spans="1:13" ht="15.75" x14ac:dyDescent="0.2">
      <c r="A10" s="64" t="s">
        <v>263</v>
      </c>
      <c r="B10" s="63" t="s">
        <v>80</v>
      </c>
      <c r="C10" s="65"/>
      <c r="D10" s="66"/>
      <c r="E10" s="67"/>
      <c r="F10" s="68">
        <f>SUBTOTAL(9,F11:F45)</f>
        <v>0</v>
      </c>
      <c r="G10" s="67"/>
      <c r="H10" s="68">
        <f>SUBTOTAL(9,H11:H45)</f>
        <v>0</v>
      </c>
      <c r="I10" s="67"/>
      <c r="J10" s="68">
        <f>SUBTOTAL(9,J11:J45)</f>
        <v>0</v>
      </c>
      <c r="K10" s="69" t="s">
        <v>164</v>
      </c>
    </row>
    <row r="11" spans="1:13" ht="31.5" outlineLevel="1" x14ac:dyDescent="0.2">
      <c r="A11" s="27" t="s">
        <v>265</v>
      </c>
      <c r="B11" s="28" t="s">
        <v>132</v>
      </c>
      <c r="C11" s="29" t="s">
        <v>130</v>
      </c>
      <c r="D11" s="56">
        <v>59.23</v>
      </c>
      <c r="E11" s="30"/>
      <c r="F11" s="31">
        <f t="shared" ref="F11" si="0">E11*D11</f>
        <v>0</v>
      </c>
      <c r="G11" s="30"/>
      <c r="H11" s="31">
        <f t="shared" ref="H11" si="1">G11*D11</f>
        <v>0</v>
      </c>
      <c r="I11" s="30">
        <f t="shared" ref="I11" si="2">E11+G11</f>
        <v>0</v>
      </c>
      <c r="J11" s="31">
        <f t="shared" ref="J11" si="3">D11*I11</f>
        <v>0</v>
      </c>
      <c r="K11" s="32"/>
    </row>
    <row r="12" spans="1:13" ht="31.5" outlineLevel="1" x14ac:dyDescent="0.2">
      <c r="A12" s="27" t="s">
        <v>266</v>
      </c>
      <c r="B12" s="28" t="s">
        <v>133</v>
      </c>
      <c r="C12" s="29" t="s">
        <v>130</v>
      </c>
      <c r="D12" s="56">
        <v>26.51</v>
      </c>
      <c r="E12" s="30"/>
      <c r="F12" s="31">
        <f t="shared" ref="F12:F45" si="4">E12*D12</f>
        <v>0</v>
      </c>
      <c r="G12" s="30"/>
      <c r="H12" s="31">
        <f t="shared" ref="H12:H43" si="5">G12*D12</f>
        <v>0</v>
      </c>
      <c r="I12" s="30">
        <f t="shared" ref="I12:I43" si="6">E12+G12</f>
        <v>0</v>
      </c>
      <c r="J12" s="31">
        <f t="shared" ref="J12:J43" si="7">D12*I12</f>
        <v>0</v>
      </c>
      <c r="K12" s="32"/>
    </row>
    <row r="13" spans="1:13" ht="31.5" outlineLevel="1" x14ac:dyDescent="0.2">
      <c r="A13" s="27" t="s">
        <v>267</v>
      </c>
      <c r="B13" s="28" t="s">
        <v>134</v>
      </c>
      <c r="C13" s="29" t="s">
        <v>130</v>
      </c>
      <c r="D13" s="56">
        <v>4.51</v>
      </c>
      <c r="E13" s="30"/>
      <c r="F13" s="31">
        <f t="shared" si="4"/>
        <v>0</v>
      </c>
      <c r="G13" s="30"/>
      <c r="H13" s="31">
        <f t="shared" si="5"/>
        <v>0</v>
      </c>
      <c r="I13" s="30">
        <f t="shared" si="6"/>
        <v>0</v>
      </c>
      <c r="J13" s="31">
        <f t="shared" si="7"/>
        <v>0</v>
      </c>
      <c r="K13" s="32"/>
    </row>
    <row r="14" spans="1:13" ht="31.5" outlineLevel="1" x14ac:dyDescent="0.2">
      <c r="A14" s="27" t="s">
        <v>268</v>
      </c>
      <c r="B14" s="28" t="s">
        <v>135</v>
      </c>
      <c r="C14" s="29" t="s">
        <v>130</v>
      </c>
      <c r="D14" s="56">
        <v>5.03</v>
      </c>
      <c r="E14" s="30"/>
      <c r="F14" s="31">
        <f t="shared" si="4"/>
        <v>0</v>
      </c>
      <c r="G14" s="30"/>
      <c r="H14" s="31">
        <f t="shared" si="5"/>
        <v>0</v>
      </c>
      <c r="I14" s="30">
        <f t="shared" si="6"/>
        <v>0</v>
      </c>
      <c r="J14" s="31">
        <f t="shared" si="7"/>
        <v>0</v>
      </c>
      <c r="K14" s="32"/>
    </row>
    <row r="15" spans="1:13" ht="31.5" outlineLevel="1" x14ac:dyDescent="0.2">
      <c r="A15" s="27" t="s">
        <v>269</v>
      </c>
      <c r="B15" s="28" t="s">
        <v>136</v>
      </c>
      <c r="C15" s="29" t="s">
        <v>130</v>
      </c>
      <c r="D15" s="56">
        <v>7.38</v>
      </c>
      <c r="E15" s="30"/>
      <c r="F15" s="31">
        <f t="shared" si="4"/>
        <v>0</v>
      </c>
      <c r="G15" s="30"/>
      <c r="H15" s="31">
        <f t="shared" si="5"/>
        <v>0</v>
      </c>
      <c r="I15" s="30">
        <f t="shared" si="6"/>
        <v>0</v>
      </c>
      <c r="J15" s="31">
        <f t="shared" si="7"/>
        <v>0</v>
      </c>
      <c r="K15" s="32"/>
    </row>
    <row r="16" spans="1:13" ht="31.5" outlineLevel="1" x14ac:dyDescent="0.2">
      <c r="A16" s="27" t="s">
        <v>270</v>
      </c>
      <c r="B16" s="28" t="s">
        <v>137</v>
      </c>
      <c r="C16" s="29" t="s">
        <v>130</v>
      </c>
      <c r="D16" s="56">
        <v>8</v>
      </c>
      <c r="E16" s="30"/>
      <c r="F16" s="31">
        <f t="shared" si="4"/>
        <v>0</v>
      </c>
      <c r="G16" s="30"/>
      <c r="H16" s="31">
        <f t="shared" si="5"/>
        <v>0</v>
      </c>
      <c r="I16" s="30">
        <f t="shared" si="6"/>
        <v>0</v>
      </c>
      <c r="J16" s="31">
        <f t="shared" si="7"/>
        <v>0</v>
      </c>
      <c r="K16" s="32"/>
    </row>
    <row r="17" spans="1:14" ht="31.5" outlineLevel="1" x14ac:dyDescent="0.2">
      <c r="A17" s="27" t="s">
        <v>1900</v>
      </c>
      <c r="B17" s="28" t="s">
        <v>138</v>
      </c>
      <c r="C17" s="29" t="s">
        <v>130</v>
      </c>
      <c r="D17" s="56">
        <v>0.02</v>
      </c>
      <c r="E17" s="30"/>
      <c r="F17" s="31">
        <f t="shared" si="4"/>
        <v>0</v>
      </c>
      <c r="G17" s="30"/>
      <c r="H17" s="31">
        <f t="shared" si="5"/>
        <v>0</v>
      </c>
      <c r="I17" s="30">
        <f t="shared" si="6"/>
        <v>0</v>
      </c>
      <c r="J17" s="31">
        <f t="shared" si="7"/>
        <v>0</v>
      </c>
      <c r="K17" s="32"/>
    </row>
    <row r="18" spans="1:14" ht="31.5" outlineLevel="1" x14ac:dyDescent="0.2">
      <c r="A18" s="27" t="s">
        <v>1901</v>
      </c>
      <c r="B18" s="28" t="s">
        <v>139</v>
      </c>
      <c r="C18" s="29" t="s">
        <v>130</v>
      </c>
      <c r="D18" s="56">
        <v>0.02</v>
      </c>
      <c r="E18" s="30"/>
      <c r="F18" s="31">
        <f t="shared" si="4"/>
        <v>0</v>
      </c>
      <c r="G18" s="30"/>
      <c r="H18" s="31">
        <f t="shared" si="5"/>
        <v>0</v>
      </c>
      <c r="I18" s="30">
        <f t="shared" si="6"/>
        <v>0</v>
      </c>
      <c r="J18" s="31">
        <f t="shared" si="7"/>
        <v>0</v>
      </c>
      <c r="K18" s="32"/>
    </row>
    <row r="19" spans="1:14" ht="31.5" outlineLevel="1" x14ac:dyDescent="0.2">
      <c r="A19" s="27" t="s">
        <v>1902</v>
      </c>
      <c r="B19" s="28" t="s">
        <v>140</v>
      </c>
      <c r="C19" s="29" t="s">
        <v>130</v>
      </c>
      <c r="D19" s="56">
        <v>1.92</v>
      </c>
      <c r="E19" s="30"/>
      <c r="F19" s="31">
        <f t="shared" si="4"/>
        <v>0</v>
      </c>
      <c r="G19" s="30"/>
      <c r="H19" s="31">
        <f t="shared" si="5"/>
        <v>0</v>
      </c>
      <c r="I19" s="30">
        <f t="shared" si="6"/>
        <v>0</v>
      </c>
      <c r="J19" s="31">
        <f t="shared" si="7"/>
        <v>0</v>
      </c>
      <c r="K19" s="32"/>
    </row>
    <row r="20" spans="1:14" ht="31.5" outlineLevel="1" x14ac:dyDescent="0.2">
      <c r="A20" s="27" t="s">
        <v>1903</v>
      </c>
      <c r="B20" s="28" t="s">
        <v>141</v>
      </c>
      <c r="C20" s="29" t="s">
        <v>130</v>
      </c>
      <c r="D20" s="56">
        <v>7.48</v>
      </c>
      <c r="E20" s="30"/>
      <c r="F20" s="31">
        <f t="shared" si="4"/>
        <v>0</v>
      </c>
      <c r="G20" s="30"/>
      <c r="H20" s="31">
        <f t="shared" si="5"/>
        <v>0</v>
      </c>
      <c r="I20" s="30">
        <f t="shared" si="6"/>
        <v>0</v>
      </c>
      <c r="J20" s="31">
        <f t="shared" si="7"/>
        <v>0</v>
      </c>
      <c r="K20" s="32"/>
    </row>
    <row r="21" spans="1:14" ht="31.5" outlineLevel="1" x14ac:dyDescent="0.2">
      <c r="A21" s="27" t="s">
        <v>1904</v>
      </c>
      <c r="B21" s="28" t="s">
        <v>142</v>
      </c>
      <c r="C21" s="29" t="s">
        <v>130</v>
      </c>
      <c r="D21" s="56">
        <v>2.2999999999999998</v>
      </c>
      <c r="E21" s="30"/>
      <c r="F21" s="31">
        <f t="shared" si="4"/>
        <v>0</v>
      </c>
      <c r="G21" s="30"/>
      <c r="H21" s="31">
        <f t="shared" si="5"/>
        <v>0</v>
      </c>
      <c r="I21" s="30">
        <f t="shared" si="6"/>
        <v>0</v>
      </c>
      <c r="J21" s="31">
        <f t="shared" si="7"/>
        <v>0</v>
      </c>
      <c r="K21" s="32"/>
    </row>
    <row r="22" spans="1:14" ht="31.5" outlineLevel="1" x14ac:dyDescent="0.2">
      <c r="A22" s="27" t="s">
        <v>1905</v>
      </c>
      <c r="B22" s="28" t="s">
        <v>143</v>
      </c>
      <c r="C22" s="29" t="s">
        <v>130</v>
      </c>
      <c r="D22" s="56">
        <v>0.42</v>
      </c>
      <c r="E22" s="30"/>
      <c r="F22" s="31">
        <f t="shared" si="4"/>
        <v>0</v>
      </c>
      <c r="G22" s="30"/>
      <c r="H22" s="31">
        <f t="shared" si="5"/>
        <v>0</v>
      </c>
      <c r="I22" s="30">
        <f t="shared" si="6"/>
        <v>0</v>
      </c>
      <c r="J22" s="31">
        <f t="shared" si="7"/>
        <v>0</v>
      </c>
      <c r="K22" s="32"/>
    </row>
    <row r="23" spans="1:14" ht="31.5" outlineLevel="1" x14ac:dyDescent="0.2">
      <c r="A23" s="27" t="s">
        <v>1906</v>
      </c>
      <c r="B23" s="28" t="s">
        <v>144</v>
      </c>
      <c r="C23" s="29" t="s">
        <v>130</v>
      </c>
      <c r="D23" s="56">
        <v>1.48</v>
      </c>
      <c r="E23" s="30"/>
      <c r="F23" s="31">
        <f t="shared" si="4"/>
        <v>0</v>
      </c>
      <c r="G23" s="30"/>
      <c r="H23" s="31">
        <f t="shared" si="5"/>
        <v>0</v>
      </c>
      <c r="I23" s="30">
        <f t="shared" si="6"/>
        <v>0</v>
      </c>
      <c r="J23" s="31">
        <f t="shared" si="7"/>
        <v>0</v>
      </c>
      <c r="K23" s="32"/>
    </row>
    <row r="24" spans="1:14" ht="31.5" outlineLevel="1" x14ac:dyDescent="0.2">
      <c r="A24" s="27" t="s">
        <v>1907</v>
      </c>
      <c r="B24" s="28" t="s">
        <v>145</v>
      </c>
      <c r="C24" s="29" t="s">
        <v>130</v>
      </c>
      <c r="D24" s="56">
        <v>3.42</v>
      </c>
      <c r="E24" s="30"/>
      <c r="F24" s="31">
        <f t="shared" si="4"/>
        <v>0</v>
      </c>
      <c r="G24" s="30"/>
      <c r="H24" s="31">
        <f t="shared" si="5"/>
        <v>0</v>
      </c>
      <c r="I24" s="30">
        <f t="shared" si="6"/>
        <v>0</v>
      </c>
      <c r="J24" s="31">
        <f t="shared" si="7"/>
        <v>0</v>
      </c>
      <c r="K24" s="32"/>
    </row>
    <row r="25" spans="1:14" ht="31.5" outlineLevel="1" x14ac:dyDescent="0.2">
      <c r="A25" s="27" t="s">
        <v>1908</v>
      </c>
      <c r="B25" s="28" t="s">
        <v>146</v>
      </c>
      <c r="C25" s="29" t="s">
        <v>130</v>
      </c>
      <c r="D25" s="56">
        <v>0.28000000000000003</v>
      </c>
      <c r="E25" s="30"/>
      <c r="F25" s="31">
        <f t="shared" si="4"/>
        <v>0</v>
      </c>
      <c r="G25" s="30"/>
      <c r="H25" s="31">
        <f t="shared" si="5"/>
        <v>0</v>
      </c>
      <c r="I25" s="30">
        <f t="shared" si="6"/>
        <v>0</v>
      </c>
      <c r="J25" s="31">
        <f t="shared" si="7"/>
        <v>0</v>
      </c>
      <c r="K25" s="32"/>
    </row>
    <row r="26" spans="1:14" ht="31.5" outlineLevel="1" x14ac:dyDescent="0.2">
      <c r="A26" s="27" t="s">
        <v>1909</v>
      </c>
      <c r="B26" s="28" t="s">
        <v>147</v>
      </c>
      <c r="C26" s="29" t="s">
        <v>130</v>
      </c>
      <c r="D26" s="56">
        <v>0.02</v>
      </c>
      <c r="E26" s="30"/>
      <c r="F26" s="31">
        <f t="shared" si="4"/>
        <v>0</v>
      </c>
      <c r="G26" s="30"/>
      <c r="H26" s="31">
        <f t="shared" si="5"/>
        <v>0</v>
      </c>
      <c r="I26" s="30">
        <f t="shared" si="6"/>
        <v>0</v>
      </c>
      <c r="J26" s="31">
        <f t="shared" si="7"/>
        <v>0</v>
      </c>
      <c r="K26" s="32"/>
    </row>
    <row r="27" spans="1:14" ht="31.5" outlineLevel="1" x14ac:dyDescent="0.2">
      <c r="A27" s="27" t="s">
        <v>1910</v>
      </c>
      <c r="B27" s="28" t="s">
        <v>148</v>
      </c>
      <c r="C27" s="29" t="s">
        <v>130</v>
      </c>
      <c r="D27" s="56">
        <v>4.8</v>
      </c>
      <c r="E27" s="30"/>
      <c r="F27" s="31">
        <f t="shared" si="4"/>
        <v>0</v>
      </c>
      <c r="G27" s="30"/>
      <c r="H27" s="31">
        <f t="shared" si="5"/>
        <v>0</v>
      </c>
      <c r="I27" s="30">
        <f t="shared" si="6"/>
        <v>0</v>
      </c>
      <c r="J27" s="31">
        <f t="shared" si="7"/>
        <v>0</v>
      </c>
      <c r="K27" s="32"/>
    </row>
    <row r="28" spans="1:14" ht="31.5" outlineLevel="1" x14ac:dyDescent="0.2">
      <c r="A28" s="27" t="s">
        <v>1911</v>
      </c>
      <c r="B28" s="28" t="s">
        <v>149</v>
      </c>
      <c r="C28" s="29" t="s">
        <v>130</v>
      </c>
      <c r="D28" s="56">
        <v>0.02</v>
      </c>
      <c r="E28" s="30"/>
      <c r="F28" s="31">
        <f t="shared" si="4"/>
        <v>0</v>
      </c>
      <c r="G28" s="30"/>
      <c r="H28" s="31">
        <f t="shared" si="5"/>
        <v>0</v>
      </c>
      <c r="I28" s="30">
        <f t="shared" si="6"/>
        <v>0</v>
      </c>
      <c r="J28" s="31">
        <f t="shared" si="7"/>
        <v>0</v>
      </c>
      <c r="K28" s="32"/>
      <c r="M28" s="97"/>
      <c r="N28" s="98"/>
    </row>
    <row r="29" spans="1:14" ht="31.5" outlineLevel="1" x14ac:dyDescent="0.2">
      <c r="A29" s="27" t="s">
        <v>1912</v>
      </c>
      <c r="B29" s="28" t="s">
        <v>150</v>
      </c>
      <c r="C29" s="29" t="s">
        <v>130</v>
      </c>
      <c r="D29" s="56">
        <v>3.25</v>
      </c>
      <c r="E29" s="30"/>
      <c r="F29" s="31">
        <f t="shared" si="4"/>
        <v>0</v>
      </c>
      <c r="G29" s="30"/>
      <c r="H29" s="31">
        <f t="shared" si="5"/>
        <v>0</v>
      </c>
      <c r="I29" s="30">
        <f t="shared" si="6"/>
        <v>0</v>
      </c>
      <c r="J29" s="31">
        <f t="shared" si="7"/>
        <v>0</v>
      </c>
      <c r="K29" s="32"/>
      <c r="M29" s="97"/>
      <c r="N29" s="98"/>
    </row>
    <row r="30" spans="1:14" ht="31.5" outlineLevel="1" x14ac:dyDescent="0.2">
      <c r="A30" s="27" t="s">
        <v>1913</v>
      </c>
      <c r="B30" s="28" t="s">
        <v>151</v>
      </c>
      <c r="C30" s="29" t="s">
        <v>130</v>
      </c>
      <c r="D30" s="56">
        <v>0.02</v>
      </c>
      <c r="E30" s="30"/>
      <c r="F30" s="31">
        <f t="shared" si="4"/>
        <v>0</v>
      </c>
      <c r="G30" s="30"/>
      <c r="H30" s="31">
        <f t="shared" si="5"/>
        <v>0</v>
      </c>
      <c r="I30" s="30">
        <f t="shared" si="6"/>
        <v>0</v>
      </c>
      <c r="J30" s="31">
        <f t="shared" si="7"/>
        <v>0</v>
      </c>
      <c r="K30" s="32"/>
    </row>
    <row r="31" spans="1:14" ht="47.25" outlineLevel="1" x14ac:dyDescent="0.2">
      <c r="A31" s="27" t="s">
        <v>1914</v>
      </c>
      <c r="B31" s="28" t="s">
        <v>152</v>
      </c>
      <c r="C31" s="29" t="s">
        <v>130</v>
      </c>
      <c r="D31" s="56">
        <v>0.4</v>
      </c>
      <c r="E31" s="30"/>
      <c r="F31" s="31">
        <f t="shared" si="4"/>
        <v>0</v>
      </c>
      <c r="G31" s="30"/>
      <c r="H31" s="31">
        <f t="shared" si="5"/>
        <v>0</v>
      </c>
      <c r="I31" s="30">
        <f t="shared" si="6"/>
        <v>0</v>
      </c>
      <c r="J31" s="31">
        <f t="shared" si="7"/>
        <v>0</v>
      </c>
      <c r="K31" s="32"/>
      <c r="M31" s="97"/>
    </row>
    <row r="32" spans="1:14" ht="47.25" outlineLevel="1" x14ac:dyDescent="0.2">
      <c r="A32" s="27" t="s">
        <v>1915</v>
      </c>
      <c r="B32" s="28" t="s">
        <v>153</v>
      </c>
      <c r="C32" s="29" t="s">
        <v>130</v>
      </c>
      <c r="D32" s="56">
        <v>28.32</v>
      </c>
      <c r="E32" s="30"/>
      <c r="F32" s="31">
        <f t="shared" si="4"/>
        <v>0</v>
      </c>
      <c r="G32" s="30"/>
      <c r="H32" s="31">
        <f t="shared" si="5"/>
        <v>0</v>
      </c>
      <c r="I32" s="30">
        <f t="shared" si="6"/>
        <v>0</v>
      </c>
      <c r="J32" s="31">
        <f t="shared" si="7"/>
        <v>0</v>
      </c>
      <c r="K32" s="32"/>
      <c r="M32" s="97"/>
    </row>
    <row r="33" spans="1:13" ht="47.25" outlineLevel="1" x14ac:dyDescent="0.2">
      <c r="A33" s="27" t="s">
        <v>1916</v>
      </c>
      <c r="B33" s="28" t="s">
        <v>154</v>
      </c>
      <c r="C33" s="29" t="s">
        <v>130</v>
      </c>
      <c r="D33" s="56">
        <v>0.09</v>
      </c>
      <c r="E33" s="30"/>
      <c r="F33" s="31">
        <f t="shared" si="4"/>
        <v>0</v>
      </c>
      <c r="G33" s="30"/>
      <c r="H33" s="31">
        <f t="shared" si="5"/>
        <v>0</v>
      </c>
      <c r="I33" s="30">
        <f t="shared" si="6"/>
        <v>0</v>
      </c>
      <c r="J33" s="31">
        <f t="shared" si="7"/>
        <v>0</v>
      </c>
      <c r="K33" s="32"/>
      <c r="M33" s="97"/>
    </row>
    <row r="34" spans="1:13" ht="47.25" outlineLevel="1" x14ac:dyDescent="0.2">
      <c r="A34" s="27" t="s">
        <v>1917</v>
      </c>
      <c r="B34" s="28" t="s">
        <v>155</v>
      </c>
      <c r="C34" s="29" t="s">
        <v>130</v>
      </c>
      <c r="D34" s="56">
        <v>6.96</v>
      </c>
      <c r="E34" s="30"/>
      <c r="F34" s="31">
        <f t="shared" si="4"/>
        <v>0</v>
      </c>
      <c r="G34" s="30"/>
      <c r="H34" s="31">
        <f t="shared" si="5"/>
        <v>0</v>
      </c>
      <c r="I34" s="30">
        <f t="shared" si="6"/>
        <v>0</v>
      </c>
      <c r="J34" s="31">
        <f t="shared" si="7"/>
        <v>0</v>
      </c>
      <c r="K34" s="32"/>
    </row>
    <row r="35" spans="1:13" ht="47.25" outlineLevel="1" x14ac:dyDescent="0.2">
      <c r="A35" s="27" t="s">
        <v>1918</v>
      </c>
      <c r="B35" s="28" t="s">
        <v>156</v>
      </c>
      <c r="C35" s="29" t="s">
        <v>130</v>
      </c>
      <c r="D35" s="56">
        <v>45.38</v>
      </c>
      <c r="E35" s="30"/>
      <c r="F35" s="31">
        <f t="shared" si="4"/>
        <v>0</v>
      </c>
      <c r="G35" s="30"/>
      <c r="H35" s="31">
        <f t="shared" si="5"/>
        <v>0</v>
      </c>
      <c r="I35" s="30">
        <f t="shared" si="6"/>
        <v>0</v>
      </c>
      <c r="J35" s="31">
        <f t="shared" si="7"/>
        <v>0</v>
      </c>
      <c r="K35" s="32"/>
    </row>
    <row r="36" spans="1:13" ht="47.25" outlineLevel="1" x14ac:dyDescent="0.2">
      <c r="A36" s="27" t="s">
        <v>1919</v>
      </c>
      <c r="B36" s="28" t="s">
        <v>157</v>
      </c>
      <c r="C36" s="29" t="s">
        <v>130</v>
      </c>
      <c r="D36" s="56">
        <v>4.5</v>
      </c>
      <c r="E36" s="30"/>
      <c r="F36" s="31">
        <f t="shared" si="4"/>
        <v>0</v>
      </c>
      <c r="G36" s="30"/>
      <c r="H36" s="31">
        <f t="shared" si="5"/>
        <v>0</v>
      </c>
      <c r="I36" s="30">
        <f t="shared" si="6"/>
        <v>0</v>
      </c>
      <c r="J36" s="31">
        <f t="shared" si="7"/>
        <v>0</v>
      </c>
      <c r="K36" s="32"/>
    </row>
    <row r="37" spans="1:13" ht="47.25" outlineLevel="1" x14ac:dyDescent="0.2">
      <c r="A37" s="27" t="s">
        <v>1920</v>
      </c>
      <c r="B37" s="28" t="s">
        <v>158</v>
      </c>
      <c r="C37" s="29" t="s">
        <v>130</v>
      </c>
      <c r="D37" s="56">
        <v>20.67</v>
      </c>
      <c r="E37" s="30"/>
      <c r="F37" s="31">
        <f t="shared" si="4"/>
        <v>0</v>
      </c>
      <c r="G37" s="30"/>
      <c r="H37" s="31">
        <f t="shared" si="5"/>
        <v>0</v>
      </c>
      <c r="I37" s="30">
        <f t="shared" si="6"/>
        <v>0</v>
      </c>
      <c r="J37" s="31">
        <f t="shared" si="7"/>
        <v>0</v>
      </c>
      <c r="K37" s="32"/>
    </row>
    <row r="38" spans="1:13" ht="47.25" outlineLevel="1" x14ac:dyDescent="0.2">
      <c r="A38" s="27" t="s">
        <v>1921</v>
      </c>
      <c r="B38" s="28" t="s">
        <v>159</v>
      </c>
      <c r="C38" s="29" t="s">
        <v>130</v>
      </c>
      <c r="D38" s="56">
        <v>14.39</v>
      </c>
      <c r="E38" s="30"/>
      <c r="F38" s="31">
        <f t="shared" si="4"/>
        <v>0</v>
      </c>
      <c r="G38" s="30"/>
      <c r="H38" s="31">
        <f t="shared" si="5"/>
        <v>0</v>
      </c>
      <c r="I38" s="30">
        <f t="shared" si="6"/>
        <v>0</v>
      </c>
      <c r="J38" s="31">
        <f t="shared" si="7"/>
        <v>0</v>
      </c>
      <c r="K38" s="32"/>
    </row>
    <row r="39" spans="1:13" ht="47.25" outlineLevel="1" x14ac:dyDescent="0.2">
      <c r="A39" s="27" t="s">
        <v>1922</v>
      </c>
      <c r="B39" s="28" t="s">
        <v>160</v>
      </c>
      <c r="C39" s="29" t="s">
        <v>130</v>
      </c>
      <c r="D39" s="56">
        <v>52.14</v>
      </c>
      <c r="E39" s="30"/>
      <c r="F39" s="31">
        <f t="shared" si="4"/>
        <v>0</v>
      </c>
      <c r="G39" s="30"/>
      <c r="H39" s="31">
        <f t="shared" si="5"/>
        <v>0</v>
      </c>
      <c r="I39" s="30">
        <f t="shared" si="6"/>
        <v>0</v>
      </c>
      <c r="J39" s="31">
        <f t="shared" si="7"/>
        <v>0</v>
      </c>
      <c r="K39" s="32"/>
    </row>
    <row r="40" spans="1:13" ht="47.25" outlineLevel="1" x14ac:dyDescent="0.2">
      <c r="A40" s="27" t="s">
        <v>1923</v>
      </c>
      <c r="B40" s="28" t="s">
        <v>161</v>
      </c>
      <c r="C40" s="29" t="s">
        <v>130</v>
      </c>
      <c r="D40" s="56">
        <v>16.11</v>
      </c>
      <c r="E40" s="30"/>
      <c r="F40" s="31">
        <f t="shared" si="4"/>
        <v>0</v>
      </c>
      <c r="G40" s="30"/>
      <c r="H40" s="31">
        <f t="shared" si="5"/>
        <v>0</v>
      </c>
      <c r="I40" s="30">
        <f t="shared" si="6"/>
        <v>0</v>
      </c>
      <c r="J40" s="31">
        <f t="shared" si="7"/>
        <v>0</v>
      </c>
      <c r="K40" s="32"/>
    </row>
    <row r="41" spans="1:13" ht="31.5" outlineLevel="1" x14ac:dyDescent="0.2">
      <c r="A41" s="27" t="s">
        <v>1924</v>
      </c>
      <c r="B41" s="28" t="s">
        <v>162</v>
      </c>
      <c r="C41" s="29" t="s">
        <v>130</v>
      </c>
      <c r="D41" s="56">
        <v>0.09</v>
      </c>
      <c r="E41" s="30"/>
      <c r="F41" s="31">
        <f t="shared" si="4"/>
        <v>0</v>
      </c>
      <c r="G41" s="30"/>
      <c r="H41" s="31">
        <f t="shared" si="5"/>
        <v>0</v>
      </c>
      <c r="I41" s="30">
        <f t="shared" si="6"/>
        <v>0</v>
      </c>
      <c r="J41" s="31">
        <f t="shared" si="7"/>
        <v>0</v>
      </c>
      <c r="K41" s="32"/>
    </row>
    <row r="42" spans="1:13" ht="31.5" outlineLevel="1" x14ac:dyDescent="0.2">
      <c r="A42" s="27" t="s">
        <v>1925</v>
      </c>
      <c r="B42" s="28" t="s">
        <v>163</v>
      </c>
      <c r="C42" s="29" t="s">
        <v>131</v>
      </c>
      <c r="D42" s="56">
        <v>1</v>
      </c>
      <c r="E42" s="30"/>
      <c r="F42" s="31">
        <f t="shared" si="4"/>
        <v>0</v>
      </c>
      <c r="G42" s="30"/>
      <c r="H42" s="31">
        <f t="shared" si="5"/>
        <v>0</v>
      </c>
      <c r="I42" s="30">
        <f t="shared" si="6"/>
        <v>0</v>
      </c>
      <c r="J42" s="31">
        <f t="shared" si="7"/>
        <v>0</v>
      </c>
      <c r="K42" s="32"/>
    </row>
    <row r="43" spans="1:13" ht="63" outlineLevel="1" x14ac:dyDescent="0.2">
      <c r="A43" s="27" t="s">
        <v>1926</v>
      </c>
      <c r="B43" s="28" t="s">
        <v>166</v>
      </c>
      <c r="C43" s="29" t="s">
        <v>131</v>
      </c>
      <c r="D43" s="56">
        <v>1</v>
      </c>
      <c r="E43" s="30"/>
      <c r="F43" s="31">
        <f t="shared" si="4"/>
        <v>0</v>
      </c>
      <c r="G43" s="30"/>
      <c r="H43" s="31">
        <f t="shared" si="5"/>
        <v>0</v>
      </c>
      <c r="I43" s="30">
        <f t="shared" si="6"/>
        <v>0</v>
      </c>
      <c r="J43" s="31">
        <f t="shared" si="7"/>
        <v>0</v>
      </c>
      <c r="K43" s="32"/>
    </row>
    <row r="44" spans="1:13" ht="31.5" outlineLevel="1" x14ac:dyDescent="0.2">
      <c r="A44" s="27" t="s">
        <v>1927</v>
      </c>
      <c r="B44" s="28" t="s">
        <v>1812</v>
      </c>
      <c r="C44" s="29" t="s">
        <v>121</v>
      </c>
      <c r="D44" s="56">
        <v>3532.54</v>
      </c>
      <c r="E44" s="30"/>
      <c r="F44" s="31">
        <f t="shared" si="4"/>
        <v>0</v>
      </c>
      <c r="G44" s="30"/>
      <c r="H44" s="31">
        <f t="shared" ref="H44:H45" si="8">G44*D44</f>
        <v>0</v>
      </c>
      <c r="I44" s="30">
        <f t="shared" ref="I44:I45" si="9">E44+G44</f>
        <v>0</v>
      </c>
      <c r="J44" s="31">
        <f t="shared" ref="J44:J45" si="10">D44*I44</f>
        <v>0</v>
      </c>
      <c r="K44" s="223" t="s">
        <v>1813</v>
      </c>
    </row>
    <row r="45" spans="1:13" ht="31.5" outlineLevel="1" x14ac:dyDescent="0.2">
      <c r="A45" s="27" t="s">
        <v>1928</v>
      </c>
      <c r="B45" s="28" t="s">
        <v>1811</v>
      </c>
      <c r="C45" s="29" t="s">
        <v>121</v>
      </c>
      <c r="D45" s="56">
        <v>7279.1</v>
      </c>
      <c r="E45" s="30"/>
      <c r="F45" s="31">
        <f t="shared" si="4"/>
        <v>0</v>
      </c>
      <c r="G45" s="30"/>
      <c r="H45" s="31">
        <f t="shared" si="8"/>
        <v>0</v>
      </c>
      <c r="I45" s="30">
        <f t="shared" si="9"/>
        <v>0</v>
      </c>
      <c r="J45" s="31">
        <f t="shared" si="10"/>
        <v>0</v>
      </c>
      <c r="K45" s="224"/>
    </row>
    <row r="46" spans="1:13" ht="15.75" x14ac:dyDescent="0.2">
      <c r="A46" s="64" t="s">
        <v>428</v>
      </c>
      <c r="B46" s="63" t="s">
        <v>81</v>
      </c>
      <c r="C46" s="65"/>
      <c r="D46" s="66"/>
      <c r="E46" s="67"/>
      <c r="F46" s="68">
        <f>SUBTOTAL(9,F47:F52)</f>
        <v>0</v>
      </c>
      <c r="G46" s="67"/>
      <c r="H46" s="68">
        <f>SUBTOTAL(9,H47:H52)</f>
        <v>0</v>
      </c>
      <c r="I46" s="67"/>
      <c r="J46" s="68">
        <f>SUBTOTAL(9,J47:J52)</f>
        <v>0</v>
      </c>
      <c r="K46" s="69" t="s">
        <v>334</v>
      </c>
    </row>
    <row r="47" spans="1:13" ht="47.25" outlineLevel="1" x14ac:dyDescent="0.2">
      <c r="A47" s="100" t="s">
        <v>429</v>
      </c>
      <c r="B47" s="28" t="s">
        <v>346</v>
      </c>
      <c r="C47" s="29" t="s">
        <v>28</v>
      </c>
      <c r="D47" s="56">
        <v>3034.3</v>
      </c>
      <c r="E47" s="30"/>
      <c r="F47" s="31">
        <f t="shared" ref="F47:F52" si="11">E47*D47</f>
        <v>0</v>
      </c>
      <c r="G47" s="30"/>
      <c r="H47" s="31">
        <f t="shared" ref="H47:H52" si="12">G47*D47</f>
        <v>0</v>
      </c>
      <c r="I47" s="30">
        <f t="shared" ref="I47:I52" si="13">E47+G47</f>
        <v>0</v>
      </c>
      <c r="J47" s="31">
        <f t="shared" ref="J47:J52" si="14">D47*I47</f>
        <v>0</v>
      </c>
      <c r="K47" s="32"/>
    </row>
    <row r="48" spans="1:13" ht="47.25" outlineLevel="1" x14ac:dyDescent="0.2">
      <c r="A48" s="100" t="s">
        <v>1929</v>
      </c>
      <c r="B48" s="28" t="s">
        <v>347</v>
      </c>
      <c r="C48" s="29" t="s">
        <v>28</v>
      </c>
      <c r="D48" s="56">
        <v>280.5</v>
      </c>
      <c r="E48" s="30"/>
      <c r="F48" s="31">
        <f t="shared" si="11"/>
        <v>0</v>
      </c>
      <c r="G48" s="30"/>
      <c r="H48" s="31">
        <f t="shared" si="12"/>
        <v>0</v>
      </c>
      <c r="I48" s="30">
        <f t="shared" si="13"/>
        <v>0</v>
      </c>
      <c r="J48" s="31">
        <f t="shared" si="14"/>
        <v>0</v>
      </c>
      <c r="K48" s="32"/>
    </row>
    <row r="49" spans="1:11" ht="31.5" outlineLevel="1" x14ac:dyDescent="0.2">
      <c r="A49" s="100" t="s">
        <v>1930</v>
      </c>
      <c r="B49" s="28" t="s">
        <v>349</v>
      </c>
      <c r="C49" s="29" t="s">
        <v>28</v>
      </c>
      <c r="D49" s="56">
        <f>41.28+82.56</f>
        <v>123.84</v>
      </c>
      <c r="E49" s="30"/>
      <c r="F49" s="31">
        <f t="shared" si="11"/>
        <v>0</v>
      </c>
      <c r="G49" s="30"/>
      <c r="H49" s="31">
        <f t="shared" si="12"/>
        <v>0</v>
      </c>
      <c r="I49" s="30">
        <f t="shared" si="13"/>
        <v>0</v>
      </c>
      <c r="J49" s="31">
        <f t="shared" si="14"/>
        <v>0</v>
      </c>
      <c r="K49" s="32"/>
    </row>
    <row r="50" spans="1:11" ht="47.25" outlineLevel="1" x14ac:dyDescent="0.2">
      <c r="A50" s="100" t="s">
        <v>1931</v>
      </c>
      <c r="B50" s="28" t="s">
        <v>350</v>
      </c>
      <c r="C50" s="29" t="s">
        <v>28</v>
      </c>
      <c r="D50" s="56">
        <v>34.299999999999997</v>
      </c>
      <c r="E50" s="30"/>
      <c r="F50" s="31">
        <f t="shared" si="11"/>
        <v>0</v>
      </c>
      <c r="G50" s="30"/>
      <c r="H50" s="31">
        <f t="shared" si="12"/>
        <v>0</v>
      </c>
      <c r="I50" s="30">
        <f t="shared" si="13"/>
        <v>0</v>
      </c>
      <c r="J50" s="31">
        <f t="shared" si="14"/>
        <v>0</v>
      </c>
      <c r="K50" s="32"/>
    </row>
    <row r="51" spans="1:11" ht="47.25" outlineLevel="1" x14ac:dyDescent="0.2">
      <c r="A51" s="100" t="s">
        <v>1932</v>
      </c>
      <c r="B51" s="28" t="s">
        <v>351</v>
      </c>
      <c r="C51" s="29" t="s">
        <v>28</v>
      </c>
      <c r="D51" s="56">
        <f>12.33+28.86</f>
        <v>41.19</v>
      </c>
      <c r="E51" s="30"/>
      <c r="F51" s="31">
        <f t="shared" si="11"/>
        <v>0</v>
      </c>
      <c r="G51" s="30"/>
      <c r="H51" s="31">
        <f t="shared" si="12"/>
        <v>0</v>
      </c>
      <c r="I51" s="30">
        <f t="shared" si="13"/>
        <v>0</v>
      </c>
      <c r="J51" s="31">
        <f t="shared" si="14"/>
        <v>0</v>
      </c>
      <c r="K51" s="32"/>
    </row>
    <row r="52" spans="1:11" ht="47.25" outlineLevel="1" x14ac:dyDescent="0.2">
      <c r="A52" s="100" t="s">
        <v>1933</v>
      </c>
      <c r="B52" s="28" t="s">
        <v>352</v>
      </c>
      <c r="C52" s="29" t="s">
        <v>28</v>
      </c>
      <c r="D52" s="56">
        <v>465.47</v>
      </c>
      <c r="E52" s="30"/>
      <c r="F52" s="31">
        <f t="shared" si="11"/>
        <v>0</v>
      </c>
      <c r="G52" s="30"/>
      <c r="H52" s="31">
        <f t="shared" si="12"/>
        <v>0</v>
      </c>
      <c r="I52" s="30">
        <f t="shared" si="13"/>
        <v>0</v>
      </c>
      <c r="J52" s="31">
        <f t="shared" si="14"/>
        <v>0</v>
      </c>
      <c r="K52" s="32"/>
    </row>
    <row r="53" spans="1:11" ht="15.75" x14ac:dyDescent="0.2">
      <c r="A53" s="64" t="s">
        <v>1882</v>
      </c>
      <c r="B53" s="63" t="s">
        <v>83</v>
      </c>
      <c r="C53" s="65"/>
      <c r="D53" s="66"/>
      <c r="E53" s="67"/>
      <c r="F53" s="68">
        <f>SUBTOTAL(9,F54)</f>
        <v>0</v>
      </c>
      <c r="G53" s="67"/>
      <c r="H53" s="68">
        <f>SUBTOTAL(9,H54)</f>
        <v>0</v>
      </c>
      <c r="I53" s="67"/>
      <c r="J53" s="68">
        <f>SUBTOTAL(9,J54)</f>
        <v>0</v>
      </c>
      <c r="K53" s="69" t="s">
        <v>334</v>
      </c>
    </row>
    <row r="54" spans="1:11" ht="15.75" outlineLevel="1" x14ac:dyDescent="0.2">
      <c r="A54" s="100" t="s">
        <v>1934</v>
      </c>
      <c r="B54" s="28" t="s">
        <v>427</v>
      </c>
      <c r="C54" s="29" t="s">
        <v>28</v>
      </c>
      <c r="D54" s="56">
        <v>2938.48</v>
      </c>
      <c r="E54" s="30"/>
      <c r="F54" s="31">
        <f t="shared" ref="F54" si="15">E54*D54</f>
        <v>0</v>
      </c>
      <c r="G54" s="30"/>
      <c r="H54" s="31">
        <f t="shared" ref="H54" si="16">G54*D54</f>
        <v>0</v>
      </c>
      <c r="I54" s="30">
        <f t="shared" ref="I54" si="17">E54+G54</f>
        <v>0</v>
      </c>
      <c r="J54" s="31">
        <f t="shared" ref="J54" si="18">D54*I54</f>
        <v>0</v>
      </c>
      <c r="K54" s="32"/>
    </row>
    <row r="55" spans="1:11" ht="15.75" x14ac:dyDescent="0.2">
      <c r="A55" s="64" t="s">
        <v>1883</v>
      </c>
      <c r="B55" s="63" t="s">
        <v>329</v>
      </c>
      <c r="C55" s="65"/>
      <c r="D55" s="66"/>
      <c r="E55" s="67"/>
      <c r="F55" s="68">
        <f>SUBTOTAL(9,F56:F64)</f>
        <v>0</v>
      </c>
      <c r="G55" s="67"/>
      <c r="H55" s="68">
        <f>SUBTOTAL(9,H56:H64)</f>
        <v>0</v>
      </c>
      <c r="I55" s="67"/>
      <c r="J55" s="68">
        <f>SUBTOTAL(9,J56:J64)</f>
        <v>0</v>
      </c>
      <c r="K55" s="69" t="s">
        <v>334</v>
      </c>
    </row>
    <row r="56" spans="1:11" ht="31.5" outlineLevel="1" x14ac:dyDescent="0.2">
      <c r="A56" s="100" t="s">
        <v>1935</v>
      </c>
      <c r="B56" s="28" t="s">
        <v>1443</v>
      </c>
      <c r="C56" s="29" t="s">
        <v>191</v>
      </c>
      <c r="D56" s="56">
        <v>1</v>
      </c>
      <c r="E56" s="30"/>
      <c r="F56" s="31">
        <f t="shared" ref="F56:F64" si="19">E56*D56</f>
        <v>0</v>
      </c>
      <c r="G56" s="30"/>
      <c r="H56" s="31">
        <f t="shared" ref="H56:H64" si="20">G56*D56</f>
        <v>0</v>
      </c>
      <c r="I56" s="30">
        <f t="shared" ref="I56:I64" si="21">E56+G56</f>
        <v>0</v>
      </c>
      <c r="J56" s="31">
        <f t="shared" ref="J56:J64" si="22">D56*I56</f>
        <v>0</v>
      </c>
      <c r="K56" s="32"/>
    </row>
    <row r="57" spans="1:11" ht="31.5" outlineLevel="1" x14ac:dyDescent="0.2">
      <c r="A57" s="100" t="s">
        <v>1936</v>
      </c>
      <c r="B57" s="28" t="s">
        <v>1442</v>
      </c>
      <c r="C57" s="29" t="s">
        <v>191</v>
      </c>
      <c r="D57" s="56">
        <v>2</v>
      </c>
      <c r="E57" s="30"/>
      <c r="F57" s="31">
        <f t="shared" si="19"/>
        <v>0</v>
      </c>
      <c r="G57" s="30"/>
      <c r="H57" s="31">
        <f t="shared" si="20"/>
        <v>0</v>
      </c>
      <c r="I57" s="30">
        <f t="shared" si="21"/>
        <v>0</v>
      </c>
      <c r="J57" s="31">
        <f t="shared" si="22"/>
        <v>0</v>
      </c>
      <c r="K57" s="32"/>
    </row>
    <row r="58" spans="1:11" ht="31.5" outlineLevel="1" x14ac:dyDescent="0.2">
      <c r="A58" s="100" t="s">
        <v>1937</v>
      </c>
      <c r="B58" s="28" t="s">
        <v>1441</v>
      </c>
      <c r="C58" s="29" t="s">
        <v>191</v>
      </c>
      <c r="D58" s="56">
        <v>2</v>
      </c>
      <c r="E58" s="30"/>
      <c r="F58" s="31">
        <f t="shared" si="19"/>
        <v>0</v>
      </c>
      <c r="G58" s="30"/>
      <c r="H58" s="31">
        <f t="shared" si="20"/>
        <v>0</v>
      </c>
      <c r="I58" s="30">
        <f t="shared" si="21"/>
        <v>0</v>
      </c>
      <c r="J58" s="31">
        <f t="shared" si="22"/>
        <v>0</v>
      </c>
      <c r="K58" s="32"/>
    </row>
    <row r="59" spans="1:11" ht="31.5" outlineLevel="1" x14ac:dyDescent="0.2">
      <c r="A59" s="100" t="s">
        <v>1938</v>
      </c>
      <c r="B59" s="28" t="s">
        <v>345</v>
      </c>
      <c r="C59" s="29" t="s">
        <v>191</v>
      </c>
      <c r="D59" s="56">
        <v>2</v>
      </c>
      <c r="E59" s="30"/>
      <c r="F59" s="31">
        <f t="shared" si="19"/>
        <v>0</v>
      </c>
      <c r="G59" s="30"/>
      <c r="H59" s="31">
        <f t="shared" si="20"/>
        <v>0</v>
      </c>
      <c r="I59" s="30">
        <f t="shared" si="21"/>
        <v>0</v>
      </c>
      <c r="J59" s="31">
        <f t="shared" si="22"/>
        <v>0</v>
      </c>
      <c r="K59" s="32"/>
    </row>
    <row r="60" spans="1:11" ht="31.5" outlineLevel="1" x14ac:dyDescent="0.2">
      <c r="A60" s="100" t="s">
        <v>1939</v>
      </c>
      <c r="B60" s="28" t="s">
        <v>1444</v>
      </c>
      <c r="C60" s="29" t="s">
        <v>131</v>
      </c>
      <c r="D60" s="56">
        <v>2</v>
      </c>
      <c r="E60" s="30"/>
      <c r="F60" s="31">
        <f t="shared" si="19"/>
        <v>0</v>
      </c>
      <c r="G60" s="30"/>
      <c r="H60" s="31">
        <f t="shared" si="20"/>
        <v>0</v>
      </c>
      <c r="I60" s="30">
        <f t="shared" si="21"/>
        <v>0</v>
      </c>
      <c r="J60" s="31">
        <f t="shared" si="22"/>
        <v>0</v>
      </c>
      <c r="K60" s="32"/>
    </row>
    <row r="61" spans="1:11" ht="31.5" outlineLevel="1" x14ac:dyDescent="0.2">
      <c r="A61" s="100" t="s">
        <v>1940</v>
      </c>
      <c r="B61" s="28" t="s">
        <v>1445</v>
      </c>
      <c r="C61" s="29" t="s">
        <v>131</v>
      </c>
      <c r="D61" s="56">
        <v>1</v>
      </c>
      <c r="E61" s="30"/>
      <c r="F61" s="31">
        <f t="shared" si="19"/>
        <v>0</v>
      </c>
      <c r="G61" s="30"/>
      <c r="H61" s="31">
        <f t="shared" si="20"/>
        <v>0</v>
      </c>
      <c r="I61" s="30">
        <f t="shared" si="21"/>
        <v>0</v>
      </c>
      <c r="J61" s="31">
        <f t="shared" si="22"/>
        <v>0</v>
      </c>
      <c r="K61" s="32"/>
    </row>
    <row r="62" spans="1:11" ht="31.5" outlineLevel="1" x14ac:dyDescent="0.2">
      <c r="A62" s="100" t="s">
        <v>1941</v>
      </c>
      <c r="B62" s="28" t="s">
        <v>1446</v>
      </c>
      <c r="C62" s="29" t="s">
        <v>131</v>
      </c>
      <c r="D62" s="56">
        <v>2</v>
      </c>
      <c r="E62" s="30"/>
      <c r="F62" s="31">
        <f t="shared" si="19"/>
        <v>0</v>
      </c>
      <c r="G62" s="30"/>
      <c r="H62" s="31">
        <f t="shared" si="20"/>
        <v>0</v>
      </c>
      <c r="I62" s="30">
        <f t="shared" si="21"/>
        <v>0</v>
      </c>
      <c r="J62" s="31">
        <f t="shared" si="22"/>
        <v>0</v>
      </c>
      <c r="K62" s="32"/>
    </row>
    <row r="63" spans="1:11" ht="31.5" outlineLevel="1" x14ac:dyDescent="0.2">
      <c r="A63" s="100" t="s">
        <v>1942</v>
      </c>
      <c r="B63" s="28" t="s">
        <v>1447</v>
      </c>
      <c r="C63" s="29" t="s">
        <v>131</v>
      </c>
      <c r="D63" s="56">
        <v>4</v>
      </c>
      <c r="E63" s="30"/>
      <c r="F63" s="31">
        <f t="shared" si="19"/>
        <v>0</v>
      </c>
      <c r="G63" s="30"/>
      <c r="H63" s="31">
        <f t="shared" si="20"/>
        <v>0</v>
      </c>
      <c r="I63" s="30">
        <f t="shared" si="21"/>
        <v>0</v>
      </c>
      <c r="J63" s="31">
        <f t="shared" si="22"/>
        <v>0</v>
      </c>
      <c r="K63" s="32"/>
    </row>
    <row r="64" spans="1:11" ht="31.5" outlineLevel="1" x14ac:dyDescent="0.2">
      <c r="A64" s="100" t="s">
        <v>1943</v>
      </c>
      <c r="B64" s="28" t="s">
        <v>1448</v>
      </c>
      <c r="C64" s="29" t="s">
        <v>131</v>
      </c>
      <c r="D64" s="56">
        <v>1</v>
      </c>
      <c r="E64" s="30"/>
      <c r="F64" s="31">
        <f t="shared" si="19"/>
        <v>0</v>
      </c>
      <c r="G64" s="30"/>
      <c r="H64" s="31">
        <f t="shared" si="20"/>
        <v>0</v>
      </c>
      <c r="I64" s="30">
        <f t="shared" si="21"/>
        <v>0</v>
      </c>
      <c r="J64" s="31">
        <f t="shared" si="22"/>
        <v>0</v>
      </c>
      <c r="K64" s="32"/>
    </row>
    <row r="65" spans="1:11" ht="15.75" x14ac:dyDescent="0.2">
      <c r="A65" s="64" t="s">
        <v>1884</v>
      </c>
      <c r="B65" s="63" t="s">
        <v>82</v>
      </c>
      <c r="C65" s="65"/>
      <c r="D65" s="66"/>
      <c r="E65" s="67"/>
      <c r="F65" s="68">
        <f>SUBTOTAL(9,F66:F75)</f>
        <v>0</v>
      </c>
      <c r="G65" s="67"/>
      <c r="H65" s="68">
        <f>SUBTOTAL(9,H66:H75)</f>
        <v>0</v>
      </c>
      <c r="I65" s="67"/>
      <c r="J65" s="68">
        <f>SUBTOTAL(9,J66:J75)</f>
        <v>0</v>
      </c>
      <c r="K65" s="69" t="s">
        <v>334</v>
      </c>
    </row>
    <row r="66" spans="1:11" ht="47.25" outlineLevel="1" x14ac:dyDescent="0.2">
      <c r="A66" s="100" t="s">
        <v>1944</v>
      </c>
      <c r="B66" s="28" t="s">
        <v>341</v>
      </c>
      <c r="C66" s="29" t="s">
        <v>28</v>
      </c>
      <c r="D66" s="56">
        <f>13*1*120</f>
        <v>1560</v>
      </c>
      <c r="E66" s="30"/>
      <c r="F66" s="31">
        <f t="shared" ref="F66:F75" si="23">E66*D66</f>
        <v>0</v>
      </c>
      <c r="G66" s="30"/>
      <c r="H66" s="31">
        <f t="shared" ref="H66:H75" si="24">G66*D66</f>
        <v>0</v>
      </c>
      <c r="I66" s="30">
        <f t="shared" ref="I66:I75" si="25">E66+G66</f>
        <v>0</v>
      </c>
      <c r="J66" s="31">
        <f t="shared" ref="J66:J75" si="26">D66*I66</f>
        <v>0</v>
      </c>
      <c r="K66" s="32"/>
    </row>
    <row r="67" spans="1:11" ht="47.25" outlineLevel="1" x14ac:dyDescent="0.2">
      <c r="A67" s="100" t="s">
        <v>1945</v>
      </c>
      <c r="B67" s="28" t="s">
        <v>342</v>
      </c>
      <c r="C67" s="29" t="s">
        <v>28</v>
      </c>
      <c r="D67" s="56">
        <f>10.69*1*120</f>
        <v>1282.8</v>
      </c>
      <c r="E67" s="30"/>
      <c r="F67" s="31">
        <f t="shared" si="23"/>
        <v>0</v>
      </c>
      <c r="G67" s="30"/>
      <c r="H67" s="31">
        <f t="shared" si="24"/>
        <v>0</v>
      </c>
      <c r="I67" s="30">
        <f t="shared" si="25"/>
        <v>0</v>
      </c>
      <c r="J67" s="31">
        <f t="shared" si="26"/>
        <v>0</v>
      </c>
      <c r="K67" s="32"/>
    </row>
    <row r="68" spans="1:11" ht="31.5" outlineLevel="1" x14ac:dyDescent="0.2">
      <c r="A68" s="100" t="s">
        <v>1946</v>
      </c>
      <c r="B68" s="28" t="s">
        <v>343</v>
      </c>
      <c r="C68" s="29" t="s">
        <v>28</v>
      </c>
      <c r="D68" s="56">
        <f>13*0.655*4</f>
        <v>34.06</v>
      </c>
      <c r="E68" s="30"/>
      <c r="F68" s="31">
        <f t="shared" si="23"/>
        <v>0</v>
      </c>
      <c r="G68" s="30"/>
      <c r="H68" s="31">
        <f t="shared" si="24"/>
        <v>0</v>
      </c>
      <c r="I68" s="30">
        <f t="shared" si="25"/>
        <v>0</v>
      </c>
      <c r="J68" s="31">
        <f t="shared" si="26"/>
        <v>0</v>
      </c>
      <c r="K68" s="32"/>
    </row>
    <row r="69" spans="1:11" ht="31.5" outlineLevel="1" x14ac:dyDescent="0.2">
      <c r="A69" s="100" t="s">
        <v>1947</v>
      </c>
      <c r="B69" s="28" t="s">
        <v>344</v>
      </c>
      <c r="C69" s="29" t="s">
        <v>28</v>
      </c>
      <c r="D69" s="56">
        <f>10.69*0.655*4</f>
        <v>28.01</v>
      </c>
      <c r="E69" s="30"/>
      <c r="F69" s="31">
        <f t="shared" si="23"/>
        <v>0</v>
      </c>
      <c r="G69" s="30"/>
      <c r="H69" s="31">
        <f t="shared" si="24"/>
        <v>0</v>
      </c>
      <c r="I69" s="30">
        <f t="shared" si="25"/>
        <v>0</v>
      </c>
      <c r="J69" s="31">
        <f t="shared" si="26"/>
        <v>0</v>
      </c>
      <c r="K69" s="32"/>
    </row>
    <row r="70" spans="1:11" ht="15.75" outlineLevel="1" x14ac:dyDescent="0.2">
      <c r="A70" s="100" t="s">
        <v>1948</v>
      </c>
      <c r="B70" s="28" t="s">
        <v>335</v>
      </c>
      <c r="C70" s="29" t="s">
        <v>1</v>
      </c>
      <c r="D70" s="56">
        <v>110.52</v>
      </c>
      <c r="E70" s="30"/>
      <c r="F70" s="31">
        <f t="shared" si="23"/>
        <v>0</v>
      </c>
      <c r="G70" s="30"/>
      <c r="H70" s="31">
        <f t="shared" si="24"/>
        <v>0</v>
      </c>
      <c r="I70" s="30">
        <f t="shared" si="25"/>
        <v>0</v>
      </c>
      <c r="J70" s="31">
        <f t="shared" si="26"/>
        <v>0</v>
      </c>
      <c r="K70" s="32"/>
    </row>
    <row r="71" spans="1:11" ht="15.75" outlineLevel="1" x14ac:dyDescent="0.2">
      <c r="A71" s="100" t="s">
        <v>1949</v>
      </c>
      <c r="B71" s="28" t="s">
        <v>336</v>
      </c>
      <c r="C71" s="29" t="s">
        <v>1</v>
      </c>
      <c r="D71" s="56">
        <v>95.64</v>
      </c>
      <c r="E71" s="30"/>
      <c r="F71" s="31">
        <f t="shared" si="23"/>
        <v>0</v>
      </c>
      <c r="G71" s="30"/>
      <c r="H71" s="31">
        <f t="shared" si="24"/>
        <v>0</v>
      </c>
      <c r="I71" s="30">
        <f t="shared" si="25"/>
        <v>0</v>
      </c>
      <c r="J71" s="31">
        <f t="shared" si="26"/>
        <v>0</v>
      </c>
      <c r="K71" s="32"/>
    </row>
    <row r="72" spans="1:11" ht="31.5" outlineLevel="1" x14ac:dyDescent="0.2">
      <c r="A72" s="100" t="s">
        <v>1950</v>
      </c>
      <c r="B72" s="28" t="s">
        <v>337</v>
      </c>
      <c r="C72" s="29" t="s">
        <v>28</v>
      </c>
      <c r="D72" s="56">
        <v>67.3</v>
      </c>
      <c r="E72" s="30"/>
      <c r="F72" s="31">
        <f t="shared" si="23"/>
        <v>0</v>
      </c>
      <c r="G72" s="30"/>
      <c r="H72" s="31">
        <f t="shared" si="24"/>
        <v>0</v>
      </c>
      <c r="I72" s="30">
        <f t="shared" si="25"/>
        <v>0</v>
      </c>
      <c r="J72" s="31">
        <f t="shared" si="26"/>
        <v>0</v>
      </c>
      <c r="K72" s="32"/>
    </row>
    <row r="73" spans="1:11" ht="15.75" outlineLevel="1" x14ac:dyDescent="0.2">
      <c r="A73" s="100" t="s">
        <v>1951</v>
      </c>
      <c r="B73" s="28" t="s">
        <v>338</v>
      </c>
      <c r="C73" s="29" t="s">
        <v>1</v>
      </c>
      <c r="D73" s="56">
        <v>61.3</v>
      </c>
      <c r="E73" s="30"/>
      <c r="F73" s="31">
        <f t="shared" si="23"/>
        <v>0</v>
      </c>
      <c r="G73" s="30"/>
      <c r="H73" s="31">
        <f t="shared" si="24"/>
        <v>0</v>
      </c>
      <c r="I73" s="30">
        <f t="shared" si="25"/>
        <v>0</v>
      </c>
      <c r="J73" s="31">
        <f t="shared" si="26"/>
        <v>0</v>
      </c>
      <c r="K73" s="32"/>
    </row>
    <row r="74" spans="1:11" ht="47.25" outlineLevel="1" x14ac:dyDescent="0.2">
      <c r="A74" s="100" t="s">
        <v>1952</v>
      </c>
      <c r="B74" s="28" t="s">
        <v>339</v>
      </c>
      <c r="C74" s="29" t="s">
        <v>1</v>
      </c>
      <c r="D74" s="56">
        <v>87.4</v>
      </c>
      <c r="E74" s="30"/>
      <c r="F74" s="31">
        <f t="shared" si="23"/>
        <v>0</v>
      </c>
      <c r="G74" s="30"/>
      <c r="H74" s="31">
        <f t="shared" si="24"/>
        <v>0</v>
      </c>
      <c r="I74" s="30">
        <f t="shared" si="25"/>
        <v>0</v>
      </c>
      <c r="J74" s="31">
        <f t="shared" si="26"/>
        <v>0</v>
      </c>
      <c r="K74" s="32"/>
    </row>
    <row r="75" spans="1:11" ht="15.75" outlineLevel="1" x14ac:dyDescent="0.2">
      <c r="A75" s="100" t="s">
        <v>1953</v>
      </c>
      <c r="B75" s="28" t="s">
        <v>340</v>
      </c>
      <c r="C75" s="29" t="s">
        <v>191</v>
      </c>
      <c r="D75" s="56">
        <v>14</v>
      </c>
      <c r="E75" s="30"/>
      <c r="F75" s="31">
        <f t="shared" si="23"/>
        <v>0</v>
      </c>
      <c r="G75" s="30"/>
      <c r="H75" s="31">
        <f t="shared" si="24"/>
        <v>0</v>
      </c>
      <c r="I75" s="30">
        <f t="shared" si="25"/>
        <v>0</v>
      </c>
      <c r="J75" s="31">
        <f t="shared" si="26"/>
        <v>0</v>
      </c>
      <c r="K75" s="32"/>
    </row>
    <row r="76" spans="1:11" ht="15.75" x14ac:dyDescent="0.2">
      <c r="A76" s="64" t="s">
        <v>1885</v>
      </c>
      <c r="B76" s="63" t="s">
        <v>426</v>
      </c>
      <c r="C76" s="65"/>
      <c r="D76" s="66"/>
      <c r="E76" s="67"/>
      <c r="F76" s="68">
        <f>SUBTOTAL(9,F77:F80)</f>
        <v>0</v>
      </c>
      <c r="G76" s="67"/>
      <c r="H76" s="68">
        <f>SUBTOTAL(9,H77:H80)</f>
        <v>0</v>
      </c>
      <c r="I76" s="67"/>
      <c r="J76" s="68">
        <f>SUBTOTAL(9,J77:J80)</f>
        <v>0</v>
      </c>
      <c r="K76" s="69"/>
    </row>
    <row r="77" spans="1:11" ht="31.5" outlineLevel="1" x14ac:dyDescent="0.2">
      <c r="A77" s="100" t="s">
        <v>1954</v>
      </c>
      <c r="B77" s="28" t="s">
        <v>348</v>
      </c>
      <c r="C77" s="29" t="s">
        <v>9</v>
      </c>
      <c r="D77" s="56">
        <v>5.0599999999999996</v>
      </c>
      <c r="E77" s="30"/>
      <c r="F77" s="31">
        <f t="shared" ref="F77:F80" si="27">E77*D77</f>
        <v>0</v>
      </c>
      <c r="G77" s="30"/>
      <c r="H77" s="31">
        <f t="shared" ref="H77:H80" si="28">G77*D77</f>
        <v>0</v>
      </c>
      <c r="I77" s="30">
        <f t="shared" ref="I77:I80" si="29">E77+G77</f>
        <v>0</v>
      </c>
      <c r="J77" s="31">
        <f t="shared" ref="J77:J80" si="30">D77*I77</f>
        <v>0</v>
      </c>
      <c r="K77" s="32"/>
    </row>
    <row r="78" spans="1:11" ht="15.75" outlineLevel="1" x14ac:dyDescent="0.2">
      <c r="A78" s="100" t="s">
        <v>1955</v>
      </c>
      <c r="B78" s="28" t="s">
        <v>331</v>
      </c>
      <c r="C78" s="29" t="s">
        <v>28</v>
      </c>
      <c r="D78" s="56">
        <v>50.61</v>
      </c>
      <c r="E78" s="30"/>
      <c r="F78" s="31">
        <f t="shared" si="27"/>
        <v>0</v>
      </c>
      <c r="G78" s="30"/>
      <c r="H78" s="31">
        <f t="shared" si="28"/>
        <v>0</v>
      </c>
      <c r="I78" s="30">
        <f t="shared" si="29"/>
        <v>0</v>
      </c>
      <c r="J78" s="31">
        <f t="shared" si="30"/>
        <v>0</v>
      </c>
      <c r="K78" s="32"/>
    </row>
    <row r="79" spans="1:11" ht="31.5" outlineLevel="1" x14ac:dyDescent="0.2">
      <c r="A79" s="100" t="s">
        <v>1956</v>
      </c>
      <c r="B79" s="28" t="s">
        <v>332</v>
      </c>
      <c r="C79" s="29" t="s">
        <v>28</v>
      </c>
      <c r="D79" s="56">
        <v>50.51</v>
      </c>
      <c r="E79" s="30"/>
      <c r="F79" s="31">
        <f t="shared" si="27"/>
        <v>0</v>
      </c>
      <c r="G79" s="30"/>
      <c r="H79" s="31">
        <f t="shared" si="28"/>
        <v>0</v>
      </c>
      <c r="I79" s="30">
        <f t="shared" si="29"/>
        <v>0</v>
      </c>
      <c r="J79" s="31">
        <f t="shared" si="30"/>
        <v>0</v>
      </c>
      <c r="K79" s="32"/>
    </row>
    <row r="80" spans="1:11" ht="15.75" outlineLevel="1" x14ac:dyDescent="0.2">
      <c r="A80" s="100" t="s">
        <v>1957</v>
      </c>
      <c r="B80" s="28" t="s">
        <v>333</v>
      </c>
      <c r="C80" s="29" t="s">
        <v>28</v>
      </c>
      <c r="D80" s="56">
        <v>50.61</v>
      </c>
      <c r="E80" s="30"/>
      <c r="F80" s="31">
        <f t="shared" si="27"/>
        <v>0</v>
      </c>
      <c r="G80" s="30"/>
      <c r="H80" s="31">
        <f t="shared" si="28"/>
        <v>0</v>
      </c>
      <c r="I80" s="30">
        <f t="shared" si="29"/>
        <v>0</v>
      </c>
      <c r="J80" s="31">
        <f t="shared" si="30"/>
        <v>0</v>
      </c>
      <c r="K80" s="32"/>
    </row>
  </sheetData>
  <mergeCells count="9">
    <mergeCell ref="K44:K45"/>
    <mergeCell ref="I6:J6"/>
    <mergeCell ref="K6:K7"/>
    <mergeCell ref="A6:A7"/>
    <mergeCell ref="B6:B7"/>
    <mergeCell ref="C6:C7"/>
    <mergeCell ref="D6:D7"/>
    <mergeCell ref="E6:F6"/>
    <mergeCell ref="G6:H6"/>
  </mergeCells>
  <pageMargins left="0.7" right="0.7" top="0.75" bottom="0.75" header="0.3" footer="0.3"/>
  <pageSetup paperSize="9" scale="29" orientation="portrait" r:id="rId1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S698"/>
  <sheetViews>
    <sheetView view="pageBreakPreview" zoomScale="85" zoomScaleNormal="85" zoomScaleSheetLayoutView="85" workbookViewId="0">
      <selection activeCell="A4" sqref="A4"/>
    </sheetView>
  </sheetViews>
  <sheetFormatPr defaultRowHeight="12.75" outlineLevelRow="2" x14ac:dyDescent="0.2"/>
  <cols>
    <col min="1" max="1" width="16" customWidth="1"/>
    <col min="2" max="2" width="65.5703125" customWidth="1"/>
    <col min="3" max="3" width="12.42578125" customWidth="1"/>
    <col min="4" max="4" width="14" customWidth="1"/>
    <col min="5" max="10" width="17.7109375" style="98" customWidth="1"/>
    <col min="11" max="11" width="57.140625" style="117" bestFit="1" customWidth="1"/>
    <col min="13" max="13" width="13.140625" bestFit="1" customWidth="1"/>
    <col min="15" max="15" width="16.7109375" bestFit="1" customWidth="1"/>
    <col min="18" max="18" width="13.140625" bestFit="1" customWidth="1"/>
  </cols>
  <sheetData>
    <row r="1" spans="1:13" ht="15.75" x14ac:dyDescent="0.2">
      <c r="A1" s="78" t="s">
        <v>3458</v>
      </c>
    </row>
    <row r="2" spans="1:13" ht="15.75" x14ac:dyDescent="0.2">
      <c r="A2" s="85" t="s">
        <v>1958</v>
      </c>
    </row>
    <row r="3" spans="1:13" ht="15.75" x14ac:dyDescent="0.2">
      <c r="A3" s="88" t="s">
        <v>3523</v>
      </c>
    </row>
    <row r="4" spans="1:13" ht="15.75" x14ac:dyDescent="0.2">
      <c r="A4" s="88" t="s">
        <v>2</v>
      </c>
      <c r="L4" s="14"/>
      <c r="M4" s="76"/>
    </row>
    <row r="5" spans="1:13" ht="13.5" thickBot="1" x14ac:dyDescent="0.25"/>
    <row r="6" spans="1:13" ht="36" customHeight="1" x14ac:dyDescent="0.2">
      <c r="A6" s="215" t="s">
        <v>3</v>
      </c>
      <c r="B6" s="215" t="s">
        <v>4</v>
      </c>
      <c r="C6" s="215" t="s">
        <v>5</v>
      </c>
      <c r="D6" s="221" t="s">
        <v>0</v>
      </c>
      <c r="E6" s="217" t="str">
        <f>'ЭТАП 1'!E7:F7</f>
        <v>Стоимость материалов и оборудования</v>
      </c>
      <c r="F6" s="218"/>
      <c r="G6" s="217" t="str">
        <f>'ЭТАП 1'!G7:H7</f>
        <v>Стоимость трудозатрат</v>
      </c>
      <c r="H6" s="218"/>
      <c r="I6" s="225" t="s">
        <v>37</v>
      </c>
      <c r="J6" s="226"/>
      <c r="K6" s="219" t="s">
        <v>6</v>
      </c>
    </row>
    <row r="7" spans="1:13" ht="16.5" thickBot="1" x14ac:dyDescent="0.25">
      <c r="A7" s="216"/>
      <c r="B7" s="216"/>
      <c r="C7" s="216"/>
      <c r="D7" s="222"/>
      <c r="E7" s="172" t="s">
        <v>33</v>
      </c>
      <c r="F7" s="185" t="s">
        <v>34</v>
      </c>
      <c r="G7" s="172" t="s">
        <v>33</v>
      </c>
      <c r="H7" s="185" t="s">
        <v>34</v>
      </c>
      <c r="I7" s="172" t="s">
        <v>33</v>
      </c>
      <c r="J7" s="185" t="s">
        <v>34</v>
      </c>
      <c r="K7" s="220"/>
    </row>
    <row r="8" spans="1:13" ht="15.75" x14ac:dyDescent="0.2">
      <c r="A8" s="17" t="s">
        <v>7</v>
      </c>
      <c r="B8" s="18">
        <v>2</v>
      </c>
      <c r="C8" s="19">
        <v>3</v>
      </c>
      <c r="D8" s="19">
        <v>4</v>
      </c>
      <c r="E8" s="212">
        <v>5</v>
      </c>
      <c r="F8" s="213">
        <v>6</v>
      </c>
      <c r="G8" s="212">
        <v>7</v>
      </c>
      <c r="H8" s="213">
        <v>8</v>
      </c>
      <c r="I8" s="212">
        <v>9</v>
      </c>
      <c r="J8" s="213">
        <v>10</v>
      </c>
      <c r="K8" s="19">
        <v>11</v>
      </c>
    </row>
    <row r="9" spans="1:13" ht="15.75" x14ac:dyDescent="0.2">
      <c r="A9" s="21" t="s">
        <v>1880</v>
      </c>
      <c r="B9" s="22" t="s">
        <v>46</v>
      </c>
      <c r="C9" s="23"/>
      <c r="D9" s="55"/>
      <c r="E9" s="174"/>
      <c r="F9" s="186">
        <f>SUBTOTAL(9,F10:F698)</f>
        <v>0</v>
      </c>
      <c r="G9" s="174"/>
      <c r="H9" s="186">
        <f>SUBTOTAL(9,H10:H698)</f>
        <v>0</v>
      </c>
      <c r="I9" s="174"/>
      <c r="J9" s="186">
        <f>SUBTOTAL(9,J10:J698)</f>
        <v>0</v>
      </c>
      <c r="K9" s="152"/>
    </row>
    <row r="10" spans="1:13" ht="15.75" x14ac:dyDescent="0.2">
      <c r="A10" s="64" t="s">
        <v>1886</v>
      </c>
      <c r="B10" s="63" t="s">
        <v>84</v>
      </c>
      <c r="C10" s="65"/>
      <c r="D10" s="66"/>
      <c r="E10" s="175"/>
      <c r="F10" s="187">
        <f>SUBTOTAL(9,F12:F123)</f>
        <v>0</v>
      </c>
      <c r="G10" s="175"/>
      <c r="H10" s="187">
        <f>SUBTOTAL(9,H12:H123)</f>
        <v>0</v>
      </c>
      <c r="I10" s="175"/>
      <c r="J10" s="187">
        <f>SUBTOTAL(9,J12:J123)</f>
        <v>0</v>
      </c>
      <c r="K10" s="107" t="s">
        <v>1656</v>
      </c>
    </row>
    <row r="11" spans="1:13" ht="15.75" outlineLevel="1" x14ac:dyDescent="0.2">
      <c r="A11" s="27"/>
      <c r="B11" s="99" t="s">
        <v>440</v>
      </c>
      <c r="C11" s="29"/>
      <c r="D11" s="56"/>
      <c r="E11" s="176"/>
      <c r="F11" s="188"/>
      <c r="G11" s="176"/>
      <c r="H11" s="188"/>
      <c r="I11" s="176"/>
      <c r="J11" s="188"/>
      <c r="K11" s="150"/>
    </row>
    <row r="12" spans="1:13" ht="94.5" outlineLevel="1" x14ac:dyDescent="0.2">
      <c r="A12" s="27" t="s">
        <v>1959</v>
      </c>
      <c r="B12" s="28" t="s">
        <v>432</v>
      </c>
      <c r="C12" s="29" t="s">
        <v>131</v>
      </c>
      <c r="D12" s="56">
        <v>1</v>
      </c>
      <c r="E12" s="176"/>
      <c r="F12" s="188">
        <f t="shared" ref="F12" si="0">E12*D12</f>
        <v>0</v>
      </c>
      <c r="G12" s="176"/>
      <c r="H12" s="188">
        <f t="shared" ref="H12" si="1">G12*D12</f>
        <v>0</v>
      </c>
      <c r="I12" s="176">
        <f t="shared" ref="I12" si="2">E12+G12</f>
        <v>0</v>
      </c>
      <c r="J12" s="188">
        <f t="shared" ref="J12" si="3">D12*I12</f>
        <v>0</v>
      </c>
      <c r="K12" s="150"/>
    </row>
    <row r="13" spans="1:13" ht="47.25" outlineLevel="1" x14ac:dyDescent="0.2">
      <c r="A13" s="27" t="s">
        <v>1960</v>
      </c>
      <c r="B13" s="28" t="s">
        <v>433</v>
      </c>
      <c r="C13" s="29" t="s">
        <v>131</v>
      </c>
      <c r="D13" s="56">
        <v>1</v>
      </c>
      <c r="E13" s="176"/>
      <c r="F13" s="188">
        <f t="shared" ref="F13:F76" si="4">E13*D13</f>
        <v>0</v>
      </c>
      <c r="G13" s="176"/>
      <c r="H13" s="188">
        <f t="shared" ref="H13:H76" si="5">G13*D13</f>
        <v>0</v>
      </c>
      <c r="I13" s="176">
        <f t="shared" ref="I13:I76" si="6">E13+G13</f>
        <v>0</v>
      </c>
      <c r="J13" s="188">
        <f t="shared" ref="J13:J76" si="7">D13*I13</f>
        <v>0</v>
      </c>
      <c r="K13" s="150"/>
    </row>
    <row r="14" spans="1:13" ht="47.25" outlineLevel="1" x14ac:dyDescent="0.2">
      <c r="A14" s="27" t="s">
        <v>1961</v>
      </c>
      <c r="B14" s="28" t="s">
        <v>434</v>
      </c>
      <c r="C14" s="29" t="s">
        <v>131</v>
      </c>
      <c r="D14" s="56">
        <v>1</v>
      </c>
      <c r="E14" s="176"/>
      <c r="F14" s="188">
        <f t="shared" si="4"/>
        <v>0</v>
      </c>
      <c r="G14" s="176"/>
      <c r="H14" s="188">
        <f t="shared" si="5"/>
        <v>0</v>
      </c>
      <c r="I14" s="176">
        <f t="shared" si="6"/>
        <v>0</v>
      </c>
      <c r="J14" s="188">
        <f t="shared" si="7"/>
        <v>0</v>
      </c>
      <c r="K14" s="150"/>
    </row>
    <row r="15" spans="1:13" ht="47.25" outlineLevel="1" x14ac:dyDescent="0.2">
      <c r="A15" s="27" t="s">
        <v>1962</v>
      </c>
      <c r="B15" s="28" t="s">
        <v>435</v>
      </c>
      <c r="C15" s="29" t="s">
        <v>131</v>
      </c>
      <c r="D15" s="56">
        <v>1</v>
      </c>
      <c r="E15" s="176"/>
      <c r="F15" s="188">
        <f t="shared" si="4"/>
        <v>0</v>
      </c>
      <c r="G15" s="176"/>
      <c r="H15" s="188">
        <f t="shared" si="5"/>
        <v>0</v>
      </c>
      <c r="I15" s="176">
        <f t="shared" si="6"/>
        <v>0</v>
      </c>
      <c r="J15" s="188">
        <f t="shared" si="7"/>
        <v>0</v>
      </c>
      <c r="K15" s="150"/>
    </row>
    <row r="16" spans="1:13" ht="47.25" outlineLevel="1" x14ac:dyDescent="0.2">
      <c r="A16" s="27" t="s">
        <v>1963</v>
      </c>
      <c r="B16" s="28" t="s">
        <v>436</v>
      </c>
      <c r="C16" s="29" t="s">
        <v>131</v>
      </c>
      <c r="D16" s="56">
        <v>1</v>
      </c>
      <c r="E16" s="176"/>
      <c r="F16" s="188">
        <f t="shared" si="4"/>
        <v>0</v>
      </c>
      <c r="G16" s="176"/>
      <c r="H16" s="188">
        <f t="shared" si="5"/>
        <v>0</v>
      </c>
      <c r="I16" s="176">
        <f t="shared" si="6"/>
        <v>0</v>
      </c>
      <c r="J16" s="188">
        <f t="shared" si="7"/>
        <v>0</v>
      </c>
      <c r="K16" s="150"/>
    </row>
    <row r="17" spans="1:14" ht="47.25" outlineLevel="1" x14ac:dyDescent="0.2">
      <c r="A17" s="27" t="s">
        <v>1964</v>
      </c>
      <c r="B17" s="28" t="s">
        <v>437</v>
      </c>
      <c r="C17" s="29" t="s">
        <v>131</v>
      </c>
      <c r="D17" s="56">
        <v>1</v>
      </c>
      <c r="E17" s="176"/>
      <c r="F17" s="188">
        <f t="shared" si="4"/>
        <v>0</v>
      </c>
      <c r="G17" s="176"/>
      <c r="H17" s="188">
        <f t="shared" si="5"/>
        <v>0</v>
      </c>
      <c r="I17" s="176">
        <f t="shared" si="6"/>
        <v>0</v>
      </c>
      <c r="J17" s="188">
        <f t="shared" si="7"/>
        <v>0</v>
      </c>
      <c r="K17" s="150"/>
    </row>
    <row r="18" spans="1:14" ht="47.25" outlineLevel="1" x14ac:dyDescent="0.2">
      <c r="A18" s="27" t="s">
        <v>1965</v>
      </c>
      <c r="B18" s="28" t="s">
        <v>438</v>
      </c>
      <c r="C18" s="29" t="s">
        <v>131</v>
      </c>
      <c r="D18" s="56">
        <v>1</v>
      </c>
      <c r="E18" s="176"/>
      <c r="F18" s="188">
        <f t="shared" si="4"/>
        <v>0</v>
      </c>
      <c r="G18" s="176"/>
      <c r="H18" s="188">
        <f t="shared" si="5"/>
        <v>0</v>
      </c>
      <c r="I18" s="176">
        <f t="shared" si="6"/>
        <v>0</v>
      </c>
      <c r="J18" s="188">
        <f t="shared" si="7"/>
        <v>0</v>
      </c>
      <c r="K18" s="150"/>
    </row>
    <row r="19" spans="1:14" ht="157.5" outlineLevel="1" x14ac:dyDescent="0.2">
      <c r="A19" s="27" t="s">
        <v>1966</v>
      </c>
      <c r="B19" s="28" t="s">
        <v>439</v>
      </c>
      <c r="C19" s="29" t="s">
        <v>131</v>
      </c>
      <c r="D19" s="56">
        <v>2</v>
      </c>
      <c r="E19" s="176"/>
      <c r="F19" s="188">
        <f t="shared" si="4"/>
        <v>0</v>
      </c>
      <c r="G19" s="176"/>
      <c r="H19" s="188">
        <f t="shared" si="5"/>
        <v>0</v>
      </c>
      <c r="I19" s="176">
        <f t="shared" si="6"/>
        <v>0</v>
      </c>
      <c r="J19" s="188">
        <f t="shared" si="7"/>
        <v>0</v>
      </c>
      <c r="K19" s="150"/>
    </row>
    <row r="20" spans="1:14" ht="15.75" outlineLevel="1" x14ac:dyDescent="0.2">
      <c r="A20" s="27"/>
      <c r="B20" s="99" t="s">
        <v>441</v>
      </c>
      <c r="C20" s="29"/>
      <c r="D20" s="56"/>
      <c r="E20" s="176"/>
      <c r="F20" s="188">
        <f t="shared" si="4"/>
        <v>0</v>
      </c>
      <c r="G20" s="176"/>
      <c r="H20" s="188">
        <f t="shared" si="5"/>
        <v>0</v>
      </c>
      <c r="I20" s="176">
        <f t="shared" si="6"/>
        <v>0</v>
      </c>
      <c r="J20" s="188">
        <f t="shared" si="7"/>
        <v>0</v>
      </c>
      <c r="K20" s="150"/>
    </row>
    <row r="21" spans="1:14" ht="47.25" outlineLevel="1" x14ac:dyDescent="0.2">
      <c r="A21" s="27" t="s">
        <v>1967</v>
      </c>
      <c r="B21" s="28" t="s">
        <v>446</v>
      </c>
      <c r="C21" s="29" t="s">
        <v>131</v>
      </c>
      <c r="D21" s="56">
        <v>49</v>
      </c>
      <c r="E21" s="176"/>
      <c r="F21" s="188">
        <f t="shared" si="4"/>
        <v>0</v>
      </c>
      <c r="G21" s="176"/>
      <c r="H21" s="188">
        <f t="shared" si="5"/>
        <v>0</v>
      </c>
      <c r="I21" s="176">
        <f t="shared" si="6"/>
        <v>0</v>
      </c>
      <c r="J21" s="188">
        <f t="shared" si="7"/>
        <v>0</v>
      </c>
      <c r="K21" s="150"/>
    </row>
    <row r="22" spans="1:14" ht="47.25" outlineLevel="1" x14ac:dyDescent="0.2">
      <c r="A22" s="27" t="s">
        <v>1968</v>
      </c>
      <c r="B22" s="28" t="s">
        <v>447</v>
      </c>
      <c r="C22" s="29" t="s">
        <v>131</v>
      </c>
      <c r="D22" s="56">
        <v>38</v>
      </c>
      <c r="E22" s="176"/>
      <c r="F22" s="188">
        <f t="shared" si="4"/>
        <v>0</v>
      </c>
      <c r="G22" s="176"/>
      <c r="H22" s="188">
        <f t="shared" si="5"/>
        <v>0</v>
      </c>
      <c r="I22" s="176">
        <f t="shared" si="6"/>
        <v>0</v>
      </c>
      <c r="J22" s="188">
        <f t="shared" si="7"/>
        <v>0</v>
      </c>
      <c r="K22" s="150"/>
    </row>
    <row r="23" spans="1:14" ht="31.5" outlineLevel="1" x14ac:dyDescent="0.2">
      <c r="A23" s="27" t="s">
        <v>1969</v>
      </c>
      <c r="B23" s="28" t="s">
        <v>448</v>
      </c>
      <c r="C23" s="29" t="s">
        <v>131</v>
      </c>
      <c r="D23" s="56">
        <v>4</v>
      </c>
      <c r="E23" s="176"/>
      <c r="F23" s="188">
        <f t="shared" si="4"/>
        <v>0</v>
      </c>
      <c r="G23" s="176"/>
      <c r="H23" s="188">
        <f t="shared" si="5"/>
        <v>0</v>
      </c>
      <c r="I23" s="176">
        <f t="shared" si="6"/>
        <v>0</v>
      </c>
      <c r="J23" s="188">
        <f t="shared" si="7"/>
        <v>0</v>
      </c>
      <c r="K23" s="150"/>
    </row>
    <row r="24" spans="1:14" ht="47.25" outlineLevel="1" x14ac:dyDescent="0.2">
      <c r="A24" s="27" t="s">
        <v>1970</v>
      </c>
      <c r="B24" s="28" t="s">
        <v>449</v>
      </c>
      <c r="C24" s="29" t="s">
        <v>131</v>
      </c>
      <c r="D24" s="56">
        <v>8</v>
      </c>
      <c r="E24" s="176"/>
      <c r="F24" s="188">
        <f t="shared" si="4"/>
        <v>0</v>
      </c>
      <c r="G24" s="176"/>
      <c r="H24" s="188">
        <f t="shared" si="5"/>
        <v>0</v>
      </c>
      <c r="I24" s="176">
        <f t="shared" si="6"/>
        <v>0</v>
      </c>
      <c r="J24" s="188">
        <f t="shared" si="7"/>
        <v>0</v>
      </c>
      <c r="K24" s="150"/>
    </row>
    <row r="25" spans="1:14" ht="31.5" outlineLevel="1" x14ac:dyDescent="0.2">
      <c r="A25" s="27" t="s">
        <v>1971</v>
      </c>
      <c r="B25" s="28" t="s">
        <v>450</v>
      </c>
      <c r="C25" s="29" t="s">
        <v>131</v>
      </c>
      <c r="D25" s="56">
        <v>9</v>
      </c>
      <c r="E25" s="176"/>
      <c r="F25" s="188">
        <f t="shared" si="4"/>
        <v>0</v>
      </c>
      <c r="G25" s="176"/>
      <c r="H25" s="188">
        <f t="shared" si="5"/>
        <v>0</v>
      </c>
      <c r="I25" s="176">
        <f t="shared" si="6"/>
        <v>0</v>
      </c>
      <c r="J25" s="188">
        <f t="shared" si="7"/>
        <v>0</v>
      </c>
      <c r="K25" s="150"/>
    </row>
    <row r="26" spans="1:14" ht="31.5" outlineLevel="1" x14ac:dyDescent="0.2">
      <c r="A26" s="27" t="s">
        <v>1972</v>
      </c>
      <c r="B26" s="28" t="s">
        <v>445</v>
      </c>
      <c r="C26" s="29" t="s">
        <v>131</v>
      </c>
      <c r="D26" s="56">
        <v>7</v>
      </c>
      <c r="E26" s="176"/>
      <c r="F26" s="188">
        <f t="shared" si="4"/>
        <v>0</v>
      </c>
      <c r="G26" s="176"/>
      <c r="H26" s="188">
        <f t="shared" si="5"/>
        <v>0</v>
      </c>
      <c r="I26" s="176">
        <f t="shared" si="6"/>
        <v>0</v>
      </c>
      <c r="J26" s="188">
        <f t="shared" si="7"/>
        <v>0</v>
      </c>
      <c r="K26" s="150"/>
    </row>
    <row r="27" spans="1:14" ht="31.5" outlineLevel="1" x14ac:dyDescent="0.2">
      <c r="A27" s="27" t="s">
        <v>1973</v>
      </c>
      <c r="B27" s="28" t="s">
        <v>442</v>
      </c>
      <c r="C27" s="29" t="s">
        <v>131</v>
      </c>
      <c r="D27" s="56">
        <v>8</v>
      </c>
      <c r="E27" s="176"/>
      <c r="F27" s="188">
        <f t="shared" si="4"/>
        <v>0</v>
      </c>
      <c r="G27" s="176"/>
      <c r="H27" s="188">
        <f t="shared" si="5"/>
        <v>0</v>
      </c>
      <c r="I27" s="176">
        <f t="shared" si="6"/>
        <v>0</v>
      </c>
      <c r="J27" s="188">
        <f t="shared" si="7"/>
        <v>0</v>
      </c>
      <c r="K27" s="150"/>
    </row>
    <row r="28" spans="1:14" ht="31.5" outlineLevel="1" x14ac:dyDescent="0.2">
      <c r="A28" s="27" t="s">
        <v>1974</v>
      </c>
      <c r="B28" s="28" t="s">
        <v>443</v>
      </c>
      <c r="C28" s="29" t="s">
        <v>131</v>
      </c>
      <c r="D28" s="56">
        <v>8</v>
      </c>
      <c r="E28" s="176"/>
      <c r="F28" s="188">
        <f t="shared" si="4"/>
        <v>0</v>
      </c>
      <c r="G28" s="176"/>
      <c r="H28" s="188">
        <f t="shared" si="5"/>
        <v>0</v>
      </c>
      <c r="I28" s="176">
        <f t="shared" si="6"/>
        <v>0</v>
      </c>
      <c r="J28" s="188">
        <f t="shared" si="7"/>
        <v>0</v>
      </c>
      <c r="K28" s="150"/>
    </row>
    <row r="29" spans="1:14" ht="31.5" outlineLevel="1" x14ac:dyDescent="0.2">
      <c r="A29" s="27" t="s">
        <v>1975</v>
      </c>
      <c r="B29" s="28" t="s">
        <v>444</v>
      </c>
      <c r="C29" s="29" t="s">
        <v>131</v>
      </c>
      <c r="D29" s="56">
        <v>161</v>
      </c>
      <c r="E29" s="176"/>
      <c r="F29" s="188">
        <f t="shared" si="4"/>
        <v>0</v>
      </c>
      <c r="G29" s="176"/>
      <c r="H29" s="188">
        <f t="shared" si="5"/>
        <v>0</v>
      </c>
      <c r="I29" s="176">
        <f t="shared" si="6"/>
        <v>0</v>
      </c>
      <c r="J29" s="188">
        <f t="shared" si="7"/>
        <v>0</v>
      </c>
      <c r="K29" s="150"/>
    </row>
    <row r="30" spans="1:14" ht="15.75" outlineLevel="1" x14ac:dyDescent="0.2">
      <c r="A30" s="27" t="s">
        <v>1976</v>
      </c>
      <c r="B30" s="28" t="s">
        <v>451</v>
      </c>
      <c r="C30" s="29" t="s">
        <v>131</v>
      </c>
      <c r="D30" s="56">
        <v>1</v>
      </c>
      <c r="E30" s="176"/>
      <c r="F30" s="188">
        <f t="shared" si="4"/>
        <v>0</v>
      </c>
      <c r="G30" s="176"/>
      <c r="H30" s="188">
        <f t="shared" si="5"/>
        <v>0</v>
      </c>
      <c r="I30" s="176">
        <f t="shared" si="6"/>
        <v>0</v>
      </c>
      <c r="J30" s="188">
        <f t="shared" si="7"/>
        <v>0</v>
      </c>
      <c r="K30" s="150"/>
      <c r="M30" s="97"/>
      <c r="N30" s="98"/>
    </row>
    <row r="31" spans="1:14" ht="31.5" outlineLevel="1" x14ac:dyDescent="0.2">
      <c r="A31" s="27" t="s">
        <v>1977</v>
      </c>
      <c r="B31" s="28" t="s">
        <v>452</v>
      </c>
      <c r="C31" s="29" t="s">
        <v>131</v>
      </c>
      <c r="D31" s="56">
        <v>16</v>
      </c>
      <c r="E31" s="176"/>
      <c r="F31" s="188">
        <f t="shared" si="4"/>
        <v>0</v>
      </c>
      <c r="G31" s="176"/>
      <c r="H31" s="188">
        <f t="shared" si="5"/>
        <v>0</v>
      </c>
      <c r="I31" s="176">
        <f t="shared" si="6"/>
        <v>0</v>
      </c>
      <c r="J31" s="188">
        <f t="shared" si="7"/>
        <v>0</v>
      </c>
      <c r="K31" s="150"/>
      <c r="M31" s="97"/>
      <c r="N31" s="98"/>
    </row>
    <row r="32" spans="1:14" ht="31.5" outlineLevel="1" x14ac:dyDescent="0.2">
      <c r="A32" s="27" t="s">
        <v>1978</v>
      </c>
      <c r="B32" s="28" t="s">
        <v>453</v>
      </c>
      <c r="C32" s="29" t="s">
        <v>131</v>
      </c>
      <c r="D32" s="56">
        <v>15</v>
      </c>
      <c r="E32" s="176"/>
      <c r="F32" s="188">
        <f t="shared" si="4"/>
        <v>0</v>
      </c>
      <c r="G32" s="176"/>
      <c r="H32" s="188">
        <f t="shared" si="5"/>
        <v>0</v>
      </c>
      <c r="I32" s="176">
        <f t="shared" si="6"/>
        <v>0</v>
      </c>
      <c r="J32" s="188">
        <f t="shared" si="7"/>
        <v>0</v>
      </c>
      <c r="K32" s="150"/>
    </row>
    <row r="33" spans="1:13" ht="15.75" outlineLevel="1" x14ac:dyDescent="0.2">
      <c r="A33" s="27"/>
      <c r="B33" s="99" t="s">
        <v>454</v>
      </c>
      <c r="C33" s="29"/>
      <c r="D33" s="56"/>
      <c r="E33" s="176"/>
      <c r="F33" s="188">
        <f t="shared" si="4"/>
        <v>0</v>
      </c>
      <c r="G33" s="176"/>
      <c r="H33" s="188">
        <f t="shared" si="5"/>
        <v>0</v>
      </c>
      <c r="I33" s="176">
        <f t="shared" si="6"/>
        <v>0</v>
      </c>
      <c r="J33" s="188">
        <f t="shared" si="7"/>
        <v>0</v>
      </c>
      <c r="K33" s="150"/>
    </row>
    <row r="34" spans="1:13" ht="31.5" outlineLevel="1" x14ac:dyDescent="0.2">
      <c r="A34" s="27" t="s">
        <v>1979</v>
      </c>
      <c r="B34" s="28" t="s">
        <v>455</v>
      </c>
      <c r="C34" s="29" t="s">
        <v>131</v>
      </c>
      <c r="D34" s="56">
        <v>20</v>
      </c>
      <c r="E34" s="176"/>
      <c r="F34" s="188">
        <f t="shared" si="4"/>
        <v>0</v>
      </c>
      <c r="G34" s="176"/>
      <c r="H34" s="188">
        <f t="shared" si="5"/>
        <v>0</v>
      </c>
      <c r="I34" s="176">
        <f t="shared" si="6"/>
        <v>0</v>
      </c>
      <c r="J34" s="188">
        <f t="shared" si="7"/>
        <v>0</v>
      </c>
      <c r="K34" s="150"/>
      <c r="M34" s="97"/>
    </row>
    <row r="35" spans="1:13" ht="47.25" outlineLevel="1" x14ac:dyDescent="0.2">
      <c r="A35" s="27" t="s">
        <v>1980</v>
      </c>
      <c r="B35" s="28" t="s">
        <v>456</v>
      </c>
      <c r="C35" s="29" t="s">
        <v>131</v>
      </c>
      <c r="D35" s="56">
        <v>6</v>
      </c>
      <c r="E35" s="176"/>
      <c r="F35" s="188">
        <f t="shared" si="4"/>
        <v>0</v>
      </c>
      <c r="G35" s="176"/>
      <c r="H35" s="188">
        <f t="shared" si="5"/>
        <v>0</v>
      </c>
      <c r="I35" s="176">
        <f t="shared" si="6"/>
        <v>0</v>
      </c>
      <c r="J35" s="188">
        <f t="shared" si="7"/>
        <v>0</v>
      </c>
      <c r="K35" s="150"/>
      <c r="M35" s="97"/>
    </row>
    <row r="36" spans="1:13" ht="15.75" outlineLevel="1" x14ac:dyDescent="0.2">
      <c r="A36" s="27" t="s">
        <v>1981</v>
      </c>
      <c r="B36" s="28" t="s">
        <v>457</v>
      </c>
      <c r="C36" s="29" t="s">
        <v>131</v>
      </c>
      <c r="D36" s="56">
        <v>4</v>
      </c>
      <c r="E36" s="176"/>
      <c r="F36" s="188">
        <f t="shared" si="4"/>
        <v>0</v>
      </c>
      <c r="G36" s="176"/>
      <c r="H36" s="188">
        <f t="shared" si="5"/>
        <v>0</v>
      </c>
      <c r="I36" s="176">
        <f t="shared" si="6"/>
        <v>0</v>
      </c>
      <c r="J36" s="188">
        <f t="shared" si="7"/>
        <v>0</v>
      </c>
      <c r="K36" s="150"/>
      <c r="M36" s="97"/>
    </row>
    <row r="37" spans="1:13" ht="31.5" outlineLevel="1" x14ac:dyDescent="0.2">
      <c r="A37" s="27" t="s">
        <v>1982</v>
      </c>
      <c r="B37" s="28" t="s">
        <v>458</v>
      </c>
      <c r="C37" s="29" t="s">
        <v>191</v>
      </c>
      <c r="D37" s="56">
        <v>10</v>
      </c>
      <c r="E37" s="176"/>
      <c r="F37" s="188">
        <f t="shared" si="4"/>
        <v>0</v>
      </c>
      <c r="G37" s="176"/>
      <c r="H37" s="188">
        <f t="shared" si="5"/>
        <v>0</v>
      </c>
      <c r="I37" s="176">
        <f t="shared" si="6"/>
        <v>0</v>
      </c>
      <c r="J37" s="188">
        <f t="shared" si="7"/>
        <v>0</v>
      </c>
      <c r="K37" s="150"/>
    </row>
    <row r="38" spans="1:13" ht="31.5" outlineLevel="1" x14ac:dyDescent="0.2">
      <c r="A38" s="27" t="s">
        <v>1983</v>
      </c>
      <c r="B38" s="28" t="s">
        <v>459</v>
      </c>
      <c r="C38" s="29" t="s">
        <v>191</v>
      </c>
      <c r="D38" s="56">
        <v>8</v>
      </c>
      <c r="E38" s="176"/>
      <c r="F38" s="188">
        <f t="shared" si="4"/>
        <v>0</v>
      </c>
      <c r="G38" s="176"/>
      <c r="H38" s="188">
        <f t="shared" si="5"/>
        <v>0</v>
      </c>
      <c r="I38" s="176">
        <f t="shared" si="6"/>
        <v>0</v>
      </c>
      <c r="J38" s="188">
        <f t="shared" si="7"/>
        <v>0</v>
      </c>
      <c r="K38" s="150"/>
    </row>
    <row r="39" spans="1:13" ht="15.75" outlineLevel="1" x14ac:dyDescent="0.2">
      <c r="A39" s="27"/>
      <c r="B39" s="99" t="s">
        <v>460</v>
      </c>
      <c r="C39" s="29"/>
      <c r="D39" s="56"/>
      <c r="E39" s="176"/>
      <c r="F39" s="188">
        <f t="shared" si="4"/>
        <v>0</v>
      </c>
      <c r="G39" s="176"/>
      <c r="H39" s="188">
        <f t="shared" si="5"/>
        <v>0</v>
      </c>
      <c r="I39" s="176">
        <f t="shared" si="6"/>
        <v>0</v>
      </c>
      <c r="J39" s="188">
        <f t="shared" si="7"/>
        <v>0</v>
      </c>
      <c r="K39" s="150"/>
    </row>
    <row r="40" spans="1:13" ht="47.25" outlineLevel="1" x14ac:dyDescent="0.2">
      <c r="A40" s="27" t="s">
        <v>1984</v>
      </c>
      <c r="B40" s="28" t="s">
        <v>461</v>
      </c>
      <c r="C40" s="29" t="s">
        <v>244</v>
      </c>
      <c r="D40" s="56">
        <v>253</v>
      </c>
      <c r="E40" s="176"/>
      <c r="F40" s="188">
        <f t="shared" si="4"/>
        <v>0</v>
      </c>
      <c r="G40" s="176"/>
      <c r="H40" s="188">
        <f t="shared" si="5"/>
        <v>0</v>
      </c>
      <c r="I40" s="176">
        <f t="shared" si="6"/>
        <v>0</v>
      </c>
      <c r="J40" s="188">
        <f t="shared" si="7"/>
        <v>0</v>
      </c>
      <c r="K40" s="150"/>
    </row>
    <row r="41" spans="1:13" ht="47.25" outlineLevel="1" x14ac:dyDescent="0.2">
      <c r="A41" s="27" t="s">
        <v>1985</v>
      </c>
      <c r="B41" s="28" t="s">
        <v>462</v>
      </c>
      <c r="C41" s="29" t="s">
        <v>244</v>
      </c>
      <c r="D41" s="56">
        <v>80</v>
      </c>
      <c r="E41" s="176"/>
      <c r="F41" s="188">
        <f t="shared" si="4"/>
        <v>0</v>
      </c>
      <c r="G41" s="176"/>
      <c r="H41" s="188">
        <f t="shared" si="5"/>
        <v>0</v>
      </c>
      <c r="I41" s="176">
        <f t="shared" si="6"/>
        <v>0</v>
      </c>
      <c r="J41" s="188">
        <f t="shared" si="7"/>
        <v>0</v>
      </c>
      <c r="K41" s="150"/>
    </row>
    <row r="42" spans="1:13" ht="47.25" outlineLevel="1" x14ac:dyDescent="0.2">
      <c r="A42" s="27" t="s">
        <v>1986</v>
      </c>
      <c r="B42" s="28" t="s">
        <v>463</v>
      </c>
      <c r="C42" s="29" t="s">
        <v>244</v>
      </c>
      <c r="D42" s="56">
        <v>1260</v>
      </c>
      <c r="E42" s="176"/>
      <c r="F42" s="188">
        <f t="shared" si="4"/>
        <v>0</v>
      </c>
      <c r="G42" s="176"/>
      <c r="H42" s="188">
        <f t="shared" si="5"/>
        <v>0</v>
      </c>
      <c r="I42" s="176">
        <f t="shared" si="6"/>
        <v>0</v>
      </c>
      <c r="J42" s="188">
        <f t="shared" si="7"/>
        <v>0</v>
      </c>
      <c r="K42" s="150"/>
    </row>
    <row r="43" spans="1:13" ht="47.25" outlineLevel="1" x14ac:dyDescent="0.2">
      <c r="A43" s="27" t="s">
        <v>1987</v>
      </c>
      <c r="B43" s="28" t="s">
        <v>464</v>
      </c>
      <c r="C43" s="29" t="s">
        <v>244</v>
      </c>
      <c r="D43" s="56">
        <v>36</v>
      </c>
      <c r="E43" s="176"/>
      <c r="F43" s="188">
        <f t="shared" si="4"/>
        <v>0</v>
      </c>
      <c r="G43" s="176"/>
      <c r="H43" s="188">
        <f t="shared" si="5"/>
        <v>0</v>
      </c>
      <c r="I43" s="176">
        <f t="shared" si="6"/>
        <v>0</v>
      </c>
      <c r="J43" s="188">
        <f t="shared" si="7"/>
        <v>0</v>
      </c>
      <c r="K43" s="150"/>
    </row>
    <row r="44" spans="1:13" ht="47.25" outlineLevel="1" x14ac:dyDescent="0.2">
      <c r="A44" s="27" t="s">
        <v>1988</v>
      </c>
      <c r="B44" s="28" t="s">
        <v>465</v>
      </c>
      <c r="C44" s="29" t="s">
        <v>244</v>
      </c>
      <c r="D44" s="56">
        <v>700</v>
      </c>
      <c r="E44" s="176"/>
      <c r="F44" s="188">
        <f t="shared" si="4"/>
        <v>0</v>
      </c>
      <c r="G44" s="176"/>
      <c r="H44" s="188">
        <f t="shared" si="5"/>
        <v>0</v>
      </c>
      <c r="I44" s="176">
        <f t="shared" si="6"/>
        <v>0</v>
      </c>
      <c r="J44" s="188">
        <f t="shared" si="7"/>
        <v>0</v>
      </c>
      <c r="K44" s="150"/>
    </row>
    <row r="45" spans="1:13" ht="47.25" outlineLevel="1" x14ac:dyDescent="0.2">
      <c r="A45" s="27" t="s">
        <v>1989</v>
      </c>
      <c r="B45" s="28" t="s">
        <v>466</v>
      </c>
      <c r="C45" s="29" t="s">
        <v>244</v>
      </c>
      <c r="D45" s="56">
        <v>286</v>
      </c>
      <c r="E45" s="176"/>
      <c r="F45" s="188">
        <f t="shared" si="4"/>
        <v>0</v>
      </c>
      <c r="G45" s="176"/>
      <c r="H45" s="188">
        <f t="shared" si="5"/>
        <v>0</v>
      </c>
      <c r="I45" s="176">
        <f t="shared" si="6"/>
        <v>0</v>
      </c>
      <c r="J45" s="188">
        <f t="shared" si="7"/>
        <v>0</v>
      </c>
      <c r="K45" s="150"/>
    </row>
    <row r="46" spans="1:13" ht="47.25" outlineLevel="1" x14ac:dyDescent="0.2">
      <c r="A46" s="27" t="s">
        <v>1990</v>
      </c>
      <c r="B46" s="28" t="s">
        <v>467</v>
      </c>
      <c r="C46" s="29" t="s">
        <v>244</v>
      </c>
      <c r="D46" s="56">
        <v>85</v>
      </c>
      <c r="E46" s="176"/>
      <c r="F46" s="188">
        <f t="shared" si="4"/>
        <v>0</v>
      </c>
      <c r="G46" s="176"/>
      <c r="H46" s="188">
        <f t="shared" si="5"/>
        <v>0</v>
      </c>
      <c r="I46" s="176">
        <f t="shared" si="6"/>
        <v>0</v>
      </c>
      <c r="J46" s="188">
        <f t="shared" si="7"/>
        <v>0</v>
      </c>
      <c r="K46" s="150"/>
    </row>
    <row r="47" spans="1:13" ht="47.25" outlineLevel="1" x14ac:dyDescent="0.2">
      <c r="A47" s="27" t="s">
        <v>1991</v>
      </c>
      <c r="B47" s="28" t="s">
        <v>468</v>
      </c>
      <c r="C47" s="29" t="s">
        <v>244</v>
      </c>
      <c r="D47" s="56">
        <v>1148</v>
      </c>
      <c r="E47" s="176"/>
      <c r="F47" s="188">
        <f t="shared" si="4"/>
        <v>0</v>
      </c>
      <c r="G47" s="176"/>
      <c r="H47" s="188">
        <f t="shared" si="5"/>
        <v>0</v>
      </c>
      <c r="I47" s="176">
        <f t="shared" si="6"/>
        <v>0</v>
      </c>
      <c r="J47" s="188">
        <f t="shared" si="7"/>
        <v>0</v>
      </c>
      <c r="K47" s="150"/>
    </row>
    <row r="48" spans="1:13" ht="47.25" outlineLevel="1" x14ac:dyDescent="0.2">
      <c r="A48" s="27" t="s">
        <v>1992</v>
      </c>
      <c r="B48" s="28" t="s">
        <v>469</v>
      </c>
      <c r="C48" s="29" t="s">
        <v>244</v>
      </c>
      <c r="D48" s="56">
        <v>75</v>
      </c>
      <c r="E48" s="176"/>
      <c r="F48" s="188">
        <f t="shared" si="4"/>
        <v>0</v>
      </c>
      <c r="G48" s="176"/>
      <c r="H48" s="188">
        <f t="shared" si="5"/>
        <v>0</v>
      </c>
      <c r="I48" s="176">
        <f t="shared" si="6"/>
        <v>0</v>
      </c>
      <c r="J48" s="188">
        <f t="shared" si="7"/>
        <v>0</v>
      </c>
      <c r="K48" s="150"/>
    </row>
    <row r="49" spans="1:11" ht="47.25" outlineLevel="1" x14ac:dyDescent="0.2">
      <c r="A49" s="27" t="s">
        <v>1993</v>
      </c>
      <c r="B49" s="28" t="s">
        <v>470</v>
      </c>
      <c r="C49" s="29" t="s">
        <v>244</v>
      </c>
      <c r="D49" s="56">
        <v>400</v>
      </c>
      <c r="E49" s="176"/>
      <c r="F49" s="188">
        <f t="shared" si="4"/>
        <v>0</v>
      </c>
      <c r="G49" s="176"/>
      <c r="H49" s="188">
        <f t="shared" si="5"/>
        <v>0</v>
      </c>
      <c r="I49" s="176">
        <f t="shared" si="6"/>
        <v>0</v>
      </c>
      <c r="J49" s="188">
        <f t="shared" si="7"/>
        <v>0</v>
      </c>
      <c r="K49" s="150"/>
    </row>
    <row r="50" spans="1:11" ht="47.25" outlineLevel="1" x14ac:dyDescent="0.2">
      <c r="A50" s="27" t="s">
        <v>1994</v>
      </c>
      <c r="B50" s="28" t="s">
        <v>471</v>
      </c>
      <c r="C50" s="29" t="s">
        <v>244</v>
      </c>
      <c r="D50" s="56">
        <v>1100</v>
      </c>
      <c r="E50" s="176"/>
      <c r="F50" s="188">
        <f t="shared" si="4"/>
        <v>0</v>
      </c>
      <c r="G50" s="176"/>
      <c r="H50" s="188">
        <f t="shared" si="5"/>
        <v>0</v>
      </c>
      <c r="I50" s="176">
        <f t="shared" si="6"/>
        <v>0</v>
      </c>
      <c r="J50" s="188">
        <f t="shared" si="7"/>
        <v>0</v>
      </c>
      <c r="K50" s="150"/>
    </row>
    <row r="51" spans="1:11" ht="47.25" outlineLevel="1" x14ac:dyDescent="0.2">
      <c r="A51" s="27" t="s">
        <v>1995</v>
      </c>
      <c r="B51" s="28" t="s">
        <v>472</v>
      </c>
      <c r="C51" s="29" t="s">
        <v>244</v>
      </c>
      <c r="D51" s="56">
        <v>287</v>
      </c>
      <c r="E51" s="176"/>
      <c r="F51" s="188">
        <f t="shared" si="4"/>
        <v>0</v>
      </c>
      <c r="G51" s="176"/>
      <c r="H51" s="188">
        <f t="shared" si="5"/>
        <v>0</v>
      </c>
      <c r="I51" s="176">
        <f t="shared" si="6"/>
        <v>0</v>
      </c>
      <c r="J51" s="188">
        <f t="shared" si="7"/>
        <v>0</v>
      </c>
      <c r="K51" s="150"/>
    </row>
    <row r="52" spans="1:11" ht="47.25" outlineLevel="1" x14ac:dyDescent="0.2">
      <c r="A52" s="27" t="s">
        <v>1996</v>
      </c>
      <c r="B52" s="28" t="s">
        <v>473</v>
      </c>
      <c r="C52" s="29" t="s">
        <v>244</v>
      </c>
      <c r="D52" s="56">
        <v>305</v>
      </c>
      <c r="E52" s="176"/>
      <c r="F52" s="188">
        <f t="shared" si="4"/>
        <v>0</v>
      </c>
      <c r="G52" s="176"/>
      <c r="H52" s="188">
        <f t="shared" si="5"/>
        <v>0</v>
      </c>
      <c r="I52" s="176">
        <f t="shared" si="6"/>
        <v>0</v>
      </c>
      <c r="J52" s="188">
        <f t="shared" si="7"/>
        <v>0</v>
      </c>
      <c r="K52" s="150"/>
    </row>
    <row r="53" spans="1:11" ht="47.25" outlineLevel="1" x14ac:dyDescent="0.2">
      <c r="A53" s="27" t="s">
        <v>1997</v>
      </c>
      <c r="B53" s="28" t="s">
        <v>474</v>
      </c>
      <c r="C53" s="29" t="s">
        <v>244</v>
      </c>
      <c r="D53" s="56">
        <v>30</v>
      </c>
      <c r="E53" s="176"/>
      <c r="F53" s="188">
        <f t="shared" si="4"/>
        <v>0</v>
      </c>
      <c r="G53" s="176"/>
      <c r="H53" s="188">
        <f t="shared" si="5"/>
        <v>0</v>
      </c>
      <c r="I53" s="176">
        <f t="shared" si="6"/>
        <v>0</v>
      </c>
      <c r="J53" s="188">
        <f t="shared" si="7"/>
        <v>0</v>
      </c>
      <c r="K53" s="150"/>
    </row>
    <row r="54" spans="1:11" ht="31.5" outlineLevel="1" x14ac:dyDescent="0.2">
      <c r="A54" s="27" t="s">
        <v>1998</v>
      </c>
      <c r="B54" s="28" t="s">
        <v>475</v>
      </c>
      <c r="C54" s="29" t="s">
        <v>244</v>
      </c>
      <c r="D54" s="56">
        <v>3285</v>
      </c>
      <c r="E54" s="176"/>
      <c r="F54" s="188">
        <f t="shared" si="4"/>
        <v>0</v>
      </c>
      <c r="G54" s="176"/>
      <c r="H54" s="188">
        <f t="shared" si="5"/>
        <v>0</v>
      </c>
      <c r="I54" s="176">
        <f t="shared" si="6"/>
        <v>0</v>
      </c>
      <c r="J54" s="188">
        <f t="shared" si="7"/>
        <v>0</v>
      </c>
      <c r="K54" s="150"/>
    </row>
    <row r="55" spans="1:11" ht="31.5" outlineLevel="1" x14ac:dyDescent="0.2">
      <c r="A55" s="27" t="s">
        <v>1999</v>
      </c>
      <c r="B55" s="28" t="s">
        <v>476</v>
      </c>
      <c r="C55" s="29" t="s">
        <v>244</v>
      </c>
      <c r="D55" s="56">
        <v>1184</v>
      </c>
      <c r="E55" s="176"/>
      <c r="F55" s="188">
        <f t="shared" si="4"/>
        <v>0</v>
      </c>
      <c r="G55" s="176"/>
      <c r="H55" s="188">
        <f t="shared" si="5"/>
        <v>0</v>
      </c>
      <c r="I55" s="176">
        <f t="shared" si="6"/>
        <v>0</v>
      </c>
      <c r="J55" s="188">
        <f t="shared" si="7"/>
        <v>0</v>
      </c>
      <c r="K55" s="150"/>
    </row>
    <row r="56" spans="1:11" ht="31.5" outlineLevel="1" x14ac:dyDescent="0.2">
      <c r="A56" s="27" t="s">
        <v>2000</v>
      </c>
      <c r="B56" s="28" t="s">
        <v>477</v>
      </c>
      <c r="C56" s="29" t="s">
        <v>244</v>
      </c>
      <c r="D56" s="56">
        <v>730</v>
      </c>
      <c r="E56" s="176"/>
      <c r="F56" s="188">
        <f t="shared" si="4"/>
        <v>0</v>
      </c>
      <c r="G56" s="176"/>
      <c r="H56" s="188">
        <f t="shared" si="5"/>
        <v>0</v>
      </c>
      <c r="I56" s="176">
        <f t="shared" si="6"/>
        <v>0</v>
      </c>
      <c r="J56" s="188">
        <f t="shared" si="7"/>
        <v>0</v>
      </c>
      <c r="K56" s="150"/>
    </row>
    <row r="57" spans="1:11" ht="31.5" outlineLevel="1" x14ac:dyDescent="0.2">
      <c r="A57" s="27" t="s">
        <v>2001</v>
      </c>
      <c r="B57" s="28" t="s">
        <v>478</v>
      </c>
      <c r="C57" s="29" t="s">
        <v>131</v>
      </c>
      <c r="D57" s="56">
        <v>12</v>
      </c>
      <c r="E57" s="176"/>
      <c r="F57" s="188">
        <f t="shared" si="4"/>
        <v>0</v>
      </c>
      <c r="G57" s="176"/>
      <c r="H57" s="188">
        <f t="shared" si="5"/>
        <v>0</v>
      </c>
      <c r="I57" s="176">
        <f t="shared" si="6"/>
        <v>0</v>
      </c>
      <c r="J57" s="188">
        <f t="shared" si="7"/>
        <v>0</v>
      </c>
      <c r="K57" s="150"/>
    </row>
    <row r="58" spans="1:11" ht="15.75" outlineLevel="1" x14ac:dyDescent="0.2">
      <c r="A58" s="27" t="s">
        <v>2002</v>
      </c>
      <c r="B58" s="28" t="s">
        <v>479</v>
      </c>
      <c r="C58" s="29" t="s">
        <v>191</v>
      </c>
      <c r="D58" s="56">
        <v>40</v>
      </c>
      <c r="E58" s="176"/>
      <c r="F58" s="188">
        <f t="shared" si="4"/>
        <v>0</v>
      </c>
      <c r="G58" s="176"/>
      <c r="H58" s="188">
        <f t="shared" si="5"/>
        <v>0</v>
      </c>
      <c r="I58" s="176">
        <f t="shared" si="6"/>
        <v>0</v>
      </c>
      <c r="J58" s="188">
        <f t="shared" si="7"/>
        <v>0</v>
      </c>
      <c r="K58" s="150"/>
    </row>
    <row r="59" spans="1:11" ht="15.75" outlineLevel="1" x14ac:dyDescent="0.2">
      <c r="A59" s="27" t="s">
        <v>2003</v>
      </c>
      <c r="B59" s="28" t="s">
        <v>480</v>
      </c>
      <c r="C59" s="29" t="s">
        <v>191</v>
      </c>
      <c r="D59" s="56">
        <v>10</v>
      </c>
      <c r="E59" s="176"/>
      <c r="F59" s="188">
        <f t="shared" si="4"/>
        <v>0</v>
      </c>
      <c r="G59" s="176"/>
      <c r="H59" s="188">
        <f t="shared" si="5"/>
        <v>0</v>
      </c>
      <c r="I59" s="176">
        <f t="shared" si="6"/>
        <v>0</v>
      </c>
      <c r="J59" s="188">
        <f t="shared" si="7"/>
        <v>0</v>
      </c>
      <c r="K59" s="150"/>
    </row>
    <row r="60" spans="1:11" ht="15.75" outlineLevel="1" x14ac:dyDescent="0.2">
      <c r="A60" s="27" t="s">
        <v>2004</v>
      </c>
      <c r="B60" s="28" t="s">
        <v>481</v>
      </c>
      <c r="C60" s="29" t="s">
        <v>191</v>
      </c>
      <c r="D60" s="56">
        <v>90</v>
      </c>
      <c r="E60" s="176"/>
      <c r="F60" s="188">
        <f t="shared" si="4"/>
        <v>0</v>
      </c>
      <c r="G60" s="176"/>
      <c r="H60" s="188">
        <f t="shared" si="5"/>
        <v>0</v>
      </c>
      <c r="I60" s="176">
        <f t="shared" si="6"/>
        <v>0</v>
      </c>
      <c r="J60" s="188">
        <f t="shared" si="7"/>
        <v>0</v>
      </c>
      <c r="K60" s="150"/>
    </row>
    <row r="61" spans="1:11" ht="15.75" outlineLevel="1" x14ac:dyDescent="0.2">
      <c r="A61" s="27"/>
      <c r="B61" s="99" t="s">
        <v>482</v>
      </c>
      <c r="C61" s="29"/>
      <c r="D61" s="56"/>
      <c r="E61" s="176"/>
      <c r="F61" s="188">
        <f t="shared" si="4"/>
        <v>0</v>
      </c>
      <c r="G61" s="176"/>
      <c r="H61" s="188">
        <f t="shared" si="5"/>
        <v>0</v>
      </c>
      <c r="I61" s="176">
        <f t="shared" si="6"/>
        <v>0</v>
      </c>
      <c r="J61" s="188">
        <f t="shared" si="7"/>
        <v>0</v>
      </c>
      <c r="K61" s="150"/>
    </row>
    <row r="62" spans="1:11" ht="15.75" outlineLevel="1" x14ac:dyDescent="0.2">
      <c r="A62" s="27" t="s">
        <v>2005</v>
      </c>
      <c r="B62" s="28" t="s">
        <v>488</v>
      </c>
      <c r="C62" s="29" t="s">
        <v>244</v>
      </c>
      <c r="D62" s="56">
        <v>242</v>
      </c>
      <c r="E62" s="176"/>
      <c r="F62" s="188">
        <f t="shared" si="4"/>
        <v>0</v>
      </c>
      <c r="G62" s="176"/>
      <c r="H62" s="188">
        <f t="shared" si="5"/>
        <v>0</v>
      </c>
      <c r="I62" s="176">
        <f t="shared" si="6"/>
        <v>0</v>
      </c>
      <c r="J62" s="188">
        <f t="shared" si="7"/>
        <v>0</v>
      </c>
      <c r="K62" s="150"/>
    </row>
    <row r="63" spans="1:11" ht="15.75" outlineLevel="1" x14ac:dyDescent="0.2">
      <c r="A63" s="27" t="s">
        <v>2006</v>
      </c>
      <c r="B63" s="28" t="s">
        <v>483</v>
      </c>
      <c r="C63" s="29" t="s">
        <v>191</v>
      </c>
      <c r="D63" s="56">
        <v>4</v>
      </c>
      <c r="E63" s="176"/>
      <c r="F63" s="188">
        <f t="shared" si="4"/>
        <v>0</v>
      </c>
      <c r="G63" s="176"/>
      <c r="H63" s="188">
        <f t="shared" si="5"/>
        <v>0</v>
      </c>
      <c r="I63" s="176">
        <f t="shared" si="6"/>
        <v>0</v>
      </c>
      <c r="J63" s="188">
        <f t="shared" si="7"/>
        <v>0</v>
      </c>
      <c r="K63" s="150"/>
    </row>
    <row r="64" spans="1:11" ht="15.75" outlineLevel="1" x14ac:dyDescent="0.2">
      <c r="A64" s="27" t="s">
        <v>2007</v>
      </c>
      <c r="B64" s="28" t="s">
        <v>489</v>
      </c>
      <c r="C64" s="29" t="s">
        <v>244</v>
      </c>
      <c r="D64" s="56">
        <v>472</v>
      </c>
      <c r="E64" s="176"/>
      <c r="F64" s="188">
        <f t="shared" si="4"/>
        <v>0</v>
      </c>
      <c r="G64" s="176"/>
      <c r="H64" s="188">
        <f t="shared" si="5"/>
        <v>0</v>
      </c>
      <c r="I64" s="176">
        <f t="shared" si="6"/>
        <v>0</v>
      </c>
      <c r="J64" s="188">
        <f t="shared" si="7"/>
        <v>0</v>
      </c>
      <c r="K64" s="150"/>
    </row>
    <row r="65" spans="1:11" ht="15.75" outlineLevel="1" x14ac:dyDescent="0.2">
      <c r="A65" s="27" t="s">
        <v>2008</v>
      </c>
      <c r="B65" s="28" t="s">
        <v>484</v>
      </c>
      <c r="C65" s="29" t="s">
        <v>191</v>
      </c>
      <c r="D65" s="56">
        <v>4</v>
      </c>
      <c r="E65" s="176"/>
      <c r="F65" s="188">
        <f t="shared" si="4"/>
        <v>0</v>
      </c>
      <c r="G65" s="176"/>
      <c r="H65" s="188">
        <f t="shared" si="5"/>
        <v>0</v>
      </c>
      <c r="I65" s="176">
        <f t="shared" si="6"/>
        <v>0</v>
      </c>
      <c r="J65" s="188">
        <f t="shared" si="7"/>
        <v>0</v>
      </c>
      <c r="K65" s="150"/>
    </row>
    <row r="66" spans="1:11" ht="15.75" outlineLevel="1" x14ac:dyDescent="0.2">
      <c r="A66" s="27" t="s">
        <v>2009</v>
      </c>
      <c r="B66" s="28" t="s">
        <v>485</v>
      </c>
      <c r="C66" s="29" t="s">
        <v>244</v>
      </c>
      <c r="D66" s="56">
        <v>1160</v>
      </c>
      <c r="E66" s="176"/>
      <c r="F66" s="188">
        <f t="shared" si="4"/>
        <v>0</v>
      </c>
      <c r="G66" s="176"/>
      <c r="H66" s="188">
        <f t="shared" si="5"/>
        <v>0</v>
      </c>
      <c r="I66" s="176">
        <f t="shared" si="6"/>
        <v>0</v>
      </c>
      <c r="J66" s="188">
        <f t="shared" si="7"/>
        <v>0</v>
      </c>
      <c r="K66" s="150"/>
    </row>
    <row r="67" spans="1:11" ht="15.75" outlineLevel="1" x14ac:dyDescent="0.2">
      <c r="A67" s="27" t="s">
        <v>2010</v>
      </c>
      <c r="B67" s="28" t="s">
        <v>486</v>
      </c>
      <c r="C67" s="29" t="s">
        <v>191</v>
      </c>
      <c r="D67" s="56">
        <v>40</v>
      </c>
      <c r="E67" s="176"/>
      <c r="F67" s="188">
        <f t="shared" si="4"/>
        <v>0</v>
      </c>
      <c r="G67" s="176"/>
      <c r="H67" s="188">
        <f t="shared" si="5"/>
        <v>0</v>
      </c>
      <c r="I67" s="176">
        <f t="shared" si="6"/>
        <v>0</v>
      </c>
      <c r="J67" s="188">
        <f t="shared" si="7"/>
        <v>0</v>
      </c>
      <c r="K67" s="150"/>
    </row>
    <row r="68" spans="1:11" ht="15.75" outlineLevel="1" x14ac:dyDescent="0.2">
      <c r="A68" s="27" t="s">
        <v>2011</v>
      </c>
      <c r="B68" s="28" t="s">
        <v>487</v>
      </c>
      <c r="C68" s="29" t="s">
        <v>191</v>
      </c>
      <c r="D68" s="56">
        <v>61</v>
      </c>
      <c r="E68" s="176"/>
      <c r="F68" s="188">
        <f t="shared" si="4"/>
        <v>0</v>
      </c>
      <c r="G68" s="176"/>
      <c r="H68" s="188">
        <f t="shared" si="5"/>
        <v>0</v>
      </c>
      <c r="I68" s="176">
        <f t="shared" si="6"/>
        <v>0</v>
      </c>
      <c r="J68" s="188">
        <f t="shared" si="7"/>
        <v>0</v>
      </c>
      <c r="K68" s="150"/>
    </row>
    <row r="69" spans="1:11" ht="15.75" outlineLevel="1" x14ac:dyDescent="0.2">
      <c r="A69" s="27"/>
      <c r="B69" s="99" t="s">
        <v>490</v>
      </c>
      <c r="C69" s="29"/>
      <c r="D69" s="56"/>
      <c r="E69" s="176"/>
      <c r="F69" s="188">
        <f t="shared" si="4"/>
        <v>0</v>
      </c>
      <c r="G69" s="176"/>
      <c r="H69" s="188">
        <f t="shared" si="5"/>
        <v>0</v>
      </c>
      <c r="I69" s="176">
        <f t="shared" si="6"/>
        <v>0</v>
      </c>
      <c r="J69" s="188">
        <f t="shared" si="7"/>
        <v>0</v>
      </c>
      <c r="K69" s="150"/>
    </row>
    <row r="70" spans="1:11" ht="47.25" outlineLevel="1" x14ac:dyDescent="0.2">
      <c r="A70" s="27" t="s">
        <v>2012</v>
      </c>
      <c r="B70" s="28" t="s">
        <v>1453</v>
      </c>
      <c r="C70" s="29" t="s">
        <v>191</v>
      </c>
      <c r="D70" s="56">
        <v>176</v>
      </c>
      <c r="E70" s="176"/>
      <c r="F70" s="188">
        <f t="shared" si="4"/>
        <v>0</v>
      </c>
      <c r="G70" s="176"/>
      <c r="H70" s="188">
        <f t="shared" si="5"/>
        <v>0</v>
      </c>
      <c r="I70" s="176">
        <f t="shared" si="6"/>
        <v>0</v>
      </c>
      <c r="J70" s="188">
        <f t="shared" si="7"/>
        <v>0</v>
      </c>
      <c r="K70" s="150"/>
    </row>
    <row r="71" spans="1:11" ht="31.5" outlineLevel="1" x14ac:dyDescent="0.2">
      <c r="A71" s="27" t="s">
        <v>2013</v>
      </c>
      <c r="B71" s="28" t="s">
        <v>491</v>
      </c>
      <c r="C71" s="29" t="s">
        <v>191</v>
      </c>
      <c r="D71" s="56">
        <v>176</v>
      </c>
      <c r="E71" s="176"/>
      <c r="F71" s="188">
        <f t="shared" si="4"/>
        <v>0</v>
      </c>
      <c r="G71" s="176"/>
      <c r="H71" s="188">
        <f t="shared" si="5"/>
        <v>0</v>
      </c>
      <c r="I71" s="176">
        <f t="shared" si="6"/>
        <v>0</v>
      </c>
      <c r="J71" s="188">
        <f t="shared" si="7"/>
        <v>0</v>
      </c>
      <c r="K71" s="150"/>
    </row>
    <row r="72" spans="1:11" ht="47.25" outlineLevel="1" x14ac:dyDescent="0.2">
      <c r="A72" s="27" t="s">
        <v>2014</v>
      </c>
      <c r="B72" s="28" t="s">
        <v>492</v>
      </c>
      <c r="C72" s="29" t="s">
        <v>191</v>
      </c>
      <c r="D72" s="56">
        <v>49</v>
      </c>
      <c r="E72" s="176"/>
      <c r="F72" s="188">
        <f t="shared" si="4"/>
        <v>0</v>
      </c>
      <c r="G72" s="176"/>
      <c r="H72" s="188">
        <f t="shared" si="5"/>
        <v>0</v>
      </c>
      <c r="I72" s="176">
        <f t="shared" si="6"/>
        <v>0</v>
      </c>
      <c r="J72" s="188">
        <f t="shared" si="7"/>
        <v>0</v>
      </c>
      <c r="K72" s="150"/>
    </row>
    <row r="73" spans="1:11" ht="31.5" outlineLevel="1" x14ac:dyDescent="0.2">
      <c r="A73" s="27" t="s">
        <v>2015</v>
      </c>
      <c r="B73" s="28" t="s">
        <v>493</v>
      </c>
      <c r="C73" s="29" t="s">
        <v>191</v>
      </c>
      <c r="D73" s="56">
        <v>49</v>
      </c>
      <c r="E73" s="176"/>
      <c r="F73" s="188">
        <f t="shared" si="4"/>
        <v>0</v>
      </c>
      <c r="G73" s="176"/>
      <c r="H73" s="188">
        <f t="shared" si="5"/>
        <v>0</v>
      </c>
      <c r="I73" s="176">
        <f t="shared" si="6"/>
        <v>0</v>
      </c>
      <c r="J73" s="188">
        <f t="shared" si="7"/>
        <v>0</v>
      </c>
      <c r="K73" s="150"/>
    </row>
    <row r="74" spans="1:11" ht="47.25" outlineLevel="1" x14ac:dyDescent="0.2">
      <c r="A74" s="27" t="s">
        <v>2016</v>
      </c>
      <c r="B74" s="28" t="s">
        <v>494</v>
      </c>
      <c r="C74" s="29" t="s">
        <v>191</v>
      </c>
      <c r="D74" s="56">
        <v>3</v>
      </c>
      <c r="E74" s="176"/>
      <c r="F74" s="188">
        <f t="shared" si="4"/>
        <v>0</v>
      </c>
      <c r="G74" s="176"/>
      <c r="H74" s="188">
        <f t="shared" si="5"/>
        <v>0</v>
      </c>
      <c r="I74" s="176">
        <f t="shared" si="6"/>
        <v>0</v>
      </c>
      <c r="J74" s="188">
        <f t="shared" si="7"/>
        <v>0</v>
      </c>
      <c r="K74" s="150"/>
    </row>
    <row r="75" spans="1:11" ht="31.5" outlineLevel="1" x14ac:dyDescent="0.2">
      <c r="A75" s="27" t="s">
        <v>2017</v>
      </c>
      <c r="B75" s="28" t="s">
        <v>495</v>
      </c>
      <c r="C75" s="29" t="s">
        <v>191</v>
      </c>
      <c r="D75" s="56">
        <v>720</v>
      </c>
      <c r="E75" s="176"/>
      <c r="F75" s="188">
        <f t="shared" si="4"/>
        <v>0</v>
      </c>
      <c r="G75" s="176"/>
      <c r="H75" s="188">
        <f t="shared" si="5"/>
        <v>0</v>
      </c>
      <c r="I75" s="176">
        <f t="shared" si="6"/>
        <v>0</v>
      </c>
      <c r="J75" s="188">
        <f t="shared" si="7"/>
        <v>0</v>
      </c>
      <c r="K75" s="150"/>
    </row>
    <row r="76" spans="1:11" ht="31.5" outlineLevel="1" x14ac:dyDescent="0.2">
      <c r="A76" s="27" t="s">
        <v>2018</v>
      </c>
      <c r="B76" s="28" t="s">
        <v>496</v>
      </c>
      <c r="C76" s="29" t="s">
        <v>191</v>
      </c>
      <c r="D76" s="56">
        <v>694</v>
      </c>
      <c r="E76" s="176"/>
      <c r="F76" s="188">
        <f t="shared" si="4"/>
        <v>0</v>
      </c>
      <c r="G76" s="176"/>
      <c r="H76" s="188">
        <f t="shared" si="5"/>
        <v>0</v>
      </c>
      <c r="I76" s="176">
        <f t="shared" si="6"/>
        <v>0</v>
      </c>
      <c r="J76" s="188">
        <f t="shared" si="7"/>
        <v>0</v>
      </c>
      <c r="K76" s="150"/>
    </row>
    <row r="77" spans="1:11" ht="31.5" outlineLevel="1" x14ac:dyDescent="0.2">
      <c r="A77" s="27" t="s">
        <v>2019</v>
      </c>
      <c r="B77" s="28" t="s">
        <v>497</v>
      </c>
      <c r="C77" s="29" t="s">
        <v>191</v>
      </c>
      <c r="D77" s="56">
        <v>96</v>
      </c>
      <c r="E77" s="176"/>
      <c r="F77" s="188">
        <f t="shared" ref="F77:F123" si="8">E77*D77</f>
        <v>0</v>
      </c>
      <c r="G77" s="176"/>
      <c r="H77" s="188">
        <f t="shared" ref="H77:H123" si="9">G77*D77</f>
        <v>0</v>
      </c>
      <c r="I77" s="176">
        <f t="shared" ref="I77:I123" si="10">E77+G77</f>
        <v>0</v>
      </c>
      <c r="J77" s="188">
        <f t="shared" ref="J77:J123" si="11">D77*I77</f>
        <v>0</v>
      </c>
      <c r="K77" s="150"/>
    </row>
    <row r="78" spans="1:11" ht="31.5" outlineLevel="1" x14ac:dyDescent="0.2">
      <c r="A78" s="27" t="s">
        <v>2020</v>
      </c>
      <c r="B78" s="28" t="s">
        <v>498</v>
      </c>
      <c r="C78" s="29" t="s">
        <v>191</v>
      </c>
      <c r="D78" s="56">
        <v>52</v>
      </c>
      <c r="E78" s="176"/>
      <c r="F78" s="188">
        <f t="shared" si="8"/>
        <v>0</v>
      </c>
      <c r="G78" s="176"/>
      <c r="H78" s="188">
        <f t="shared" si="9"/>
        <v>0</v>
      </c>
      <c r="I78" s="176">
        <f t="shared" si="10"/>
        <v>0</v>
      </c>
      <c r="J78" s="188">
        <f t="shared" si="11"/>
        <v>0</v>
      </c>
      <c r="K78" s="150"/>
    </row>
    <row r="79" spans="1:11" ht="31.5" outlineLevel="1" x14ac:dyDescent="0.2">
      <c r="A79" s="27" t="s">
        <v>2021</v>
      </c>
      <c r="B79" s="28" t="s">
        <v>499</v>
      </c>
      <c r="C79" s="29" t="s">
        <v>191</v>
      </c>
      <c r="D79" s="56">
        <v>16</v>
      </c>
      <c r="E79" s="176"/>
      <c r="F79" s="188">
        <f t="shared" si="8"/>
        <v>0</v>
      </c>
      <c r="G79" s="176"/>
      <c r="H79" s="188">
        <f t="shared" si="9"/>
        <v>0</v>
      </c>
      <c r="I79" s="176">
        <f t="shared" si="10"/>
        <v>0</v>
      </c>
      <c r="J79" s="188">
        <f t="shared" si="11"/>
        <v>0</v>
      </c>
      <c r="K79" s="150"/>
    </row>
    <row r="80" spans="1:11" ht="31.5" outlineLevel="1" x14ac:dyDescent="0.2">
      <c r="A80" s="27" t="s">
        <v>2022</v>
      </c>
      <c r="B80" s="28" t="s">
        <v>500</v>
      </c>
      <c r="C80" s="29" t="s">
        <v>191</v>
      </c>
      <c r="D80" s="56">
        <v>104</v>
      </c>
      <c r="E80" s="176"/>
      <c r="F80" s="188">
        <f t="shared" si="8"/>
        <v>0</v>
      </c>
      <c r="G80" s="176"/>
      <c r="H80" s="188">
        <f t="shared" si="9"/>
        <v>0</v>
      </c>
      <c r="I80" s="176">
        <f t="shared" si="10"/>
        <v>0</v>
      </c>
      <c r="J80" s="188">
        <f t="shared" si="11"/>
        <v>0</v>
      </c>
      <c r="K80" s="150"/>
    </row>
    <row r="81" spans="1:11" ht="31.5" outlineLevel="1" x14ac:dyDescent="0.2">
      <c r="A81" s="27" t="s">
        <v>2023</v>
      </c>
      <c r="B81" s="28" t="s">
        <v>501</v>
      </c>
      <c r="C81" s="29" t="s">
        <v>191</v>
      </c>
      <c r="D81" s="56">
        <v>12</v>
      </c>
      <c r="E81" s="176"/>
      <c r="F81" s="188">
        <f t="shared" si="8"/>
        <v>0</v>
      </c>
      <c r="G81" s="176"/>
      <c r="H81" s="188">
        <f t="shared" si="9"/>
        <v>0</v>
      </c>
      <c r="I81" s="176">
        <f t="shared" si="10"/>
        <v>0</v>
      </c>
      <c r="J81" s="188">
        <f t="shared" si="11"/>
        <v>0</v>
      </c>
      <c r="K81" s="150"/>
    </row>
    <row r="82" spans="1:11" ht="31.5" outlineLevel="1" x14ac:dyDescent="0.2">
      <c r="A82" s="27" t="s">
        <v>2024</v>
      </c>
      <c r="B82" s="28" t="s">
        <v>502</v>
      </c>
      <c r="C82" s="29" t="s">
        <v>191</v>
      </c>
      <c r="D82" s="56">
        <v>96</v>
      </c>
      <c r="E82" s="176"/>
      <c r="F82" s="188">
        <f t="shared" si="8"/>
        <v>0</v>
      </c>
      <c r="G82" s="176"/>
      <c r="H82" s="188">
        <f t="shared" si="9"/>
        <v>0</v>
      </c>
      <c r="I82" s="176">
        <f t="shared" si="10"/>
        <v>0</v>
      </c>
      <c r="J82" s="188">
        <f t="shared" si="11"/>
        <v>0</v>
      </c>
      <c r="K82" s="150"/>
    </row>
    <row r="83" spans="1:11" ht="31.5" outlineLevel="1" x14ac:dyDescent="0.2">
      <c r="A83" s="27" t="s">
        <v>2025</v>
      </c>
      <c r="B83" s="28" t="s">
        <v>503</v>
      </c>
      <c r="C83" s="29" t="s">
        <v>191</v>
      </c>
      <c r="D83" s="56">
        <v>1</v>
      </c>
      <c r="E83" s="176"/>
      <c r="F83" s="188">
        <f t="shared" si="8"/>
        <v>0</v>
      </c>
      <c r="G83" s="176"/>
      <c r="H83" s="188">
        <f t="shared" si="9"/>
        <v>0</v>
      </c>
      <c r="I83" s="176">
        <f t="shared" si="10"/>
        <v>0</v>
      </c>
      <c r="J83" s="188">
        <f t="shared" si="11"/>
        <v>0</v>
      </c>
      <c r="K83" s="150"/>
    </row>
    <row r="84" spans="1:11" ht="31.5" outlineLevel="1" x14ac:dyDescent="0.2">
      <c r="A84" s="27" t="s">
        <v>2026</v>
      </c>
      <c r="B84" s="28" t="s">
        <v>504</v>
      </c>
      <c r="C84" s="29" t="s">
        <v>191</v>
      </c>
      <c r="D84" s="56">
        <v>8</v>
      </c>
      <c r="E84" s="176"/>
      <c r="F84" s="188">
        <f t="shared" si="8"/>
        <v>0</v>
      </c>
      <c r="G84" s="176"/>
      <c r="H84" s="188">
        <f t="shared" si="9"/>
        <v>0</v>
      </c>
      <c r="I84" s="176">
        <f t="shared" si="10"/>
        <v>0</v>
      </c>
      <c r="J84" s="188">
        <f t="shared" si="11"/>
        <v>0</v>
      </c>
      <c r="K84" s="150"/>
    </row>
    <row r="85" spans="1:11" ht="31.5" outlineLevel="1" x14ac:dyDescent="0.2">
      <c r="A85" s="27" t="s">
        <v>2027</v>
      </c>
      <c r="B85" s="28" t="s">
        <v>505</v>
      </c>
      <c r="C85" s="29" t="s">
        <v>191</v>
      </c>
      <c r="D85" s="56">
        <v>7</v>
      </c>
      <c r="E85" s="176"/>
      <c r="F85" s="188">
        <f t="shared" si="8"/>
        <v>0</v>
      </c>
      <c r="G85" s="176"/>
      <c r="H85" s="188">
        <f t="shared" si="9"/>
        <v>0</v>
      </c>
      <c r="I85" s="176">
        <f t="shared" si="10"/>
        <v>0</v>
      </c>
      <c r="J85" s="188">
        <f t="shared" si="11"/>
        <v>0</v>
      </c>
      <c r="K85" s="150"/>
    </row>
    <row r="86" spans="1:11" ht="31.5" outlineLevel="1" x14ac:dyDescent="0.2">
      <c r="A86" s="27" t="s">
        <v>2028</v>
      </c>
      <c r="B86" s="28" t="s">
        <v>506</v>
      </c>
      <c r="C86" s="29" t="s">
        <v>191</v>
      </c>
      <c r="D86" s="56">
        <v>1</v>
      </c>
      <c r="E86" s="176"/>
      <c r="F86" s="188">
        <f t="shared" si="8"/>
        <v>0</v>
      </c>
      <c r="G86" s="176"/>
      <c r="H86" s="188">
        <f t="shared" si="9"/>
        <v>0</v>
      </c>
      <c r="I86" s="176">
        <f t="shared" si="10"/>
        <v>0</v>
      </c>
      <c r="J86" s="188">
        <f t="shared" si="11"/>
        <v>0</v>
      </c>
      <c r="K86" s="150"/>
    </row>
    <row r="87" spans="1:11" ht="31.5" outlineLevel="1" x14ac:dyDescent="0.2">
      <c r="A87" s="27" t="s">
        <v>2029</v>
      </c>
      <c r="B87" s="28" t="s">
        <v>507</v>
      </c>
      <c r="C87" s="29" t="s">
        <v>191</v>
      </c>
      <c r="D87" s="56">
        <v>1</v>
      </c>
      <c r="E87" s="176"/>
      <c r="F87" s="188">
        <f t="shared" si="8"/>
        <v>0</v>
      </c>
      <c r="G87" s="176"/>
      <c r="H87" s="188">
        <f t="shared" si="9"/>
        <v>0</v>
      </c>
      <c r="I87" s="176">
        <f t="shared" si="10"/>
        <v>0</v>
      </c>
      <c r="J87" s="188">
        <f t="shared" si="11"/>
        <v>0</v>
      </c>
      <c r="K87" s="150"/>
    </row>
    <row r="88" spans="1:11" ht="31.5" outlineLevel="1" x14ac:dyDescent="0.2">
      <c r="A88" s="27" t="s">
        <v>2030</v>
      </c>
      <c r="B88" s="28" t="s">
        <v>508</v>
      </c>
      <c r="C88" s="29" t="s">
        <v>191</v>
      </c>
      <c r="D88" s="56">
        <v>2</v>
      </c>
      <c r="E88" s="176"/>
      <c r="F88" s="188">
        <f t="shared" si="8"/>
        <v>0</v>
      </c>
      <c r="G88" s="176"/>
      <c r="H88" s="188">
        <f t="shared" si="9"/>
        <v>0</v>
      </c>
      <c r="I88" s="176">
        <f t="shared" si="10"/>
        <v>0</v>
      </c>
      <c r="J88" s="188">
        <f t="shared" si="11"/>
        <v>0</v>
      </c>
      <c r="K88" s="150"/>
    </row>
    <row r="89" spans="1:11" ht="31.5" outlineLevel="1" x14ac:dyDescent="0.2">
      <c r="A89" s="27" t="s">
        <v>2031</v>
      </c>
      <c r="B89" s="28" t="s">
        <v>509</v>
      </c>
      <c r="C89" s="29" t="s">
        <v>191</v>
      </c>
      <c r="D89" s="56">
        <v>2</v>
      </c>
      <c r="E89" s="176"/>
      <c r="F89" s="188">
        <f t="shared" si="8"/>
        <v>0</v>
      </c>
      <c r="G89" s="176"/>
      <c r="H89" s="188">
        <f t="shared" si="9"/>
        <v>0</v>
      </c>
      <c r="I89" s="176">
        <f t="shared" si="10"/>
        <v>0</v>
      </c>
      <c r="J89" s="188">
        <f t="shared" si="11"/>
        <v>0</v>
      </c>
      <c r="K89" s="150"/>
    </row>
    <row r="90" spans="1:11" ht="31.5" outlineLevel="1" x14ac:dyDescent="0.2">
      <c r="A90" s="27" t="s">
        <v>2032</v>
      </c>
      <c r="B90" s="28" t="s">
        <v>510</v>
      </c>
      <c r="C90" s="29" t="s">
        <v>191</v>
      </c>
      <c r="D90" s="56">
        <v>2</v>
      </c>
      <c r="E90" s="176"/>
      <c r="F90" s="188">
        <f t="shared" si="8"/>
        <v>0</v>
      </c>
      <c r="G90" s="176"/>
      <c r="H90" s="188">
        <f t="shared" si="9"/>
        <v>0</v>
      </c>
      <c r="I90" s="176">
        <f t="shared" si="10"/>
        <v>0</v>
      </c>
      <c r="J90" s="188">
        <f t="shared" si="11"/>
        <v>0</v>
      </c>
      <c r="K90" s="150"/>
    </row>
    <row r="91" spans="1:11" ht="31.5" outlineLevel="1" x14ac:dyDescent="0.2">
      <c r="A91" s="27" t="s">
        <v>2033</v>
      </c>
      <c r="B91" s="28" t="s">
        <v>511</v>
      </c>
      <c r="C91" s="29" t="s">
        <v>191</v>
      </c>
      <c r="D91" s="56">
        <v>8</v>
      </c>
      <c r="E91" s="176"/>
      <c r="F91" s="188">
        <f t="shared" si="8"/>
        <v>0</v>
      </c>
      <c r="G91" s="176"/>
      <c r="H91" s="188">
        <f t="shared" si="9"/>
        <v>0</v>
      </c>
      <c r="I91" s="176">
        <f t="shared" si="10"/>
        <v>0</v>
      </c>
      <c r="J91" s="188">
        <f t="shared" si="11"/>
        <v>0</v>
      </c>
      <c r="K91" s="150"/>
    </row>
    <row r="92" spans="1:11" ht="31.5" outlineLevel="1" x14ac:dyDescent="0.2">
      <c r="A92" s="27" t="s">
        <v>2034</v>
      </c>
      <c r="B92" s="28" t="s">
        <v>512</v>
      </c>
      <c r="C92" s="29" t="s">
        <v>191</v>
      </c>
      <c r="D92" s="56">
        <v>3</v>
      </c>
      <c r="E92" s="176"/>
      <c r="F92" s="188">
        <f t="shared" si="8"/>
        <v>0</v>
      </c>
      <c r="G92" s="176"/>
      <c r="H92" s="188">
        <f t="shared" si="9"/>
        <v>0</v>
      </c>
      <c r="I92" s="176">
        <f t="shared" si="10"/>
        <v>0</v>
      </c>
      <c r="J92" s="188">
        <f t="shared" si="11"/>
        <v>0</v>
      </c>
      <c r="K92" s="150"/>
    </row>
    <row r="93" spans="1:11" ht="15.75" outlineLevel="1" x14ac:dyDescent="0.2">
      <c r="A93" s="27" t="s">
        <v>2035</v>
      </c>
      <c r="B93" s="28" t="s">
        <v>513</v>
      </c>
      <c r="C93" s="29" t="s">
        <v>191</v>
      </c>
      <c r="D93" s="56">
        <v>140</v>
      </c>
      <c r="E93" s="176"/>
      <c r="F93" s="188">
        <f t="shared" si="8"/>
        <v>0</v>
      </c>
      <c r="G93" s="176"/>
      <c r="H93" s="188">
        <f t="shared" si="9"/>
        <v>0</v>
      </c>
      <c r="I93" s="176">
        <f t="shared" si="10"/>
        <v>0</v>
      </c>
      <c r="J93" s="188">
        <f t="shared" si="11"/>
        <v>0</v>
      </c>
      <c r="K93" s="150"/>
    </row>
    <row r="94" spans="1:11" ht="31.5" outlineLevel="1" x14ac:dyDescent="0.2">
      <c r="A94" s="27" t="s">
        <v>2036</v>
      </c>
      <c r="B94" s="28" t="s">
        <v>514</v>
      </c>
      <c r="C94" s="29" t="s">
        <v>191</v>
      </c>
      <c r="D94" s="56">
        <v>280</v>
      </c>
      <c r="E94" s="176"/>
      <c r="F94" s="188">
        <f t="shared" si="8"/>
        <v>0</v>
      </c>
      <c r="G94" s="176"/>
      <c r="H94" s="188">
        <f t="shared" si="9"/>
        <v>0</v>
      </c>
      <c r="I94" s="176">
        <f t="shared" si="10"/>
        <v>0</v>
      </c>
      <c r="J94" s="188">
        <f t="shared" si="11"/>
        <v>0</v>
      </c>
      <c r="K94" s="150"/>
    </row>
    <row r="95" spans="1:11" ht="31.5" outlineLevel="1" x14ac:dyDescent="0.2">
      <c r="A95" s="27" t="s">
        <v>2037</v>
      </c>
      <c r="B95" s="28" t="s">
        <v>515</v>
      </c>
      <c r="C95" s="29" t="s">
        <v>191</v>
      </c>
      <c r="D95" s="56">
        <v>280</v>
      </c>
      <c r="E95" s="176"/>
      <c r="F95" s="188">
        <f t="shared" si="8"/>
        <v>0</v>
      </c>
      <c r="G95" s="176"/>
      <c r="H95" s="188">
        <f t="shared" si="9"/>
        <v>0</v>
      </c>
      <c r="I95" s="176">
        <f t="shared" si="10"/>
        <v>0</v>
      </c>
      <c r="J95" s="188">
        <f t="shared" si="11"/>
        <v>0</v>
      </c>
      <c r="K95" s="150"/>
    </row>
    <row r="96" spans="1:11" ht="31.5" outlineLevel="1" x14ac:dyDescent="0.2">
      <c r="A96" s="27" t="s">
        <v>2038</v>
      </c>
      <c r="B96" s="28" t="s">
        <v>522</v>
      </c>
      <c r="C96" s="29" t="s">
        <v>191</v>
      </c>
      <c r="D96" s="56">
        <v>1120</v>
      </c>
      <c r="E96" s="176"/>
      <c r="F96" s="188">
        <f t="shared" si="8"/>
        <v>0</v>
      </c>
      <c r="G96" s="176"/>
      <c r="H96" s="188">
        <f t="shared" si="9"/>
        <v>0</v>
      </c>
      <c r="I96" s="176">
        <f t="shared" si="10"/>
        <v>0</v>
      </c>
      <c r="J96" s="188">
        <f t="shared" si="11"/>
        <v>0</v>
      </c>
      <c r="K96" s="150"/>
    </row>
    <row r="97" spans="1:11" ht="31.5" outlineLevel="1" x14ac:dyDescent="0.2">
      <c r="A97" s="27" t="s">
        <v>2039</v>
      </c>
      <c r="B97" s="28" t="s">
        <v>521</v>
      </c>
      <c r="C97" s="29" t="s">
        <v>191</v>
      </c>
      <c r="D97" s="56">
        <v>1120</v>
      </c>
      <c r="E97" s="176"/>
      <c r="F97" s="188">
        <f t="shared" si="8"/>
        <v>0</v>
      </c>
      <c r="G97" s="176"/>
      <c r="H97" s="188">
        <f t="shared" si="9"/>
        <v>0</v>
      </c>
      <c r="I97" s="176">
        <f t="shared" si="10"/>
        <v>0</v>
      </c>
      <c r="J97" s="188">
        <f t="shared" si="11"/>
        <v>0</v>
      </c>
      <c r="K97" s="150"/>
    </row>
    <row r="98" spans="1:11" ht="15.75" outlineLevel="1" x14ac:dyDescent="0.2">
      <c r="A98" s="27" t="s">
        <v>2040</v>
      </c>
      <c r="B98" s="28" t="s">
        <v>520</v>
      </c>
      <c r="C98" s="29" t="s">
        <v>191</v>
      </c>
      <c r="D98" s="56">
        <v>280</v>
      </c>
      <c r="E98" s="176"/>
      <c r="F98" s="188">
        <f t="shared" si="8"/>
        <v>0</v>
      </c>
      <c r="G98" s="176"/>
      <c r="H98" s="188">
        <f t="shared" si="9"/>
        <v>0</v>
      </c>
      <c r="I98" s="176">
        <f t="shared" si="10"/>
        <v>0</v>
      </c>
      <c r="J98" s="188">
        <f t="shared" si="11"/>
        <v>0</v>
      </c>
      <c r="K98" s="150"/>
    </row>
    <row r="99" spans="1:11" ht="31.5" outlineLevel="1" x14ac:dyDescent="0.2">
      <c r="A99" s="27" t="s">
        <v>2041</v>
      </c>
      <c r="B99" s="28" t="s">
        <v>519</v>
      </c>
      <c r="C99" s="29" t="s">
        <v>191</v>
      </c>
      <c r="D99" s="56">
        <v>1960</v>
      </c>
      <c r="E99" s="176"/>
      <c r="F99" s="188">
        <f t="shared" si="8"/>
        <v>0</v>
      </c>
      <c r="G99" s="176"/>
      <c r="H99" s="188">
        <f t="shared" si="9"/>
        <v>0</v>
      </c>
      <c r="I99" s="176">
        <f t="shared" si="10"/>
        <v>0</v>
      </c>
      <c r="J99" s="188">
        <f t="shared" si="11"/>
        <v>0</v>
      </c>
      <c r="K99" s="150"/>
    </row>
    <row r="100" spans="1:11" ht="31.5" outlineLevel="1" x14ac:dyDescent="0.2">
      <c r="A100" s="27" t="s">
        <v>2042</v>
      </c>
      <c r="B100" s="28" t="s">
        <v>518</v>
      </c>
      <c r="C100" s="29" t="s">
        <v>191</v>
      </c>
      <c r="D100" s="56">
        <v>6160</v>
      </c>
      <c r="E100" s="176"/>
      <c r="F100" s="188">
        <f t="shared" si="8"/>
        <v>0</v>
      </c>
      <c r="G100" s="176"/>
      <c r="H100" s="188">
        <f t="shared" si="9"/>
        <v>0</v>
      </c>
      <c r="I100" s="176">
        <f t="shared" si="10"/>
        <v>0</v>
      </c>
      <c r="J100" s="188">
        <f t="shared" si="11"/>
        <v>0</v>
      </c>
      <c r="K100" s="150"/>
    </row>
    <row r="101" spans="1:11" ht="31.5" outlineLevel="1" x14ac:dyDescent="0.2">
      <c r="A101" s="27" t="s">
        <v>2043</v>
      </c>
      <c r="B101" s="28" t="s">
        <v>517</v>
      </c>
      <c r="C101" s="29" t="s">
        <v>191</v>
      </c>
      <c r="D101" s="56">
        <v>1120</v>
      </c>
      <c r="E101" s="176"/>
      <c r="F101" s="188">
        <f t="shared" si="8"/>
        <v>0</v>
      </c>
      <c r="G101" s="176"/>
      <c r="H101" s="188">
        <f t="shared" si="9"/>
        <v>0</v>
      </c>
      <c r="I101" s="176">
        <f t="shared" si="10"/>
        <v>0</v>
      </c>
      <c r="J101" s="188">
        <f t="shared" si="11"/>
        <v>0</v>
      </c>
      <c r="K101" s="150"/>
    </row>
    <row r="102" spans="1:11" ht="15.75" outlineLevel="1" x14ac:dyDescent="0.2">
      <c r="A102" s="27" t="s">
        <v>2044</v>
      </c>
      <c r="B102" s="28" t="s">
        <v>523</v>
      </c>
      <c r="C102" s="29" t="s">
        <v>191</v>
      </c>
      <c r="D102" s="56">
        <v>196</v>
      </c>
      <c r="E102" s="176"/>
      <c r="F102" s="188">
        <f t="shared" si="8"/>
        <v>0</v>
      </c>
      <c r="G102" s="176"/>
      <c r="H102" s="188">
        <f t="shared" si="9"/>
        <v>0</v>
      </c>
      <c r="I102" s="176">
        <f t="shared" si="10"/>
        <v>0</v>
      </c>
      <c r="J102" s="188">
        <f t="shared" si="11"/>
        <v>0</v>
      </c>
      <c r="K102" s="150"/>
    </row>
    <row r="103" spans="1:11" ht="15.75" outlineLevel="1" x14ac:dyDescent="0.2">
      <c r="A103" s="27" t="s">
        <v>2045</v>
      </c>
      <c r="B103" s="28" t="s">
        <v>524</v>
      </c>
      <c r="C103" s="29" t="s">
        <v>191</v>
      </c>
      <c r="D103" s="56">
        <v>784</v>
      </c>
      <c r="E103" s="176"/>
      <c r="F103" s="188">
        <f t="shared" si="8"/>
        <v>0</v>
      </c>
      <c r="G103" s="176"/>
      <c r="H103" s="188">
        <f t="shared" si="9"/>
        <v>0</v>
      </c>
      <c r="I103" s="176">
        <f t="shared" si="10"/>
        <v>0</v>
      </c>
      <c r="J103" s="188">
        <f t="shared" si="11"/>
        <v>0</v>
      </c>
      <c r="K103" s="150"/>
    </row>
    <row r="104" spans="1:11" ht="15.75" outlineLevel="1" x14ac:dyDescent="0.2">
      <c r="A104" s="27" t="s">
        <v>2046</v>
      </c>
      <c r="B104" s="28" t="s">
        <v>525</v>
      </c>
      <c r="C104" s="29" t="s">
        <v>191</v>
      </c>
      <c r="D104" s="56">
        <v>784</v>
      </c>
      <c r="E104" s="176"/>
      <c r="F104" s="188">
        <f t="shared" si="8"/>
        <v>0</v>
      </c>
      <c r="G104" s="176"/>
      <c r="H104" s="188">
        <f t="shared" si="9"/>
        <v>0</v>
      </c>
      <c r="I104" s="176">
        <f t="shared" si="10"/>
        <v>0</v>
      </c>
      <c r="J104" s="188">
        <f t="shared" si="11"/>
        <v>0</v>
      </c>
      <c r="K104" s="150"/>
    </row>
    <row r="105" spans="1:11" ht="31.5" outlineLevel="1" x14ac:dyDescent="0.2">
      <c r="A105" s="27" t="s">
        <v>2047</v>
      </c>
      <c r="B105" s="28" t="s">
        <v>526</v>
      </c>
      <c r="C105" s="29" t="s">
        <v>191</v>
      </c>
      <c r="D105" s="56">
        <v>392</v>
      </c>
      <c r="E105" s="176"/>
      <c r="F105" s="188">
        <f t="shared" si="8"/>
        <v>0</v>
      </c>
      <c r="G105" s="176"/>
      <c r="H105" s="188">
        <f t="shared" si="9"/>
        <v>0</v>
      </c>
      <c r="I105" s="176">
        <f t="shared" si="10"/>
        <v>0</v>
      </c>
      <c r="J105" s="188">
        <f t="shared" si="11"/>
        <v>0</v>
      </c>
      <c r="K105" s="150"/>
    </row>
    <row r="106" spans="1:11" ht="15.75" outlineLevel="1" x14ac:dyDescent="0.2">
      <c r="A106" s="27" t="s">
        <v>2048</v>
      </c>
      <c r="B106" s="28" t="s">
        <v>527</v>
      </c>
      <c r="C106" s="29" t="s">
        <v>191</v>
      </c>
      <c r="D106" s="56">
        <v>200</v>
      </c>
      <c r="E106" s="176"/>
      <c r="F106" s="188">
        <f t="shared" si="8"/>
        <v>0</v>
      </c>
      <c r="G106" s="176"/>
      <c r="H106" s="188">
        <f t="shared" si="9"/>
        <v>0</v>
      </c>
      <c r="I106" s="176">
        <f t="shared" si="10"/>
        <v>0</v>
      </c>
      <c r="J106" s="188">
        <f t="shared" si="11"/>
        <v>0</v>
      </c>
      <c r="K106" s="150"/>
    </row>
    <row r="107" spans="1:11" ht="15.75" outlineLevel="1" x14ac:dyDescent="0.2">
      <c r="A107" s="27" t="s">
        <v>2049</v>
      </c>
      <c r="B107" s="28" t="s">
        <v>528</v>
      </c>
      <c r="C107" s="29" t="s">
        <v>191</v>
      </c>
      <c r="D107" s="56">
        <v>400</v>
      </c>
      <c r="E107" s="176"/>
      <c r="F107" s="188">
        <f t="shared" si="8"/>
        <v>0</v>
      </c>
      <c r="G107" s="176"/>
      <c r="H107" s="188">
        <f t="shared" si="9"/>
        <v>0</v>
      </c>
      <c r="I107" s="176">
        <f t="shared" si="10"/>
        <v>0</v>
      </c>
      <c r="J107" s="188">
        <f t="shared" si="11"/>
        <v>0</v>
      </c>
      <c r="K107" s="150"/>
    </row>
    <row r="108" spans="1:11" ht="15.75" outlineLevel="1" x14ac:dyDescent="0.2">
      <c r="A108" s="27" t="s">
        <v>2050</v>
      </c>
      <c r="B108" s="28" t="s">
        <v>516</v>
      </c>
      <c r="C108" s="29" t="s">
        <v>191</v>
      </c>
      <c r="D108" s="56">
        <v>24</v>
      </c>
      <c r="E108" s="176"/>
      <c r="F108" s="188">
        <f t="shared" si="8"/>
        <v>0</v>
      </c>
      <c r="G108" s="176"/>
      <c r="H108" s="188">
        <f t="shared" si="9"/>
        <v>0</v>
      </c>
      <c r="I108" s="176">
        <f t="shared" si="10"/>
        <v>0</v>
      </c>
      <c r="J108" s="188">
        <f t="shared" si="11"/>
        <v>0</v>
      </c>
      <c r="K108" s="150"/>
    </row>
    <row r="109" spans="1:11" ht="15.75" outlineLevel="1" x14ac:dyDescent="0.2">
      <c r="A109" s="179" t="s">
        <v>2051</v>
      </c>
      <c r="B109" s="99" t="s">
        <v>1454</v>
      </c>
      <c r="C109" s="102" t="s">
        <v>131</v>
      </c>
      <c r="D109" s="103">
        <v>1</v>
      </c>
      <c r="E109" s="178"/>
      <c r="F109" s="189"/>
      <c r="G109" s="178"/>
      <c r="H109" s="189">
        <f t="shared" si="9"/>
        <v>0</v>
      </c>
      <c r="I109" s="178">
        <f t="shared" si="10"/>
        <v>0</v>
      </c>
      <c r="J109" s="189">
        <f t="shared" si="11"/>
        <v>0</v>
      </c>
      <c r="K109" s="150"/>
    </row>
    <row r="110" spans="1:11" ht="15.75" outlineLevel="1" x14ac:dyDescent="0.2">
      <c r="A110" s="27"/>
      <c r="B110" s="99" t="s">
        <v>529</v>
      </c>
      <c r="C110" s="29"/>
      <c r="D110" s="56"/>
      <c r="E110" s="176"/>
      <c r="F110" s="188">
        <f t="shared" si="8"/>
        <v>0</v>
      </c>
      <c r="G110" s="176"/>
      <c r="H110" s="188">
        <f t="shared" si="9"/>
        <v>0</v>
      </c>
      <c r="I110" s="176">
        <f t="shared" si="10"/>
        <v>0</v>
      </c>
      <c r="J110" s="188">
        <f t="shared" si="11"/>
        <v>0</v>
      </c>
      <c r="K110" s="150"/>
    </row>
    <row r="111" spans="1:11" ht="15.75" outlineLevel="1" x14ac:dyDescent="0.2">
      <c r="A111" s="27" t="s">
        <v>2052</v>
      </c>
      <c r="B111" s="28" t="s">
        <v>530</v>
      </c>
      <c r="C111" s="29" t="s">
        <v>191</v>
      </c>
      <c r="D111" s="56">
        <v>1</v>
      </c>
      <c r="E111" s="176"/>
      <c r="F111" s="188">
        <f t="shared" si="8"/>
        <v>0</v>
      </c>
      <c r="G111" s="176"/>
      <c r="H111" s="188">
        <f t="shared" si="9"/>
        <v>0</v>
      </c>
      <c r="I111" s="176">
        <f t="shared" si="10"/>
        <v>0</v>
      </c>
      <c r="J111" s="188">
        <f t="shared" si="11"/>
        <v>0</v>
      </c>
      <c r="K111" s="150"/>
    </row>
    <row r="112" spans="1:11" ht="15.75" outlineLevel="1" x14ac:dyDescent="0.2">
      <c r="A112" s="27" t="s">
        <v>2053</v>
      </c>
      <c r="B112" s="28" t="s">
        <v>531</v>
      </c>
      <c r="C112" s="29" t="s">
        <v>191</v>
      </c>
      <c r="D112" s="56">
        <v>6</v>
      </c>
      <c r="E112" s="176"/>
      <c r="F112" s="188">
        <f t="shared" si="8"/>
        <v>0</v>
      </c>
      <c r="G112" s="176"/>
      <c r="H112" s="188">
        <f t="shared" si="9"/>
        <v>0</v>
      </c>
      <c r="I112" s="176">
        <f t="shared" si="10"/>
        <v>0</v>
      </c>
      <c r="J112" s="188">
        <f t="shared" si="11"/>
        <v>0</v>
      </c>
      <c r="K112" s="150"/>
    </row>
    <row r="113" spans="1:11" ht="15.75" outlineLevel="1" x14ac:dyDescent="0.2">
      <c r="A113" s="27" t="s">
        <v>2054</v>
      </c>
      <c r="B113" s="28" t="s">
        <v>532</v>
      </c>
      <c r="C113" s="29" t="s">
        <v>191</v>
      </c>
      <c r="D113" s="56">
        <v>2</v>
      </c>
      <c r="E113" s="176"/>
      <c r="F113" s="188">
        <f t="shared" si="8"/>
        <v>0</v>
      </c>
      <c r="G113" s="176"/>
      <c r="H113" s="188">
        <f t="shared" si="9"/>
        <v>0</v>
      </c>
      <c r="I113" s="176">
        <f t="shared" si="10"/>
        <v>0</v>
      </c>
      <c r="J113" s="188">
        <f t="shared" si="11"/>
        <v>0</v>
      </c>
      <c r="K113" s="150"/>
    </row>
    <row r="114" spans="1:11" ht="31.5" outlineLevel="1" x14ac:dyDescent="0.2">
      <c r="A114" s="27" t="s">
        <v>2055</v>
      </c>
      <c r="B114" s="28" t="s">
        <v>533</v>
      </c>
      <c r="C114" s="29" t="s">
        <v>131</v>
      </c>
      <c r="D114" s="56">
        <v>2</v>
      </c>
      <c r="E114" s="176"/>
      <c r="F114" s="188">
        <f t="shared" si="8"/>
        <v>0</v>
      </c>
      <c r="G114" s="176"/>
      <c r="H114" s="188">
        <f t="shared" si="9"/>
        <v>0</v>
      </c>
      <c r="I114" s="176">
        <f t="shared" si="10"/>
        <v>0</v>
      </c>
      <c r="J114" s="188">
        <f t="shared" si="11"/>
        <v>0</v>
      </c>
      <c r="K114" s="150"/>
    </row>
    <row r="115" spans="1:11" ht="15.75" outlineLevel="1" x14ac:dyDescent="0.2">
      <c r="A115" s="27" t="s">
        <v>2056</v>
      </c>
      <c r="B115" s="28" t="s">
        <v>534</v>
      </c>
      <c r="C115" s="29" t="s">
        <v>131</v>
      </c>
      <c r="D115" s="56">
        <v>2</v>
      </c>
      <c r="E115" s="176"/>
      <c r="F115" s="188">
        <f t="shared" si="8"/>
        <v>0</v>
      </c>
      <c r="G115" s="176"/>
      <c r="H115" s="188">
        <f t="shared" si="9"/>
        <v>0</v>
      </c>
      <c r="I115" s="176">
        <f t="shared" si="10"/>
        <v>0</v>
      </c>
      <c r="J115" s="188">
        <f t="shared" si="11"/>
        <v>0</v>
      </c>
      <c r="K115" s="150"/>
    </row>
    <row r="116" spans="1:11" ht="15.75" outlineLevel="1" x14ac:dyDescent="0.2">
      <c r="A116" s="27" t="s">
        <v>2057</v>
      </c>
      <c r="B116" s="28" t="s">
        <v>535</v>
      </c>
      <c r="C116" s="29" t="s">
        <v>191</v>
      </c>
      <c r="D116" s="56">
        <v>2</v>
      </c>
      <c r="E116" s="176"/>
      <c r="F116" s="188">
        <f t="shared" si="8"/>
        <v>0</v>
      </c>
      <c r="G116" s="176"/>
      <c r="H116" s="188">
        <f t="shared" si="9"/>
        <v>0</v>
      </c>
      <c r="I116" s="176">
        <f t="shared" si="10"/>
        <v>0</v>
      </c>
      <c r="J116" s="188">
        <f t="shared" si="11"/>
        <v>0</v>
      </c>
      <c r="K116" s="150"/>
    </row>
    <row r="117" spans="1:11" ht="15.75" outlineLevel="1" x14ac:dyDescent="0.2">
      <c r="A117" s="27" t="s">
        <v>2058</v>
      </c>
      <c r="B117" s="28" t="s">
        <v>536</v>
      </c>
      <c r="C117" s="29" t="s">
        <v>191</v>
      </c>
      <c r="D117" s="56">
        <v>2</v>
      </c>
      <c r="E117" s="176"/>
      <c r="F117" s="188">
        <f t="shared" si="8"/>
        <v>0</v>
      </c>
      <c r="G117" s="176"/>
      <c r="H117" s="188">
        <f t="shared" si="9"/>
        <v>0</v>
      </c>
      <c r="I117" s="176">
        <f t="shared" si="10"/>
        <v>0</v>
      </c>
      <c r="J117" s="188">
        <f t="shared" si="11"/>
        <v>0</v>
      </c>
      <c r="K117" s="150"/>
    </row>
    <row r="118" spans="1:11" ht="31.5" outlineLevel="1" x14ac:dyDescent="0.2">
      <c r="A118" s="27" t="s">
        <v>2059</v>
      </c>
      <c r="B118" s="28" t="s">
        <v>537</v>
      </c>
      <c r="C118" s="29" t="s">
        <v>191</v>
      </c>
      <c r="D118" s="56">
        <v>2</v>
      </c>
      <c r="E118" s="176"/>
      <c r="F118" s="188">
        <f t="shared" si="8"/>
        <v>0</v>
      </c>
      <c r="G118" s="176"/>
      <c r="H118" s="188">
        <f t="shared" si="9"/>
        <v>0</v>
      </c>
      <c r="I118" s="176">
        <f t="shared" si="10"/>
        <v>0</v>
      </c>
      <c r="J118" s="188">
        <f t="shared" si="11"/>
        <v>0</v>
      </c>
      <c r="K118" s="150"/>
    </row>
    <row r="119" spans="1:11" ht="15.75" outlineLevel="1" x14ac:dyDescent="0.2">
      <c r="A119" s="27" t="s">
        <v>2060</v>
      </c>
      <c r="B119" s="28" t="s">
        <v>538</v>
      </c>
      <c r="C119" s="29" t="s">
        <v>191</v>
      </c>
      <c r="D119" s="56">
        <v>2</v>
      </c>
      <c r="E119" s="176"/>
      <c r="F119" s="188">
        <f t="shared" si="8"/>
        <v>0</v>
      </c>
      <c r="G119" s="176"/>
      <c r="H119" s="188">
        <f t="shared" si="9"/>
        <v>0</v>
      </c>
      <c r="I119" s="176">
        <f t="shared" si="10"/>
        <v>0</v>
      </c>
      <c r="J119" s="188">
        <f t="shared" si="11"/>
        <v>0</v>
      </c>
      <c r="K119" s="150"/>
    </row>
    <row r="120" spans="1:11" ht="15.75" outlineLevel="1" x14ac:dyDescent="0.2">
      <c r="A120" s="27" t="s">
        <v>2061</v>
      </c>
      <c r="B120" s="28" t="s">
        <v>539</v>
      </c>
      <c r="C120" s="29" t="s">
        <v>191</v>
      </c>
      <c r="D120" s="56">
        <v>2</v>
      </c>
      <c r="E120" s="176"/>
      <c r="F120" s="188">
        <f t="shared" si="8"/>
        <v>0</v>
      </c>
      <c r="G120" s="176"/>
      <c r="H120" s="188">
        <f t="shared" si="9"/>
        <v>0</v>
      </c>
      <c r="I120" s="176">
        <f t="shared" si="10"/>
        <v>0</v>
      </c>
      <c r="J120" s="188">
        <f t="shared" si="11"/>
        <v>0</v>
      </c>
      <c r="K120" s="150"/>
    </row>
    <row r="121" spans="1:11" ht="47.25" outlineLevel="1" x14ac:dyDescent="0.2">
      <c r="A121" s="27" t="s">
        <v>2062</v>
      </c>
      <c r="B121" s="28" t="s">
        <v>540</v>
      </c>
      <c r="C121" s="29" t="s">
        <v>131</v>
      </c>
      <c r="D121" s="56">
        <v>2</v>
      </c>
      <c r="E121" s="176"/>
      <c r="F121" s="188">
        <f t="shared" si="8"/>
        <v>0</v>
      </c>
      <c r="G121" s="176"/>
      <c r="H121" s="188">
        <f t="shared" si="9"/>
        <v>0</v>
      </c>
      <c r="I121" s="176">
        <f t="shared" si="10"/>
        <v>0</v>
      </c>
      <c r="J121" s="188">
        <f t="shared" si="11"/>
        <v>0</v>
      </c>
      <c r="K121" s="150"/>
    </row>
    <row r="122" spans="1:11" ht="31.5" outlineLevel="1" x14ac:dyDescent="0.2">
      <c r="A122" s="27" t="s">
        <v>2063</v>
      </c>
      <c r="B122" s="28" t="s">
        <v>541</v>
      </c>
      <c r="C122" s="29" t="s">
        <v>191</v>
      </c>
      <c r="D122" s="56">
        <v>2</v>
      </c>
      <c r="E122" s="176"/>
      <c r="F122" s="188">
        <f t="shared" si="8"/>
        <v>0</v>
      </c>
      <c r="G122" s="176"/>
      <c r="H122" s="188">
        <f t="shared" si="9"/>
        <v>0</v>
      </c>
      <c r="I122" s="176">
        <f t="shared" si="10"/>
        <v>0</v>
      </c>
      <c r="J122" s="188">
        <f t="shared" si="11"/>
        <v>0</v>
      </c>
      <c r="K122" s="150"/>
    </row>
    <row r="123" spans="1:11" ht="15.75" outlineLevel="1" x14ac:dyDescent="0.2">
      <c r="A123" s="27" t="s">
        <v>2064</v>
      </c>
      <c r="B123" s="28" t="s">
        <v>542</v>
      </c>
      <c r="C123" s="29" t="s">
        <v>191</v>
      </c>
      <c r="D123" s="56">
        <v>1</v>
      </c>
      <c r="E123" s="176"/>
      <c r="F123" s="188">
        <f t="shared" si="8"/>
        <v>0</v>
      </c>
      <c r="G123" s="176"/>
      <c r="H123" s="188">
        <f t="shared" si="9"/>
        <v>0</v>
      </c>
      <c r="I123" s="176">
        <f t="shared" si="10"/>
        <v>0</v>
      </c>
      <c r="J123" s="188">
        <f t="shared" si="11"/>
        <v>0</v>
      </c>
      <c r="K123" s="150"/>
    </row>
    <row r="124" spans="1:11" ht="15.75" x14ac:dyDescent="0.2">
      <c r="A124" s="64" t="s">
        <v>1887</v>
      </c>
      <c r="B124" s="63" t="s">
        <v>610</v>
      </c>
      <c r="C124" s="65"/>
      <c r="D124" s="66"/>
      <c r="E124" s="175"/>
      <c r="F124" s="187">
        <f>SUBTOTAL(9,F125:F198)</f>
        <v>0</v>
      </c>
      <c r="G124" s="175"/>
      <c r="H124" s="187">
        <f>SUBTOTAL(9,H125:H198)</f>
        <v>0</v>
      </c>
      <c r="I124" s="175"/>
      <c r="J124" s="187">
        <f>SUBTOTAL(9,J125:J198)</f>
        <v>0</v>
      </c>
      <c r="K124" s="107" t="s">
        <v>1655</v>
      </c>
    </row>
    <row r="125" spans="1:11" ht="31.5" outlineLevel="1" x14ac:dyDescent="0.2">
      <c r="A125" s="100" t="s">
        <v>2065</v>
      </c>
      <c r="B125" s="28" t="s">
        <v>1836</v>
      </c>
      <c r="C125" s="29" t="s">
        <v>611</v>
      </c>
      <c r="D125" s="56">
        <v>2</v>
      </c>
      <c r="E125" s="193"/>
      <c r="F125" s="188">
        <f t="shared" ref="F125:F127" si="12">E125*D125</f>
        <v>0</v>
      </c>
      <c r="G125" s="193"/>
      <c r="H125" s="188">
        <f t="shared" ref="H125:H127" si="13">G125*D125</f>
        <v>0</v>
      </c>
      <c r="I125" s="176">
        <f t="shared" ref="I125:I127" si="14">E125+G125</f>
        <v>0</v>
      </c>
      <c r="J125" s="188">
        <f t="shared" ref="J125:J127" si="15">D125*I125</f>
        <v>0</v>
      </c>
      <c r="K125" s="150"/>
    </row>
    <row r="126" spans="1:11" ht="47.25" outlineLevel="1" x14ac:dyDescent="0.2">
      <c r="A126" s="100" t="s">
        <v>2066</v>
      </c>
      <c r="B126" s="28" t="s">
        <v>1837</v>
      </c>
      <c r="C126" s="29" t="s">
        <v>611</v>
      </c>
      <c r="D126" s="56">
        <v>2</v>
      </c>
      <c r="E126" s="193"/>
      <c r="F126" s="188">
        <f t="shared" si="12"/>
        <v>0</v>
      </c>
      <c r="G126" s="193"/>
      <c r="H126" s="188">
        <f t="shared" si="13"/>
        <v>0</v>
      </c>
      <c r="I126" s="176">
        <f t="shared" si="14"/>
        <v>0</v>
      </c>
      <c r="J126" s="188">
        <f t="shared" si="15"/>
        <v>0</v>
      </c>
      <c r="K126" s="150"/>
    </row>
    <row r="127" spans="1:11" ht="47.25" outlineLevel="1" x14ac:dyDescent="0.2">
      <c r="A127" s="100" t="s">
        <v>2067</v>
      </c>
      <c r="B127" s="28" t="s">
        <v>620</v>
      </c>
      <c r="C127" s="29" t="s">
        <v>611</v>
      </c>
      <c r="D127" s="56">
        <v>1</v>
      </c>
      <c r="E127" s="193"/>
      <c r="F127" s="188">
        <f t="shared" si="12"/>
        <v>0</v>
      </c>
      <c r="G127" s="193"/>
      <c r="H127" s="188">
        <f t="shared" si="13"/>
        <v>0</v>
      </c>
      <c r="I127" s="176">
        <f t="shared" si="14"/>
        <v>0</v>
      </c>
      <c r="J127" s="188">
        <f t="shared" si="15"/>
        <v>0</v>
      </c>
      <c r="K127" s="150"/>
    </row>
    <row r="128" spans="1:11" ht="47.25" outlineLevel="1" x14ac:dyDescent="0.2">
      <c r="A128" s="100" t="s">
        <v>2068</v>
      </c>
      <c r="B128" s="28" t="s">
        <v>621</v>
      </c>
      <c r="C128" s="29" t="s">
        <v>612</v>
      </c>
      <c r="D128" s="56">
        <v>13</v>
      </c>
      <c r="E128" s="176"/>
      <c r="F128" s="188">
        <f t="shared" ref="F128:F165" si="16">E128*D128</f>
        <v>0</v>
      </c>
      <c r="G128" s="176"/>
      <c r="H128" s="188">
        <f t="shared" ref="H128:H165" si="17">G128*D128</f>
        <v>0</v>
      </c>
      <c r="I128" s="176">
        <f t="shared" ref="I128:I165" si="18">E128+G128</f>
        <v>0</v>
      </c>
      <c r="J128" s="188">
        <f t="shared" ref="J128:J165" si="19">D128*I128</f>
        <v>0</v>
      </c>
      <c r="K128" s="150"/>
    </row>
    <row r="129" spans="1:11" ht="47.25" outlineLevel="1" x14ac:dyDescent="0.2">
      <c r="A129" s="100" t="s">
        <v>2069</v>
      </c>
      <c r="B129" s="28" t="s">
        <v>622</v>
      </c>
      <c r="C129" s="29" t="s">
        <v>612</v>
      </c>
      <c r="D129" s="56">
        <v>3</v>
      </c>
      <c r="E129" s="176"/>
      <c r="F129" s="188">
        <f t="shared" si="16"/>
        <v>0</v>
      </c>
      <c r="G129" s="176"/>
      <c r="H129" s="188">
        <f t="shared" si="17"/>
        <v>0</v>
      </c>
      <c r="I129" s="176">
        <f t="shared" si="18"/>
        <v>0</v>
      </c>
      <c r="J129" s="188">
        <f t="shared" si="19"/>
        <v>0</v>
      </c>
      <c r="K129" s="150"/>
    </row>
    <row r="130" spans="1:11" ht="47.25" outlineLevel="1" x14ac:dyDescent="0.2">
      <c r="A130" s="100" t="s">
        <v>2070</v>
      </c>
      <c r="B130" s="28" t="s">
        <v>623</v>
      </c>
      <c r="C130" s="29" t="s">
        <v>612</v>
      </c>
      <c r="D130" s="56">
        <f>21-9</f>
        <v>12</v>
      </c>
      <c r="E130" s="176"/>
      <c r="F130" s="188">
        <f t="shared" si="16"/>
        <v>0</v>
      </c>
      <c r="G130" s="176"/>
      <c r="H130" s="188">
        <f t="shared" si="17"/>
        <v>0</v>
      </c>
      <c r="I130" s="176">
        <f t="shared" si="18"/>
        <v>0</v>
      </c>
      <c r="J130" s="188">
        <f t="shared" si="19"/>
        <v>0</v>
      </c>
      <c r="K130" s="150"/>
    </row>
    <row r="131" spans="1:11" ht="47.25" outlineLevel="1" x14ac:dyDescent="0.2">
      <c r="A131" s="100" t="s">
        <v>2071</v>
      </c>
      <c r="B131" s="28" t="s">
        <v>617</v>
      </c>
      <c r="C131" s="29" t="s">
        <v>611</v>
      </c>
      <c r="D131" s="56">
        <v>2</v>
      </c>
      <c r="E131" s="176"/>
      <c r="F131" s="188">
        <f t="shared" si="16"/>
        <v>0</v>
      </c>
      <c r="G131" s="176"/>
      <c r="H131" s="188">
        <f t="shared" si="17"/>
        <v>0</v>
      </c>
      <c r="I131" s="176">
        <f t="shared" si="18"/>
        <v>0</v>
      </c>
      <c r="J131" s="188">
        <f t="shared" si="19"/>
        <v>0</v>
      </c>
      <c r="K131" s="150"/>
    </row>
    <row r="132" spans="1:11" ht="31.5" outlineLevel="1" x14ac:dyDescent="0.2">
      <c r="A132" s="100" t="s">
        <v>2072</v>
      </c>
      <c r="B132" s="28" t="s">
        <v>618</v>
      </c>
      <c r="C132" s="29" t="s">
        <v>611</v>
      </c>
      <c r="D132" s="56">
        <v>1</v>
      </c>
      <c r="E132" s="176"/>
      <c r="F132" s="188">
        <f t="shared" si="16"/>
        <v>0</v>
      </c>
      <c r="G132" s="176"/>
      <c r="H132" s="188">
        <f t="shared" si="17"/>
        <v>0</v>
      </c>
      <c r="I132" s="176">
        <f t="shared" si="18"/>
        <v>0</v>
      </c>
      <c r="J132" s="188">
        <f t="shared" si="19"/>
        <v>0</v>
      </c>
      <c r="K132" s="150"/>
    </row>
    <row r="133" spans="1:11" ht="47.25" outlineLevel="1" x14ac:dyDescent="0.2">
      <c r="A133" s="100" t="s">
        <v>2073</v>
      </c>
      <c r="B133" s="28" t="s">
        <v>619</v>
      </c>
      <c r="C133" s="29" t="s">
        <v>611</v>
      </c>
      <c r="D133" s="56">
        <v>3</v>
      </c>
      <c r="E133" s="176"/>
      <c r="F133" s="188">
        <f t="shared" si="16"/>
        <v>0</v>
      </c>
      <c r="G133" s="176"/>
      <c r="H133" s="188">
        <f t="shared" si="17"/>
        <v>0</v>
      </c>
      <c r="I133" s="176">
        <f t="shared" si="18"/>
        <v>0</v>
      </c>
      <c r="J133" s="188">
        <f t="shared" si="19"/>
        <v>0</v>
      </c>
      <c r="K133" s="150"/>
    </row>
    <row r="134" spans="1:11" ht="31.5" outlineLevel="1" x14ac:dyDescent="0.2">
      <c r="A134" s="100" t="s">
        <v>2074</v>
      </c>
      <c r="B134" s="28" t="s">
        <v>624</v>
      </c>
      <c r="C134" s="29" t="s">
        <v>191</v>
      </c>
      <c r="D134" s="56">
        <v>6</v>
      </c>
      <c r="E134" s="176"/>
      <c r="F134" s="188">
        <f t="shared" si="16"/>
        <v>0</v>
      </c>
      <c r="G134" s="176"/>
      <c r="H134" s="188">
        <f t="shared" si="17"/>
        <v>0</v>
      </c>
      <c r="I134" s="176">
        <f t="shared" si="18"/>
        <v>0</v>
      </c>
      <c r="J134" s="188">
        <f t="shared" si="19"/>
        <v>0</v>
      </c>
      <c r="K134" s="150"/>
    </row>
    <row r="135" spans="1:11" ht="31.5" outlineLevel="1" x14ac:dyDescent="0.2">
      <c r="A135" s="100" t="s">
        <v>2075</v>
      </c>
      <c r="B135" s="28" t="s">
        <v>625</v>
      </c>
      <c r="C135" s="29" t="s">
        <v>191</v>
      </c>
      <c r="D135" s="56">
        <v>6</v>
      </c>
      <c r="E135" s="176"/>
      <c r="F135" s="188">
        <f t="shared" si="16"/>
        <v>0</v>
      </c>
      <c r="G135" s="176"/>
      <c r="H135" s="188">
        <f t="shared" si="17"/>
        <v>0</v>
      </c>
      <c r="I135" s="176">
        <f t="shared" si="18"/>
        <v>0</v>
      </c>
      <c r="J135" s="188">
        <f t="shared" si="19"/>
        <v>0</v>
      </c>
      <c r="K135" s="150"/>
    </row>
    <row r="136" spans="1:11" ht="47.25" outlineLevel="1" x14ac:dyDescent="0.2">
      <c r="A136" s="100" t="s">
        <v>2076</v>
      </c>
      <c r="B136" s="28" t="s">
        <v>626</v>
      </c>
      <c r="C136" s="29" t="s">
        <v>191</v>
      </c>
      <c r="D136" s="56">
        <v>16</v>
      </c>
      <c r="E136" s="176"/>
      <c r="F136" s="188">
        <f t="shared" si="16"/>
        <v>0</v>
      </c>
      <c r="G136" s="176"/>
      <c r="H136" s="188">
        <f t="shared" si="17"/>
        <v>0</v>
      </c>
      <c r="I136" s="176">
        <f t="shared" si="18"/>
        <v>0</v>
      </c>
      <c r="J136" s="188">
        <f t="shared" si="19"/>
        <v>0</v>
      </c>
      <c r="K136" s="150"/>
    </row>
    <row r="137" spans="1:11" ht="47.25" outlineLevel="1" x14ac:dyDescent="0.2">
      <c r="A137" s="100" t="s">
        <v>2077</v>
      </c>
      <c r="B137" s="28" t="s">
        <v>627</v>
      </c>
      <c r="C137" s="29" t="s">
        <v>191</v>
      </c>
      <c r="D137" s="56">
        <v>3</v>
      </c>
      <c r="E137" s="176"/>
      <c r="F137" s="188">
        <f t="shared" si="16"/>
        <v>0</v>
      </c>
      <c r="G137" s="176"/>
      <c r="H137" s="188">
        <f t="shared" si="17"/>
        <v>0</v>
      </c>
      <c r="I137" s="176">
        <f t="shared" si="18"/>
        <v>0</v>
      </c>
      <c r="J137" s="188">
        <f t="shared" si="19"/>
        <v>0</v>
      </c>
      <c r="K137" s="150"/>
    </row>
    <row r="138" spans="1:11" ht="47.25" outlineLevel="1" x14ac:dyDescent="0.2">
      <c r="A138" s="100" t="s">
        <v>2078</v>
      </c>
      <c r="B138" s="28" t="s">
        <v>628</v>
      </c>
      <c r="C138" s="29" t="s">
        <v>191</v>
      </c>
      <c r="D138" s="56">
        <v>4</v>
      </c>
      <c r="E138" s="176"/>
      <c r="F138" s="188">
        <f t="shared" si="16"/>
        <v>0</v>
      </c>
      <c r="G138" s="176"/>
      <c r="H138" s="188">
        <f t="shared" si="17"/>
        <v>0</v>
      </c>
      <c r="I138" s="176">
        <f t="shared" si="18"/>
        <v>0</v>
      </c>
      <c r="J138" s="188">
        <f t="shared" si="19"/>
        <v>0</v>
      </c>
      <c r="K138" s="150"/>
    </row>
    <row r="139" spans="1:11" ht="47.25" outlineLevel="1" x14ac:dyDescent="0.2">
      <c r="A139" s="100" t="s">
        <v>2079</v>
      </c>
      <c r="B139" s="28" t="s">
        <v>629</v>
      </c>
      <c r="C139" s="29" t="s">
        <v>191</v>
      </c>
      <c r="D139" s="56">
        <v>1</v>
      </c>
      <c r="E139" s="176"/>
      <c r="F139" s="188">
        <f t="shared" si="16"/>
        <v>0</v>
      </c>
      <c r="G139" s="176"/>
      <c r="H139" s="188">
        <f t="shared" si="17"/>
        <v>0</v>
      </c>
      <c r="I139" s="176">
        <f t="shared" si="18"/>
        <v>0</v>
      </c>
      <c r="J139" s="188">
        <f t="shared" si="19"/>
        <v>0</v>
      </c>
      <c r="K139" s="150"/>
    </row>
    <row r="140" spans="1:11" ht="47.25" outlineLevel="1" x14ac:dyDescent="0.2">
      <c r="A140" s="100" t="s">
        <v>2080</v>
      </c>
      <c r="B140" s="28" t="s">
        <v>630</v>
      </c>
      <c r="C140" s="29" t="s">
        <v>191</v>
      </c>
      <c r="D140" s="56">
        <v>1</v>
      </c>
      <c r="E140" s="176"/>
      <c r="F140" s="188">
        <f t="shared" si="16"/>
        <v>0</v>
      </c>
      <c r="G140" s="176"/>
      <c r="H140" s="188">
        <f t="shared" si="17"/>
        <v>0</v>
      </c>
      <c r="I140" s="176">
        <f t="shared" si="18"/>
        <v>0</v>
      </c>
      <c r="J140" s="188">
        <f t="shared" si="19"/>
        <v>0</v>
      </c>
      <c r="K140" s="150"/>
    </row>
    <row r="141" spans="1:11" ht="47.25" outlineLevel="1" x14ac:dyDescent="0.2">
      <c r="A141" s="100" t="s">
        <v>2081</v>
      </c>
      <c r="B141" s="28" t="s">
        <v>631</v>
      </c>
      <c r="C141" s="29" t="s">
        <v>191</v>
      </c>
      <c r="D141" s="56">
        <v>1</v>
      </c>
      <c r="E141" s="176"/>
      <c r="F141" s="188">
        <f t="shared" si="16"/>
        <v>0</v>
      </c>
      <c r="G141" s="176"/>
      <c r="H141" s="188">
        <f t="shared" si="17"/>
        <v>0</v>
      </c>
      <c r="I141" s="176">
        <f t="shared" si="18"/>
        <v>0</v>
      </c>
      <c r="J141" s="188">
        <f t="shared" si="19"/>
        <v>0</v>
      </c>
      <c r="K141" s="150"/>
    </row>
    <row r="142" spans="1:11" ht="47.25" outlineLevel="1" x14ac:dyDescent="0.2">
      <c r="A142" s="100" t="s">
        <v>2082</v>
      </c>
      <c r="B142" s="28" t="s">
        <v>632</v>
      </c>
      <c r="C142" s="29" t="s">
        <v>191</v>
      </c>
      <c r="D142" s="56">
        <v>4</v>
      </c>
      <c r="E142" s="176"/>
      <c r="F142" s="188">
        <f t="shared" si="16"/>
        <v>0</v>
      </c>
      <c r="G142" s="176"/>
      <c r="H142" s="188">
        <f t="shared" si="17"/>
        <v>0</v>
      </c>
      <c r="I142" s="176">
        <f t="shared" si="18"/>
        <v>0</v>
      </c>
      <c r="J142" s="188">
        <f t="shared" si="19"/>
        <v>0</v>
      </c>
      <c r="K142" s="150"/>
    </row>
    <row r="143" spans="1:11" ht="47.25" outlineLevel="1" x14ac:dyDescent="0.2">
      <c r="A143" s="100" t="s">
        <v>2083</v>
      </c>
      <c r="B143" s="28" t="s">
        <v>633</v>
      </c>
      <c r="C143" s="29" t="s">
        <v>191</v>
      </c>
      <c r="D143" s="56">
        <v>1</v>
      </c>
      <c r="E143" s="176"/>
      <c r="F143" s="188">
        <f t="shared" si="16"/>
        <v>0</v>
      </c>
      <c r="G143" s="176"/>
      <c r="H143" s="188">
        <f t="shared" si="17"/>
        <v>0</v>
      </c>
      <c r="I143" s="176">
        <f t="shared" si="18"/>
        <v>0</v>
      </c>
      <c r="J143" s="188">
        <f t="shared" si="19"/>
        <v>0</v>
      </c>
      <c r="K143" s="150"/>
    </row>
    <row r="144" spans="1:11" ht="31.5" outlineLevel="1" x14ac:dyDescent="0.2">
      <c r="A144" s="100" t="s">
        <v>2084</v>
      </c>
      <c r="B144" s="28" t="s">
        <v>634</v>
      </c>
      <c r="C144" s="29" t="s">
        <v>612</v>
      </c>
      <c r="D144" s="56">
        <v>1</v>
      </c>
      <c r="E144" s="176"/>
      <c r="F144" s="188">
        <f t="shared" si="16"/>
        <v>0</v>
      </c>
      <c r="G144" s="176"/>
      <c r="H144" s="188">
        <f t="shared" si="17"/>
        <v>0</v>
      </c>
      <c r="I144" s="176">
        <f t="shared" si="18"/>
        <v>0</v>
      </c>
      <c r="J144" s="188">
        <f t="shared" si="19"/>
        <v>0</v>
      </c>
      <c r="K144" s="150"/>
    </row>
    <row r="145" spans="1:11" ht="31.5" outlineLevel="1" x14ac:dyDescent="0.2">
      <c r="A145" s="100" t="s">
        <v>2085</v>
      </c>
      <c r="B145" s="28" t="s">
        <v>635</v>
      </c>
      <c r="C145" s="29" t="s">
        <v>612</v>
      </c>
      <c r="D145" s="56">
        <v>1</v>
      </c>
      <c r="E145" s="176"/>
      <c r="F145" s="188">
        <f t="shared" si="16"/>
        <v>0</v>
      </c>
      <c r="G145" s="176"/>
      <c r="H145" s="188">
        <f t="shared" si="17"/>
        <v>0</v>
      </c>
      <c r="I145" s="176">
        <f t="shared" si="18"/>
        <v>0</v>
      </c>
      <c r="J145" s="188">
        <f t="shared" si="19"/>
        <v>0</v>
      </c>
      <c r="K145" s="150"/>
    </row>
    <row r="146" spans="1:11" ht="47.25" outlineLevel="1" x14ac:dyDescent="0.2">
      <c r="A146" s="100" t="s">
        <v>2086</v>
      </c>
      <c r="B146" s="28" t="s">
        <v>636</v>
      </c>
      <c r="C146" s="29" t="s">
        <v>191</v>
      </c>
      <c r="D146" s="56">
        <v>1</v>
      </c>
      <c r="E146" s="176"/>
      <c r="F146" s="188">
        <f t="shared" si="16"/>
        <v>0</v>
      </c>
      <c r="G146" s="176"/>
      <c r="H146" s="188">
        <f t="shared" si="17"/>
        <v>0</v>
      </c>
      <c r="I146" s="176">
        <f t="shared" si="18"/>
        <v>0</v>
      </c>
      <c r="J146" s="188">
        <f t="shared" si="19"/>
        <v>0</v>
      </c>
      <c r="K146" s="150"/>
    </row>
    <row r="147" spans="1:11" ht="15.75" outlineLevel="1" x14ac:dyDescent="0.2">
      <c r="A147" s="100" t="s">
        <v>2087</v>
      </c>
      <c r="B147" s="28" t="s">
        <v>637</v>
      </c>
      <c r="C147" s="29" t="s">
        <v>612</v>
      </c>
      <c r="D147" s="56">
        <v>8</v>
      </c>
      <c r="E147" s="176"/>
      <c r="F147" s="188">
        <f t="shared" si="16"/>
        <v>0</v>
      </c>
      <c r="G147" s="176"/>
      <c r="H147" s="188">
        <f t="shared" si="17"/>
        <v>0</v>
      </c>
      <c r="I147" s="176">
        <f t="shared" si="18"/>
        <v>0</v>
      </c>
      <c r="J147" s="188">
        <f t="shared" si="19"/>
        <v>0</v>
      </c>
      <c r="K147" s="150"/>
    </row>
    <row r="148" spans="1:11" ht="31.5" outlineLevel="1" x14ac:dyDescent="0.2">
      <c r="A148" s="100" t="s">
        <v>2088</v>
      </c>
      <c r="B148" s="28" t="s">
        <v>638</v>
      </c>
      <c r="C148" s="29" t="s">
        <v>612</v>
      </c>
      <c r="D148" s="56">
        <v>4</v>
      </c>
      <c r="E148" s="176"/>
      <c r="F148" s="188">
        <f t="shared" si="16"/>
        <v>0</v>
      </c>
      <c r="G148" s="176"/>
      <c r="H148" s="188">
        <f t="shared" si="17"/>
        <v>0</v>
      </c>
      <c r="I148" s="176">
        <f t="shared" si="18"/>
        <v>0</v>
      </c>
      <c r="J148" s="188">
        <f t="shared" si="19"/>
        <v>0</v>
      </c>
      <c r="K148" s="150"/>
    </row>
    <row r="149" spans="1:11" ht="15.75" outlineLevel="1" x14ac:dyDescent="0.2">
      <c r="A149" s="100" t="s">
        <v>2089</v>
      </c>
      <c r="B149" s="28" t="s">
        <v>639</v>
      </c>
      <c r="C149" s="29" t="s">
        <v>244</v>
      </c>
      <c r="D149" s="56">
        <v>0</v>
      </c>
      <c r="E149" s="176"/>
      <c r="F149" s="188">
        <f t="shared" si="16"/>
        <v>0</v>
      </c>
      <c r="G149" s="176"/>
      <c r="H149" s="188">
        <f t="shared" si="17"/>
        <v>0</v>
      </c>
      <c r="I149" s="176">
        <f t="shared" si="18"/>
        <v>0</v>
      </c>
      <c r="J149" s="188">
        <f t="shared" si="19"/>
        <v>0</v>
      </c>
      <c r="K149" s="150"/>
    </row>
    <row r="150" spans="1:11" ht="31.5" outlineLevel="1" x14ac:dyDescent="0.2">
      <c r="A150" s="100" t="s">
        <v>2090</v>
      </c>
      <c r="B150" s="28" t="s">
        <v>640</v>
      </c>
      <c r="C150" s="29" t="s">
        <v>244</v>
      </c>
      <c r="D150" s="56">
        <v>0</v>
      </c>
      <c r="E150" s="176"/>
      <c r="F150" s="188">
        <f t="shared" si="16"/>
        <v>0</v>
      </c>
      <c r="G150" s="176"/>
      <c r="H150" s="188">
        <f t="shared" si="17"/>
        <v>0</v>
      </c>
      <c r="I150" s="176">
        <f t="shared" si="18"/>
        <v>0</v>
      </c>
      <c r="J150" s="188">
        <f t="shared" si="19"/>
        <v>0</v>
      </c>
      <c r="K150" s="150"/>
    </row>
    <row r="151" spans="1:11" ht="15.75" outlineLevel="1" x14ac:dyDescent="0.2">
      <c r="A151" s="100" t="s">
        <v>2091</v>
      </c>
      <c r="B151" s="28" t="s">
        <v>641</v>
      </c>
      <c r="C151" s="29" t="s">
        <v>244</v>
      </c>
      <c r="D151" s="56">
        <v>216</v>
      </c>
      <c r="E151" s="176"/>
      <c r="F151" s="188">
        <f t="shared" si="16"/>
        <v>0</v>
      </c>
      <c r="G151" s="176"/>
      <c r="H151" s="188">
        <f t="shared" si="17"/>
        <v>0</v>
      </c>
      <c r="I151" s="176">
        <f t="shared" si="18"/>
        <v>0</v>
      </c>
      <c r="J151" s="188">
        <f t="shared" si="19"/>
        <v>0</v>
      </c>
      <c r="K151" s="150"/>
    </row>
    <row r="152" spans="1:11" ht="15.75" outlineLevel="1" x14ac:dyDescent="0.2">
      <c r="A152" s="100" t="s">
        <v>2092</v>
      </c>
      <c r="B152" s="28" t="s">
        <v>642</v>
      </c>
      <c r="C152" s="29" t="s">
        <v>244</v>
      </c>
      <c r="D152" s="56">
        <v>16</v>
      </c>
      <c r="E152" s="176"/>
      <c r="F152" s="188">
        <f t="shared" si="16"/>
        <v>0</v>
      </c>
      <c r="G152" s="176"/>
      <c r="H152" s="188">
        <f t="shared" si="17"/>
        <v>0</v>
      </c>
      <c r="I152" s="176">
        <f t="shared" si="18"/>
        <v>0</v>
      </c>
      <c r="J152" s="188">
        <f t="shared" si="19"/>
        <v>0</v>
      </c>
      <c r="K152" s="150"/>
    </row>
    <row r="153" spans="1:11" ht="15.75" outlineLevel="1" x14ac:dyDescent="0.2">
      <c r="A153" s="100" t="s">
        <v>2093</v>
      </c>
      <c r="B153" s="28" t="s">
        <v>643</v>
      </c>
      <c r="C153" s="29" t="s">
        <v>244</v>
      </c>
      <c r="D153" s="56">
        <v>20</v>
      </c>
      <c r="E153" s="176"/>
      <c r="F153" s="188">
        <f t="shared" si="16"/>
        <v>0</v>
      </c>
      <c r="G153" s="176"/>
      <c r="H153" s="188">
        <f t="shared" si="17"/>
        <v>0</v>
      </c>
      <c r="I153" s="176">
        <f t="shared" si="18"/>
        <v>0</v>
      </c>
      <c r="J153" s="188">
        <f t="shared" si="19"/>
        <v>0</v>
      </c>
      <c r="K153" s="150"/>
    </row>
    <row r="154" spans="1:11" ht="15.75" outlineLevel="1" x14ac:dyDescent="0.2">
      <c r="A154" s="100" t="s">
        <v>2094</v>
      </c>
      <c r="B154" s="28" t="s">
        <v>644</v>
      </c>
      <c r="C154" s="29" t="s">
        <v>244</v>
      </c>
      <c r="D154" s="56">
        <v>8</v>
      </c>
      <c r="E154" s="176"/>
      <c r="F154" s="188">
        <f t="shared" si="16"/>
        <v>0</v>
      </c>
      <c r="G154" s="176"/>
      <c r="H154" s="188">
        <f t="shared" si="17"/>
        <v>0</v>
      </c>
      <c r="I154" s="176">
        <f t="shared" si="18"/>
        <v>0</v>
      </c>
      <c r="J154" s="188">
        <f t="shared" si="19"/>
        <v>0</v>
      </c>
      <c r="K154" s="150"/>
    </row>
    <row r="155" spans="1:11" ht="15.75" outlineLevel="1" x14ac:dyDescent="0.2">
      <c r="A155" s="100" t="s">
        <v>2095</v>
      </c>
      <c r="B155" s="28" t="s">
        <v>645</v>
      </c>
      <c r="C155" s="29" t="s">
        <v>244</v>
      </c>
      <c r="D155" s="56">
        <v>1</v>
      </c>
      <c r="E155" s="176"/>
      <c r="F155" s="188">
        <f t="shared" si="16"/>
        <v>0</v>
      </c>
      <c r="G155" s="176"/>
      <c r="H155" s="188">
        <f t="shared" si="17"/>
        <v>0</v>
      </c>
      <c r="I155" s="176">
        <f t="shared" si="18"/>
        <v>0</v>
      </c>
      <c r="J155" s="188">
        <f t="shared" si="19"/>
        <v>0</v>
      </c>
      <c r="K155" s="150"/>
    </row>
    <row r="156" spans="1:11" ht="15.75" outlineLevel="1" x14ac:dyDescent="0.2">
      <c r="A156" s="100" t="s">
        <v>2096</v>
      </c>
      <c r="B156" s="28" t="s">
        <v>646</v>
      </c>
      <c r="C156" s="29" t="s">
        <v>244</v>
      </c>
      <c r="D156" s="56">
        <v>52</v>
      </c>
      <c r="E156" s="176"/>
      <c r="F156" s="188">
        <f t="shared" si="16"/>
        <v>0</v>
      </c>
      <c r="G156" s="176"/>
      <c r="H156" s="188">
        <f t="shared" si="17"/>
        <v>0</v>
      </c>
      <c r="I156" s="176">
        <f t="shared" si="18"/>
        <v>0</v>
      </c>
      <c r="J156" s="188">
        <f t="shared" si="19"/>
        <v>0</v>
      </c>
      <c r="K156" s="150"/>
    </row>
    <row r="157" spans="1:11" ht="15.75" outlineLevel="1" x14ac:dyDescent="0.2">
      <c r="A157" s="100" t="s">
        <v>2097</v>
      </c>
      <c r="B157" s="28" t="s">
        <v>647</v>
      </c>
      <c r="C157" s="29" t="s">
        <v>244</v>
      </c>
      <c r="D157" s="56">
        <v>34</v>
      </c>
      <c r="E157" s="176"/>
      <c r="F157" s="188">
        <f t="shared" si="16"/>
        <v>0</v>
      </c>
      <c r="G157" s="176"/>
      <c r="H157" s="188">
        <f t="shared" si="17"/>
        <v>0</v>
      </c>
      <c r="I157" s="176">
        <f t="shared" si="18"/>
        <v>0</v>
      </c>
      <c r="J157" s="188">
        <f t="shared" si="19"/>
        <v>0</v>
      </c>
      <c r="K157" s="150"/>
    </row>
    <row r="158" spans="1:11" ht="31.5" outlineLevel="1" x14ac:dyDescent="0.2">
      <c r="A158" s="100" t="s">
        <v>2098</v>
      </c>
      <c r="B158" s="28" t="s">
        <v>648</v>
      </c>
      <c r="C158" s="29" t="s">
        <v>244</v>
      </c>
      <c r="D158" s="56">
        <v>34</v>
      </c>
      <c r="E158" s="176"/>
      <c r="F158" s="188">
        <f t="shared" si="16"/>
        <v>0</v>
      </c>
      <c r="G158" s="176"/>
      <c r="H158" s="188">
        <f t="shared" si="17"/>
        <v>0</v>
      </c>
      <c r="I158" s="176">
        <f t="shared" si="18"/>
        <v>0</v>
      </c>
      <c r="J158" s="188">
        <f t="shared" si="19"/>
        <v>0</v>
      </c>
      <c r="K158" s="150"/>
    </row>
    <row r="159" spans="1:11" ht="31.5" outlineLevel="1" x14ac:dyDescent="0.2">
      <c r="A159" s="100" t="s">
        <v>2099</v>
      </c>
      <c r="B159" s="28" t="s">
        <v>649</v>
      </c>
      <c r="C159" s="29" t="s">
        <v>244</v>
      </c>
      <c r="D159" s="56">
        <v>230</v>
      </c>
      <c r="E159" s="176"/>
      <c r="F159" s="188">
        <f t="shared" si="16"/>
        <v>0</v>
      </c>
      <c r="G159" s="176"/>
      <c r="H159" s="188">
        <f t="shared" si="17"/>
        <v>0</v>
      </c>
      <c r="I159" s="176">
        <f t="shared" si="18"/>
        <v>0</v>
      </c>
      <c r="J159" s="188">
        <f t="shared" si="19"/>
        <v>0</v>
      </c>
      <c r="K159" s="150"/>
    </row>
    <row r="160" spans="1:11" ht="31.5" outlineLevel="1" x14ac:dyDescent="0.2">
      <c r="A160" s="100" t="s">
        <v>2100</v>
      </c>
      <c r="B160" s="28" t="s">
        <v>650</v>
      </c>
      <c r="C160" s="29" t="s">
        <v>244</v>
      </c>
      <c r="D160" s="56">
        <v>6</v>
      </c>
      <c r="E160" s="176"/>
      <c r="F160" s="188">
        <f t="shared" si="16"/>
        <v>0</v>
      </c>
      <c r="G160" s="176"/>
      <c r="H160" s="188">
        <f t="shared" si="17"/>
        <v>0</v>
      </c>
      <c r="I160" s="176">
        <f t="shared" si="18"/>
        <v>0</v>
      </c>
      <c r="J160" s="188">
        <f t="shared" si="19"/>
        <v>0</v>
      </c>
      <c r="K160" s="150"/>
    </row>
    <row r="161" spans="1:11" ht="31.5" outlineLevel="1" x14ac:dyDescent="0.2">
      <c r="A161" s="100" t="s">
        <v>2101</v>
      </c>
      <c r="B161" s="28" t="s">
        <v>651</v>
      </c>
      <c r="C161" s="29" t="s">
        <v>244</v>
      </c>
      <c r="D161" s="56">
        <v>20</v>
      </c>
      <c r="E161" s="176"/>
      <c r="F161" s="188">
        <f t="shared" si="16"/>
        <v>0</v>
      </c>
      <c r="G161" s="176"/>
      <c r="H161" s="188">
        <f t="shared" si="17"/>
        <v>0</v>
      </c>
      <c r="I161" s="176">
        <f t="shared" si="18"/>
        <v>0</v>
      </c>
      <c r="J161" s="188">
        <f t="shared" si="19"/>
        <v>0</v>
      </c>
      <c r="K161" s="150"/>
    </row>
    <row r="162" spans="1:11" ht="31.5" outlineLevel="1" x14ac:dyDescent="0.2">
      <c r="A162" s="100" t="s">
        <v>2102</v>
      </c>
      <c r="B162" s="28" t="s">
        <v>652</v>
      </c>
      <c r="C162" s="29" t="s">
        <v>244</v>
      </c>
      <c r="D162" s="56">
        <v>4</v>
      </c>
      <c r="E162" s="176"/>
      <c r="F162" s="188">
        <f t="shared" si="16"/>
        <v>0</v>
      </c>
      <c r="G162" s="176"/>
      <c r="H162" s="188">
        <f t="shared" si="17"/>
        <v>0</v>
      </c>
      <c r="I162" s="176">
        <f t="shared" si="18"/>
        <v>0</v>
      </c>
      <c r="J162" s="188">
        <f t="shared" si="19"/>
        <v>0</v>
      </c>
      <c r="K162" s="150"/>
    </row>
    <row r="163" spans="1:11" ht="15.75" outlineLevel="1" x14ac:dyDescent="0.2">
      <c r="A163" s="100" t="s">
        <v>2103</v>
      </c>
      <c r="B163" s="28" t="s">
        <v>655</v>
      </c>
      <c r="C163" s="29" t="s">
        <v>244</v>
      </c>
      <c r="D163" s="56">
        <v>20</v>
      </c>
      <c r="E163" s="176"/>
      <c r="F163" s="188">
        <f t="shared" si="16"/>
        <v>0</v>
      </c>
      <c r="G163" s="176"/>
      <c r="H163" s="188">
        <f t="shared" si="17"/>
        <v>0</v>
      </c>
      <c r="I163" s="176">
        <f t="shared" si="18"/>
        <v>0</v>
      </c>
      <c r="J163" s="188">
        <f t="shared" si="19"/>
        <v>0</v>
      </c>
      <c r="K163" s="150"/>
    </row>
    <row r="164" spans="1:11" ht="15.75" outlineLevel="1" x14ac:dyDescent="0.2">
      <c r="A164" s="100" t="s">
        <v>2104</v>
      </c>
      <c r="B164" s="28" t="s">
        <v>656</v>
      </c>
      <c r="C164" s="29" t="s">
        <v>244</v>
      </c>
      <c r="D164" s="56">
        <v>8</v>
      </c>
      <c r="E164" s="176"/>
      <c r="F164" s="188">
        <f t="shared" si="16"/>
        <v>0</v>
      </c>
      <c r="G164" s="176"/>
      <c r="H164" s="188">
        <f t="shared" si="17"/>
        <v>0</v>
      </c>
      <c r="I164" s="176">
        <f t="shared" si="18"/>
        <v>0</v>
      </c>
      <c r="J164" s="188">
        <f t="shared" si="19"/>
        <v>0</v>
      </c>
      <c r="K164" s="150"/>
    </row>
    <row r="165" spans="1:11" ht="15.75" outlineLevel="1" x14ac:dyDescent="0.2">
      <c r="A165" s="100" t="s">
        <v>2105</v>
      </c>
      <c r="B165" s="28" t="s">
        <v>657</v>
      </c>
      <c r="C165" s="29" t="s">
        <v>244</v>
      </c>
      <c r="D165" s="56">
        <v>1</v>
      </c>
      <c r="E165" s="176"/>
      <c r="F165" s="188">
        <f t="shared" si="16"/>
        <v>0</v>
      </c>
      <c r="G165" s="176"/>
      <c r="H165" s="188">
        <f t="shared" si="17"/>
        <v>0</v>
      </c>
      <c r="I165" s="176">
        <f t="shared" si="18"/>
        <v>0</v>
      </c>
      <c r="J165" s="188">
        <f t="shared" si="19"/>
        <v>0</v>
      </c>
      <c r="K165" s="150"/>
    </row>
    <row r="166" spans="1:11" ht="15.75" outlineLevel="1" x14ac:dyDescent="0.2">
      <c r="A166" s="100" t="s">
        <v>2106</v>
      </c>
      <c r="B166" s="28" t="s">
        <v>658</v>
      </c>
      <c r="C166" s="29" t="s">
        <v>244</v>
      </c>
      <c r="D166" s="56">
        <v>44</v>
      </c>
      <c r="E166" s="176"/>
      <c r="F166" s="188">
        <f t="shared" ref="F166:F198" si="20">E166*D166</f>
        <v>0</v>
      </c>
      <c r="G166" s="176"/>
      <c r="H166" s="188">
        <f t="shared" ref="H166:H198" si="21">G166*D166</f>
        <v>0</v>
      </c>
      <c r="I166" s="176">
        <f t="shared" ref="I166:I198" si="22">E166+G166</f>
        <v>0</v>
      </c>
      <c r="J166" s="188">
        <f t="shared" ref="J166:J198" si="23">D166*I166</f>
        <v>0</v>
      </c>
      <c r="K166" s="150"/>
    </row>
    <row r="167" spans="1:11" ht="15.75" outlineLevel="1" x14ac:dyDescent="0.2">
      <c r="A167" s="100" t="s">
        <v>2107</v>
      </c>
      <c r="B167" s="28" t="s">
        <v>659</v>
      </c>
      <c r="C167" s="29" t="s">
        <v>244</v>
      </c>
      <c r="D167" s="56">
        <v>44</v>
      </c>
      <c r="E167" s="176"/>
      <c r="F167" s="188">
        <f t="shared" si="20"/>
        <v>0</v>
      </c>
      <c r="G167" s="176"/>
      <c r="H167" s="188">
        <f t="shared" si="21"/>
        <v>0</v>
      </c>
      <c r="I167" s="176">
        <f t="shared" si="22"/>
        <v>0</v>
      </c>
      <c r="J167" s="188">
        <f t="shared" si="23"/>
        <v>0</v>
      </c>
      <c r="K167" s="150"/>
    </row>
    <row r="168" spans="1:11" ht="15.75" outlineLevel="1" x14ac:dyDescent="0.2">
      <c r="A168" s="100" t="s">
        <v>2108</v>
      </c>
      <c r="B168" s="28" t="s">
        <v>660</v>
      </c>
      <c r="C168" s="29" t="s">
        <v>244</v>
      </c>
      <c r="D168" s="56">
        <v>1</v>
      </c>
      <c r="E168" s="176"/>
      <c r="F168" s="188">
        <f t="shared" si="20"/>
        <v>0</v>
      </c>
      <c r="G168" s="176"/>
      <c r="H168" s="188">
        <f t="shared" si="21"/>
        <v>0</v>
      </c>
      <c r="I168" s="176">
        <f t="shared" si="22"/>
        <v>0</v>
      </c>
      <c r="J168" s="188">
        <f t="shared" si="23"/>
        <v>0</v>
      </c>
      <c r="K168" s="150"/>
    </row>
    <row r="169" spans="1:11" ht="15.75" outlineLevel="1" x14ac:dyDescent="0.2">
      <c r="A169" s="100" t="s">
        <v>2109</v>
      </c>
      <c r="B169" s="28" t="s">
        <v>661</v>
      </c>
      <c r="C169" s="29" t="s">
        <v>244</v>
      </c>
      <c r="D169" s="56">
        <v>52</v>
      </c>
      <c r="E169" s="176"/>
      <c r="F169" s="188">
        <f t="shared" si="20"/>
        <v>0</v>
      </c>
      <c r="G169" s="176"/>
      <c r="H169" s="188">
        <f t="shared" si="21"/>
        <v>0</v>
      </c>
      <c r="I169" s="176">
        <f t="shared" si="22"/>
        <v>0</v>
      </c>
      <c r="J169" s="188">
        <f t="shared" si="23"/>
        <v>0</v>
      </c>
      <c r="K169" s="150"/>
    </row>
    <row r="170" spans="1:11" ht="15.75" outlineLevel="1" x14ac:dyDescent="0.2">
      <c r="A170" s="100" t="s">
        <v>2110</v>
      </c>
      <c r="B170" s="28" t="s">
        <v>662</v>
      </c>
      <c r="C170" s="29" t="s">
        <v>244</v>
      </c>
      <c r="D170" s="56">
        <v>34</v>
      </c>
      <c r="E170" s="176"/>
      <c r="F170" s="188">
        <f t="shared" si="20"/>
        <v>0</v>
      </c>
      <c r="G170" s="176"/>
      <c r="H170" s="188">
        <f t="shared" si="21"/>
        <v>0</v>
      </c>
      <c r="I170" s="176">
        <f t="shared" si="22"/>
        <v>0</v>
      </c>
      <c r="J170" s="188">
        <f t="shared" si="23"/>
        <v>0</v>
      </c>
      <c r="K170" s="150"/>
    </row>
    <row r="171" spans="1:11" ht="15.75" outlineLevel="1" x14ac:dyDescent="0.2">
      <c r="A171" s="100" t="s">
        <v>2111</v>
      </c>
      <c r="B171" s="28" t="s">
        <v>663</v>
      </c>
      <c r="C171" s="29" t="s">
        <v>244</v>
      </c>
      <c r="D171" s="56">
        <v>216</v>
      </c>
      <c r="E171" s="176"/>
      <c r="F171" s="188">
        <f t="shared" si="20"/>
        <v>0</v>
      </c>
      <c r="G171" s="176"/>
      <c r="H171" s="188">
        <f t="shared" si="21"/>
        <v>0</v>
      </c>
      <c r="I171" s="176">
        <f t="shared" si="22"/>
        <v>0</v>
      </c>
      <c r="J171" s="188">
        <f t="shared" si="23"/>
        <v>0</v>
      </c>
      <c r="K171" s="150"/>
    </row>
    <row r="172" spans="1:11" ht="15.75" outlineLevel="1" x14ac:dyDescent="0.2">
      <c r="A172" s="100" t="s">
        <v>2112</v>
      </c>
      <c r="B172" s="28" t="s">
        <v>664</v>
      </c>
      <c r="C172" s="29" t="s">
        <v>244</v>
      </c>
      <c r="D172" s="56">
        <v>35</v>
      </c>
      <c r="E172" s="176"/>
      <c r="F172" s="188">
        <f t="shared" si="20"/>
        <v>0</v>
      </c>
      <c r="G172" s="176"/>
      <c r="H172" s="188">
        <f t="shared" si="21"/>
        <v>0</v>
      </c>
      <c r="I172" s="176">
        <f t="shared" si="22"/>
        <v>0</v>
      </c>
      <c r="J172" s="188">
        <f t="shared" si="23"/>
        <v>0</v>
      </c>
      <c r="K172" s="150"/>
    </row>
    <row r="173" spans="1:11" ht="15.75" outlineLevel="1" x14ac:dyDescent="0.2">
      <c r="A173" s="100" t="s">
        <v>2113</v>
      </c>
      <c r="B173" s="28" t="s">
        <v>665</v>
      </c>
      <c r="C173" s="29" t="s">
        <v>244</v>
      </c>
      <c r="D173" s="56">
        <v>230</v>
      </c>
      <c r="E173" s="176"/>
      <c r="F173" s="188">
        <f t="shared" si="20"/>
        <v>0</v>
      </c>
      <c r="G173" s="176"/>
      <c r="H173" s="188">
        <f t="shared" si="21"/>
        <v>0</v>
      </c>
      <c r="I173" s="176">
        <f t="shared" si="22"/>
        <v>0</v>
      </c>
      <c r="J173" s="188">
        <f t="shared" si="23"/>
        <v>0</v>
      </c>
      <c r="K173" s="150"/>
    </row>
    <row r="174" spans="1:11" ht="15.75" outlineLevel="1" x14ac:dyDescent="0.2">
      <c r="A174" s="100" t="s">
        <v>2114</v>
      </c>
      <c r="B174" s="28" t="s">
        <v>666</v>
      </c>
      <c r="C174" s="29" t="s">
        <v>244</v>
      </c>
      <c r="D174" s="56">
        <v>6</v>
      </c>
      <c r="E174" s="176"/>
      <c r="F174" s="188">
        <f t="shared" si="20"/>
        <v>0</v>
      </c>
      <c r="G174" s="176"/>
      <c r="H174" s="188">
        <f t="shared" si="21"/>
        <v>0</v>
      </c>
      <c r="I174" s="176">
        <f t="shared" si="22"/>
        <v>0</v>
      </c>
      <c r="J174" s="188">
        <f t="shared" si="23"/>
        <v>0</v>
      </c>
      <c r="K174" s="150"/>
    </row>
    <row r="175" spans="1:11" ht="15.75" outlineLevel="1" x14ac:dyDescent="0.2">
      <c r="A175" s="100" t="s">
        <v>2115</v>
      </c>
      <c r="B175" s="28" t="s">
        <v>667</v>
      </c>
      <c r="C175" s="29" t="s">
        <v>244</v>
      </c>
      <c r="D175" s="56">
        <v>20</v>
      </c>
      <c r="E175" s="176"/>
      <c r="F175" s="188">
        <f t="shared" si="20"/>
        <v>0</v>
      </c>
      <c r="G175" s="176"/>
      <c r="H175" s="188">
        <f t="shared" si="21"/>
        <v>0</v>
      </c>
      <c r="I175" s="176">
        <f t="shared" si="22"/>
        <v>0</v>
      </c>
      <c r="J175" s="188">
        <f t="shared" si="23"/>
        <v>0</v>
      </c>
      <c r="K175" s="150"/>
    </row>
    <row r="176" spans="1:11" ht="15.75" outlineLevel="1" x14ac:dyDescent="0.2">
      <c r="A176" s="100" t="s">
        <v>2116</v>
      </c>
      <c r="B176" s="28" t="s">
        <v>668</v>
      </c>
      <c r="C176" s="29" t="s">
        <v>244</v>
      </c>
      <c r="D176" s="56">
        <v>4</v>
      </c>
      <c r="E176" s="176"/>
      <c r="F176" s="188">
        <f t="shared" si="20"/>
        <v>0</v>
      </c>
      <c r="G176" s="176"/>
      <c r="H176" s="188">
        <f t="shared" si="21"/>
        <v>0</v>
      </c>
      <c r="I176" s="176">
        <f t="shared" si="22"/>
        <v>0</v>
      </c>
      <c r="J176" s="188">
        <f t="shared" si="23"/>
        <v>0</v>
      </c>
      <c r="K176" s="150"/>
    </row>
    <row r="177" spans="1:11" ht="15.75" outlineLevel="1" x14ac:dyDescent="0.2">
      <c r="A177" s="100" t="s">
        <v>2117</v>
      </c>
      <c r="B177" s="28" t="s">
        <v>1652</v>
      </c>
      <c r="C177" s="29" t="s">
        <v>613</v>
      </c>
      <c r="D177" s="56">
        <v>107</v>
      </c>
      <c r="E177" s="176"/>
      <c r="F177" s="188">
        <f t="shared" si="20"/>
        <v>0</v>
      </c>
      <c r="G177" s="176"/>
      <c r="H177" s="188">
        <f t="shared" si="21"/>
        <v>0</v>
      </c>
      <c r="I177" s="176">
        <f t="shared" si="22"/>
        <v>0</v>
      </c>
      <c r="J177" s="188">
        <f t="shared" si="23"/>
        <v>0</v>
      </c>
      <c r="K177" s="150"/>
    </row>
    <row r="178" spans="1:11" ht="15.75" outlineLevel="1" x14ac:dyDescent="0.2">
      <c r="A178" s="100" t="s">
        <v>2118</v>
      </c>
      <c r="B178" s="28" t="s">
        <v>1651</v>
      </c>
      <c r="C178" s="29" t="s">
        <v>613</v>
      </c>
      <c r="D178" s="56">
        <v>107</v>
      </c>
      <c r="E178" s="176"/>
      <c r="F178" s="188">
        <f t="shared" si="20"/>
        <v>0</v>
      </c>
      <c r="G178" s="176"/>
      <c r="H178" s="188">
        <f t="shared" si="21"/>
        <v>0</v>
      </c>
      <c r="I178" s="176">
        <f t="shared" si="22"/>
        <v>0</v>
      </c>
      <c r="J178" s="188">
        <f t="shared" si="23"/>
        <v>0</v>
      </c>
      <c r="K178" s="150"/>
    </row>
    <row r="179" spans="1:11" ht="204.75" outlineLevel="1" x14ac:dyDescent="0.2">
      <c r="A179" s="100" t="s">
        <v>2119</v>
      </c>
      <c r="B179" s="28" t="s">
        <v>1653</v>
      </c>
      <c r="C179" s="29" t="s">
        <v>611</v>
      </c>
      <c r="D179" s="56">
        <v>34</v>
      </c>
      <c r="E179" s="193"/>
      <c r="F179" s="188">
        <f t="shared" si="20"/>
        <v>0</v>
      </c>
      <c r="G179" s="176"/>
      <c r="H179" s="188">
        <f t="shared" si="21"/>
        <v>0</v>
      </c>
      <c r="I179" s="176">
        <f t="shared" si="22"/>
        <v>0</v>
      </c>
      <c r="J179" s="188">
        <f t="shared" si="23"/>
        <v>0</v>
      </c>
      <c r="K179" s="150"/>
    </row>
    <row r="180" spans="1:11" ht="110.25" outlineLevel="1" x14ac:dyDescent="0.2">
      <c r="A180" s="100" t="s">
        <v>2120</v>
      </c>
      <c r="B180" s="28" t="s">
        <v>669</v>
      </c>
      <c r="C180" s="29" t="s">
        <v>611</v>
      </c>
      <c r="D180" s="56">
        <v>4</v>
      </c>
      <c r="E180" s="193"/>
      <c r="F180" s="188">
        <f t="shared" si="20"/>
        <v>0</v>
      </c>
      <c r="G180" s="176"/>
      <c r="H180" s="188">
        <f t="shared" si="21"/>
        <v>0</v>
      </c>
      <c r="I180" s="176">
        <f t="shared" si="22"/>
        <v>0</v>
      </c>
      <c r="J180" s="188">
        <f t="shared" si="23"/>
        <v>0</v>
      </c>
      <c r="K180" s="150"/>
    </row>
    <row r="181" spans="1:11" ht="110.25" outlineLevel="1" x14ac:dyDescent="0.2">
      <c r="A181" s="100" t="s">
        <v>2121</v>
      </c>
      <c r="B181" s="28" t="s">
        <v>670</v>
      </c>
      <c r="C181" s="29" t="s">
        <v>611</v>
      </c>
      <c r="D181" s="56">
        <v>4</v>
      </c>
      <c r="E181" s="193"/>
      <c r="F181" s="188">
        <f t="shared" si="20"/>
        <v>0</v>
      </c>
      <c r="G181" s="176"/>
      <c r="H181" s="188">
        <f t="shared" si="21"/>
        <v>0</v>
      </c>
      <c r="I181" s="176">
        <f t="shared" si="22"/>
        <v>0</v>
      </c>
      <c r="J181" s="188">
        <f t="shared" si="23"/>
        <v>0</v>
      </c>
      <c r="K181" s="150"/>
    </row>
    <row r="182" spans="1:11" ht="94.5" outlineLevel="1" x14ac:dyDescent="0.2">
      <c r="A182" s="100" t="s">
        <v>2122</v>
      </c>
      <c r="B182" s="28" t="s">
        <v>1654</v>
      </c>
      <c r="C182" s="29" t="s">
        <v>611</v>
      </c>
      <c r="D182" s="56">
        <v>8</v>
      </c>
      <c r="E182" s="193"/>
      <c r="F182" s="188">
        <f t="shared" si="20"/>
        <v>0</v>
      </c>
      <c r="G182" s="176"/>
      <c r="H182" s="188">
        <f t="shared" si="21"/>
        <v>0</v>
      </c>
      <c r="I182" s="176">
        <f t="shared" si="22"/>
        <v>0</v>
      </c>
      <c r="J182" s="188">
        <f t="shared" si="23"/>
        <v>0</v>
      </c>
      <c r="K182" s="150"/>
    </row>
    <row r="183" spans="1:11" ht="236.25" outlineLevel="1" x14ac:dyDescent="0.2">
      <c r="A183" s="100" t="s">
        <v>2123</v>
      </c>
      <c r="B183" s="28" t="s">
        <v>671</v>
      </c>
      <c r="C183" s="29" t="s">
        <v>611</v>
      </c>
      <c r="D183" s="56">
        <v>5</v>
      </c>
      <c r="E183" s="193"/>
      <c r="F183" s="188">
        <f t="shared" si="20"/>
        <v>0</v>
      </c>
      <c r="G183" s="176"/>
      <c r="H183" s="188">
        <f t="shared" si="21"/>
        <v>0</v>
      </c>
      <c r="I183" s="176">
        <f t="shared" si="22"/>
        <v>0</v>
      </c>
      <c r="J183" s="188">
        <f t="shared" si="23"/>
        <v>0</v>
      </c>
      <c r="K183" s="150"/>
    </row>
    <row r="184" spans="1:11" ht="236.25" outlineLevel="1" x14ac:dyDescent="0.2">
      <c r="A184" s="100" t="s">
        <v>2124</v>
      </c>
      <c r="B184" s="28" t="s">
        <v>672</v>
      </c>
      <c r="C184" s="29" t="s">
        <v>611</v>
      </c>
      <c r="D184" s="56">
        <v>6</v>
      </c>
      <c r="E184" s="193"/>
      <c r="F184" s="188">
        <f t="shared" si="20"/>
        <v>0</v>
      </c>
      <c r="G184" s="176"/>
      <c r="H184" s="188">
        <f t="shared" si="21"/>
        <v>0</v>
      </c>
      <c r="I184" s="176">
        <f t="shared" si="22"/>
        <v>0</v>
      </c>
      <c r="J184" s="188">
        <f t="shared" si="23"/>
        <v>0</v>
      </c>
      <c r="K184" s="150"/>
    </row>
    <row r="185" spans="1:11" ht="157.5" outlineLevel="1" x14ac:dyDescent="0.2">
      <c r="A185" s="100" t="s">
        <v>2125</v>
      </c>
      <c r="B185" s="28" t="s">
        <v>673</v>
      </c>
      <c r="C185" s="29" t="s">
        <v>611</v>
      </c>
      <c r="D185" s="56">
        <v>52</v>
      </c>
      <c r="E185" s="193"/>
      <c r="F185" s="188">
        <f t="shared" si="20"/>
        <v>0</v>
      </c>
      <c r="G185" s="176"/>
      <c r="H185" s="188">
        <f t="shared" si="21"/>
        <v>0</v>
      </c>
      <c r="I185" s="176">
        <f t="shared" si="22"/>
        <v>0</v>
      </c>
      <c r="J185" s="188">
        <f t="shared" si="23"/>
        <v>0</v>
      </c>
      <c r="K185" s="150"/>
    </row>
    <row r="186" spans="1:11" ht="189" outlineLevel="1" x14ac:dyDescent="0.2">
      <c r="A186" s="100" t="s">
        <v>2126</v>
      </c>
      <c r="B186" s="28" t="s">
        <v>674</v>
      </c>
      <c r="C186" s="29" t="s">
        <v>611</v>
      </c>
      <c r="D186" s="56">
        <v>2</v>
      </c>
      <c r="E186" s="193"/>
      <c r="F186" s="188">
        <f t="shared" si="20"/>
        <v>0</v>
      </c>
      <c r="G186" s="176"/>
      <c r="H186" s="188">
        <f t="shared" si="21"/>
        <v>0</v>
      </c>
      <c r="I186" s="176">
        <f t="shared" si="22"/>
        <v>0</v>
      </c>
      <c r="J186" s="188">
        <f t="shared" si="23"/>
        <v>0</v>
      </c>
      <c r="K186" s="150"/>
    </row>
    <row r="187" spans="1:11" ht="189" outlineLevel="1" x14ac:dyDescent="0.2">
      <c r="A187" s="100" t="s">
        <v>2127</v>
      </c>
      <c r="B187" s="28" t="s">
        <v>675</v>
      </c>
      <c r="C187" s="29" t="s">
        <v>611</v>
      </c>
      <c r="D187" s="56">
        <v>4</v>
      </c>
      <c r="E187" s="193"/>
      <c r="F187" s="188">
        <f t="shared" si="20"/>
        <v>0</v>
      </c>
      <c r="G187" s="176"/>
      <c r="H187" s="188">
        <f t="shared" si="21"/>
        <v>0</v>
      </c>
      <c r="I187" s="176">
        <f t="shared" si="22"/>
        <v>0</v>
      </c>
      <c r="J187" s="188">
        <f t="shared" si="23"/>
        <v>0</v>
      </c>
      <c r="K187" s="150"/>
    </row>
    <row r="188" spans="1:11" ht="141.75" outlineLevel="1" x14ac:dyDescent="0.2">
      <c r="A188" s="100" t="s">
        <v>2128</v>
      </c>
      <c r="B188" s="28" t="s">
        <v>1641</v>
      </c>
      <c r="C188" s="29" t="s">
        <v>611</v>
      </c>
      <c r="D188" s="56">
        <v>7</v>
      </c>
      <c r="E188" s="193"/>
      <c r="F188" s="188">
        <f t="shared" si="20"/>
        <v>0</v>
      </c>
      <c r="G188" s="176"/>
      <c r="H188" s="188">
        <f t="shared" si="21"/>
        <v>0</v>
      </c>
      <c r="I188" s="176">
        <f t="shared" si="22"/>
        <v>0</v>
      </c>
      <c r="J188" s="188">
        <f t="shared" si="23"/>
        <v>0</v>
      </c>
      <c r="K188" s="150"/>
    </row>
    <row r="189" spans="1:11" ht="94.5" outlineLevel="1" x14ac:dyDescent="0.2">
      <c r="A189" s="100" t="s">
        <v>2129</v>
      </c>
      <c r="B189" s="28" t="s">
        <v>676</v>
      </c>
      <c r="C189" s="29" t="s">
        <v>611</v>
      </c>
      <c r="D189" s="56">
        <v>10</v>
      </c>
      <c r="E189" s="193"/>
      <c r="F189" s="188">
        <f t="shared" si="20"/>
        <v>0</v>
      </c>
      <c r="G189" s="176"/>
      <c r="H189" s="188">
        <f t="shared" si="21"/>
        <v>0</v>
      </c>
      <c r="I189" s="176">
        <f t="shared" si="22"/>
        <v>0</v>
      </c>
      <c r="J189" s="188">
        <f t="shared" si="23"/>
        <v>0</v>
      </c>
      <c r="K189" s="150"/>
    </row>
    <row r="190" spans="1:11" ht="94.5" outlineLevel="1" x14ac:dyDescent="0.2">
      <c r="A190" s="100" t="s">
        <v>2130</v>
      </c>
      <c r="B190" s="28" t="s">
        <v>677</v>
      </c>
      <c r="C190" s="29" t="s">
        <v>611</v>
      </c>
      <c r="D190" s="56">
        <v>16</v>
      </c>
      <c r="E190" s="193"/>
      <c r="F190" s="188">
        <f t="shared" si="20"/>
        <v>0</v>
      </c>
      <c r="G190" s="176"/>
      <c r="H190" s="188">
        <f t="shared" si="21"/>
        <v>0</v>
      </c>
      <c r="I190" s="176">
        <f t="shared" si="22"/>
        <v>0</v>
      </c>
      <c r="J190" s="188">
        <f t="shared" si="23"/>
        <v>0</v>
      </c>
      <c r="K190" s="150"/>
    </row>
    <row r="191" spans="1:11" ht="78.75" outlineLevel="1" x14ac:dyDescent="0.2">
      <c r="A191" s="100" t="s">
        <v>2131</v>
      </c>
      <c r="B191" s="28" t="s">
        <v>678</v>
      </c>
      <c r="C191" s="29" t="s">
        <v>611</v>
      </c>
      <c r="D191" s="56">
        <v>7</v>
      </c>
      <c r="E191" s="193"/>
      <c r="F191" s="188">
        <f t="shared" si="20"/>
        <v>0</v>
      </c>
      <c r="G191" s="176"/>
      <c r="H191" s="188">
        <f t="shared" si="21"/>
        <v>0</v>
      </c>
      <c r="I191" s="176">
        <f t="shared" si="22"/>
        <v>0</v>
      </c>
      <c r="J191" s="188">
        <f t="shared" si="23"/>
        <v>0</v>
      </c>
      <c r="K191" s="150"/>
    </row>
    <row r="192" spans="1:11" ht="47.25" outlineLevel="1" x14ac:dyDescent="0.2">
      <c r="A192" s="100" t="s">
        <v>2132</v>
      </c>
      <c r="B192" s="28" t="s">
        <v>679</v>
      </c>
      <c r="C192" s="29" t="s">
        <v>612</v>
      </c>
      <c r="D192" s="56">
        <v>3</v>
      </c>
      <c r="E192" s="193"/>
      <c r="F192" s="188">
        <f t="shared" si="20"/>
        <v>0</v>
      </c>
      <c r="G192" s="176"/>
      <c r="H192" s="188">
        <f t="shared" si="21"/>
        <v>0</v>
      </c>
      <c r="I192" s="176">
        <f t="shared" si="22"/>
        <v>0</v>
      </c>
      <c r="J192" s="188">
        <f t="shared" si="23"/>
        <v>0</v>
      </c>
      <c r="K192" s="150"/>
    </row>
    <row r="193" spans="1:11" ht="63" outlineLevel="1" x14ac:dyDescent="0.2">
      <c r="A193" s="100" t="s">
        <v>2133</v>
      </c>
      <c r="B193" s="28" t="s">
        <v>680</v>
      </c>
      <c r="C193" s="29" t="s">
        <v>613</v>
      </c>
      <c r="D193" s="56">
        <v>0.45</v>
      </c>
      <c r="E193" s="176"/>
      <c r="F193" s="188">
        <f t="shared" si="20"/>
        <v>0</v>
      </c>
      <c r="G193" s="176"/>
      <c r="H193" s="188">
        <f t="shared" si="21"/>
        <v>0</v>
      </c>
      <c r="I193" s="176">
        <f t="shared" si="22"/>
        <v>0</v>
      </c>
      <c r="J193" s="188">
        <f t="shared" si="23"/>
        <v>0</v>
      </c>
      <c r="K193" s="150"/>
    </row>
    <row r="194" spans="1:11" ht="78.75" outlineLevel="1" x14ac:dyDescent="0.2">
      <c r="A194" s="100" t="s">
        <v>2134</v>
      </c>
      <c r="B194" s="28" t="s">
        <v>681</v>
      </c>
      <c r="C194" s="29" t="s">
        <v>613</v>
      </c>
      <c r="D194" s="159">
        <v>4.0000000000000001E-3</v>
      </c>
      <c r="E194" s="176"/>
      <c r="F194" s="188">
        <f t="shared" si="20"/>
        <v>0</v>
      </c>
      <c r="G194" s="176"/>
      <c r="H194" s="188">
        <f t="shared" si="21"/>
        <v>0</v>
      </c>
      <c r="I194" s="176">
        <f t="shared" si="22"/>
        <v>0</v>
      </c>
      <c r="J194" s="188">
        <f t="shared" si="23"/>
        <v>0</v>
      </c>
      <c r="K194" s="150"/>
    </row>
    <row r="195" spans="1:11" ht="63" outlineLevel="1" x14ac:dyDescent="0.2">
      <c r="A195" s="100" t="s">
        <v>2135</v>
      </c>
      <c r="B195" s="28" t="s">
        <v>682</v>
      </c>
      <c r="C195" s="29" t="s">
        <v>613</v>
      </c>
      <c r="D195" s="56">
        <v>0.14000000000000001</v>
      </c>
      <c r="E195" s="176"/>
      <c r="F195" s="188">
        <f t="shared" si="20"/>
        <v>0</v>
      </c>
      <c r="G195" s="176"/>
      <c r="H195" s="188">
        <f t="shared" si="21"/>
        <v>0</v>
      </c>
      <c r="I195" s="176">
        <f t="shared" si="22"/>
        <v>0</v>
      </c>
      <c r="J195" s="188">
        <f t="shared" si="23"/>
        <v>0</v>
      </c>
      <c r="K195" s="150"/>
    </row>
    <row r="196" spans="1:11" ht="15.75" outlineLevel="1" x14ac:dyDescent="0.2">
      <c r="A196" s="100" t="s">
        <v>2136</v>
      </c>
      <c r="B196" s="28" t="s">
        <v>614</v>
      </c>
      <c r="C196" s="29" t="s">
        <v>615</v>
      </c>
      <c r="D196" s="56">
        <v>6</v>
      </c>
      <c r="E196" s="176"/>
      <c r="F196" s="188">
        <f t="shared" si="20"/>
        <v>0</v>
      </c>
      <c r="G196" s="176"/>
      <c r="H196" s="188">
        <f t="shared" si="21"/>
        <v>0</v>
      </c>
      <c r="I196" s="176">
        <f t="shared" si="22"/>
        <v>0</v>
      </c>
      <c r="J196" s="188">
        <f t="shared" si="23"/>
        <v>0</v>
      </c>
      <c r="K196" s="150"/>
    </row>
    <row r="197" spans="1:11" ht="15.75" outlineLevel="1" x14ac:dyDescent="0.2">
      <c r="A197" s="100" t="s">
        <v>2137</v>
      </c>
      <c r="B197" s="28" t="s">
        <v>616</v>
      </c>
      <c r="C197" s="29" t="s">
        <v>615</v>
      </c>
      <c r="D197" s="56">
        <v>6</v>
      </c>
      <c r="E197" s="176"/>
      <c r="F197" s="188">
        <f t="shared" si="20"/>
        <v>0</v>
      </c>
      <c r="G197" s="176"/>
      <c r="H197" s="188">
        <f t="shared" si="21"/>
        <v>0</v>
      </c>
      <c r="I197" s="176">
        <f t="shared" si="22"/>
        <v>0</v>
      </c>
      <c r="J197" s="188">
        <f t="shared" si="23"/>
        <v>0</v>
      </c>
      <c r="K197" s="150"/>
    </row>
    <row r="198" spans="1:11" ht="15.75" outlineLevel="1" x14ac:dyDescent="0.2">
      <c r="A198" s="180" t="s">
        <v>2138</v>
      </c>
      <c r="B198" s="99" t="s">
        <v>3445</v>
      </c>
      <c r="C198" s="102" t="s">
        <v>131</v>
      </c>
      <c r="D198" s="103">
        <v>1</v>
      </c>
      <c r="E198" s="178"/>
      <c r="F198" s="189">
        <f t="shared" si="20"/>
        <v>0</v>
      </c>
      <c r="G198" s="178"/>
      <c r="H198" s="189">
        <f t="shared" si="21"/>
        <v>0</v>
      </c>
      <c r="I198" s="178">
        <f t="shared" si="22"/>
        <v>0</v>
      </c>
      <c r="J198" s="189">
        <f t="shared" si="23"/>
        <v>0</v>
      </c>
      <c r="K198" s="150"/>
    </row>
    <row r="199" spans="1:11" ht="15.75" x14ac:dyDescent="0.2">
      <c r="A199" s="64" t="s">
        <v>1888</v>
      </c>
      <c r="B199" s="63" t="s">
        <v>683</v>
      </c>
      <c r="C199" s="65"/>
      <c r="D199" s="66"/>
      <c r="E199" s="175"/>
      <c r="F199" s="187">
        <f>SUBTOTAL(9,F200:F292)</f>
        <v>0</v>
      </c>
      <c r="G199" s="175"/>
      <c r="H199" s="187">
        <f>SUBTOTAL(9,H200:H292)</f>
        <v>0</v>
      </c>
      <c r="I199" s="175"/>
      <c r="J199" s="187">
        <f>SUBTOTAL(9,J200:J292)</f>
        <v>0</v>
      </c>
      <c r="K199" s="107" t="s">
        <v>1687</v>
      </c>
    </row>
    <row r="200" spans="1:11" ht="63" outlineLevel="1" x14ac:dyDescent="0.2">
      <c r="A200" s="100" t="s">
        <v>2139</v>
      </c>
      <c r="B200" s="28" t="s">
        <v>689</v>
      </c>
      <c r="C200" s="108" t="s">
        <v>191</v>
      </c>
      <c r="D200" s="58">
        <v>1</v>
      </c>
      <c r="E200" s="193"/>
      <c r="F200" s="194">
        <f t="shared" ref="F200" si="24">E200*D200</f>
        <v>0</v>
      </c>
      <c r="G200" s="193"/>
      <c r="H200" s="188">
        <f t="shared" ref="H200" si="25">G200*D200</f>
        <v>0</v>
      </c>
      <c r="I200" s="176">
        <f t="shared" ref="I200" si="26">E200+G200</f>
        <v>0</v>
      </c>
      <c r="J200" s="188">
        <f t="shared" ref="J200" si="27">D200*I200</f>
        <v>0</v>
      </c>
      <c r="K200" s="150"/>
    </row>
    <row r="201" spans="1:11" ht="63" outlineLevel="1" x14ac:dyDescent="0.2">
      <c r="A201" s="100" t="s">
        <v>2140</v>
      </c>
      <c r="B201" s="28" t="s">
        <v>690</v>
      </c>
      <c r="C201" s="108" t="s">
        <v>191</v>
      </c>
      <c r="D201" s="58">
        <v>1</v>
      </c>
      <c r="E201" s="193"/>
      <c r="F201" s="194">
        <f t="shared" ref="F201" si="28">E201*D201</f>
        <v>0</v>
      </c>
      <c r="G201" s="193"/>
      <c r="H201" s="188">
        <f t="shared" ref="H201" si="29">G201*D201</f>
        <v>0</v>
      </c>
      <c r="I201" s="176">
        <f t="shared" ref="I201" si="30">E201+G201</f>
        <v>0</v>
      </c>
      <c r="J201" s="188">
        <f t="shared" ref="J201" si="31">D201*I201</f>
        <v>0</v>
      </c>
      <c r="K201" s="150"/>
    </row>
    <row r="202" spans="1:11" ht="31.5" outlineLevel="1" x14ac:dyDescent="0.2">
      <c r="A202" s="100" t="s">
        <v>2141</v>
      </c>
      <c r="B202" s="142" t="s">
        <v>691</v>
      </c>
      <c r="C202" s="143" t="s">
        <v>611</v>
      </c>
      <c r="D202" s="144">
        <v>1</v>
      </c>
      <c r="E202" s="177"/>
      <c r="F202" s="190"/>
      <c r="G202" s="177"/>
      <c r="H202" s="190"/>
      <c r="I202" s="177"/>
      <c r="J202" s="190"/>
      <c r="K202" s="151" t="s">
        <v>1838</v>
      </c>
    </row>
    <row r="203" spans="1:11" ht="31.5" outlineLevel="1" x14ac:dyDescent="0.2">
      <c r="A203" s="100" t="s">
        <v>2142</v>
      </c>
      <c r="B203" s="142" t="s">
        <v>692</v>
      </c>
      <c r="C203" s="143" t="s">
        <v>611</v>
      </c>
      <c r="D203" s="144">
        <v>1</v>
      </c>
      <c r="E203" s="177"/>
      <c r="F203" s="190"/>
      <c r="G203" s="177"/>
      <c r="H203" s="190"/>
      <c r="I203" s="177"/>
      <c r="J203" s="190"/>
      <c r="K203" s="151" t="s">
        <v>1839</v>
      </c>
    </row>
    <row r="204" spans="1:11" ht="15.75" outlineLevel="1" x14ac:dyDescent="0.2">
      <c r="A204" s="100" t="s">
        <v>2143</v>
      </c>
      <c r="B204" s="28" t="s">
        <v>693</v>
      </c>
      <c r="C204" s="29" t="s">
        <v>611</v>
      </c>
      <c r="D204" s="56">
        <v>2</v>
      </c>
      <c r="E204" s="176"/>
      <c r="F204" s="188">
        <f t="shared" ref="F204:F268" si="32">E204*D204</f>
        <v>0</v>
      </c>
      <c r="G204" s="176"/>
      <c r="H204" s="188">
        <f t="shared" ref="H204:H268" si="33">G204*D204</f>
        <v>0</v>
      </c>
      <c r="I204" s="176">
        <f t="shared" ref="I204:I268" si="34">E204+G204</f>
        <v>0</v>
      </c>
      <c r="J204" s="188">
        <f t="shared" ref="J204:J268" si="35">D204*I204</f>
        <v>0</v>
      </c>
      <c r="K204" s="150"/>
    </row>
    <row r="205" spans="1:11" ht="31.5" outlineLevel="1" x14ac:dyDescent="0.2">
      <c r="A205" s="100" t="s">
        <v>2144</v>
      </c>
      <c r="B205" s="28" t="s">
        <v>694</v>
      </c>
      <c r="C205" s="29" t="s">
        <v>191</v>
      </c>
      <c r="D205" s="56">
        <v>1</v>
      </c>
      <c r="E205" s="176"/>
      <c r="F205" s="188">
        <f t="shared" si="32"/>
        <v>0</v>
      </c>
      <c r="G205" s="176"/>
      <c r="H205" s="188">
        <f t="shared" si="33"/>
        <v>0</v>
      </c>
      <c r="I205" s="176">
        <f t="shared" si="34"/>
        <v>0</v>
      </c>
      <c r="J205" s="188">
        <f t="shared" si="35"/>
        <v>0</v>
      </c>
      <c r="K205" s="150"/>
    </row>
    <row r="206" spans="1:11" ht="15.75" outlineLevel="1" x14ac:dyDescent="0.2">
      <c r="A206" s="100" t="s">
        <v>2145</v>
      </c>
      <c r="B206" s="28" t="s">
        <v>695</v>
      </c>
      <c r="C206" s="29" t="s">
        <v>191</v>
      </c>
      <c r="D206" s="56">
        <v>2</v>
      </c>
      <c r="E206" s="176"/>
      <c r="F206" s="188">
        <f t="shared" si="32"/>
        <v>0</v>
      </c>
      <c r="G206" s="176"/>
      <c r="H206" s="188">
        <f t="shared" si="33"/>
        <v>0</v>
      </c>
      <c r="I206" s="176">
        <f t="shared" si="34"/>
        <v>0</v>
      </c>
      <c r="J206" s="188">
        <f t="shared" si="35"/>
        <v>0</v>
      </c>
      <c r="K206" s="150"/>
    </row>
    <row r="207" spans="1:11" ht="47.25" outlineLevel="1" x14ac:dyDescent="0.2">
      <c r="A207" s="100" t="s">
        <v>2146</v>
      </c>
      <c r="B207" s="28" t="s">
        <v>696</v>
      </c>
      <c r="C207" s="29" t="s">
        <v>191</v>
      </c>
      <c r="D207" s="56">
        <v>1</v>
      </c>
      <c r="E207" s="176"/>
      <c r="F207" s="188">
        <f t="shared" si="32"/>
        <v>0</v>
      </c>
      <c r="G207" s="176"/>
      <c r="H207" s="188">
        <f t="shared" si="33"/>
        <v>0</v>
      </c>
      <c r="I207" s="176">
        <f t="shared" si="34"/>
        <v>0</v>
      </c>
      <c r="J207" s="188">
        <f t="shared" si="35"/>
        <v>0</v>
      </c>
      <c r="K207" s="150"/>
    </row>
    <row r="208" spans="1:11" ht="31.5" outlineLevel="1" x14ac:dyDescent="0.2">
      <c r="A208" s="100" t="s">
        <v>2147</v>
      </c>
      <c r="B208" s="28" t="s">
        <v>697</v>
      </c>
      <c r="C208" s="29" t="s">
        <v>191</v>
      </c>
      <c r="D208" s="56">
        <v>2</v>
      </c>
      <c r="E208" s="176"/>
      <c r="F208" s="188">
        <f t="shared" si="32"/>
        <v>0</v>
      </c>
      <c r="G208" s="176"/>
      <c r="H208" s="188">
        <f t="shared" si="33"/>
        <v>0</v>
      </c>
      <c r="I208" s="176">
        <f t="shared" si="34"/>
        <v>0</v>
      </c>
      <c r="J208" s="188">
        <f t="shared" si="35"/>
        <v>0</v>
      </c>
      <c r="K208" s="150"/>
    </row>
    <row r="209" spans="1:11" ht="47.25" outlineLevel="1" x14ac:dyDescent="0.2">
      <c r="A209" s="100" t="s">
        <v>2148</v>
      </c>
      <c r="B209" s="28" t="s">
        <v>698</v>
      </c>
      <c r="C209" s="29" t="s">
        <v>191</v>
      </c>
      <c r="D209" s="56">
        <v>1</v>
      </c>
      <c r="E209" s="176"/>
      <c r="F209" s="188">
        <f t="shared" si="32"/>
        <v>0</v>
      </c>
      <c r="G209" s="176"/>
      <c r="H209" s="188">
        <f t="shared" si="33"/>
        <v>0</v>
      </c>
      <c r="I209" s="176">
        <f t="shared" si="34"/>
        <v>0</v>
      </c>
      <c r="J209" s="188">
        <f t="shared" si="35"/>
        <v>0</v>
      </c>
      <c r="K209" s="150"/>
    </row>
    <row r="210" spans="1:11" ht="15.75" outlineLevel="1" x14ac:dyDescent="0.2">
      <c r="A210" s="100" t="s">
        <v>2149</v>
      </c>
      <c r="B210" s="28" t="s">
        <v>684</v>
      </c>
      <c r="C210" s="29" t="s">
        <v>611</v>
      </c>
      <c r="D210" s="56">
        <v>1</v>
      </c>
      <c r="E210" s="176"/>
      <c r="F210" s="188">
        <f t="shared" si="32"/>
        <v>0</v>
      </c>
      <c r="G210" s="176"/>
      <c r="H210" s="188">
        <f t="shared" si="33"/>
        <v>0</v>
      </c>
      <c r="I210" s="176">
        <f t="shared" si="34"/>
        <v>0</v>
      </c>
      <c r="J210" s="188">
        <f t="shared" si="35"/>
        <v>0</v>
      </c>
      <c r="K210" s="150"/>
    </row>
    <row r="211" spans="1:11" ht="31.5" outlineLevel="1" x14ac:dyDescent="0.2">
      <c r="A211" s="100" t="s">
        <v>2150</v>
      </c>
      <c r="B211" s="28" t="s">
        <v>699</v>
      </c>
      <c r="C211" s="29" t="s">
        <v>191</v>
      </c>
      <c r="D211" s="56">
        <v>3</v>
      </c>
      <c r="E211" s="176"/>
      <c r="F211" s="188">
        <f t="shared" si="32"/>
        <v>0</v>
      </c>
      <c r="G211" s="176"/>
      <c r="H211" s="188">
        <f t="shared" si="33"/>
        <v>0</v>
      </c>
      <c r="I211" s="176">
        <f t="shared" si="34"/>
        <v>0</v>
      </c>
      <c r="J211" s="188">
        <f t="shared" si="35"/>
        <v>0</v>
      </c>
      <c r="K211" s="150"/>
    </row>
    <row r="212" spans="1:11" ht="15.75" outlineLevel="1" x14ac:dyDescent="0.2">
      <c r="A212" s="100" t="s">
        <v>2151</v>
      </c>
      <c r="B212" s="28" t="s">
        <v>700</v>
      </c>
      <c r="C212" s="29" t="s">
        <v>191</v>
      </c>
      <c r="D212" s="56">
        <v>6</v>
      </c>
      <c r="E212" s="176"/>
      <c r="F212" s="188">
        <f t="shared" si="32"/>
        <v>0</v>
      </c>
      <c r="G212" s="176"/>
      <c r="H212" s="188">
        <f t="shared" si="33"/>
        <v>0</v>
      </c>
      <c r="I212" s="176">
        <f t="shared" si="34"/>
        <v>0</v>
      </c>
      <c r="J212" s="188">
        <f t="shared" si="35"/>
        <v>0</v>
      </c>
      <c r="K212" s="150"/>
    </row>
    <row r="213" spans="1:11" ht="31.5" outlineLevel="1" x14ac:dyDescent="0.2">
      <c r="A213" s="100" t="s">
        <v>2152</v>
      </c>
      <c r="B213" s="28" t="s">
        <v>701</v>
      </c>
      <c r="C213" s="29" t="s">
        <v>191</v>
      </c>
      <c r="D213" s="56">
        <v>3</v>
      </c>
      <c r="E213" s="176"/>
      <c r="F213" s="188">
        <f t="shared" si="32"/>
        <v>0</v>
      </c>
      <c r="G213" s="176"/>
      <c r="H213" s="188">
        <f t="shared" si="33"/>
        <v>0</v>
      </c>
      <c r="I213" s="176">
        <f t="shared" si="34"/>
        <v>0</v>
      </c>
      <c r="J213" s="188">
        <f t="shared" si="35"/>
        <v>0</v>
      </c>
      <c r="K213" s="150"/>
    </row>
    <row r="214" spans="1:11" ht="47.25" outlineLevel="1" x14ac:dyDescent="0.2">
      <c r="A214" s="100" t="s">
        <v>2153</v>
      </c>
      <c r="B214" s="28" t="s">
        <v>702</v>
      </c>
      <c r="C214" s="29" t="s">
        <v>191</v>
      </c>
      <c r="D214" s="56">
        <v>1</v>
      </c>
      <c r="E214" s="176"/>
      <c r="F214" s="188">
        <f t="shared" si="32"/>
        <v>0</v>
      </c>
      <c r="G214" s="176"/>
      <c r="H214" s="188">
        <f t="shared" si="33"/>
        <v>0</v>
      </c>
      <c r="I214" s="176">
        <f t="shared" si="34"/>
        <v>0</v>
      </c>
      <c r="J214" s="188">
        <f t="shared" si="35"/>
        <v>0</v>
      </c>
      <c r="K214" s="150"/>
    </row>
    <row r="215" spans="1:11" ht="15.75" outlineLevel="1" x14ac:dyDescent="0.2">
      <c r="A215" s="100" t="s">
        <v>2154</v>
      </c>
      <c r="B215" s="28" t="s">
        <v>685</v>
      </c>
      <c r="C215" s="29" t="s">
        <v>611</v>
      </c>
      <c r="D215" s="56">
        <v>1</v>
      </c>
      <c r="E215" s="176"/>
      <c r="F215" s="188">
        <f t="shared" si="32"/>
        <v>0</v>
      </c>
      <c r="G215" s="176"/>
      <c r="H215" s="188">
        <f t="shared" si="33"/>
        <v>0</v>
      </c>
      <c r="I215" s="176">
        <f t="shared" si="34"/>
        <v>0</v>
      </c>
      <c r="J215" s="188">
        <f t="shared" si="35"/>
        <v>0</v>
      </c>
      <c r="K215" s="150"/>
    </row>
    <row r="216" spans="1:11" ht="15.75" outlineLevel="1" x14ac:dyDescent="0.2">
      <c r="A216" s="100" t="s">
        <v>2155</v>
      </c>
      <c r="B216" s="28" t="s">
        <v>686</v>
      </c>
      <c r="C216" s="29" t="s">
        <v>611</v>
      </c>
      <c r="D216" s="56">
        <v>2</v>
      </c>
      <c r="E216" s="176"/>
      <c r="F216" s="188">
        <f t="shared" si="32"/>
        <v>0</v>
      </c>
      <c r="G216" s="176"/>
      <c r="H216" s="188">
        <f t="shared" si="33"/>
        <v>0</v>
      </c>
      <c r="I216" s="176">
        <f t="shared" si="34"/>
        <v>0</v>
      </c>
      <c r="J216" s="188">
        <f t="shared" si="35"/>
        <v>0</v>
      </c>
      <c r="K216" s="150"/>
    </row>
    <row r="217" spans="1:11" ht="31.5" outlineLevel="1" x14ac:dyDescent="0.2">
      <c r="A217" s="100" t="s">
        <v>2156</v>
      </c>
      <c r="B217" s="28" t="s">
        <v>703</v>
      </c>
      <c r="C217" s="29" t="s">
        <v>612</v>
      </c>
      <c r="D217" s="56">
        <v>2</v>
      </c>
      <c r="E217" s="176"/>
      <c r="F217" s="188">
        <f t="shared" si="32"/>
        <v>0</v>
      </c>
      <c r="G217" s="176"/>
      <c r="H217" s="188">
        <f t="shared" si="33"/>
        <v>0</v>
      </c>
      <c r="I217" s="176">
        <f t="shared" si="34"/>
        <v>0</v>
      </c>
      <c r="J217" s="188">
        <f t="shared" si="35"/>
        <v>0</v>
      </c>
      <c r="K217" s="150"/>
    </row>
    <row r="218" spans="1:11" ht="31.5" outlineLevel="1" x14ac:dyDescent="0.2">
      <c r="A218" s="100" t="s">
        <v>2157</v>
      </c>
      <c r="B218" s="28" t="s">
        <v>704</v>
      </c>
      <c r="C218" s="29" t="s">
        <v>612</v>
      </c>
      <c r="D218" s="56">
        <v>16</v>
      </c>
      <c r="E218" s="176"/>
      <c r="F218" s="188">
        <f t="shared" si="32"/>
        <v>0</v>
      </c>
      <c r="G218" s="176"/>
      <c r="H218" s="188">
        <f t="shared" si="33"/>
        <v>0</v>
      </c>
      <c r="I218" s="176">
        <f t="shared" si="34"/>
        <v>0</v>
      </c>
      <c r="J218" s="188">
        <f t="shared" si="35"/>
        <v>0</v>
      </c>
      <c r="K218" s="150"/>
    </row>
    <row r="219" spans="1:11" ht="31.5" outlineLevel="1" x14ac:dyDescent="0.2">
      <c r="A219" s="100" t="s">
        <v>2158</v>
      </c>
      <c r="B219" s="28" t="s">
        <v>705</v>
      </c>
      <c r="C219" s="29" t="s">
        <v>612</v>
      </c>
      <c r="D219" s="56">
        <v>6</v>
      </c>
      <c r="E219" s="176"/>
      <c r="F219" s="188">
        <f t="shared" si="32"/>
        <v>0</v>
      </c>
      <c r="G219" s="176"/>
      <c r="H219" s="188">
        <f t="shared" si="33"/>
        <v>0</v>
      </c>
      <c r="I219" s="176">
        <f t="shared" si="34"/>
        <v>0</v>
      </c>
      <c r="J219" s="188">
        <f t="shared" si="35"/>
        <v>0</v>
      </c>
      <c r="K219" s="150"/>
    </row>
    <row r="220" spans="1:11" ht="31.5" outlineLevel="1" x14ac:dyDescent="0.2">
      <c r="A220" s="100" t="s">
        <v>2159</v>
      </c>
      <c r="B220" s="28" t="s">
        <v>706</v>
      </c>
      <c r="C220" s="29" t="s">
        <v>612</v>
      </c>
      <c r="D220" s="56">
        <v>1</v>
      </c>
      <c r="E220" s="176"/>
      <c r="F220" s="188">
        <f t="shared" si="32"/>
        <v>0</v>
      </c>
      <c r="G220" s="176"/>
      <c r="H220" s="188">
        <f t="shared" si="33"/>
        <v>0</v>
      </c>
      <c r="I220" s="176">
        <f t="shared" si="34"/>
        <v>0</v>
      </c>
      <c r="J220" s="188">
        <f t="shared" si="35"/>
        <v>0</v>
      </c>
      <c r="K220" s="150"/>
    </row>
    <row r="221" spans="1:11" ht="31.5" outlineLevel="1" x14ac:dyDescent="0.2">
      <c r="A221" s="100" t="s">
        <v>2160</v>
      </c>
      <c r="B221" s="28" t="s">
        <v>707</v>
      </c>
      <c r="C221" s="29" t="s">
        <v>612</v>
      </c>
      <c r="D221" s="56">
        <v>1</v>
      </c>
      <c r="E221" s="176"/>
      <c r="F221" s="188">
        <f t="shared" si="32"/>
        <v>0</v>
      </c>
      <c r="G221" s="176"/>
      <c r="H221" s="188">
        <f t="shared" si="33"/>
        <v>0</v>
      </c>
      <c r="I221" s="176">
        <f t="shared" si="34"/>
        <v>0</v>
      </c>
      <c r="J221" s="188">
        <f t="shared" si="35"/>
        <v>0</v>
      </c>
      <c r="K221" s="150"/>
    </row>
    <row r="222" spans="1:11" ht="31.5" outlineLevel="1" x14ac:dyDescent="0.2">
      <c r="A222" s="100" t="s">
        <v>2161</v>
      </c>
      <c r="B222" s="28" t="s">
        <v>708</v>
      </c>
      <c r="C222" s="29" t="s">
        <v>612</v>
      </c>
      <c r="D222" s="56">
        <v>2</v>
      </c>
      <c r="E222" s="176"/>
      <c r="F222" s="188">
        <f t="shared" si="32"/>
        <v>0</v>
      </c>
      <c r="G222" s="176"/>
      <c r="H222" s="188">
        <f t="shared" si="33"/>
        <v>0</v>
      </c>
      <c r="I222" s="176">
        <f t="shared" si="34"/>
        <v>0</v>
      </c>
      <c r="J222" s="188">
        <f t="shared" si="35"/>
        <v>0</v>
      </c>
      <c r="K222" s="150"/>
    </row>
    <row r="223" spans="1:11" ht="15.75" outlineLevel="1" x14ac:dyDescent="0.2">
      <c r="A223" s="100" t="s">
        <v>2162</v>
      </c>
      <c r="B223" s="28" t="s">
        <v>709</v>
      </c>
      <c r="C223" s="29" t="s">
        <v>612</v>
      </c>
      <c r="D223" s="56">
        <v>1</v>
      </c>
      <c r="E223" s="176"/>
      <c r="F223" s="188">
        <f t="shared" si="32"/>
        <v>0</v>
      </c>
      <c r="G223" s="176"/>
      <c r="H223" s="188">
        <f t="shared" si="33"/>
        <v>0</v>
      </c>
      <c r="I223" s="176">
        <f t="shared" si="34"/>
        <v>0</v>
      </c>
      <c r="J223" s="188">
        <f t="shared" si="35"/>
        <v>0</v>
      </c>
      <c r="K223" s="150"/>
    </row>
    <row r="224" spans="1:11" ht="15.75" outlineLevel="1" x14ac:dyDescent="0.2">
      <c r="A224" s="100" t="s">
        <v>2163</v>
      </c>
      <c r="B224" s="28" t="s">
        <v>710</v>
      </c>
      <c r="C224" s="29" t="s">
        <v>612</v>
      </c>
      <c r="D224" s="56">
        <v>2</v>
      </c>
      <c r="E224" s="176"/>
      <c r="F224" s="188">
        <f t="shared" si="32"/>
        <v>0</v>
      </c>
      <c r="G224" s="176"/>
      <c r="H224" s="188">
        <f t="shared" si="33"/>
        <v>0</v>
      </c>
      <c r="I224" s="176">
        <f t="shared" si="34"/>
        <v>0</v>
      </c>
      <c r="J224" s="188">
        <f t="shared" si="35"/>
        <v>0</v>
      </c>
      <c r="K224" s="150"/>
    </row>
    <row r="225" spans="1:11" ht="15.75" outlineLevel="1" x14ac:dyDescent="0.2">
      <c r="A225" s="100" t="s">
        <v>2164</v>
      </c>
      <c r="B225" s="28" t="s">
        <v>711</v>
      </c>
      <c r="C225" s="29" t="s">
        <v>612</v>
      </c>
      <c r="D225" s="56">
        <v>1</v>
      </c>
      <c r="E225" s="176"/>
      <c r="F225" s="188">
        <f t="shared" si="32"/>
        <v>0</v>
      </c>
      <c r="G225" s="176"/>
      <c r="H225" s="188">
        <f t="shared" si="33"/>
        <v>0</v>
      </c>
      <c r="I225" s="176">
        <f t="shared" si="34"/>
        <v>0</v>
      </c>
      <c r="J225" s="188">
        <f t="shared" si="35"/>
        <v>0</v>
      </c>
      <c r="K225" s="150"/>
    </row>
    <row r="226" spans="1:11" ht="15.75" outlineLevel="1" x14ac:dyDescent="0.2">
      <c r="A226" s="100" t="s">
        <v>2165</v>
      </c>
      <c r="B226" s="28" t="s">
        <v>712</v>
      </c>
      <c r="C226" s="29" t="s">
        <v>612</v>
      </c>
      <c r="D226" s="56">
        <v>1</v>
      </c>
      <c r="E226" s="176"/>
      <c r="F226" s="188">
        <f t="shared" si="32"/>
        <v>0</v>
      </c>
      <c r="G226" s="176"/>
      <c r="H226" s="188">
        <f t="shared" si="33"/>
        <v>0</v>
      </c>
      <c r="I226" s="176">
        <f t="shared" si="34"/>
        <v>0</v>
      </c>
      <c r="J226" s="188">
        <f t="shared" si="35"/>
        <v>0</v>
      </c>
      <c r="K226" s="150"/>
    </row>
    <row r="227" spans="1:11" ht="15.75" outlineLevel="1" x14ac:dyDescent="0.2">
      <c r="A227" s="100" t="s">
        <v>2166</v>
      </c>
      <c r="B227" s="28" t="s">
        <v>713</v>
      </c>
      <c r="C227" s="29" t="s">
        <v>612</v>
      </c>
      <c r="D227" s="56">
        <v>2</v>
      </c>
      <c r="E227" s="176"/>
      <c r="F227" s="188">
        <f t="shared" si="32"/>
        <v>0</v>
      </c>
      <c r="G227" s="176"/>
      <c r="H227" s="188">
        <f t="shared" si="33"/>
        <v>0</v>
      </c>
      <c r="I227" s="176">
        <f t="shared" si="34"/>
        <v>0</v>
      </c>
      <c r="J227" s="188">
        <f t="shared" si="35"/>
        <v>0</v>
      </c>
      <c r="K227" s="150"/>
    </row>
    <row r="228" spans="1:11" ht="15.75" outlineLevel="1" x14ac:dyDescent="0.2">
      <c r="A228" s="100" t="s">
        <v>2167</v>
      </c>
      <c r="B228" s="28" t="s">
        <v>714</v>
      </c>
      <c r="C228" s="29" t="s">
        <v>612</v>
      </c>
      <c r="D228" s="56">
        <v>2</v>
      </c>
      <c r="E228" s="176"/>
      <c r="F228" s="188">
        <f t="shared" si="32"/>
        <v>0</v>
      </c>
      <c r="G228" s="176"/>
      <c r="H228" s="188">
        <f t="shared" si="33"/>
        <v>0</v>
      </c>
      <c r="I228" s="176">
        <f t="shared" si="34"/>
        <v>0</v>
      </c>
      <c r="J228" s="188">
        <f t="shared" si="35"/>
        <v>0</v>
      </c>
      <c r="K228" s="150"/>
    </row>
    <row r="229" spans="1:11" ht="15.75" outlineLevel="1" x14ac:dyDescent="0.2">
      <c r="A229" s="100" t="s">
        <v>2168</v>
      </c>
      <c r="B229" s="28" t="s">
        <v>715</v>
      </c>
      <c r="C229" s="29" t="s">
        <v>612</v>
      </c>
      <c r="D229" s="56">
        <v>1</v>
      </c>
      <c r="E229" s="176"/>
      <c r="F229" s="188">
        <f t="shared" si="32"/>
        <v>0</v>
      </c>
      <c r="G229" s="176"/>
      <c r="H229" s="188">
        <f t="shared" si="33"/>
        <v>0</v>
      </c>
      <c r="I229" s="176">
        <f t="shared" si="34"/>
        <v>0</v>
      </c>
      <c r="J229" s="188">
        <f t="shared" si="35"/>
        <v>0</v>
      </c>
      <c r="K229" s="150"/>
    </row>
    <row r="230" spans="1:11" ht="15.75" outlineLevel="1" x14ac:dyDescent="0.2">
      <c r="A230" s="100" t="s">
        <v>2169</v>
      </c>
      <c r="B230" s="28" t="s">
        <v>716</v>
      </c>
      <c r="C230" s="29" t="s">
        <v>612</v>
      </c>
      <c r="D230" s="56">
        <v>1</v>
      </c>
      <c r="E230" s="176"/>
      <c r="F230" s="188">
        <f t="shared" si="32"/>
        <v>0</v>
      </c>
      <c r="G230" s="176"/>
      <c r="H230" s="188">
        <f t="shared" si="33"/>
        <v>0</v>
      </c>
      <c r="I230" s="176">
        <f t="shared" si="34"/>
        <v>0</v>
      </c>
      <c r="J230" s="188">
        <f t="shared" si="35"/>
        <v>0</v>
      </c>
      <c r="K230" s="150"/>
    </row>
    <row r="231" spans="1:11" ht="15.75" outlineLevel="1" x14ac:dyDescent="0.2">
      <c r="A231" s="100" t="s">
        <v>2170</v>
      </c>
      <c r="B231" s="28" t="s">
        <v>717</v>
      </c>
      <c r="C231" s="29" t="s">
        <v>612</v>
      </c>
      <c r="D231" s="56">
        <v>1</v>
      </c>
      <c r="E231" s="176"/>
      <c r="F231" s="188">
        <f t="shared" si="32"/>
        <v>0</v>
      </c>
      <c r="G231" s="176"/>
      <c r="H231" s="188">
        <f t="shared" si="33"/>
        <v>0</v>
      </c>
      <c r="I231" s="176">
        <f t="shared" si="34"/>
        <v>0</v>
      </c>
      <c r="J231" s="188">
        <f t="shared" si="35"/>
        <v>0</v>
      </c>
      <c r="K231" s="150"/>
    </row>
    <row r="232" spans="1:11" ht="15.75" outlineLevel="1" x14ac:dyDescent="0.2">
      <c r="A232" s="100" t="s">
        <v>2171</v>
      </c>
      <c r="B232" s="28" t="s">
        <v>718</v>
      </c>
      <c r="C232" s="29" t="s">
        <v>612</v>
      </c>
      <c r="D232" s="56">
        <v>1</v>
      </c>
      <c r="E232" s="176"/>
      <c r="F232" s="188">
        <f t="shared" si="32"/>
        <v>0</v>
      </c>
      <c r="G232" s="176"/>
      <c r="H232" s="188">
        <f t="shared" si="33"/>
        <v>0</v>
      </c>
      <c r="I232" s="176">
        <f t="shared" si="34"/>
        <v>0</v>
      </c>
      <c r="J232" s="188">
        <f t="shared" si="35"/>
        <v>0</v>
      </c>
      <c r="K232" s="150"/>
    </row>
    <row r="233" spans="1:11" ht="15.75" outlineLevel="1" x14ac:dyDescent="0.2">
      <c r="A233" s="100" t="s">
        <v>2172</v>
      </c>
      <c r="B233" s="28" t="s">
        <v>719</v>
      </c>
      <c r="C233" s="29" t="s">
        <v>612</v>
      </c>
      <c r="D233" s="56">
        <v>6</v>
      </c>
      <c r="E233" s="176"/>
      <c r="F233" s="188">
        <f t="shared" si="32"/>
        <v>0</v>
      </c>
      <c r="G233" s="176"/>
      <c r="H233" s="188">
        <f t="shared" si="33"/>
        <v>0</v>
      </c>
      <c r="I233" s="176">
        <f t="shared" si="34"/>
        <v>0</v>
      </c>
      <c r="J233" s="188">
        <f t="shared" si="35"/>
        <v>0</v>
      </c>
      <c r="K233" s="150"/>
    </row>
    <row r="234" spans="1:11" ht="31.5" outlineLevel="1" x14ac:dyDescent="0.2">
      <c r="A234" s="100" t="s">
        <v>2173</v>
      </c>
      <c r="B234" s="28" t="s">
        <v>720</v>
      </c>
      <c r="C234" s="29" t="s">
        <v>191</v>
      </c>
      <c r="D234" s="56">
        <v>1</v>
      </c>
      <c r="E234" s="176"/>
      <c r="F234" s="188">
        <f t="shared" si="32"/>
        <v>0</v>
      </c>
      <c r="G234" s="176"/>
      <c r="H234" s="188">
        <f t="shared" si="33"/>
        <v>0</v>
      </c>
      <c r="I234" s="176">
        <f t="shared" si="34"/>
        <v>0</v>
      </c>
      <c r="J234" s="188">
        <f t="shared" si="35"/>
        <v>0</v>
      </c>
      <c r="K234" s="150"/>
    </row>
    <row r="235" spans="1:11" ht="31.5" outlineLevel="1" x14ac:dyDescent="0.2">
      <c r="A235" s="100" t="s">
        <v>2174</v>
      </c>
      <c r="B235" s="28" t="s">
        <v>721</v>
      </c>
      <c r="C235" s="29" t="s">
        <v>191</v>
      </c>
      <c r="D235" s="56">
        <v>1</v>
      </c>
      <c r="E235" s="176"/>
      <c r="F235" s="188">
        <f t="shared" si="32"/>
        <v>0</v>
      </c>
      <c r="G235" s="176"/>
      <c r="H235" s="188">
        <f t="shared" si="33"/>
        <v>0</v>
      </c>
      <c r="I235" s="176">
        <f t="shared" si="34"/>
        <v>0</v>
      </c>
      <c r="J235" s="188">
        <f t="shared" si="35"/>
        <v>0</v>
      </c>
      <c r="K235" s="150"/>
    </row>
    <row r="236" spans="1:11" ht="31.5" outlineLevel="1" x14ac:dyDescent="0.2">
      <c r="A236" s="100" t="s">
        <v>2175</v>
      </c>
      <c r="B236" s="28" t="s">
        <v>722</v>
      </c>
      <c r="C236" s="29" t="s">
        <v>191</v>
      </c>
      <c r="D236" s="56">
        <v>3</v>
      </c>
      <c r="E236" s="176"/>
      <c r="F236" s="188">
        <f t="shared" si="32"/>
        <v>0</v>
      </c>
      <c r="G236" s="176"/>
      <c r="H236" s="188">
        <f t="shared" si="33"/>
        <v>0</v>
      </c>
      <c r="I236" s="176">
        <f t="shared" si="34"/>
        <v>0</v>
      </c>
      <c r="J236" s="188">
        <f t="shared" si="35"/>
        <v>0</v>
      </c>
      <c r="K236" s="150"/>
    </row>
    <row r="237" spans="1:11" ht="15.75" outlineLevel="1" x14ac:dyDescent="0.2">
      <c r="A237" s="100" t="s">
        <v>2176</v>
      </c>
      <c r="B237" s="28" t="s">
        <v>723</v>
      </c>
      <c r="C237" s="29" t="s">
        <v>612</v>
      </c>
      <c r="D237" s="56">
        <v>1</v>
      </c>
      <c r="E237" s="176"/>
      <c r="F237" s="188">
        <f t="shared" si="32"/>
        <v>0</v>
      </c>
      <c r="G237" s="176"/>
      <c r="H237" s="188">
        <f t="shared" si="33"/>
        <v>0</v>
      </c>
      <c r="I237" s="176">
        <f t="shared" si="34"/>
        <v>0</v>
      </c>
      <c r="J237" s="188">
        <f t="shared" si="35"/>
        <v>0</v>
      </c>
      <c r="K237" s="150"/>
    </row>
    <row r="238" spans="1:11" ht="15.75" outlineLevel="1" x14ac:dyDescent="0.2">
      <c r="A238" s="100" t="s">
        <v>2177</v>
      </c>
      <c r="B238" s="28" t="s">
        <v>724</v>
      </c>
      <c r="C238" s="29" t="s">
        <v>612</v>
      </c>
      <c r="D238" s="56">
        <v>1</v>
      </c>
      <c r="E238" s="176"/>
      <c r="F238" s="188">
        <f t="shared" si="32"/>
        <v>0</v>
      </c>
      <c r="G238" s="176"/>
      <c r="H238" s="188">
        <f t="shared" si="33"/>
        <v>0</v>
      </c>
      <c r="I238" s="176">
        <f t="shared" si="34"/>
        <v>0</v>
      </c>
      <c r="J238" s="188">
        <f t="shared" si="35"/>
        <v>0</v>
      </c>
      <c r="K238" s="150"/>
    </row>
    <row r="239" spans="1:11" ht="78.75" outlineLevel="1" x14ac:dyDescent="0.2">
      <c r="A239" s="100" t="s">
        <v>2178</v>
      </c>
      <c r="B239" s="28" t="s">
        <v>725</v>
      </c>
      <c r="C239" s="29" t="s">
        <v>612</v>
      </c>
      <c r="D239" s="56">
        <v>1</v>
      </c>
      <c r="E239" s="176"/>
      <c r="F239" s="188">
        <f t="shared" si="32"/>
        <v>0</v>
      </c>
      <c r="G239" s="176"/>
      <c r="H239" s="188">
        <f t="shared" si="33"/>
        <v>0</v>
      </c>
      <c r="I239" s="176">
        <f t="shared" si="34"/>
        <v>0</v>
      </c>
      <c r="J239" s="188">
        <f t="shared" si="35"/>
        <v>0</v>
      </c>
      <c r="K239" s="150"/>
    </row>
    <row r="240" spans="1:11" ht="78.75" outlineLevel="1" x14ac:dyDescent="0.2">
      <c r="A240" s="100" t="s">
        <v>2179</v>
      </c>
      <c r="B240" s="28" t="s">
        <v>726</v>
      </c>
      <c r="C240" s="29" t="s">
        <v>612</v>
      </c>
      <c r="D240" s="56">
        <v>4</v>
      </c>
      <c r="E240" s="176"/>
      <c r="F240" s="188">
        <f t="shared" si="32"/>
        <v>0</v>
      </c>
      <c r="G240" s="176"/>
      <c r="H240" s="188">
        <f t="shared" si="33"/>
        <v>0</v>
      </c>
      <c r="I240" s="176">
        <f t="shared" si="34"/>
        <v>0</v>
      </c>
      <c r="J240" s="188">
        <f t="shared" si="35"/>
        <v>0</v>
      </c>
      <c r="K240" s="150"/>
    </row>
    <row r="241" spans="1:19" ht="78.75" outlineLevel="1" x14ac:dyDescent="0.2">
      <c r="A241" s="100" t="s">
        <v>2180</v>
      </c>
      <c r="B241" s="28" t="s">
        <v>1686</v>
      </c>
      <c r="C241" s="29" t="s">
        <v>612</v>
      </c>
      <c r="D241" s="56">
        <v>4</v>
      </c>
      <c r="E241" s="176"/>
      <c r="F241" s="188">
        <f t="shared" ref="F241" si="36">E241*D241</f>
        <v>0</v>
      </c>
      <c r="G241" s="176"/>
      <c r="H241" s="188">
        <f t="shared" ref="H241" si="37">G241*D241</f>
        <v>0</v>
      </c>
      <c r="I241" s="176">
        <f t="shared" ref="I241" si="38">E241+G241</f>
        <v>0</v>
      </c>
      <c r="J241" s="188">
        <f t="shared" ref="J241" si="39">D241*I241</f>
        <v>0</v>
      </c>
      <c r="K241" s="150"/>
    </row>
    <row r="242" spans="1:19" ht="78.75" outlineLevel="1" x14ac:dyDescent="0.2">
      <c r="A242" s="100" t="s">
        <v>2181</v>
      </c>
      <c r="B242" s="28" t="s">
        <v>727</v>
      </c>
      <c r="C242" s="29" t="s">
        <v>612</v>
      </c>
      <c r="D242" s="56">
        <v>2</v>
      </c>
      <c r="E242" s="176"/>
      <c r="F242" s="188">
        <f t="shared" si="32"/>
        <v>0</v>
      </c>
      <c r="G242" s="176"/>
      <c r="H242" s="188">
        <f t="shared" si="33"/>
        <v>0</v>
      </c>
      <c r="I242" s="176">
        <f t="shared" si="34"/>
        <v>0</v>
      </c>
      <c r="J242" s="188">
        <f t="shared" si="35"/>
        <v>0</v>
      </c>
      <c r="K242" s="150"/>
    </row>
    <row r="243" spans="1:19" ht="78.75" outlineLevel="1" x14ac:dyDescent="0.2">
      <c r="A243" s="100" t="s">
        <v>2182</v>
      </c>
      <c r="B243" s="28" t="s">
        <v>728</v>
      </c>
      <c r="C243" s="29" t="s">
        <v>612</v>
      </c>
      <c r="D243" s="56">
        <v>3</v>
      </c>
      <c r="E243" s="176"/>
      <c r="F243" s="188">
        <f t="shared" si="32"/>
        <v>0</v>
      </c>
      <c r="G243" s="176"/>
      <c r="H243" s="188">
        <f t="shared" si="33"/>
        <v>0</v>
      </c>
      <c r="I243" s="176">
        <f t="shared" si="34"/>
        <v>0</v>
      </c>
      <c r="J243" s="188">
        <f t="shared" si="35"/>
        <v>0</v>
      </c>
      <c r="K243" s="150"/>
    </row>
    <row r="244" spans="1:19" ht="78.75" outlineLevel="1" x14ac:dyDescent="0.2">
      <c r="A244" s="100" t="s">
        <v>2183</v>
      </c>
      <c r="B244" s="28" t="s">
        <v>729</v>
      </c>
      <c r="C244" s="29" t="s">
        <v>612</v>
      </c>
      <c r="D244" s="56">
        <v>2</v>
      </c>
      <c r="E244" s="176"/>
      <c r="F244" s="188">
        <f t="shared" si="32"/>
        <v>0</v>
      </c>
      <c r="G244" s="176"/>
      <c r="H244" s="188">
        <f t="shared" si="33"/>
        <v>0</v>
      </c>
      <c r="I244" s="176">
        <f t="shared" si="34"/>
        <v>0</v>
      </c>
      <c r="J244" s="188">
        <f t="shared" si="35"/>
        <v>0</v>
      </c>
      <c r="K244" s="150"/>
    </row>
    <row r="245" spans="1:19" ht="31.5" outlineLevel="1" x14ac:dyDescent="0.2">
      <c r="A245" s="100" t="s">
        <v>2184</v>
      </c>
      <c r="B245" s="28" t="s">
        <v>730</v>
      </c>
      <c r="C245" s="29" t="s">
        <v>612</v>
      </c>
      <c r="D245" s="56">
        <v>1</v>
      </c>
      <c r="E245" s="176"/>
      <c r="F245" s="188">
        <f t="shared" si="32"/>
        <v>0</v>
      </c>
      <c r="G245" s="176"/>
      <c r="H245" s="188">
        <f t="shared" si="33"/>
        <v>0</v>
      </c>
      <c r="I245" s="176">
        <f t="shared" si="34"/>
        <v>0</v>
      </c>
      <c r="J245" s="188">
        <f t="shared" si="35"/>
        <v>0</v>
      </c>
      <c r="K245" s="150"/>
    </row>
    <row r="246" spans="1:19" ht="31.5" outlineLevel="1" x14ac:dyDescent="0.2">
      <c r="A246" s="100" t="s">
        <v>2185</v>
      </c>
      <c r="B246" s="28" t="s">
        <v>731</v>
      </c>
      <c r="C246" s="29" t="s">
        <v>612</v>
      </c>
      <c r="D246" s="56">
        <v>3</v>
      </c>
      <c r="E246" s="176"/>
      <c r="F246" s="188">
        <f t="shared" si="32"/>
        <v>0</v>
      </c>
      <c r="G246" s="176"/>
      <c r="H246" s="188">
        <f t="shared" si="33"/>
        <v>0</v>
      </c>
      <c r="I246" s="176">
        <f t="shared" si="34"/>
        <v>0</v>
      </c>
      <c r="J246" s="188">
        <f t="shared" si="35"/>
        <v>0</v>
      </c>
      <c r="K246" s="150"/>
    </row>
    <row r="247" spans="1:19" ht="31.5" outlineLevel="1" x14ac:dyDescent="0.2">
      <c r="A247" s="100" t="s">
        <v>2186</v>
      </c>
      <c r="B247" s="28" t="s">
        <v>732</v>
      </c>
      <c r="C247" s="29" t="s">
        <v>612</v>
      </c>
      <c r="D247" s="56">
        <v>1</v>
      </c>
      <c r="E247" s="176"/>
      <c r="F247" s="188">
        <f t="shared" si="32"/>
        <v>0</v>
      </c>
      <c r="G247" s="176"/>
      <c r="H247" s="188">
        <f t="shared" si="33"/>
        <v>0</v>
      </c>
      <c r="I247" s="176">
        <f t="shared" si="34"/>
        <v>0</v>
      </c>
      <c r="J247" s="188">
        <f t="shared" si="35"/>
        <v>0</v>
      </c>
      <c r="K247" s="150"/>
    </row>
    <row r="248" spans="1:19" ht="31.5" outlineLevel="1" x14ac:dyDescent="0.2">
      <c r="A248" s="100" t="s">
        <v>2187</v>
      </c>
      <c r="B248" s="28" t="s">
        <v>733</v>
      </c>
      <c r="C248" s="29" t="s">
        <v>612</v>
      </c>
      <c r="D248" s="56">
        <v>16</v>
      </c>
      <c r="E248" s="176"/>
      <c r="F248" s="188">
        <f t="shared" si="32"/>
        <v>0</v>
      </c>
      <c r="G248" s="176"/>
      <c r="H248" s="188">
        <f t="shared" si="33"/>
        <v>0</v>
      </c>
      <c r="I248" s="176">
        <f t="shared" si="34"/>
        <v>0</v>
      </c>
      <c r="J248" s="188">
        <f t="shared" si="35"/>
        <v>0</v>
      </c>
      <c r="K248" s="150"/>
    </row>
    <row r="249" spans="1:19" ht="31.5" outlineLevel="1" x14ac:dyDescent="0.2">
      <c r="A249" s="100" t="s">
        <v>2188</v>
      </c>
      <c r="B249" s="28" t="s">
        <v>734</v>
      </c>
      <c r="C249" s="29" t="s">
        <v>244</v>
      </c>
      <c r="D249" s="56">
        <v>1</v>
      </c>
      <c r="E249" s="176"/>
      <c r="F249" s="188">
        <f t="shared" si="32"/>
        <v>0</v>
      </c>
      <c r="G249" s="176"/>
      <c r="H249" s="188">
        <f t="shared" si="33"/>
        <v>0</v>
      </c>
      <c r="I249" s="176">
        <f t="shared" si="34"/>
        <v>0</v>
      </c>
      <c r="J249" s="188">
        <f t="shared" si="35"/>
        <v>0</v>
      </c>
      <c r="K249" s="150"/>
      <c r="M249" s="195"/>
      <c r="N249">
        <v>600</v>
      </c>
      <c r="O249" s="195">
        <f>M249*N249</f>
        <v>0</v>
      </c>
      <c r="P249">
        <f t="shared" ref="P249:P267" si="40">O249/D249</f>
        <v>0</v>
      </c>
      <c r="Q249">
        <v>800</v>
      </c>
      <c r="R249" s="195">
        <f>Q249*M249</f>
        <v>0</v>
      </c>
      <c r="S249">
        <f t="shared" ref="S249:S267" si="41">R249/D249</f>
        <v>0</v>
      </c>
    </row>
    <row r="250" spans="1:19" ht="31.5" outlineLevel="1" x14ac:dyDescent="0.2">
      <c r="A250" s="100" t="s">
        <v>2189</v>
      </c>
      <c r="B250" s="28" t="s">
        <v>735</v>
      </c>
      <c r="C250" s="29" t="s">
        <v>244</v>
      </c>
      <c r="D250" s="56">
        <v>0.4</v>
      </c>
      <c r="E250" s="176"/>
      <c r="F250" s="188">
        <f t="shared" si="32"/>
        <v>0</v>
      </c>
      <c r="G250" s="176"/>
      <c r="H250" s="188">
        <f t="shared" si="33"/>
        <v>0</v>
      </c>
      <c r="I250" s="176">
        <f t="shared" si="34"/>
        <v>0</v>
      </c>
      <c r="J250" s="188">
        <f t="shared" si="35"/>
        <v>0</v>
      </c>
      <c r="K250" s="150"/>
      <c r="M250" s="195"/>
      <c r="N250">
        <v>600</v>
      </c>
      <c r="O250" s="195">
        <f t="shared" ref="O250:O267" si="42">M250*N250</f>
        <v>0</v>
      </c>
      <c r="P250">
        <f t="shared" si="40"/>
        <v>0</v>
      </c>
      <c r="Q250">
        <v>800</v>
      </c>
      <c r="R250" s="195">
        <f t="shared" ref="R250:R267" si="43">Q250*M250</f>
        <v>0</v>
      </c>
      <c r="S250">
        <f t="shared" si="41"/>
        <v>0</v>
      </c>
    </row>
    <row r="251" spans="1:19" ht="31.5" outlineLevel="1" x14ac:dyDescent="0.2">
      <c r="A251" s="100" t="s">
        <v>2190</v>
      </c>
      <c r="B251" s="28" t="s">
        <v>736</v>
      </c>
      <c r="C251" s="29" t="s">
        <v>244</v>
      </c>
      <c r="D251" s="56">
        <v>1.4</v>
      </c>
      <c r="E251" s="176"/>
      <c r="F251" s="188">
        <f t="shared" si="32"/>
        <v>0</v>
      </c>
      <c r="G251" s="176"/>
      <c r="H251" s="188">
        <f t="shared" si="33"/>
        <v>0</v>
      </c>
      <c r="I251" s="176">
        <f t="shared" si="34"/>
        <v>0</v>
      </c>
      <c r="J251" s="188">
        <f t="shared" si="35"/>
        <v>0</v>
      </c>
      <c r="K251" s="150"/>
      <c r="M251" s="195"/>
      <c r="N251">
        <v>600</v>
      </c>
      <c r="O251" s="195">
        <f t="shared" si="42"/>
        <v>0</v>
      </c>
      <c r="P251">
        <f t="shared" si="40"/>
        <v>0</v>
      </c>
      <c r="Q251">
        <v>800</v>
      </c>
      <c r="R251" s="195">
        <f t="shared" si="43"/>
        <v>0</v>
      </c>
      <c r="S251">
        <f t="shared" si="41"/>
        <v>0</v>
      </c>
    </row>
    <row r="252" spans="1:19" ht="31.5" outlineLevel="1" x14ac:dyDescent="0.2">
      <c r="A252" s="100" t="s">
        <v>2191</v>
      </c>
      <c r="B252" s="28" t="s">
        <v>737</v>
      </c>
      <c r="C252" s="29" t="s">
        <v>244</v>
      </c>
      <c r="D252" s="56">
        <v>0.3</v>
      </c>
      <c r="E252" s="176"/>
      <c r="F252" s="188">
        <f t="shared" si="32"/>
        <v>0</v>
      </c>
      <c r="G252" s="176"/>
      <c r="H252" s="188">
        <f t="shared" si="33"/>
        <v>0</v>
      </c>
      <c r="I252" s="176">
        <f t="shared" si="34"/>
        <v>0</v>
      </c>
      <c r="J252" s="188">
        <f t="shared" si="35"/>
        <v>0</v>
      </c>
      <c r="K252" s="150"/>
      <c r="M252" s="195"/>
      <c r="N252">
        <v>600</v>
      </c>
      <c r="O252" s="195">
        <f t="shared" si="42"/>
        <v>0</v>
      </c>
      <c r="P252">
        <f t="shared" si="40"/>
        <v>0</v>
      </c>
      <c r="Q252">
        <v>800</v>
      </c>
      <c r="R252" s="195">
        <f t="shared" si="43"/>
        <v>0</v>
      </c>
      <c r="S252">
        <f t="shared" si="41"/>
        <v>0</v>
      </c>
    </row>
    <row r="253" spans="1:19" ht="31.5" outlineLevel="1" x14ac:dyDescent="0.2">
      <c r="A253" s="100" t="s">
        <v>2192</v>
      </c>
      <c r="B253" s="28" t="s">
        <v>738</v>
      </c>
      <c r="C253" s="29" t="s">
        <v>244</v>
      </c>
      <c r="D253" s="56">
        <v>1</v>
      </c>
      <c r="E253" s="176"/>
      <c r="F253" s="188">
        <f t="shared" si="32"/>
        <v>0</v>
      </c>
      <c r="G253" s="176"/>
      <c r="H253" s="188">
        <f t="shared" si="33"/>
        <v>0</v>
      </c>
      <c r="I253" s="176">
        <f t="shared" si="34"/>
        <v>0</v>
      </c>
      <c r="J253" s="188">
        <f t="shared" si="35"/>
        <v>0</v>
      </c>
      <c r="K253" s="150"/>
      <c r="M253" s="195"/>
      <c r="N253">
        <v>600</v>
      </c>
      <c r="O253" s="195">
        <f t="shared" si="42"/>
        <v>0</v>
      </c>
      <c r="P253">
        <f t="shared" si="40"/>
        <v>0</v>
      </c>
      <c r="Q253">
        <v>800</v>
      </c>
      <c r="R253" s="195">
        <f t="shared" si="43"/>
        <v>0</v>
      </c>
      <c r="S253">
        <f t="shared" si="41"/>
        <v>0</v>
      </c>
    </row>
    <row r="254" spans="1:19" ht="31.5" outlineLevel="1" x14ac:dyDescent="0.2">
      <c r="A254" s="100" t="s">
        <v>2193</v>
      </c>
      <c r="B254" s="28" t="s">
        <v>739</v>
      </c>
      <c r="C254" s="29" t="s">
        <v>244</v>
      </c>
      <c r="D254" s="56">
        <v>53.1</v>
      </c>
      <c r="E254" s="176"/>
      <c r="F254" s="188">
        <f t="shared" si="32"/>
        <v>0</v>
      </c>
      <c r="G254" s="176"/>
      <c r="H254" s="188">
        <f t="shared" si="33"/>
        <v>0</v>
      </c>
      <c r="I254" s="176">
        <f t="shared" si="34"/>
        <v>0</v>
      </c>
      <c r="J254" s="188">
        <f t="shared" si="35"/>
        <v>0</v>
      </c>
      <c r="K254" s="150"/>
      <c r="M254" s="195"/>
      <c r="N254">
        <v>600</v>
      </c>
      <c r="O254" s="195">
        <f t="shared" si="42"/>
        <v>0</v>
      </c>
      <c r="P254">
        <f t="shared" si="40"/>
        <v>0</v>
      </c>
      <c r="Q254">
        <v>800</v>
      </c>
      <c r="R254" s="195">
        <f t="shared" si="43"/>
        <v>0</v>
      </c>
      <c r="S254">
        <f t="shared" si="41"/>
        <v>0</v>
      </c>
    </row>
    <row r="255" spans="1:19" ht="31.5" outlineLevel="1" x14ac:dyDescent="0.2">
      <c r="A255" s="100" t="s">
        <v>2194</v>
      </c>
      <c r="B255" s="28" t="s">
        <v>740</v>
      </c>
      <c r="C255" s="29" t="s">
        <v>244</v>
      </c>
      <c r="D255" s="56">
        <v>75.7</v>
      </c>
      <c r="E255" s="176"/>
      <c r="F255" s="188">
        <f t="shared" si="32"/>
        <v>0</v>
      </c>
      <c r="G255" s="176"/>
      <c r="H255" s="188">
        <f t="shared" si="33"/>
        <v>0</v>
      </c>
      <c r="I255" s="176">
        <f t="shared" si="34"/>
        <v>0</v>
      </c>
      <c r="J255" s="188">
        <f t="shared" si="35"/>
        <v>0</v>
      </c>
      <c r="K255" s="150"/>
      <c r="M255" s="195"/>
      <c r="N255">
        <v>600</v>
      </c>
      <c r="O255" s="195">
        <f t="shared" si="42"/>
        <v>0</v>
      </c>
      <c r="P255">
        <f t="shared" si="40"/>
        <v>0</v>
      </c>
      <c r="Q255">
        <v>800</v>
      </c>
      <c r="R255" s="195">
        <f t="shared" si="43"/>
        <v>0</v>
      </c>
      <c r="S255">
        <f t="shared" si="41"/>
        <v>0</v>
      </c>
    </row>
    <row r="256" spans="1:19" ht="31.5" outlineLevel="1" x14ac:dyDescent="0.2">
      <c r="A256" s="100" t="s">
        <v>2195</v>
      </c>
      <c r="B256" s="28" t="s">
        <v>741</v>
      </c>
      <c r="C256" s="29" t="s">
        <v>244</v>
      </c>
      <c r="D256" s="56">
        <v>4</v>
      </c>
      <c r="E256" s="176"/>
      <c r="F256" s="188">
        <f t="shared" si="32"/>
        <v>0</v>
      </c>
      <c r="G256" s="176"/>
      <c r="H256" s="188">
        <f t="shared" si="33"/>
        <v>0</v>
      </c>
      <c r="I256" s="176">
        <f t="shared" si="34"/>
        <v>0</v>
      </c>
      <c r="J256" s="188">
        <f t="shared" si="35"/>
        <v>0</v>
      </c>
      <c r="K256" s="150"/>
      <c r="M256" s="195"/>
      <c r="N256">
        <v>600</v>
      </c>
      <c r="O256" s="195">
        <f t="shared" si="42"/>
        <v>0</v>
      </c>
      <c r="P256">
        <f t="shared" si="40"/>
        <v>0</v>
      </c>
      <c r="Q256">
        <v>800</v>
      </c>
      <c r="R256" s="195">
        <f t="shared" si="43"/>
        <v>0</v>
      </c>
      <c r="S256">
        <f t="shared" si="41"/>
        <v>0</v>
      </c>
    </row>
    <row r="257" spans="1:19" ht="31.5" outlineLevel="1" x14ac:dyDescent="0.2">
      <c r="A257" s="100" t="s">
        <v>2196</v>
      </c>
      <c r="B257" s="28" t="s">
        <v>742</v>
      </c>
      <c r="C257" s="29" t="s">
        <v>244</v>
      </c>
      <c r="D257" s="56">
        <v>3.8</v>
      </c>
      <c r="E257" s="176"/>
      <c r="F257" s="188">
        <f t="shared" si="32"/>
        <v>0</v>
      </c>
      <c r="G257" s="176"/>
      <c r="H257" s="188">
        <f t="shared" si="33"/>
        <v>0</v>
      </c>
      <c r="I257" s="176">
        <f t="shared" si="34"/>
        <v>0</v>
      </c>
      <c r="J257" s="188">
        <f t="shared" si="35"/>
        <v>0</v>
      </c>
      <c r="K257" s="150"/>
      <c r="M257" s="195"/>
      <c r="N257">
        <v>600</v>
      </c>
      <c r="O257" s="195">
        <f t="shared" si="42"/>
        <v>0</v>
      </c>
      <c r="P257">
        <f t="shared" si="40"/>
        <v>0</v>
      </c>
      <c r="Q257">
        <v>800</v>
      </c>
      <c r="R257" s="195">
        <f t="shared" si="43"/>
        <v>0</v>
      </c>
      <c r="S257">
        <f t="shared" si="41"/>
        <v>0</v>
      </c>
    </row>
    <row r="258" spans="1:19" ht="31.5" outlineLevel="1" x14ac:dyDescent="0.2">
      <c r="A258" s="100" t="s">
        <v>2197</v>
      </c>
      <c r="B258" s="28" t="s">
        <v>743</v>
      </c>
      <c r="C258" s="29" t="s">
        <v>244</v>
      </c>
      <c r="D258" s="56">
        <v>16</v>
      </c>
      <c r="E258" s="176"/>
      <c r="F258" s="188">
        <f t="shared" si="32"/>
        <v>0</v>
      </c>
      <c r="G258" s="176"/>
      <c r="H258" s="188">
        <f t="shared" si="33"/>
        <v>0</v>
      </c>
      <c r="I258" s="176">
        <f t="shared" si="34"/>
        <v>0</v>
      </c>
      <c r="J258" s="188">
        <f t="shared" si="35"/>
        <v>0</v>
      </c>
      <c r="K258" s="150"/>
      <c r="M258" s="195"/>
      <c r="N258">
        <v>600</v>
      </c>
      <c r="O258" s="195">
        <f t="shared" si="42"/>
        <v>0</v>
      </c>
      <c r="P258">
        <f t="shared" si="40"/>
        <v>0</v>
      </c>
      <c r="Q258">
        <v>800</v>
      </c>
      <c r="R258" s="195">
        <f t="shared" si="43"/>
        <v>0</v>
      </c>
      <c r="S258">
        <f t="shared" si="41"/>
        <v>0</v>
      </c>
    </row>
    <row r="259" spans="1:19" ht="31.5" outlineLevel="1" x14ac:dyDescent="0.2">
      <c r="A259" s="100" t="s">
        <v>2198</v>
      </c>
      <c r="B259" s="28" t="s">
        <v>744</v>
      </c>
      <c r="C259" s="29" t="s">
        <v>244</v>
      </c>
      <c r="D259" s="56">
        <v>4.4000000000000004</v>
      </c>
      <c r="E259" s="176"/>
      <c r="F259" s="188">
        <f t="shared" si="32"/>
        <v>0</v>
      </c>
      <c r="G259" s="176"/>
      <c r="H259" s="188">
        <f t="shared" si="33"/>
        <v>0</v>
      </c>
      <c r="I259" s="176">
        <f t="shared" si="34"/>
        <v>0</v>
      </c>
      <c r="J259" s="188">
        <f t="shared" si="35"/>
        <v>0</v>
      </c>
      <c r="K259" s="150"/>
      <c r="M259" s="195"/>
      <c r="N259">
        <v>600</v>
      </c>
      <c r="O259" s="195">
        <f t="shared" si="42"/>
        <v>0</v>
      </c>
      <c r="P259">
        <f t="shared" si="40"/>
        <v>0</v>
      </c>
      <c r="Q259">
        <v>800</v>
      </c>
      <c r="R259" s="195">
        <f t="shared" si="43"/>
        <v>0</v>
      </c>
      <c r="S259">
        <f t="shared" si="41"/>
        <v>0</v>
      </c>
    </row>
    <row r="260" spans="1:19" ht="31.5" outlineLevel="1" x14ac:dyDescent="0.2">
      <c r="A260" s="100" t="s">
        <v>2199</v>
      </c>
      <c r="B260" s="28" t="s">
        <v>745</v>
      </c>
      <c r="C260" s="29" t="s">
        <v>244</v>
      </c>
      <c r="D260" s="56">
        <v>26.5</v>
      </c>
      <c r="E260" s="176"/>
      <c r="F260" s="188">
        <f t="shared" si="32"/>
        <v>0</v>
      </c>
      <c r="G260" s="176"/>
      <c r="H260" s="188">
        <f t="shared" si="33"/>
        <v>0</v>
      </c>
      <c r="I260" s="176">
        <f t="shared" si="34"/>
        <v>0</v>
      </c>
      <c r="J260" s="188">
        <f t="shared" si="35"/>
        <v>0</v>
      </c>
      <c r="K260" s="150"/>
      <c r="M260" s="195"/>
      <c r="N260">
        <v>600</v>
      </c>
      <c r="O260" s="195">
        <f t="shared" si="42"/>
        <v>0</v>
      </c>
      <c r="P260">
        <f t="shared" si="40"/>
        <v>0</v>
      </c>
      <c r="Q260">
        <v>800</v>
      </c>
      <c r="R260" s="195">
        <f t="shared" si="43"/>
        <v>0</v>
      </c>
      <c r="S260">
        <f t="shared" si="41"/>
        <v>0</v>
      </c>
    </row>
    <row r="261" spans="1:19" ht="31.5" outlineLevel="1" x14ac:dyDescent="0.2">
      <c r="A261" s="100" t="s">
        <v>2200</v>
      </c>
      <c r="B261" s="28" t="s">
        <v>746</v>
      </c>
      <c r="C261" s="29" t="s">
        <v>244</v>
      </c>
      <c r="D261" s="56">
        <v>1.8</v>
      </c>
      <c r="E261" s="176"/>
      <c r="F261" s="188">
        <f t="shared" si="32"/>
        <v>0</v>
      </c>
      <c r="G261" s="176"/>
      <c r="H261" s="188">
        <f t="shared" si="33"/>
        <v>0</v>
      </c>
      <c r="I261" s="176">
        <f t="shared" si="34"/>
        <v>0</v>
      </c>
      <c r="J261" s="188">
        <f t="shared" si="35"/>
        <v>0</v>
      </c>
      <c r="K261" s="150"/>
      <c r="M261" s="195"/>
      <c r="N261">
        <v>600</v>
      </c>
      <c r="O261" s="195">
        <f t="shared" si="42"/>
        <v>0</v>
      </c>
      <c r="P261">
        <f t="shared" si="40"/>
        <v>0</v>
      </c>
      <c r="Q261">
        <v>800</v>
      </c>
      <c r="R261" s="195">
        <f t="shared" si="43"/>
        <v>0</v>
      </c>
      <c r="S261">
        <f t="shared" si="41"/>
        <v>0</v>
      </c>
    </row>
    <row r="262" spans="1:19" ht="31.5" outlineLevel="1" x14ac:dyDescent="0.2">
      <c r="A262" s="100" t="s">
        <v>2201</v>
      </c>
      <c r="B262" s="28" t="s">
        <v>747</v>
      </c>
      <c r="C262" s="29" t="s">
        <v>244</v>
      </c>
      <c r="D262" s="56">
        <v>19.600000000000001</v>
      </c>
      <c r="E262" s="176"/>
      <c r="F262" s="188">
        <f t="shared" si="32"/>
        <v>0</v>
      </c>
      <c r="G262" s="176"/>
      <c r="H262" s="188">
        <f t="shared" si="33"/>
        <v>0</v>
      </c>
      <c r="I262" s="176">
        <f t="shared" si="34"/>
        <v>0</v>
      </c>
      <c r="J262" s="188">
        <f t="shared" si="35"/>
        <v>0</v>
      </c>
      <c r="K262" s="150"/>
      <c r="M262" s="195"/>
      <c r="N262">
        <v>600</v>
      </c>
      <c r="O262" s="195">
        <f t="shared" si="42"/>
        <v>0</v>
      </c>
      <c r="P262">
        <f t="shared" si="40"/>
        <v>0</v>
      </c>
      <c r="Q262">
        <v>800</v>
      </c>
      <c r="R262" s="195">
        <f t="shared" si="43"/>
        <v>0</v>
      </c>
      <c r="S262">
        <f t="shared" si="41"/>
        <v>0</v>
      </c>
    </row>
    <row r="263" spans="1:19" ht="31.5" outlineLevel="1" x14ac:dyDescent="0.2">
      <c r="A263" s="100" t="s">
        <v>2202</v>
      </c>
      <c r="B263" s="28" t="s">
        <v>748</v>
      </c>
      <c r="C263" s="29" t="s">
        <v>244</v>
      </c>
      <c r="D263" s="56">
        <v>11.5</v>
      </c>
      <c r="E263" s="176"/>
      <c r="F263" s="188">
        <f t="shared" si="32"/>
        <v>0</v>
      </c>
      <c r="G263" s="176"/>
      <c r="H263" s="188">
        <f t="shared" si="33"/>
        <v>0</v>
      </c>
      <c r="I263" s="176">
        <f t="shared" si="34"/>
        <v>0</v>
      </c>
      <c r="J263" s="188">
        <f t="shared" si="35"/>
        <v>0</v>
      </c>
      <c r="K263" s="150"/>
      <c r="M263" s="195"/>
      <c r="N263">
        <v>600</v>
      </c>
      <c r="O263" s="195">
        <f t="shared" si="42"/>
        <v>0</v>
      </c>
      <c r="P263">
        <f t="shared" si="40"/>
        <v>0</v>
      </c>
      <c r="Q263">
        <v>800</v>
      </c>
      <c r="R263" s="195">
        <f t="shared" si="43"/>
        <v>0</v>
      </c>
      <c r="S263">
        <f t="shared" si="41"/>
        <v>0</v>
      </c>
    </row>
    <row r="264" spans="1:19" ht="31.5" outlineLevel="1" x14ac:dyDescent="0.2">
      <c r="A264" s="100" t="s">
        <v>2203</v>
      </c>
      <c r="B264" s="28" t="s">
        <v>653</v>
      </c>
      <c r="C264" s="29" t="s">
        <v>244</v>
      </c>
      <c r="D264" s="56">
        <v>2.6</v>
      </c>
      <c r="E264" s="176"/>
      <c r="F264" s="188">
        <f t="shared" si="32"/>
        <v>0</v>
      </c>
      <c r="G264" s="176"/>
      <c r="H264" s="188">
        <f t="shared" si="33"/>
        <v>0</v>
      </c>
      <c r="I264" s="176">
        <f t="shared" si="34"/>
        <v>0</v>
      </c>
      <c r="J264" s="188">
        <f t="shared" si="35"/>
        <v>0</v>
      </c>
      <c r="K264" s="150"/>
      <c r="M264" s="195"/>
      <c r="N264">
        <v>600</v>
      </c>
      <c r="O264" s="195">
        <f t="shared" si="42"/>
        <v>0</v>
      </c>
      <c r="P264">
        <f t="shared" si="40"/>
        <v>0</v>
      </c>
      <c r="Q264">
        <v>800</v>
      </c>
      <c r="R264" s="195">
        <f t="shared" si="43"/>
        <v>0</v>
      </c>
      <c r="S264">
        <f t="shared" si="41"/>
        <v>0</v>
      </c>
    </row>
    <row r="265" spans="1:19" ht="31.5" outlineLevel="1" x14ac:dyDescent="0.2">
      <c r="A265" s="100" t="s">
        <v>2204</v>
      </c>
      <c r="B265" s="28" t="s">
        <v>654</v>
      </c>
      <c r="C265" s="29" t="s">
        <v>244</v>
      </c>
      <c r="D265" s="56">
        <v>40.9</v>
      </c>
      <c r="E265" s="176"/>
      <c r="F265" s="188">
        <f t="shared" si="32"/>
        <v>0</v>
      </c>
      <c r="G265" s="176"/>
      <c r="H265" s="188">
        <f t="shared" si="33"/>
        <v>0</v>
      </c>
      <c r="I265" s="176">
        <f t="shared" si="34"/>
        <v>0</v>
      </c>
      <c r="J265" s="188">
        <f t="shared" si="35"/>
        <v>0</v>
      </c>
      <c r="K265" s="150"/>
      <c r="M265" s="195"/>
      <c r="N265">
        <v>600</v>
      </c>
      <c r="O265" s="195">
        <f t="shared" si="42"/>
        <v>0</v>
      </c>
      <c r="P265">
        <f t="shared" si="40"/>
        <v>0</v>
      </c>
      <c r="Q265">
        <v>800</v>
      </c>
      <c r="R265" s="195">
        <f t="shared" si="43"/>
        <v>0</v>
      </c>
      <c r="S265">
        <f t="shared" si="41"/>
        <v>0</v>
      </c>
    </row>
    <row r="266" spans="1:19" ht="15.75" outlineLevel="1" x14ac:dyDescent="0.2">
      <c r="A266" s="100" t="s">
        <v>2205</v>
      </c>
      <c r="B266" s="28" t="s">
        <v>687</v>
      </c>
      <c r="C266" s="29" t="s">
        <v>244</v>
      </c>
      <c r="D266" s="56">
        <v>1.4</v>
      </c>
      <c r="E266" s="176"/>
      <c r="F266" s="188">
        <f t="shared" si="32"/>
        <v>0</v>
      </c>
      <c r="G266" s="176"/>
      <c r="H266" s="188">
        <f t="shared" si="33"/>
        <v>0</v>
      </c>
      <c r="I266" s="176">
        <f t="shared" si="34"/>
        <v>0</v>
      </c>
      <c r="J266" s="188">
        <f t="shared" si="35"/>
        <v>0</v>
      </c>
      <c r="K266" s="150"/>
      <c r="M266" s="195"/>
      <c r="N266">
        <v>600</v>
      </c>
      <c r="O266" s="195">
        <f t="shared" si="42"/>
        <v>0</v>
      </c>
      <c r="P266">
        <f t="shared" si="40"/>
        <v>0</v>
      </c>
      <c r="Q266">
        <v>800</v>
      </c>
      <c r="R266" s="195">
        <f t="shared" si="43"/>
        <v>0</v>
      </c>
      <c r="S266">
        <f t="shared" si="41"/>
        <v>0</v>
      </c>
    </row>
    <row r="267" spans="1:19" ht="31.5" outlineLevel="1" x14ac:dyDescent="0.2">
      <c r="A267" s="100" t="s">
        <v>2206</v>
      </c>
      <c r="B267" s="28" t="s">
        <v>749</v>
      </c>
      <c r="C267" s="29" t="s">
        <v>244</v>
      </c>
      <c r="D267" s="56">
        <v>122.8</v>
      </c>
      <c r="E267" s="176"/>
      <c r="F267" s="188">
        <f t="shared" si="32"/>
        <v>0</v>
      </c>
      <c r="G267" s="176"/>
      <c r="H267" s="188">
        <f t="shared" si="33"/>
        <v>0</v>
      </c>
      <c r="I267" s="176">
        <f t="shared" si="34"/>
        <v>0</v>
      </c>
      <c r="J267" s="188">
        <f t="shared" si="35"/>
        <v>0</v>
      </c>
      <c r="K267" s="150"/>
      <c r="M267" s="195"/>
      <c r="N267">
        <v>600</v>
      </c>
      <c r="O267" s="195">
        <f t="shared" si="42"/>
        <v>0</v>
      </c>
      <c r="P267">
        <f t="shared" si="40"/>
        <v>0</v>
      </c>
      <c r="Q267">
        <v>800</v>
      </c>
      <c r="R267" s="195">
        <f t="shared" si="43"/>
        <v>0</v>
      </c>
      <c r="S267">
        <f t="shared" si="41"/>
        <v>0</v>
      </c>
    </row>
    <row r="268" spans="1:19" ht="78.75" outlineLevel="1" x14ac:dyDescent="0.2">
      <c r="A268" s="100" t="s">
        <v>2207</v>
      </c>
      <c r="B268" s="28" t="s">
        <v>1639</v>
      </c>
      <c r="C268" s="29" t="s">
        <v>613</v>
      </c>
      <c r="D268" s="56">
        <v>13.1</v>
      </c>
      <c r="E268" s="176"/>
      <c r="F268" s="188">
        <f t="shared" si="32"/>
        <v>0</v>
      </c>
      <c r="G268" s="176"/>
      <c r="H268" s="188">
        <f t="shared" si="33"/>
        <v>0</v>
      </c>
      <c r="I268" s="176">
        <f t="shared" si="34"/>
        <v>0</v>
      </c>
      <c r="J268" s="188">
        <f t="shared" si="35"/>
        <v>0</v>
      </c>
      <c r="K268" s="150"/>
    </row>
    <row r="269" spans="1:19" ht="31.5" outlineLevel="1" x14ac:dyDescent="0.2">
      <c r="A269" s="100" t="s">
        <v>2208</v>
      </c>
      <c r="B269" s="28" t="s">
        <v>750</v>
      </c>
      <c r="C269" s="29" t="s">
        <v>613</v>
      </c>
      <c r="D269" s="56">
        <v>577.20000000000005</v>
      </c>
      <c r="E269" s="176"/>
      <c r="F269" s="188">
        <f t="shared" ref="F269:F292" si="44">E269*D269</f>
        <v>0</v>
      </c>
      <c r="G269" s="176"/>
      <c r="H269" s="188">
        <f t="shared" ref="H269:H292" si="45">G269*D269</f>
        <v>0</v>
      </c>
      <c r="I269" s="176">
        <f t="shared" ref="I269:I292" si="46">E269+G269</f>
        <v>0</v>
      </c>
      <c r="J269" s="188">
        <f t="shared" ref="J269:J292" si="47">D269*I269</f>
        <v>0</v>
      </c>
      <c r="K269" s="150"/>
    </row>
    <row r="270" spans="1:19" ht="31.5" outlineLevel="1" x14ac:dyDescent="0.2">
      <c r="A270" s="100" t="s">
        <v>2209</v>
      </c>
      <c r="B270" s="28" t="s">
        <v>751</v>
      </c>
      <c r="C270" s="29" t="s">
        <v>613</v>
      </c>
      <c r="D270" s="56">
        <v>334.6</v>
      </c>
      <c r="E270" s="176"/>
      <c r="F270" s="188">
        <f t="shared" si="44"/>
        <v>0</v>
      </c>
      <c r="G270" s="176"/>
      <c r="H270" s="188">
        <f t="shared" si="45"/>
        <v>0</v>
      </c>
      <c r="I270" s="176">
        <f t="shared" si="46"/>
        <v>0</v>
      </c>
      <c r="J270" s="188">
        <f t="shared" si="47"/>
        <v>0</v>
      </c>
      <c r="K270" s="150"/>
    </row>
    <row r="271" spans="1:19" ht="141.75" outlineLevel="1" x14ac:dyDescent="0.2">
      <c r="A271" s="100" t="s">
        <v>2210</v>
      </c>
      <c r="B271" s="28" t="s">
        <v>752</v>
      </c>
      <c r="C271" s="29" t="s">
        <v>611</v>
      </c>
      <c r="D271" s="56">
        <v>34</v>
      </c>
      <c r="E271" s="193"/>
      <c r="F271" s="188">
        <f t="shared" si="44"/>
        <v>0</v>
      </c>
      <c r="G271" s="176"/>
      <c r="H271" s="188">
        <f t="shared" si="45"/>
        <v>0</v>
      </c>
      <c r="I271" s="176">
        <f t="shared" si="46"/>
        <v>0</v>
      </c>
      <c r="J271" s="188">
        <f t="shared" si="47"/>
        <v>0</v>
      </c>
      <c r="K271" s="150"/>
    </row>
    <row r="272" spans="1:19" ht="141.75" outlineLevel="1" x14ac:dyDescent="0.2">
      <c r="A272" s="100" t="s">
        <v>2211</v>
      </c>
      <c r="B272" s="28" t="s">
        <v>753</v>
      </c>
      <c r="C272" s="29" t="s">
        <v>611</v>
      </c>
      <c r="D272" s="56">
        <v>24</v>
      </c>
      <c r="E272" s="193"/>
      <c r="F272" s="188">
        <f t="shared" si="44"/>
        <v>0</v>
      </c>
      <c r="G272" s="176"/>
      <c r="H272" s="188">
        <f t="shared" si="45"/>
        <v>0</v>
      </c>
      <c r="I272" s="176">
        <f t="shared" si="46"/>
        <v>0</v>
      </c>
      <c r="J272" s="188">
        <f t="shared" si="47"/>
        <v>0</v>
      </c>
      <c r="K272" s="150"/>
    </row>
    <row r="273" spans="1:11" ht="173.25" outlineLevel="1" x14ac:dyDescent="0.2">
      <c r="A273" s="100" t="s">
        <v>2212</v>
      </c>
      <c r="B273" s="28" t="s">
        <v>754</v>
      </c>
      <c r="C273" s="29" t="s">
        <v>611</v>
      </c>
      <c r="D273" s="56">
        <v>2</v>
      </c>
      <c r="E273" s="193"/>
      <c r="F273" s="188">
        <f t="shared" si="44"/>
        <v>0</v>
      </c>
      <c r="G273" s="176"/>
      <c r="H273" s="188">
        <f t="shared" si="45"/>
        <v>0</v>
      </c>
      <c r="I273" s="176">
        <f t="shared" si="46"/>
        <v>0</v>
      </c>
      <c r="J273" s="188">
        <f t="shared" si="47"/>
        <v>0</v>
      </c>
      <c r="K273" s="150"/>
    </row>
    <row r="274" spans="1:11" ht="173.25" outlineLevel="1" x14ac:dyDescent="0.2">
      <c r="A274" s="100" t="s">
        <v>2213</v>
      </c>
      <c r="B274" s="28" t="s">
        <v>755</v>
      </c>
      <c r="C274" s="29" t="s">
        <v>611</v>
      </c>
      <c r="D274" s="56">
        <v>16</v>
      </c>
      <c r="E274" s="193"/>
      <c r="F274" s="188">
        <f t="shared" si="44"/>
        <v>0</v>
      </c>
      <c r="G274" s="176"/>
      <c r="H274" s="188">
        <f t="shared" si="45"/>
        <v>0</v>
      </c>
      <c r="I274" s="176">
        <f t="shared" si="46"/>
        <v>0</v>
      </c>
      <c r="J274" s="188">
        <f t="shared" si="47"/>
        <v>0</v>
      </c>
      <c r="K274" s="150"/>
    </row>
    <row r="275" spans="1:11" ht="141.75" outlineLevel="1" x14ac:dyDescent="0.2">
      <c r="A275" s="100" t="s">
        <v>2214</v>
      </c>
      <c r="B275" s="28" t="s">
        <v>756</v>
      </c>
      <c r="C275" s="29" t="s">
        <v>611</v>
      </c>
      <c r="D275" s="56">
        <v>2</v>
      </c>
      <c r="E275" s="193"/>
      <c r="F275" s="188">
        <f t="shared" si="44"/>
        <v>0</v>
      </c>
      <c r="G275" s="176"/>
      <c r="H275" s="188">
        <f t="shared" si="45"/>
        <v>0</v>
      </c>
      <c r="I275" s="176">
        <f t="shared" si="46"/>
        <v>0</v>
      </c>
      <c r="J275" s="188">
        <f t="shared" si="47"/>
        <v>0</v>
      </c>
      <c r="K275" s="150"/>
    </row>
    <row r="276" spans="1:11" ht="141.75" outlineLevel="1" x14ac:dyDescent="0.2">
      <c r="A276" s="100" t="s">
        <v>2215</v>
      </c>
      <c r="B276" s="28" t="s">
        <v>757</v>
      </c>
      <c r="C276" s="29" t="s">
        <v>611</v>
      </c>
      <c r="D276" s="56">
        <v>8</v>
      </c>
      <c r="E276" s="193"/>
      <c r="F276" s="188">
        <f t="shared" si="44"/>
        <v>0</v>
      </c>
      <c r="G276" s="176"/>
      <c r="H276" s="188">
        <f t="shared" si="45"/>
        <v>0</v>
      </c>
      <c r="I276" s="176">
        <f t="shared" si="46"/>
        <v>0</v>
      </c>
      <c r="J276" s="188">
        <f t="shared" si="47"/>
        <v>0</v>
      </c>
      <c r="K276" s="150"/>
    </row>
    <row r="277" spans="1:11" ht="173.25" outlineLevel="1" x14ac:dyDescent="0.2">
      <c r="A277" s="100" t="s">
        <v>2216</v>
      </c>
      <c r="B277" s="28" t="s">
        <v>1640</v>
      </c>
      <c r="C277" s="29" t="s">
        <v>611</v>
      </c>
      <c r="D277" s="56">
        <v>8</v>
      </c>
      <c r="E277" s="193"/>
      <c r="F277" s="188">
        <f t="shared" si="44"/>
        <v>0</v>
      </c>
      <c r="G277" s="176"/>
      <c r="H277" s="188">
        <f t="shared" si="45"/>
        <v>0</v>
      </c>
      <c r="I277" s="176">
        <f t="shared" si="46"/>
        <v>0</v>
      </c>
      <c r="J277" s="188">
        <f t="shared" si="47"/>
        <v>0</v>
      </c>
      <c r="K277" s="150"/>
    </row>
    <row r="278" spans="1:11" ht="189" outlineLevel="1" x14ac:dyDescent="0.2">
      <c r="A278" s="100" t="s">
        <v>2217</v>
      </c>
      <c r="B278" s="28" t="s">
        <v>758</v>
      </c>
      <c r="C278" s="29" t="s">
        <v>611</v>
      </c>
      <c r="D278" s="56">
        <v>3</v>
      </c>
      <c r="E278" s="193"/>
      <c r="F278" s="188">
        <f t="shared" si="44"/>
        <v>0</v>
      </c>
      <c r="G278" s="176"/>
      <c r="H278" s="188">
        <f t="shared" si="45"/>
        <v>0</v>
      </c>
      <c r="I278" s="176">
        <f t="shared" si="46"/>
        <v>0</v>
      </c>
      <c r="J278" s="188">
        <f t="shared" si="47"/>
        <v>0</v>
      </c>
      <c r="K278" s="150"/>
    </row>
    <row r="279" spans="1:11" ht="204.75" outlineLevel="1" x14ac:dyDescent="0.2">
      <c r="A279" s="100" t="s">
        <v>2218</v>
      </c>
      <c r="B279" s="28" t="s">
        <v>759</v>
      </c>
      <c r="C279" s="29" t="s">
        <v>611</v>
      </c>
      <c r="D279" s="56">
        <v>2</v>
      </c>
      <c r="E279" s="193"/>
      <c r="F279" s="188">
        <f t="shared" si="44"/>
        <v>0</v>
      </c>
      <c r="G279" s="176"/>
      <c r="H279" s="188">
        <f t="shared" si="45"/>
        <v>0</v>
      </c>
      <c r="I279" s="176">
        <f t="shared" si="46"/>
        <v>0</v>
      </c>
      <c r="J279" s="188">
        <f t="shared" si="47"/>
        <v>0</v>
      </c>
      <c r="K279" s="150"/>
    </row>
    <row r="280" spans="1:11" ht="204.75" outlineLevel="1" x14ac:dyDescent="0.2">
      <c r="A280" s="100" t="s">
        <v>2219</v>
      </c>
      <c r="B280" s="28" t="s">
        <v>760</v>
      </c>
      <c r="C280" s="29" t="s">
        <v>611</v>
      </c>
      <c r="D280" s="56">
        <v>3</v>
      </c>
      <c r="E280" s="193"/>
      <c r="F280" s="188">
        <f t="shared" si="44"/>
        <v>0</v>
      </c>
      <c r="G280" s="176"/>
      <c r="H280" s="188">
        <f t="shared" si="45"/>
        <v>0</v>
      </c>
      <c r="I280" s="176">
        <f t="shared" si="46"/>
        <v>0</v>
      </c>
      <c r="J280" s="188">
        <f t="shared" si="47"/>
        <v>0</v>
      </c>
      <c r="K280" s="150"/>
    </row>
    <row r="281" spans="1:11" ht="252" outlineLevel="1" x14ac:dyDescent="0.2">
      <c r="A281" s="100" t="s">
        <v>2220</v>
      </c>
      <c r="B281" s="28" t="s">
        <v>761</v>
      </c>
      <c r="C281" s="29" t="s">
        <v>611</v>
      </c>
      <c r="D281" s="56">
        <v>5</v>
      </c>
      <c r="E281" s="193"/>
      <c r="F281" s="188">
        <f t="shared" si="44"/>
        <v>0</v>
      </c>
      <c r="G281" s="176"/>
      <c r="H281" s="188">
        <f t="shared" si="45"/>
        <v>0</v>
      </c>
      <c r="I281" s="176">
        <f t="shared" si="46"/>
        <v>0</v>
      </c>
      <c r="J281" s="188">
        <f t="shared" si="47"/>
        <v>0</v>
      </c>
      <c r="K281" s="150"/>
    </row>
    <row r="282" spans="1:11" ht="94.5" outlineLevel="1" x14ac:dyDescent="0.2">
      <c r="A282" s="100" t="s">
        <v>2221</v>
      </c>
      <c r="B282" s="28" t="s">
        <v>762</v>
      </c>
      <c r="C282" s="29" t="s">
        <v>611</v>
      </c>
      <c r="D282" s="56">
        <v>10</v>
      </c>
      <c r="E282" s="193"/>
      <c r="F282" s="188">
        <f t="shared" si="44"/>
        <v>0</v>
      </c>
      <c r="G282" s="176"/>
      <c r="H282" s="188">
        <f t="shared" si="45"/>
        <v>0</v>
      </c>
      <c r="I282" s="176">
        <f t="shared" si="46"/>
        <v>0</v>
      </c>
      <c r="J282" s="188">
        <f t="shared" si="47"/>
        <v>0</v>
      </c>
      <c r="K282" s="150"/>
    </row>
    <row r="283" spans="1:11" ht="94.5" outlineLevel="1" x14ac:dyDescent="0.2">
      <c r="A283" s="100" t="s">
        <v>2222</v>
      </c>
      <c r="B283" s="28" t="s">
        <v>763</v>
      </c>
      <c r="C283" s="29" t="s">
        <v>611</v>
      </c>
      <c r="D283" s="56">
        <v>3</v>
      </c>
      <c r="E283" s="193"/>
      <c r="F283" s="188">
        <f t="shared" si="44"/>
        <v>0</v>
      </c>
      <c r="G283" s="176"/>
      <c r="H283" s="188">
        <f t="shared" si="45"/>
        <v>0</v>
      </c>
      <c r="I283" s="176">
        <f t="shared" si="46"/>
        <v>0</v>
      </c>
      <c r="J283" s="188">
        <f t="shared" si="47"/>
        <v>0</v>
      </c>
      <c r="K283" s="150"/>
    </row>
    <row r="284" spans="1:11" ht="94.5" outlineLevel="1" x14ac:dyDescent="0.2">
      <c r="A284" s="100" t="s">
        <v>2223</v>
      </c>
      <c r="B284" s="28" t="s">
        <v>764</v>
      </c>
      <c r="C284" s="29" t="s">
        <v>611</v>
      </c>
      <c r="D284" s="56">
        <v>5</v>
      </c>
      <c r="E284" s="193"/>
      <c r="F284" s="188">
        <f t="shared" si="44"/>
        <v>0</v>
      </c>
      <c r="G284" s="176"/>
      <c r="H284" s="188">
        <f t="shared" si="45"/>
        <v>0</v>
      </c>
      <c r="I284" s="176">
        <f t="shared" si="46"/>
        <v>0</v>
      </c>
      <c r="J284" s="188">
        <f t="shared" si="47"/>
        <v>0</v>
      </c>
      <c r="K284" s="150"/>
    </row>
    <row r="285" spans="1:11" ht="94.5" outlineLevel="1" x14ac:dyDescent="0.2">
      <c r="A285" s="100" t="s">
        <v>2224</v>
      </c>
      <c r="B285" s="28" t="s">
        <v>765</v>
      </c>
      <c r="C285" s="29" t="s">
        <v>611</v>
      </c>
      <c r="D285" s="56">
        <v>4</v>
      </c>
      <c r="E285" s="193"/>
      <c r="F285" s="188">
        <f t="shared" si="44"/>
        <v>0</v>
      </c>
      <c r="G285" s="176"/>
      <c r="H285" s="188">
        <f t="shared" si="45"/>
        <v>0</v>
      </c>
      <c r="I285" s="176">
        <f t="shared" si="46"/>
        <v>0</v>
      </c>
      <c r="J285" s="188">
        <f t="shared" si="47"/>
        <v>0</v>
      </c>
      <c r="K285" s="150"/>
    </row>
    <row r="286" spans="1:11" ht="173.25" outlineLevel="1" x14ac:dyDescent="0.2">
      <c r="A286" s="100" t="s">
        <v>2225</v>
      </c>
      <c r="B286" s="28" t="s">
        <v>766</v>
      </c>
      <c r="C286" s="29" t="s">
        <v>611</v>
      </c>
      <c r="D286" s="56">
        <v>14</v>
      </c>
      <c r="E286" s="193"/>
      <c r="F286" s="188">
        <f t="shared" si="44"/>
        <v>0</v>
      </c>
      <c r="G286" s="176"/>
      <c r="H286" s="188">
        <f t="shared" si="45"/>
        <v>0</v>
      </c>
      <c r="I286" s="176">
        <f t="shared" si="46"/>
        <v>0</v>
      </c>
      <c r="J286" s="188">
        <f t="shared" si="47"/>
        <v>0</v>
      </c>
      <c r="K286" s="150"/>
    </row>
    <row r="287" spans="1:11" ht="173.25" outlineLevel="1" x14ac:dyDescent="0.2">
      <c r="A287" s="100" t="s">
        <v>2226</v>
      </c>
      <c r="B287" s="28" t="s">
        <v>767</v>
      </c>
      <c r="C287" s="29" t="s">
        <v>611</v>
      </c>
      <c r="D287" s="56">
        <v>2</v>
      </c>
      <c r="E287" s="193"/>
      <c r="F287" s="188">
        <f t="shared" si="44"/>
        <v>0</v>
      </c>
      <c r="G287" s="176"/>
      <c r="H287" s="188">
        <f t="shared" si="45"/>
        <v>0</v>
      </c>
      <c r="I287" s="176">
        <f t="shared" si="46"/>
        <v>0</v>
      </c>
      <c r="J287" s="188">
        <f t="shared" si="47"/>
        <v>0</v>
      </c>
      <c r="K287" s="150"/>
    </row>
    <row r="288" spans="1:11" ht="189" outlineLevel="1" x14ac:dyDescent="0.2">
      <c r="A288" s="100" t="s">
        <v>2227</v>
      </c>
      <c r="B288" s="28" t="s">
        <v>768</v>
      </c>
      <c r="C288" s="29" t="s">
        <v>611</v>
      </c>
      <c r="D288" s="56">
        <v>7</v>
      </c>
      <c r="E288" s="193"/>
      <c r="F288" s="188">
        <f t="shared" si="44"/>
        <v>0</v>
      </c>
      <c r="G288" s="176"/>
      <c r="H288" s="188">
        <f t="shared" si="45"/>
        <v>0</v>
      </c>
      <c r="I288" s="176">
        <f t="shared" si="46"/>
        <v>0</v>
      </c>
      <c r="J288" s="188">
        <f t="shared" si="47"/>
        <v>0</v>
      </c>
      <c r="K288" s="150"/>
    </row>
    <row r="289" spans="1:11" ht="15.75" outlineLevel="1" x14ac:dyDescent="0.2">
      <c r="A289" s="100" t="s">
        <v>2228</v>
      </c>
      <c r="B289" s="28" t="s">
        <v>688</v>
      </c>
      <c r="C289" s="29" t="s">
        <v>612</v>
      </c>
      <c r="D289" s="56">
        <v>30</v>
      </c>
      <c r="E289" s="176"/>
      <c r="F289" s="188">
        <f t="shared" si="44"/>
        <v>0</v>
      </c>
      <c r="G289" s="176"/>
      <c r="H289" s="188">
        <f t="shared" si="45"/>
        <v>0</v>
      </c>
      <c r="I289" s="176">
        <f t="shared" si="46"/>
        <v>0</v>
      </c>
      <c r="J289" s="188">
        <f t="shared" si="47"/>
        <v>0</v>
      </c>
      <c r="K289" s="150"/>
    </row>
    <row r="290" spans="1:11" ht="78.75" outlineLevel="1" x14ac:dyDescent="0.2">
      <c r="A290" s="100" t="s">
        <v>2229</v>
      </c>
      <c r="B290" s="28" t="s">
        <v>769</v>
      </c>
      <c r="C290" s="29" t="s">
        <v>613</v>
      </c>
      <c r="D290" s="56">
        <v>3.68</v>
      </c>
      <c r="E290" s="176"/>
      <c r="F290" s="188">
        <f t="shared" si="44"/>
        <v>0</v>
      </c>
      <c r="G290" s="176"/>
      <c r="H290" s="188">
        <f t="shared" si="45"/>
        <v>0</v>
      </c>
      <c r="I290" s="176">
        <f t="shared" si="46"/>
        <v>0</v>
      </c>
      <c r="J290" s="188">
        <f t="shared" si="47"/>
        <v>0</v>
      </c>
      <c r="K290" s="150"/>
    </row>
    <row r="291" spans="1:11" ht="78.75" outlineLevel="1" x14ac:dyDescent="0.2">
      <c r="A291" s="100" t="s">
        <v>2230</v>
      </c>
      <c r="B291" s="28" t="s">
        <v>770</v>
      </c>
      <c r="C291" s="29" t="s">
        <v>613</v>
      </c>
      <c r="D291" s="56">
        <v>0.25</v>
      </c>
      <c r="E291" s="176"/>
      <c r="F291" s="188">
        <f t="shared" si="44"/>
        <v>0</v>
      </c>
      <c r="G291" s="176"/>
      <c r="H291" s="188">
        <f t="shared" si="45"/>
        <v>0</v>
      </c>
      <c r="I291" s="176">
        <f t="shared" si="46"/>
        <v>0</v>
      </c>
      <c r="J291" s="188">
        <f t="shared" si="47"/>
        <v>0</v>
      </c>
      <c r="K291" s="150"/>
    </row>
    <row r="292" spans="1:11" ht="15.75" outlineLevel="1" x14ac:dyDescent="0.2">
      <c r="A292" s="180" t="s">
        <v>2231</v>
      </c>
      <c r="B292" s="99" t="s">
        <v>1454</v>
      </c>
      <c r="C292" s="102" t="s">
        <v>131</v>
      </c>
      <c r="D292" s="103">
        <v>1</v>
      </c>
      <c r="E292" s="178"/>
      <c r="F292" s="189">
        <f t="shared" si="44"/>
        <v>0</v>
      </c>
      <c r="G292" s="178"/>
      <c r="H292" s="189">
        <f t="shared" si="45"/>
        <v>0</v>
      </c>
      <c r="I292" s="178">
        <f t="shared" si="46"/>
        <v>0</v>
      </c>
      <c r="J292" s="189">
        <f t="shared" si="47"/>
        <v>0</v>
      </c>
      <c r="K292" s="150"/>
    </row>
    <row r="293" spans="1:11" ht="15.75" x14ac:dyDescent="0.2">
      <c r="A293" s="64" t="s">
        <v>1889</v>
      </c>
      <c r="B293" s="63" t="s">
        <v>1067</v>
      </c>
      <c r="C293" s="65"/>
      <c r="D293" s="66"/>
      <c r="E293" s="175"/>
      <c r="F293" s="187">
        <f>SUBTOTAL(9,F294:F415)</f>
        <v>0</v>
      </c>
      <c r="G293" s="175"/>
      <c r="H293" s="187">
        <f>SUBTOTAL(9,H294:H415)</f>
        <v>0</v>
      </c>
      <c r="I293" s="175"/>
      <c r="J293" s="187">
        <f>SUBTOTAL(9,J294:J415)</f>
        <v>0</v>
      </c>
      <c r="K293" s="107" t="s">
        <v>1648</v>
      </c>
    </row>
    <row r="294" spans="1:11" ht="31.5" outlineLevel="1" x14ac:dyDescent="0.2">
      <c r="A294" s="100"/>
      <c r="B294" s="99" t="s">
        <v>1506</v>
      </c>
      <c r="C294" s="29"/>
      <c r="D294" s="56"/>
      <c r="E294" s="176"/>
      <c r="F294" s="188"/>
      <c r="G294" s="176"/>
      <c r="H294" s="188"/>
      <c r="I294" s="176"/>
      <c r="J294" s="188"/>
      <c r="K294" s="150"/>
    </row>
    <row r="295" spans="1:11" ht="31.5" outlineLevel="2" x14ac:dyDescent="0.2">
      <c r="A295" s="100" t="s">
        <v>2232</v>
      </c>
      <c r="B295" s="28" t="s">
        <v>1507</v>
      </c>
      <c r="C295" s="29" t="s">
        <v>191</v>
      </c>
      <c r="D295" s="56">
        <v>1</v>
      </c>
      <c r="E295" s="176"/>
      <c r="F295" s="188">
        <f t="shared" ref="F295:F356" si="48">E295*D295</f>
        <v>0</v>
      </c>
      <c r="G295" s="176"/>
      <c r="H295" s="188">
        <f t="shared" ref="H295" si="49">G295*D295</f>
        <v>0</v>
      </c>
      <c r="I295" s="176">
        <f t="shared" ref="I295" si="50">E295+G295</f>
        <v>0</v>
      </c>
      <c r="J295" s="188">
        <f t="shared" ref="J295" si="51">D295*I295</f>
        <v>0</v>
      </c>
      <c r="K295" s="150"/>
    </row>
    <row r="296" spans="1:11" ht="15.75" outlineLevel="2" x14ac:dyDescent="0.2">
      <c r="A296" s="100" t="s">
        <v>2233</v>
      </c>
      <c r="B296" s="28" t="s">
        <v>1508</v>
      </c>
      <c r="C296" s="29" t="s">
        <v>191</v>
      </c>
      <c r="D296" s="56">
        <v>1</v>
      </c>
      <c r="E296" s="176"/>
      <c r="F296" s="188">
        <f t="shared" si="48"/>
        <v>0</v>
      </c>
      <c r="G296" s="176"/>
      <c r="H296" s="188">
        <f t="shared" ref="H296:H358" si="52">G296*D296</f>
        <v>0</v>
      </c>
      <c r="I296" s="176">
        <f t="shared" ref="I296:I358" si="53">E296+G296</f>
        <v>0</v>
      </c>
      <c r="J296" s="188">
        <f t="shared" ref="J296:J358" si="54">D296*I296</f>
        <v>0</v>
      </c>
      <c r="K296" s="150"/>
    </row>
    <row r="297" spans="1:11" ht="15.75" outlineLevel="2" x14ac:dyDescent="0.2">
      <c r="A297" s="100" t="s">
        <v>2234</v>
      </c>
      <c r="B297" s="28" t="s">
        <v>1611</v>
      </c>
      <c r="C297" s="29" t="s">
        <v>191</v>
      </c>
      <c r="D297" s="56">
        <v>1</v>
      </c>
      <c r="E297" s="176"/>
      <c r="F297" s="188">
        <f t="shared" si="48"/>
        <v>0</v>
      </c>
      <c r="G297" s="176"/>
      <c r="H297" s="188">
        <f t="shared" si="52"/>
        <v>0</v>
      </c>
      <c r="I297" s="176">
        <f t="shared" si="53"/>
        <v>0</v>
      </c>
      <c r="J297" s="188">
        <f t="shared" si="54"/>
        <v>0</v>
      </c>
      <c r="K297" s="150"/>
    </row>
    <row r="298" spans="1:11" ht="31.5" outlineLevel="2" x14ac:dyDescent="0.2">
      <c r="A298" s="100" t="s">
        <v>2235</v>
      </c>
      <c r="B298" s="28" t="s">
        <v>1509</v>
      </c>
      <c r="C298" s="29" t="s">
        <v>191</v>
      </c>
      <c r="D298" s="56">
        <v>1</v>
      </c>
      <c r="E298" s="176"/>
      <c r="F298" s="188">
        <f t="shared" si="48"/>
        <v>0</v>
      </c>
      <c r="G298" s="176"/>
      <c r="H298" s="188">
        <f t="shared" si="52"/>
        <v>0</v>
      </c>
      <c r="I298" s="176">
        <f t="shared" si="53"/>
        <v>0</v>
      </c>
      <c r="J298" s="188">
        <f t="shared" si="54"/>
        <v>0</v>
      </c>
      <c r="K298" s="150"/>
    </row>
    <row r="299" spans="1:11" ht="15.75" outlineLevel="2" x14ac:dyDescent="0.2">
      <c r="A299" s="100" t="s">
        <v>2236</v>
      </c>
      <c r="B299" s="28" t="s">
        <v>1510</v>
      </c>
      <c r="C299" s="29" t="s">
        <v>191</v>
      </c>
      <c r="D299" s="56">
        <v>1</v>
      </c>
      <c r="E299" s="176"/>
      <c r="F299" s="188">
        <f t="shared" si="48"/>
        <v>0</v>
      </c>
      <c r="G299" s="176"/>
      <c r="H299" s="188">
        <f t="shared" si="52"/>
        <v>0</v>
      </c>
      <c r="I299" s="176">
        <f t="shared" si="53"/>
        <v>0</v>
      </c>
      <c r="J299" s="188">
        <f t="shared" si="54"/>
        <v>0</v>
      </c>
      <c r="K299" s="150"/>
    </row>
    <row r="300" spans="1:11" ht="31.5" outlineLevel="2" x14ac:dyDescent="0.2">
      <c r="A300" s="100" t="s">
        <v>2237</v>
      </c>
      <c r="B300" s="28" t="s">
        <v>1511</v>
      </c>
      <c r="C300" s="29" t="s">
        <v>191</v>
      </c>
      <c r="D300" s="56">
        <v>2</v>
      </c>
      <c r="E300" s="176"/>
      <c r="F300" s="188">
        <f t="shared" si="48"/>
        <v>0</v>
      </c>
      <c r="G300" s="176"/>
      <c r="H300" s="188">
        <f t="shared" si="52"/>
        <v>0</v>
      </c>
      <c r="I300" s="176">
        <f t="shared" si="53"/>
        <v>0</v>
      </c>
      <c r="J300" s="188">
        <f t="shared" si="54"/>
        <v>0</v>
      </c>
      <c r="K300" s="150"/>
    </row>
    <row r="301" spans="1:11" ht="31.5" outlineLevel="2" x14ac:dyDescent="0.2">
      <c r="A301" s="100" t="s">
        <v>2238</v>
      </c>
      <c r="B301" s="28" t="s">
        <v>1512</v>
      </c>
      <c r="C301" s="29" t="s">
        <v>191</v>
      </c>
      <c r="D301" s="56">
        <v>3</v>
      </c>
      <c r="E301" s="176"/>
      <c r="F301" s="188">
        <f t="shared" si="48"/>
        <v>0</v>
      </c>
      <c r="G301" s="176"/>
      <c r="H301" s="188">
        <f t="shared" si="52"/>
        <v>0</v>
      </c>
      <c r="I301" s="176">
        <f t="shared" si="53"/>
        <v>0</v>
      </c>
      <c r="J301" s="188">
        <f t="shared" si="54"/>
        <v>0</v>
      </c>
      <c r="K301" s="150"/>
    </row>
    <row r="302" spans="1:11" ht="31.5" outlineLevel="2" x14ac:dyDescent="0.2">
      <c r="A302" s="100" t="s">
        <v>2239</v>
      </c>
      <c r="B302" s="28" t="s">
        <v>1513</v>
      </c>
      <c r="C302" s="29" t="s">
        <v>191</v>
      </c>
      <c r="D302" s="56">
        <v>3</v>
      </c>
      <c r="E302" s="176"/>
      <c r="F302" s="188">
        <f t="shared" si="48"/>
        <v>0</v>
      </c>
      <c r="G302" s="176"/>
      <c r="H302" s="188">
        <f t="shared" si="52"/>
        <v>0</v>
      </c>
      <c r="I302" s="176">
        <f t="shared" si="53"/>
        <v>0</v>
      </c>
      <c r="J302" s="188">
        <f t="shared" si="54"/>
        <v>0</v>
      </c>
      <c r="K302" s="150"/>
    </row>
    <row r="303" spans="1:11" ht="31.5" outlineLevel="2" x14ac:dyDescent="0.2">
      <c r="A303" s="100" t="s">
        <v>2240</v>
      </c>
      <c r="B303" s="28" t="s">
        <v>1514</v>
      </c>
      <c r="C303" s="29" t="s">
        <v>191</v>
      </c>
      <c r="D303" s="56">
        <v>1</v>
      </c>
      <c r="E303" s="176"/>
      <c r="F303" s="188">
        <f t="shared" si="48"/>
        <v>0</v>
      </c>
      <c r="G303" s="176"/>
      <c r="H303" s="188">
        <f t="shared" si="52"/>
        <v>0</v>
      </c>
      <c r="I303" s="176">
        <f t="shared" si="53"/>
        <v>0</v>
      </c>
      <c r="J303" s="188">
        <f t="shared" si="54"/>
        <v>0</v>
      </c>
      <c r="K303" s="150"/>
    </row>
    <row r="304" spans="1:11" ht="31.5" outlineLevel="2" x14ac:dyDescent="0.2">
      <c r="A304" s="100" t="s">
        <v>2241</v>
      </c>
      <c r="B304" s="28" t="s">
        <v>1515</v>
      </c>
      <c r="C304" s="29" t="s">
        <v>191</v>
      </c>
      <c r="D304" s="56">
        <v>8</v>
      </c>
      <c r="E304" s="176"/>
      <c r="F304" s="188">
        <f t="shared" si="48"/>
        <v>0</v>
      </c>
      <c r="G304" s="176"/>
      <c r="H304" s="188">
        <f t="shared" si="52"/>
        <v>0</v>
      </c>
      <c r="I304" s="176">
        <f t="shared" si="53"/>
        <v>0</v>
      </c>
      <c r="J304" s="188">
        <f t="shared" si="54"/>
        <v>0</v>
      </c>
      <c r="K304" s="150"/>
    </row>
    <row r="305" spans="1:11" ht="31.5" outlineLevel="2" x14ac:dyDescent="0.2">
      <c r="A305" s="100" t="s">
        <v>2242</v>
      </c>
      <c r="B305" s="28" t="s">
        <v>1516</v>
      </c>
      <c r="C305" s="29" t="s">
        <v>191</v>
      </c>
      <c r="D305" s="56">
        <v>1</v>
      </c>
      <c r="E305" s="176"/>
      <c r="F305" s="188">
        <f t="shared" si="48"/>
        <v>0</v>
      </c>
      <c r="G305" s="176"/>
      <c r="H305" s="188">
        <f t="shared" si="52"/>
        <v>0</v>
      </c>
      <c r="I305" s="176">
        <f t="shared" si="53"/>
        <v>0</v>
      </c>
      <c r="J305" s="188">
        <f t="shared" si="54"/>
        <v>0</v>
      </c>
      <c r="K305" s="150"/>
    </row>
    <row r="306" spans="1:11" ht="15.75" outlineLevel="2" x14ac:dyDescent="0.2">
      <c r="A306" s="100" t="s">
        <v>2243</v>
      </c>
      <c r="B306" s="28" t="s">
        <v>1517</v>
      </c>
      <c r="C306" s="29" t="s">
        <v>191</v>
      </c>
      <c r="D306" s="56">
        <v>1</v>
      </c>
      <c r="E306" s="176"/>
      <c r="F306" s="188">
        <f t="shared" si="48"/>
        <v>0</v>
      </c>
      <c r="G306" s="176"/>
      <c r="H306" s="188">
        <f t="shared" si="52"/>
        <v>0</v>
      </c>
      <c r="I306" s="176">
        <f t="shared" si="53"/>
        <v>0</v>
      </c>
      <c r="J306" s="188">
        <f t="shared" si="54"/>
        <v>0</v>
      </c>
      <c r="K306" s="150"/>
    </row>
    <row r="307" spans="1:11" ht="15.75" outlineLevel="2" x14ac:dyDescent="0.2">
      <c r="A307" s="100" t="s">
        <v>2244</v>
      </c>
      <c r="B307" s="28" t="s">
        <v>1518</v>
      </c>
      <c r="C307" s="29" t="s">
        <v>244</v>
      </c>
      <c r="D307" s="56">
        <v>4</v>
      </c>
      <c r="E307" s="176"/>
      <c r="F307" s="188">
        <f t="shared" si="48"/>
        <v>0</v>
      </c>
      <c r="G307" s="176"/>
      <c r="H307" s="188">
        <f t="shared" si="52"/>
        <v>0</v>
      </c>
      <c r="I307" s="176">
        <f t="shared" si="53"/>
        <v>0</v>
      </c>
      <c r="J307" s="188">
        <f t="shared" si="54"/>
        <v>0</v>
      </c>
      <c r="K307" s="150"/>
    </row>
    <row r="308" spans="1:11" ht="15.75" outlineLevel="2" x14ac:dyDescent="0.2">
      <c r="A308" s="100" t="s">
        <v>2245</v>
      </c>
      <c r="B308" s="28" t="s">
        <v>1519</v>
      </c>
      <c r="C308" s="29" t="s">
        <v>244</v>
      </c>
      <c r="D308" s="56">
        <v>3</v>
      </c>
      <c r="E308" s="176"/>
      <c r="F308" s="188">
        <f t="shared" si="48"/>
        <v>0</v>
      </c>
      <c r="G308" s="176"/>
      <c r="H308" s="188">
        <f t="shared" si="52"/>
        <v>0</v>
      </c>
      <c r="I308" s="176">
        <f t="shared" si="53"/>
        <v>0</v>
      </c>
      <c r="J308" s="188">
        <f t="shared" si="54"/>
        <v>0</v>
      </c>
      <c r="K308" s="150"/>
    </row>
    <row r="309" spans="1:11" ht="15.75" outlineLevel="2" x14ac:dyDescent="0.2">
      <c r="A309" s="100" t="s">
        <v>2246</v>
      </c>
      <c r="B309" s="28" t="s">
        <v>1520</v>
      </c>
      <c r="C309" s="29" t="s">
        <v>244</v>
      </c>
      <c r="D309" s="56">
        <v>1</v>
      </c>
      <c r="E309" s="176"/>
      <c r="F309" s="188">
        <f t="shared" si="48"/>
        <v>0</v>
      </c>
      <c r="G309" s="176"/>
      <c r="H309" s="188">
        <f t="shared" si="52"/>
        <v>0</v>
      </c>
      <c r="I309" s="176">
        <f t="shared" si="53"/>
        <v>0</v>
      </c>
      <c r="J309" s="188">
        <f t="shared" si="54"/>
        <v>0</v>
      </c>
      <c r="K309" s="150"/>
    </row>
    <row r="310" spans="1:11" ht="15.75" outlineLevel="2" x14ac:dyDescent="0.2">
      <c r="A310" s="100" t="s">
        <v>2247</v>
      </c>
      <c r="B310" s="28" t="s">
        <v>1521</v>
      </c>
      <c r="C310" s="29" t="s">
        <v>244</v>
      </c>
      <c r="D310" s="56">
        <v>5</v>
      </c>
      <c r="E310" s="176"/>
      <c r="F310" s="188">
        <f t="shared" si="48"/>
        <v>0</v>
      </c>
      <c r="G310" s="176"/>
      <c r="H310" s="188">
        <f t="shared" si="52"/>
        <v>0</v>
      </c>
      <c r="I310" s="176">
        <f t="shared" si="53"/>
        <v>0</v>
      </c>
      <c r="J310" s="188">
        <f t="shared" si="54"/>
        <v>0</v>
      </c>
      <c r="K310" s="150"/>
    </row>
    <row r="311" spans="1:11" ht="15.75" outlineLevel="2" x14ac:dyDescent="0.2">
      <c r="A311" s="100" t="s">
        <v>2248</v>
      </c>
      <c r="B311" s="28" t="s">
        <v>1522</v>
      </c>
      <c r="C311" s="29" t="s">
        <v>244</v>
      </c>
      <c r="D311" s="56">
        <f>17+1</f>
        <v>18</v>
      </c>
      <c r="E311" s="176"/>
      <c r="F311" s="188">
        <f t="shared" si="48"/>
        <v>0</v>
      </c>
      <c r="G311" s="176"/>
      <c r="H311" s="188">
        <f t="shared" si="52"/>
        <v>0</v>
      </c>
      <c r="I311" s="176">
        <f t="shared" si="53"/>
        <v>0</v>
      </c>
      <c r="J311" s="188">
        <f t="shared" si="54"/>
        <v>0</v>
      </c>
      <c r="K311" s="150"/>
    </row>
    <row r="312" spans="1:11" ht="15.75" outlineLevel="2" x14ac:dyDescent="0.2">
      <c r="A312" s="100" t="s">
        <v>2249</v>
      </c>
      <c r="B312" s="28" t="s">
        <v>1523</v>
      </c>
      <c r="C312" s="29" t="s">
        <v>244</v>
      </c>
      <c r="D312" s="56">
        <v>70</v>
      </c>
      <c r="E312" s="176"/>
      <c r="F312" s="188">
        <f t="shared" si="48"/>
        <v>0</v>
      </c>
      <c r="G312" s="176"/>
      <c r="H312" s="188">
        <f t="shared" si="52"/>
        <v>0</v>
      </c>
      <c r="I312" s="176">
        <f t="shared" si="53"/>
        <v>0</v>
      </c>
      <c r="J312" s="188">
        <f t="shared" si="54"/>
        <v>0</v>
      </c>
      <c r="K312" s="150"/>
    </row>
    <row r="313" spans="1:11" ht="15.75" outlineLevel="2" x14ac:dyDescent="0.2">
      <c r="A313" s="100" t="s">
        <v>2250</v>
      </c>
      <c r="B313" s="28" t="s">
        <v>1524</v>
      </c>
      <c r="C313" s="29" t="s">
        <v>244</v>
      </c>
      <c r="D313" s="56">
        <v>10</v>
      </c>
      <c r="E313" s="176"/>
      <c r="F313" s="188">
        <f t="shared" si="48"/>
        <v>0</v>
      </c>
      <c r="G313" s="176"/>
      <c r="H313" s="188">
        <f t="shared" si="52"/>
        <v>0</v>
      </c>
      <c r="I313" s="176">
        <f t="shared" si="53"/>
        <v>0</v>
      </c>
      <c r="J313" s="188">
        <f t="shared" si="54"/>
        <v>0</v>
      </c>
      <c r="K313" s="150"/>
    </row>
    <row r="314" spans="1:11" ht="15.75" outlineLevel="2" x14ac:dyDescent="0.2">
      <c r="A314" s="100" t="s">
        <v>2251</v>
      </c>
      <c r="B314" s="28" t="s">
        <v>1525</v>
      </c>
      <c r="C314" s="29" t="s">
        <v>244</v>
      </c>
      <c r="D314" s="56">
        <f>10-5</f>
        <v>5</v>
      </c>
      <c r="E314" s="176"/>
      <c r="F314" s="188">
        <f t="shared" si="48"/>
        <v>0</v>
      </c>
      <c r="G314" s="176"/>
      <c r="H314" s="188">
        <f t="shared" si="52"/>
        <v>0</v>
      </c>
      <c r="I314" s="176">
        <f t="shared" si="53"/>
        <v>0</v>
      </c>
      <c r="J314" s="188">
        <f t="shared" si="54"/>
        <v>0</v>
      </c>
      <c r="K314" s="150"/>
    </row>
    <row r="315" spans="1:11" ht="15.75" outlineLevel="2" x14ac:dyDescent="0.2">
      <c r="A315" s="100" t="s">
        <v>2252</v>
      </c>
      <c r="B315" s="28" t="s">
        <v>1526</v>
      </c>
      <c r="C315" s="29" t="s">
        <v>191</v>
      </c>
      <c r="D315" s="56">
        <v>1</v>
      </c>
      <c r="E315" s="176"/>
      <c r="F315" s="188">
        <f t="shared" si="48"/>
        <v>0</v>
      </c>
      <c r="G315" s="176"/>
      <c r="H315" s="188">
        <f t="shared" si="52"/>
        <v>0</v>
      </c>
      <c r="I315" s="176">
        <f t="shared" si="53"/>
        <v>0</v>
      </c>
      <c r="J315" s="188">
        <f t="shared" si="54"/>
        <v>0</v>
      </c>
      <c r="K315" s="150"/>
    </row>
    <row r="316" spans="1:11" ht="15.75" outlineLevel="2" x14ac:dyDescent="0.2">
      <c r="A316" s="100" t="s">
        <v>2253</v>
      </c>
      <c r="B316" s="28" t="s">
        <v>1527</v>
      </c>
      <c r="C316" s="29" t="s">
        <v>191</v>
      </c>
      <c r="D316" s="56">
        <v>3</v>
      </c>
      <c r="E316" s="176"/>
      <c r="F316" s="188">
        <f t="shared" si="48"/>
        <v>0</v>
      </c>
      <c r="G316" s="176"/>
      <c r="H316" s="188">
        <f t="shared" si="52"/>
        <v>0</v>
      </c>
      <c r="I316" s="176">
        <f t="shared" si="53"/>
        <v>0</v>
      </c>
      <c r="J316" s="188">
        <f t="shared" si="54"/>
        <v>0</v>
      </c>
      <c r="K316" s="150"/>
    </row>
    <row r="317" spans="1:11" ht="15.75" outlineLevel="2" x14ac:dyDescent="0.2">
      <c r="A317" s="100" t="s">
        <v>2254</v>
      </c>
      <c r="B317" s="28" t="s">
        <v>1528</v>
      </c>
      <c r="C317" s="29" t="s">
        <v>191</v>
      </c>
      <c r="D317" s="56">
        <v>1</v>
      </c>
      <c r="E317" s="176"/>
      <c r="F317" s="188">
        <f t="shared" si="48"/>
        <v>0</v>
      </c>
      <c r="G317" s="176"/>
      <c r="H317" s="188">
        <f t="shared" si="52"/>
        <v>0</v>
      </c>
      <c r="I317" s="176">
        <f t="shared" si="53"/>
        <v>0</v>
      </c>
      <c r="J317" s="188">
        <f t="shared" si="54"/>
        <v>0</v>
      </c>
      <c r="K317" s="150"/>
    </row>
    <row r="318" spans="1:11" ht="15.75" outlineLevel="2" x14ac:dyDescent="0.2">
      <c r="A318" s="100" t="s">
        <v>2255</v>
      </c>
      <c r="B318" s="28" t="s">
        <v>1529</v>
      </c>
      <c r="C318" s="29" t="s">
        <v>191</v>
      </c>
      <c r="D318" s="56">
        <v>4</v>
      </c>
      <c r="E318" s="176"/>
      <c r="F318" s="188">
        <f t="shared" si="48"/>
        <v>0</v>
      </c>
      <c r="G318" s="176"/>
      <c r="H318" s="188">
        <f t="shared" si="52"/>
        <v>0</v>
      </c>
      <c r="I318" s="176">
        <f t="shared" si="53"/>
        <v>0</v>
      </c>
      <c r="J318" s="188">
        <f t="shared" si="54"/>
        <v>0</v>
      </c>
      <c r="K318" s="150"/>
    </row>
    <row r="319" spans="1:11" ht="15.75" outlineLevel="2" x14ac:dyDescent="0.2">
      <c r="A319" s="100" t="s">
        <v>2256</v>
      </c>
      <c r="B319" s="28" t="s">
        <v>1530</v>
      </c>
      <c r="C319" s="29" t="s">
        <v>191</v>
      </c>
      <c r="D319" s="56">
        <v>3</v>
      </c>
      <c r="E319" s="176"/>
      <c r="F319" s="188">
        <f t="shared" si="48"/>
        <v>0</v>
      </c>
      <c r="G319" s="176"/>
      <c r="H319" s="188">
        <f t="shared" si="52"/>
        <v>0</v>
      </c>
      <c r="I319" s="176">
        <f t="shared" si="53"/>
        <v>0</v>
      </c>
      <c r="J319" s="188">
        <f t="shared" si="54"/>
        <v>0</v>
      </c>
      <c r="K319" s="150"/>
    </row>
    <row r="320" spans="1:11" ht="15.75" outlineLevel="2" x14ac:dyDescent="0.2">
      <c r="A320" s="100" t="s">
        <v>2257</v>
      </c>
      <c r="B320" s="28" t="s">
        <v>1531</v>
      </c>
      <c r="C320" s="29" t="s">
        <v>191</v>
      </c>
      <c r="D320" s="56">
        <v>7</v>
      </c>
      <c r="E320" s="176"/>
      <c r="F320" s="188">
        <f t="shared" si="48"/>
        <v>0</v>
      </c>
      <c r="G320" s="176"/>
      <c r="H320" s="188">
        <f t="shared" si="52"/>
        <v>0</v>
      </c>
      <c r="I320" s="176">
        <f t="shared" si="53"/>
        <v>0</v>
      </c>
      <c r="J320" s="188">
        <f t="shared" si="54"/>
        <v>0</v>
      </c>
      <c r="K320" s="150"/>
    </row>
    <row r="321" spans="1:11" ht="15.75" outlineLevel="2" x14ac:dyDescent="0.2">
      <c r="A321" s="100" t="s">
        <v>2258</v>
      </c>
      <c r="B321" s="28" t="s">
        <v>1532</v>
      </c>
      <c r="C321" s="29" t="s">
        <v>191</v>
      </c>
      <c r="D321" s="56">
        <f>4+8</f>
        <v>12</v>
      </c>
      <c r="E321" s="176"/>
      <c r="F321" s="188">
        <f t="shared" si="48"/>
        <v>0</v>
      </c>
      <c r="G321" s="176"/>
      <c r="H321" s="188">
        <f t="shared" si="52"/>
        <v>0</v>
      </c>
      <c r="I321" s="176">
        <f t="shared" si="53"/>
        <v>0</v>
      </c>
      <c r="J321" s="188">
        <f t="shared" si="54"/>
        <v>0</v>
      </c>
      <c r="K321" s="150"/>
    </row>
    <row r="322" spans="1:11" ht="15.75" outlineLevel="2" x14ac:dyDescent="0.2">
      <c r="A322" s="100" t="s">
        <v>2259</v>
      </c>
      <c r="B322" s="28" t="s">
        <v>1533</v>
      </c>
      <c r="C322" s="29" t="s">
        <v>191</v>
      </c>
      <c r="D322" s="56">
        <f>3-2</f>
        <v>1</v>
      </c>
      <c r="E322" s="176"/>
      <c r="F322" s="188">
        <f t="shared" si="48"/>
        <v>0</v>
      </c>
      <c r="G322" s="176"/>
      <c r="H322" s="188">
        <f t="shared" si="52"/>
        <v>0</v>
      </c>
      <c r="I322" s="176">
        <f t="shared" si="53"/>
        <v>0</v>
      </c>
      <c r="J322" s="188">
        <f t="shared" si="54"/>
        <v>0</v>
      </c>
      <c r="K322" s="150"/>
    </row>
    <row r="323" spans="1:11" ht="15.75" outlineLevel="2" x14ac:dyDescent="0.2">
      <c r="A323" s="100" t="s">
        <v>2260</v>
      </c>
      <c r="B323" s="28" t="s">
        <v>1534</v>
      </c>
      <c r="C323" s="29" t="s">
        <v>191</v>
      </c>
      <c r="D323" s="56">
        <f>6-4</f>
        <v>2</v>
      </c>
      <c r="E323" s="176"/>
      <c r="F323" s="188">
        <f t="shared" si="48"/>
        <v>0</v>
      </c>
      <c r="G323" s="176"/>
      <c r="H323" s="188">
        <f t="shared" si="52"/>
        <v>0</v>
      </c>
      <c r="I323" s="176">
        <f t="shared" si="53"/>
        <v>0</v>
      </c>
      <c r="J323" s="188">
        <f t="shared" si="54"/>
        <v>0</v>
      </c>
      <c r="K323" s="150"/>
    </row>
    <row r="324" spans="1:11" ht="31.5" outlineLevel="2" x14ac:dyDescent="0.2">
      <c r="A324" s="100" t="s">
        <v>2261</v>
      </c>
      <c r="B324" s="28" t="s">
        <v>1644</v>
      </c>
      <c r="C324" s="29" t="s">
        <v>191</v>
      </c>
      <c r="D324" s="56">
        <f t="shared" ref="D324:D325" si="55">3-2</f>
        <v>1</v>
      </c>
      <c r="E324" s="176"/>
      <c r="F324" s="188">
        <f t="shared" ref="F324:F325" si="56">E324*D324</f>
        <v>0</v>
      </c>
      <c r="G324" s="176"/>
      <c r="H324" s="188">
        <f t="shared" ref="H324:H325" si="57">G324*D324</f>
        <v>0</v>
      </c>
      <c r="I324" s="176">
        <f t="shared" ref="I324:I325" si="58">E324+G324</f>
        <v>0</v>
      </c>
      <c r="J324" s="188">
        <f t="shared" ref="J324:J325" si="59">D324*I324</f>
        <v>0</v>
      </c>
      <c r="K324" s="150"/>
    </row>
    <row r="325" spans="1:11" ht="31.5" outlineLevel="2" x14ac:dyDescent="0.2">
      <c r="A325" s="100" t="s">
        <v>2262</v>
      </c>
      <c r="B325" s="28" t="s">
        <v>1645</v>
      </c>
      <c r="C325" s="29" t="s">
        <v>191</v>
      </c>
      <c r="D325" s="56">
        <f t="shared" si="55"/>
        <v>1</v>
      </c>
      <c r="E325" s="176"/>
      <c r="F325" s="188">
        <f t="shared" si="56"/>
        <v>0</v>
      </c>
      <c r="G325" s="176"/>
      <c r="H325" s="188">
        <f t="shared" si="57"/>
        <v>0</v>
      </c>
      <c r="I325" s="176">
        <f t="shared" si="58"/>
        <v>0</v>
      </c>
      <c r="J325" s="188">
        <f t="shared" si="59"/>
        <v>0</v>
      </c>
      <c r="K325" s="150"/>
    </row>
    <row r="326" spans="1:11" ht="15.75" outlineLevel="2" x14ac:dyDescent="0.2">
      <c r="A326" s="100" t="s">
        <v>2263</v>
      </c>
      <c r="B326" s="28" t="s">
        <v>1535</v>
      </c>
      <c r="C326" s="29" t="s">
        <v>191</v>
      </c>
      <c r="D326" s="56">
        <v>2</v>
      </c>
      <c r="E326" s="176"/>
      <c r="F326" s="188">
        <f t="shared" si="48"/>
        <v>0</v>
      </c>
      <c r="G326" s="176"/>
      <c r="H326" s="188">
        <f t="shared" si="52"/>
        <v>0</v>
      </c>
      <c r="I326" s="176">
        <f t="shared" si="53"/>
        <v>0</v>
      </c>
      <c r="J326" s="188">
        <f t="shared" si="54"/>
        <v>0</v>
      </c>
      <c r="K326" s="150"/>
    </row>
    <row r="327" spans="1:11" ht="15.75" outlineLevel="2" x14ac:dyDescent="0.2">
      <c r="A327" s="100" t="s">
        <v>2264</v>
      </c>
      <c r="B327" s="28" t="s">
        <v>1536</v>
      </c>
      <c r="C327" s="108" t="s">
        <v>191</v>
      </c>
      <c r="D327" s="58">
        <v>1</v>
      </c>
      <c r="E327" s="176"/>
      <c r="F327" s="188">
        <f t="shared" si="48"/>
        <v>0</v>
      </c>
      <c r="G327" s="176"/>
      <c r="H327" s="188">
        <f t="shared" si="52"/>
        <v>0</v>
      </c>
      <c r="I327" s="176">
        <f t="shared" si="53"/>
        <v>0</v>
      </c>
      <c r="J327" s="188">
        <f t="shared" si="54"/>
        <v>0</v>
      </c>
      <c r="K327" s="150"/>
    </row>
    <row r="328" spans="1:11" ht="15.75" outlineLevel="2" x14ac:dyDescent="0.2">
      <c r="A328" s="100" t="s">
        <v>2265</v>
      </c>
      <c r="B328" s="28" t="s">
        <v>1537</v>
      </c>
      <c r="C328" s="108" t="s">
        <v>191</v>
      </c>
      <c r="D328" s="58">
        <v>1</v>
      </c>
      <c r="E328" s="176"/>
      <c r="F328" s="188">
        <f t="shared" si="48"/>
        <v>0</v>
      </c>
      <c r="G328" s="176"/>
      <c r="H328" s="188">
        <f t="shared" si="52"/>
        <v>0</v>
      </c>
      <c r="I328" s="176">
        <f t="shared" si="53"/>
        <v>0</v>
      </c>
      <c r="J328" s="188">
        <f t="shared" si="54"/>
        <v>0</v>
      </c>
      <c r="K328" s="150"/>
    </row>
    <row r="329" spans="1:11" ht="15.75" outlineLevel="2" x14ac:dyDescent="0.2">
      <c r="A329" s="100" t="s">
        <v>2266</v>
      </c>
      <c r="B329" s="28" t="s">
        <v>1538</v>
      </c>
      <c r="C329" s="108" t="s">
        <v>191</v>
      </c>
      <c r="D329" s="58">
        <f>3+1</f>
        <v>4</v>
      </c>
      <c r="E329" s="176"/>
      <c r="F329" s="188">
        <f t="shared" si="48"/>
        <v>0</v>
      </c>
      <c r="G329" s="176"/>
      <c r="H329" s="188">
        <f t="shared" si="52"/>
        <v>0</v>
      </c>
      <c r="I329" s="176">
        <f t="shared" si="53"/>
        <v>0</v>
      </c>
      <c r="J329" s="188">
        <f t="shared" si="54"/>
        <v>0</v>
      </c>
      <c r="K329" s="150"/>
    </row>
    <row r="330" spans="1:11" ht="15.75" outlineLevel="2" x14ac:dyDescent="0.2">
      <c r="A330" s="100" t="s">
        <v>2267</v>
      </c>
      <c r="B330" s="28" t="s">
        <v>1539</v>
      </c>
      <c r="C330" s="108" t="s">
        <v>191</v>
      </c>
      <c r="D330" s="58">
        <f>1+1</f>
        <v>2</v>
      </c>
      <c r="E330" s="176"/>
      <c r="F330" s="188">
        <f t="shared" si="48"/>
        <v>0</v>
      </c>
      <c r="G330" s="176"/>
      <c r="H330" s="188">
        <f t="shared" si="52"/>
        <v>0</v>
      </c>
      <c r="I330" s="176">
        <f t="shared" si="53"/>
        <v>0</v>
      </c>
      <c r="J330" s="188">
        <f t="shared" si="54"/>
        <v>0</v>
      </c>
      <c r="K330" s="150"/>
    </row>
    <row r="331" spans="1:11" ht="31.5" outlineLevel="2" x14ac:dyDescent="0.2">
      <c r="A331" s="100" t="s">
        <v>2268</v>
      </c>
      <c r="B331" s="28" t="s">
        <v>1646</v>
      </c>
      <c r="C331" s="108" t="s">
        <v>191</v>
      </c>
      <c r="D331" s="58">
        <f>2-1</f>
        <v>1</v>
      </c>
      <c r="E331" s="176"/>
      <c r="F331" s="188">
        <f t="shared" si="48"/>
        <v>0</v>
      </c>
      <c r="G331" s="176"/>
      <c r="H331" s="188">
        <f t="shared" si="52"/>
        <v>0</v>
      </c>
      <c r="I331" s="176">
        <f t="shared" si="53"/>
        <v>0</v>
      </c>
      <c r="J331" s="188">
        <f t="shared" si="54"/>
        <v>0</v>
      </c>
      <c r="K331" s="150"/>
    </row>
    <row r="332" spans="1:11" ht="15.75" outlineLevel="2" x14ac:dyDescent="0.2">
      <c r="A332" s="100" t="s">
        <v>2269</v>
      </c>
      <c r="B332" s="28" t="s">
        <v>1541</v>
      </c>
      <c r="C332" s="29" t="s">
        <v>191</v>
      </c>
      <c r="D332" s="56">
        <v>1</v>
      </c>
      <c r="E332" s="176"/>
      <c r="F332" s="188">
        <f t="shared" si="48"/>
        <v>0</v>
      </c>
      <c r="G332" s="176"/>
      <c r="H332" s="188">
        <f t="shared" si="52"/>
        <v>0</v>
      </c>
      <c r="I332" s="176">
        <f t="shared" si="53"/>
        <v>0</v>
      </c>
      <c r="J332" s="188">
        <f t="shared" si="54"/>
        <v>0</v>
      </c>
      <c r="K332" s="150"/>
    </row>
    <row r="333" spans="1:11" ht="15.75" outlineLevel="2" x14ac:dyDescent="0.2">
      <c r="A333" s="100" t="s">
        <v>2270</v>
      </c>
      <c r="B333" s="28" t="s">
        <v>1542</v>
      </c>
      <c r="C333" s="29" t="s">
        <v>191</v>
      </c>
      <c r="D333" s="56">
        <v>5</v>
      </c>
      <c r="E333" s="176"/>
      <c r="F333" s="188">
        <f t="shared" si="48"/>
        <v>0</v>
      </c>
      <c r="G333" s="176"/>
      <c r="H333" s="188">
        <f t="shared" si="52"/>
        <v>0</v>
      </c>
      <c r="I333" s="176">
        <f t="shared" si="53"/>
        <v>0</v>
      </c>
      <c r="J333" s="188">
        <f t="shared" si="54"/>
        <v>0</v>
      </c>
      <c r="K333" s="150"/>
    </row>
    <row r="334" spans="1:11" ht="15.75" outlineLevel="2" x14ac:dyDescent="0.2">
      <c r="A334" s="100" t="s">
        <v>2271</v>
      </c>
      <c r="B334" s="28" t="s">
        <v>1543</v>
      </c>
      <c r="C334" s="29" t="s">
        <v>191</v>
      </c>
      <c r="D334" s="56">
        <v>20</v>
      </c>
      <c r="E334" s="176"/>
      <c r="F334" s="188">
        <f t="shared" si="48"/>
        <v>0</v>
      </c>
      <c r="G334" s="176"/>
      <c r="H334" s="188">
        <f t="shared" si="52"/>
        <v>0</v>
      </c>
      <c r="I334" s="176">
        <f t="shared" si="53"/>
        <v>0</v>
      </c>
      <c r="J334" s="188">
        <f t="shared" si="54"/>
        <v>0</v>
      </c>
      <c r="K334" s="150"/>
    </row>
    <row r="335" spans="1:11" ht="15.75" outlineLevel="2" x14ac:dyDescent="0.2">
      <c r="A335" s="100" t="s">
        <v>2272</v>
      </c>
      <c r="B335" s="28" t="s">
        <v>1544</v>
      </c>
      <c r="C335" s="29" t="s">
        <v>191</v>
      </c>
      <c r="D335" s="56">
        <v>3</v>
      </c>
      <c r="E335" s="176"/>
      <c r="F335" s="188">
        <f t="shared" si="48"/>
        <v>0</v>
      </c>
      <c r="G335" s="176"/>
      <c r="H335" s="188">
        <f t="shared" si="52"/>
        <v>0</v>
      </c>
      <c r="I335" s="176">
        <f t="shared" si="53"/>
        <v>0</v>
      </c>
      <c r="J335" s="188">
        <f t="shared" si="54"/>
        <v>0</v>
      </c>
      <c r="K335" s="150"/>
    </row>
    <row r="336" spans="1:11" ht="15.75" outlineLevel="2" x14ac:dyDescent="0.2">
      <c r="A336" s="100" t="s">
        <v>2273</v>
      </c>
      <c r="B336" s="28" t="s">
        <v>1545</v>
      </c>
      <c r="C336" s="29" t="s">
        <v>191</v>
      </c>
      <c r="D336" s="56">
        <v>3</v>
      </c>
      <c r="E336" s="176"/>
      <c r="F336" s="188">
        <f t="shared" si="48"/>
        <v>0</v>
      </c>
      <c r="G336" s="176"/>
      <c r="H336" s="188">
        <f t="shared" si="52"/>
        <v>0</v>
      </c>
      <c r="I336" s="176">
        <f t="shared" si="53"/>
        <v>0</v>
      </c>
      <c r="J336" s="188">
        <f t="shared" si="54"/>
        <v>0</v>
      </c>
      <c r="K336" s="150"/>
    </row>
    <row r="337" spans="1:11" ht="15.75" outlineLevel="2" x14ac:dyDescent="0.2">
      <c r="A337" s="100" t="s">
        <v>2274</v>
      </c>
      <c r="B337" s="28" t="s">
        <v>1546</v>
      </c>
      <c r="C337" s="29" t="s">
        <v>191</v>
      </c>
      <c r="D337" s="56">
        <f>1+2</f>
        <v>3</v>
      </c>
      <c r="E337" s="176"/>
      <c r="F337" s="188">
        <f t="shared" si="48"/>
        <v>0</v>
      </c>
      <c r="G337" s="176"/>
      <c r="H337" s="188">
        <f t="shared" si="52"/>
        <v>0</v>
      </c>
      <c r="I337" s="176">
        <f t="shared" si="53"/>
        <v>0</v>
      </c>
      <c r="J337" s="188">
        <f t="shared" si="54"/>
        <v>0</v>
      </c>
      <c r="K337" s="150"/>
    </row>
    <row r="338" spans="1:11" ht="15.75" outlineLevel="2" x14ac:dyDescent="0.2">
      <c r="A338" s="100" t="s">
        <v>2275</v>
      </c>
      <c r="B338" s="28" t="s">
        <v>1547</v>
      </c>
      <c r="C338" s="29" t="s">
        <v>191</v>
      </c>
      <c r="D338" s="56">
        <v>1</v>
      </c>
      <c r="E338" s="176"/>
      <c r="F338" s="188">
        <f t="shared" si="48"/>
        <v>0</v>
      </c>
      <c r="G338" s="176"/>
      <c r="H338" s="188">
        <f t="shared" si="52"/>
        <v>0</v>
      </c>
      <c r="I338" s="176">
        <f t="shared" si="53"/>
        <v>0</v>
      </c>
      <c r="J338" s="188">
        <f t="shared" si="54"/>
        <v>0</v>
      </c>
      <c r="K338" s="150"/>
    </row>
    <row r="339" spans="1:11" ht="15.75" outlineLevel="2" x14ac:dyDescent="0.2">
      <c r="A339" s="100" t="s">
        <v>2276</v>
      </c>
      <c r="B339" s="28" t="s">
        <v>1548</v>
      </c>
      <c r="C339" s="29" t="s">
        <v>191</v>
      </c>
      <c r="D339" s="56">
        <v>1</v>
      </c>
      <c r="E339" s="176"/>
      <c r="F339" s="188">
        <f t="shared" si="48"/>
        <v>0</v>
      </c>
      <c r="G339" s="176"/>
      <c r="H339" s="188">
        <f t="shared" si="52"/>
        <v>0</v>
      </c>
      <c r="I339" s="176">
        <f t="shared" si="53"/>
        <v>0</v>
      </c>
      <c r="J339" s="188">
        <f t="shared" si="54"/>
        <v>0</v>
      </c>
      <c r="K339" s="150"/>
    </row>
    <row r="340" spans="1:11" ht="31.5" outlineLevel="2" x14ac:dyDescent="0.2">
      <c r="A340" s="100" t="s">
        <v>2277</v>
      </c>
      <c r="B340" s="28" t="s">
        <v>1549</v>
      </c>
      <c r="C340" s="29" t="s">
        <v>191</v>
      </c>
      <c r="D340" s="56">
        <v>1</v>
      </c>
      <c r="E340" s="176"/>
      <c r="F340" s="188">
        <f t="shared" si="48"/>
        <v>0</v>
      </c>
      <c r="G340" s="176"/>
      <c r="H340" s="188">
        <f t="shared" si="52"/>
        <v>0</v>
      </c>
      <c r="I340" s="176">
        <f t="shared" si="53"/>
        <v>0</v>
      </c>
      <c r="J340" s="188">
        <f t="shared" si="54"/>
        <v>0</v>
      </c>
      <c r="K340" s="150"/>
    </row>
    <row r="341" spans="1:11" ht="15.75" outlineLevel="2" x14ac:dyDescent="0.2">
      <c r="A341" s="100" t="s">
        <v>2278</v>
      </c>
      <c r="B341" s="28" t="s">
        <v>1550</v>
      </c>
      <c r="C341" s="29" t="s">
        <v>191</v>
      </c>
      <c r="D341" s="56">
        <f>6-2</f>
        <v>4</v>
      </c>
      <c r="E341" s="176"/>
      <c r="F341" s="188">
        <f t="shared" si="48"/>
        <v>0</v>
      </c>
      <c r="G341" s="176"/>
      <c r="H341" s="188">
        <f t="shared" si="52"/>
        <v>0</v>
      </c>
      <c r="I341" s="176">
        <f t="shared" si="53"/>
        <v>0</v>
      </c>
      <c r="J341" s="188">
        <f t="shared" si="54"/>
        <v>0</v>
      </c>
      <c r="K341" s="150"/>
    </row>
    <row r="342" spans="1:11" ht="31.5" outlineLevel="2" x14ac:dyDescent="0.2">
      <c r="A342" s="100" t="s">
        <v>2279</v>
      </c>
      <c r="B342" s="28" t="s">
        <v>1551</v>
      </c>
      <c r="C342" s="29" t="s">
        <v>191</v>
      </c>
      <c r="D342" s="56">
        <v>2</v>
      </c>
      <c r="E342" s="176"/>
      <c r="F342" s="188">
        <f t="shared" si="48"/>
        <v>0</v>
      </c>
      <c r="G342" s="176"/>
      <c r="H342" s="188">
        <f t="shared" si="52"/>
        <v>0</v>
      </c>
      <c r="I342" s="176">
        <f t="shared" si="53"/>
        <v>0</v>
      </c>
      <c r="J342" s="188">
        <f t="shared" si="54"/>
        <v>0</v>
      </c>
      <c r="K342" s="150"/>
    </row>
    <row r="343" spans="1:11" ht="31.5" outlineLevel="2" x14ac:dyDescent="0.2">
      <c r="A343" s="100" t="s">
        <v>2280</v>
      </c>
      <c r="B343" s="28" t="s">
        <v>1552</v>
      </c>
      <c r="C343" s="29" t="s">
        <v>191</v>
      </c>
      <c r="D343" s="56">
        <f>4+3</f>
        <v>7</v>
      </c>
      <c r="E343" s="176"/>
      <c r="F343" s="188">
        <f t="shared" si="48"/>
        <v>0</v>
      </c>
      <c r="G343" s="176"/>
      <c r="H343" s="188">
        <f t="shared" si="52"/>
        <v>0</v>
      </c>
      <c r="I343" s="176">
        <f t="shared" si="53"/>
        <v>0</v>
      </c>
      <c r="J343" s="188">
        <f t="shared" si="54"/>
        <v>0</v>
      </c>
      <c r="K343" s="150"/>
    </row>
    <row r="344" spans="1:11" ht="31.5" outlineLevel="2" x14ac:dyDescent="0.2">
      <c r="A344" s="100" t="s">
        <v>2281</v>
      </c>
      <c r="B344" s="28" t="s">
        <v>1587</v>
      </c>
      <c r="C344" s="29" t="s">
        <v>191</v>
      </c>
      <c r="D344" s="56">
        <v>6</v>
      </c>
      <c r="E344" s="176"/>
      <c r="F344" s="188">
        <f t="shared" si="48"/>
        <v>0</v>
      </c>
      <c r="G344" s="176"/>
      <c r="H344" s="188">
        <f t="shared" si="52"/>
        <v>0</v>
      </c>
      <c r="I344" s="176">
        <f t="shared" si="53"/>
        <v>0</v>
      </c>
      <c r="J344" s="188">
        <f t="shared" si="54"/>
        <v>0</v>
      </c>
      <c r="K344" s="150"/>
    </row>
    <row r="345" spans="1:11" ht="31.5" outlineLevel="2" x14ac:dyDescent="0.2">
      <c r="A345" s="100" t="s">
        <v>2282</v>
      </c>
      <c r="B345" s="28" t="s">
        <v>1588</v>
      </c>
      <c r="C345" s="29" t="s">
        <v>191</v>
      </c>
      <c r="D345" s="56">
        <v>3</v>
      </c>
      <c r="E345" s="176"/>
      <c r="F345" s="188">
        <f t="shared" si="48"/>
        <v>0</v>
      </c>
      <c r="G345" s="176"/>
      <c r="H345" s="188">
        <f t="shared" si="52"/>
        <v>0</v>
      </c>
      <c r="I345" s="176">
        <f t="shared" si="53"/>
        <v>0</v>
      </c>
      <c r="J345" s="188">
        <f t="shared" si="54"/>
        <v>0</v>
      </c>
      <c r="K345" s="150"/>
    </row>
    <row r="346" spans="1:11" ht="31.5" outlineLevel="2" x14ac:dyDescent="0.2">
      <c r="A346" s="100" t="s">
        <v>2283</v>
      </c>
      <c r="B346" s="28" t="s">
        <v>1589</v>
      </c>
      <c r="C346" s="29" t="s">
        <v>191</v>
      </c>
      <c r="D346" s="56">
        <v>2</v>
      </c>
      <c r="E346" s="176"/>
      <c r="F346" s="188">
        <f t="shared" si="48"/>
        <v>0</v>
      </c>
      <c r="G346" s="176"/>
      <c r="H346" s="188">
        <f t="shared" si="52"/>
        <v>0</v>
      </c>
      <c r="I346" s="176">
        <f t="shared" si="53"/>
        <v>0</v>
      </c>
      <c r="J346" s="188">
        <f t="shared" si="54"/>
        <v>0</v>
      </c>
      <c r="K346" s="150"/>
    </row>
    <row r="347" spans="1:11" ht="31.5" outlineLevel="2" x14ac:dyDescent="0.2">
      <c r="A347" s="100" t="s">
        <v>2284</v>
      </c>
      <c r="B347" s="28" t="s">
        <v>1590</v>
      </c>
      <c r="C347" s="29" t="s">
        <v>191</v>
      </c>
      <c r="D347" s="56">
        <v>5</v>
      </c>
      <c r="E347" s="176"/>
      <c r="F347" s="188">
        <f t="shared" si="48"/>
        <v>0</v>
      </c>
      <c r="G347" s="176"/>
      <c r="H347" s="188">
        <f t="shared" si="52"/>
        <v>0</v>
      </c>
      <c r="I347" s="176">
        <f t="shared" si="53"/>
        <v>0</v>
      </c>
      <c r="J347" s="188">
        <f t="shared" si="54"/>
        <v>0</v>
      </c>
      <c r="K347" s="150"/>
    </row>
    <row r="348" spans="1:11" ht="31.5" outlineLevel="2" x14ac:dyDescent="0.2">
      <c r="A348" s="100" t="s">
        <v>2285</v>
      </c>
      <c r="B348" s="28" t="s">
        <v>1591</v>
      </c>
      <c r="C348" s="29" t="s">
        <v>191</v>
      </c>
      <c r="D348" s="56">
        <v>35</v>
      </c>
      <c r="E348" s="176"/>
      <c r="F348" s="188">
        <f t="shared" si="48"/>
        <v>0</v>
      </c>
      <c r="G348" s="176"/>
      <c r="H348" s="188">
        <f t="shared" si="52"/>
        <v>0</v>
      </c>
      <c r="I348" s="176">
        <f t="shared" si="53"/>
        <v>0</v>
      </c>
      <c r="J348" s="188">
        <f t="shared" si="54"/>
        <v>0</v>
      </c>
      <c r="K348" s="150"/>
    </row>
    <row r="349" spans="1:11" ht="31.5" outlineLevel="2" x14ac:dyDescent="0.2">
      <c r="A349" s="100" t="s">
        <v>2286</v>
      </c>
      <c r="B349" s="28" t="s">
        <v>1592</v>
      </c>
      <c r="C349" s="29" t="s">
        <v>191</v>
      </c>
      <c r="D349" s="56">
        <v>10</v>
      </c>
      <c r="E349" s="176"/>
      <c r="F349" s="188">
        <f t="shared" si="48"/>
        <v>0</v>
      </c>
      <c r="G349" s="176"/>
      <c r="H349" s="188">
        <f t="shared" si="52"/>
        <v>0</v>
      </c>
      <c r="I349" s="176">
        <f t="shared" si="53"/>
        <v>0</v>
      </c>
      <c r="J349" s="188">
        <f t="shared" si="54"/>
        <v>0</v>
      </c>
      <c r="K349" s="150"/>
    </row>
    <row r="350" spans="1:11" ht="15.75" outlineLevel="2" x14ac:dyDescent="0.2">
      <c r="A350" s="100" t="s">
        <v>2287</v>
      </c>
      <c r="B350" s="28" t="s">
        <v>1553</v>
      </c>
      <c r="C350" s="29" t="s">
        <v>244</v>
      </c>
      <c r="D350" s="56">
        <v>8</v>
      </c>
      <c r="E350" s="176"/>
      <c r="F350" s="188">
        <f t="shared" si="48"/>
        <v>0</v>
      </c>
      <c r="G350" s="176"/>
      <c r="H350" s="188">
        <f t="shared" si="52"/>
        <v>0</v>
      </c>
      <c r="I350" s="176">
        <f t="shared" si="53"/>
        <v>0</v>
      </c>
      <c r="J350" s="188">
        <f t="shared" si="54"/>
        <v>0</v>
      </c>
      <c r="K350" s="150"/>
    </row>
    <row r="351" spans="1:11" ht="15.75" outlineLevel="2" x14ac:dyDescent="0.2">
      <c r="A351" s="100" t="s">
        <v>2288</v>
      </c>
      <c r="B351" s="28" t="s">
        <v>1554</v>
      </c>
      <c r="C351" s="29" t="s">
        <v>244</v>
      </c>
      <c r="D351" s="56">
        <v>62</v>
      </c>
      <c r="E351" s="176"/>
      <c r="F351" s="188">
        <f t="shared" si="48"/>
        <v>0</v>
      </c>
      <c r="G351" s="176"/>
      <c r="H351" s="188">
        <f t="shared" si="52"/>
        <v>0</v>
      </c>
      <c r="I351" s="176">
        <f t="shared" si="53"/>
        <v>0</v>
      </c>
      <c r="J351" s="188">
        <f t="shared" si="54"/>
        <v>0</v>
      </c>
      <c r="K351" s="150"/>
    </row>
    <row r="352" spans="1:11" ht="15.75" outlineLevel="2" x14ac:dyDescent="0.2">
      <c r="A352" s="100" t="s">
        <v>2289</v>
      </c>
      <c r="B352" s="28" t="s">
        <v>1555</v>
      </c>
      <c r="C352" s="29" t="s">
        <v>244</v>
      </c>
      <c r="D352" s="56">
        <v>2</v>
      </c>
      <c r="E352" s="176"/>
      <c r="F352" s="188">
        <f t="shared" si="48"/>
        <v>0</v>
      </c>
      <c r="G352" s="176"/>
      <c r="H352" s="188">
        <f t="shared" si="52"/>
        <v>0</v>
      </c>
      <c r="I352" s="176">
        <f t="shared" si="53"/>
        <v>0</v>
      </c>
      <c r="J352" s="188">
        <f t="shared" si="54"/>
        <v>0</v>
      </c>
      <c r="K352" s="150"/>
    </row>
    <row r="353" spans="1:11" ht="15.75" outlineLevel="2" x14ac:dyDescent="0.2">
      <c r="A353" s="100" t="s">
        <v>2290</v>
      </c>
      <c r="B353" s="28" t="s">
        <v>1556</v>
      </c>
      <c r="C353" s="29" t="s">
        <v>191</v>
      </c>
      <c r="D353" s="56">
        <v>1</v>
      </c>
      <c r="E353" s="176"/>
      <c r="F353" s="188">
        <f t="shared" si="48"/>
        <v>0</v>
      </c>
      <c r="G353" s="176"/>
      <c r="H353" s="188">
        <f t="shared" si="52"/>
        <v>0</v>
      </c>
      <c r="I353" s="176">
        <f t="shared" si="53"/>
        <v>0</v>
      </c>
      <c r="J353" s="188">
        <f t="shared" si="54"/>
        <v>0</v>
      </c>
      <c r="K353" s="150"/>
    </row>
    <row r="354" spans="1:11" ht="15.75" outlineLevel="1" x14ac:dyDescent="0.2">
      <c r="A354" s="100"/>
      <c r="B354" s="99" t="s">
        <v>1557</v>
      </c>
      <c r="C354" s="29"/>
      <c r="D354" s="56"/>
      <c r="E354" s="176"/>
      <c r="F354" s="188"/>
      <c r="G354" s="176"/>
      <c r="H354" s="188"/>
      <c r="I354" s="176"/>
      <c r="J354" s="188"/>
      <c r="K354" s="150"/>
    </row>
    <row r="355" spans="1:11" ht="47.25" outlineLevel="2" x14ac:dyDescent="0.2">
      <c r="A355" s="100" t="s">
        <v>2291</v>
      </c>
      <c r="B355" s="28" t="s">
        <v>1558</v>
      </c>
      <c r="C355" s="29" t="s">
        <v>191</v>
      </c>
      <c r="D355" s="56">
        <v>1</v>
      </c>
      <c r="E355" s="176"/>
      <c r="F355" s="188">
        <f t="shared" si="48"/>
        <v>0</v>
      </c>
      <c r="G355" s="176"/>
      <c r="H355" s="188">
        <f t="shared" si="52"/>
        <v>0</v>
      </c>
      <c r="I355" s="176">
        <f t="shared" si="53"/>
        <v>0</v>
      </c>
      <c r="J355" s="188">
        <f t="shared" si="54"/>
        <v>0</v>
      </c>
      <c r="K355" s="150"/>
    </row>
    <row r="356" spans="1:11" ht="31.5" outlineLevel="2" x14ac:dyDescent="0.2">
      <c r="A356" s="100" t="s">
        <v>2292</v>
      </c>
      <c r="B356" s="28" t="s">
        <v>1515</v>
      </c>
      <c r="C356" s="29" t="s">
        <v>191</v>
      </c>
      <c r="D356" s="56">
        <v>6</v>
      </c>
      <c r="E356" s="176"/>
      <c r="F356" s="188">
        <f t="shared" si="48"/>
        <v>0</v>
      </c>
      <c r="G356" s="176"/>
      <c r="H356" s="188">
        <f t="shared" si="52"/>
        <v>0</v>
      </c>
      <c r="I356" s="176">
        <f t="shared" si="53"/>
        <v>0</v>
      </c>
      <c r="J356" s="188">
        <f t="shared" si="54"/>
        <v>0</v>
      </c>
      <c r="K356" s="150"/>
    </row>
    <row r="357" spans="1:11" ht="15.75" outlineLevel="2" x14ac:dyDescent="0.2">
      <c r="A357" s="100" t="s">
        <v>2293</v>
      </c>
      <c r="B357" s="28" t="s">
        <v>1559</v>
      </c>
      <c r="C357" s="29" t="s">
        <v>191</v>
      </c>
      <c r="D357" s="56">
        <v>2</v>
      </c>
      <c r="E357" s="176"/>
      <c r="F357" s="188">
        <f t="shared" ref="F357:F414" si="60">E357*D357</f>
        <v>0</v>
      </c>
      <c r="G357" s="176"/>
      <c r="H357" s="188">
        <f t="shared" si="52"/>
        <v>0</v>
      </c>
      <c r="I357" s="176">
        <f t="shared" si="53"/>
        <v>0</v>
      </c>
      <c r="J357" s="188">
        <f t="shared" si="54"/>
        <v>0</v>
      </c>
      <c r="K357" s="150"/>
    </row>
    <row r="358" spans="1:11" ht="31.5" outlineLevel="2" x14ac:dyDescent="0.2">
      <c r="A358" s="100" t="s">
        <v>2294</v>
      </c>
      <c r="B358" s="28" t="s">
        <v>1560</v>
      </c>
      <c r="C358" s="29" t="s">
        <v>191</v>
      </c>
      <c r="D358" s="56">
        <v>1</v>
      </c>
      <c r="E358" s="176"/>
      <c r="F358" s="188">
        <f t="shared" si="60"/>
        <v>0</v>
      </c>
      <c r="G358" s="176"/>
      <c r="H358" s="188">
        <f t="shared" si="52"/>
        <v>0</v>
      </c>
      <c r="I358" s="176">
        <f t="shared" si="53"/>
        <v>0</v>
      </c>
      <c r="J358" s="188">
        <f t="shared" si="54"/>
        <v>0</v>
      </c>
      <c r="K358" s="150"/>
    </row>
    <row r="359" spans="1:11" ht="15.75" outlineLevel="2" x14ac:dyDescent="0.2">
      <c r="A359" s="100" t="s">
        <v>2295</v>
      </c>
      <c r="B359" s="28" t="s">
        <v>1525</v>
      </c>
      <c r="C359" s="29" t="s">
        <v>244</v>
      </c>
      <c r="D359" s="56">
        <v>8</v>
      </c>
      <c r="E359" s="176"/>
      <c r="F359" s="188">
        <f t="shared" si="60"/>
        <v>0</v>
      </c>
      <c r="G359" s="176"/>
      <c r="H359" s="188">
        <f t="shared" ref="H359:H414" si="61">G359*D359</f>
        <v>0</v>
      </c>
      <c r="I359" s="176">
        <f t="shared" ref="I359:I414" si="62">E359+G359</f>
        <v>0</v>
      </c>
      <c r="J359" s="188">
        <f t="shared" ref="J359:J414" si="63">D359*I359</f>
        <v>0</v>
      </c>
      <c r="K359" s="150"/>
    </row>
    <row r="360" spans="1:11" ht="15.75" outlineLevel="2" x14ac:dyDescent="0.2">
      <c r="A360" s="100" t="s">
        <v>2296</v>
      </c>
      <c r="B360" s="28" t="s">
        <v>1533</v>
      </c>
      <c r="C360" s="29" t="s">
        <v>191</v>
      </c>
      <c r="D360" s="56">
        <f>9+6</f>
        <v>15</v>
      </c>
      <c r="E360" s="176"/>
      <c r="F360" s="188">
        <f t="shared" si="60"/>
        <v>0</v>
      </c>
      <c r="G360" s="176"/>
      <c r="H360" s="188">
        <f t="shared" si="61"/>
        <v>0</v>
      </c>
      <c r="I360" s="176">
        <f t="shared" si="62"/>
        <v>0</v>
      </c>
      <c r="J360" s="188">
        <f t="shared" si="63"/>
        <v>0</v>
      </c>
      <c r="K360" s="150"/>
    </row>
    <row r="361" spans="1:11" ht="15.75" outlineLevel="2" x14ac:dyDescent="0.2">
      <c r="A361" s="100" t="s">
        <v>2297</v>
      </c>
      <c r="B361" s="28" t="s">
        <v>1534</v>
      </c>
      <c r="C361" s="29" t="s">
        <v>191</v>
      </c>
      <c r="D361" s="56">
        <f>6+4</f>
        <v>10</v>
      </c>
      <c r="E361" s="176"/>
      <c r="F361" s="188">
        <f t="shared" si="60"/>
        <v>0</v>
      </c>
      <c r="G361" s="176"/>
      <c r="H361" s="188">
        <f t="shared" si="61"/>
        <v>0</v>
      </c>
      <c r="I361" s="176">
        <f t="shared" si="62"/>
        <v>0</v>
      </c>
      <c r="J361" s="188">
        <f t="shared" si="63"/>
        <v>0</v>
      </c>
      <c r="K361" s="150"/>
    </row>
    <row r="362" spans="1:11" ht="15.75" outlineLevel="2" x14ac:dyDescent="0.2">
      <c r="A362" s="100" t="s">
        <v>2298</v>
      </c>
      <c r="B362" s="28" t="s">
        <v>1540</v>
      </c>
      <c r="C362" s="29" t="s">
        <v>191</v>
      </c>
      <c r="D362" s="56">
        <f>4-1</f>
        <v>3</v>
      </c>
      <c r="E362" s="193"/>
      <c r="F362" s="188">
        <f t="shared" si="60"/>
        <v>0</v>
      </c>
      <c r="G362" s="176"/>
      <c r="H362" s="188">
        <f t="shared" si="61"/>
        <v>0</v>
      </c>
      <c r="I362" s="176">
        <f t="shared" si="62"/>
        <v>0</v>
      </c>
      <c r="J362" s="188">
        <f t="shared" si="63"/>
        <v>0</v>
      </c>
      <c r="K362" s="150"/>
    </row>
    <row r="363" spans="1:11" ht="15.75" outlineLevel="2" x14ac:dyDescent="0.2">
      <c r="A363" s="100" t="s">
        <v>2299</v>
      </c>
      <c r="B363" s="28" t="s">
        <v>1545</v>
      </c>
      <c r="C363" s="29" t="s">
        <v>191</v>
      </c>
      <c r="D363" s="56">
        <v>2</v>
      </c>
      <c r="E363" s="176"/>
      <c r="F363" s="188">
        <f t="shared" si="60"/>
        <v>0</v>
      </c>
      <c r="G363" s="176"/>
      <c r="H363" s="188">
        <f t="shared" si="61"/>
        <v>0</v>
      </c>
      <c r="I363" s="176">
        <f t="shared" si="62"/>
        <v>0</v>
      </c>
      <c r="J363" s="188">
        <f t="shared" si="63"/>
        <v>0</v>
      </c>
      <c r="K363" s="150"/>
    </row>
    <row r="364" spans="1:11" ht="15.75" outlineLevel="2" x14ac:dyDescent="0.2">
      <c r="A364" s="100" t="s">
        <v>2300</v>
      </c>
      <c r="B364" s="28" t="s">
        <v>1548</v>
      </c>
      <c r="C364" s="29" t="s">
        <v>191</v>
      </c>
      <c r="D364" s="56">
        <v>1</v>
      </c>
      <c r="E364" s="176"/>
      <c r="F364" s="188">
        <f t="shared" si="60"/>
        <v>0</v>
      </c>
      <c r="G364" s="176"/>
      <c r="H364" s="188">
        <f t="shared" si="61"/>
        <v>0</v>
      </c>
      <c r="I364" s="176">
        <f t="shared" si="62"/>
        <v>0</v>
      </c>
      <c r="J364" s="188">
        <f t="shared" si="63"/>
        <v>0</v>
      </c>
      <c r="K364" s="150"/>
    </row>
    <row r="365" spans="1:11" ht="31.5" outlineLevel="2" x14ac:dyDescent="0.2">
      <c r="A365" s="100" t="s">
        <v>2301</v>
      </c>
      <c r="B365" s="28" t="s">
        <v>1552</v>
      </c>
      <c r="C365" s="29" t="s">
        <v>191</v>
      </c>
      <c r="D365" s="56">
        <f>3+2</f>
        <v>5</v>
      </c>
      <c r="E365" s="176"/>
      <c r="F365" s="188">
        <f t="shared" si="60"/>
        <v>0</v>
      </c>
      <c r="G365" s="176"/>
      <c r="H365" s="188">
        <f t="shared" si="61"/>
        <v>0</v>
      </c>
      <c r="I365" s="176">
        <f t="shared" si="62"/>
        <v>0</v>
      </c>
      <c r="J365" s="188">
        <f t="shared" si="63"/>
        <v>0</v>
      </c>
      <c r="K365" s="150"/>
    </row>
    <row r="366" spans="1:11" ht="31.5" outlineLevel="2" x14ac:dyDescent="0.2">
      <c r="A366" s="100" t="s">
        <v>2302</v>
      </c>
      <c r="B366" s="28" t="s">
        <v>1586</v>
      </c>
      <c r="C366" s="29" t="s">
        <v>191</v>
      </c>
      <c r="D366" s="56">
        <v>6</v>
      </c>
      <c r="E366" s="176"/>
      <c r="F366" s="188">
        <f t="shared" si="60"/>
        <v>0</v>
      </c>
      <c r="G366" s="176"/>
      <c r="H366" s="188">
        <f t="shared" si="61"/>
        <v>0</v>
      </c>
      <c r="I366" s="176">
        <f t="shared" si="62"/>
        <v>0</v>
      </c>
      <c r="J366" s="188">
        <f t="shared" si="63"/>
        <v>0</v>
      </c>
      <c r="K366" s="150"/>
    </row>
    <row r="367" spans="1:11" ht="31.5" outlineLevel="2" x14ac:dyDescent="0.2">
      <c r="A367" s="100" t="s">
        <v>2303</v>
      </c>
      <c r="B367" s="28" t="s">
        <v>1585</v>
      </c>
      <c r="C367" s="29" t="s">
        <v>191</v>
      </c>
      <c r="D367" s="56">
        <v>2</v>
      </c>
      <c r="E367" s="176"/>
      <c r="F367" s="188">
        <f t="shared" si="60"/>
        <v>0</v>
      </c>
      <c r="G367" s="176"/>
      <c r="H367" s="188">
        <f t="shared" si="61"/>
        <v>0</v>
      </c>
      <c r="I367" s="176">
        <f t="shared" si="62"/>
        <v>0</v>
      </c>
      <c r="J367" s="188">
        <f t="shared" si="63"/>
        <v>0</v>
      </c>
      <c r="K367" s="150"/>
    </row>
    <row r="368" spans="1:11" ht="15.75" outlineLevel="1" x14ac:dyDescent="0.2">
      <c r="A368" s="100"/>
      <c r="B368" s="99" t="s">
        <v>1561</v>
      </c>
      <c r="C368" s="29"/>
      <c r="D368" s="56"/>
      <c r="E368" s="176"/>
      <c r="F368" s="188"/>
      <c r="G368" s="176"/>
      <c r="H368" s="188"/>
      <c r="I368" s="176"/>
      <c r="J368" s="188"/>
      <c r="K368" s="150"/>
    </row>
    <row r="369" spans="1:11" ht="15.75" outlineLevel="2" x14ac:dyDescent="0.2">
      <c r="A369" s="100" t="s">
        <v>2304</v>
      </c>
      <c r="B369" s="28" t="s">
        <v>1562</v>
      </c>
      <c r="C369" s="29" t="s">
        <v>191</v>
      </c>
      <c r="D369" s="56">
        <v>2</v>
      </c>
      <c r="E369" s="176"/>
      <c r="F369" s="188">
        <f t="shared" si="60"/>
        <v>0</v>
      </c>
      <c r="G369" s="176"/>
      <c r="H369" s="188">
        <f t="shared" si="61"/>
        <v>0</v>
      </c>
      <c r="I369" s="176">
        <f t="shared" si="62"/>
        <v>0</v>
      </c>
      <c r="J369" s="188">
        <f t="shared" si="63"/>
        <v>0</v>
      </c>
      <c r="K369" s="150"/>
    </row>
    <row r="370" spans="1:11" ht="15.75" outlineLevel="2" x14ac:dyDescent="0.2">
      <c r="A370" s="100" t="s">
        <v>2305</v>
      </c>
      <c r="B370" s="28" t="s">
        <v>1563</v>
      </c>
      <c r="C370" s="29" t="s">
        <v>191</v>
      </c>
      <c r="D370" s="56">
        <v>1</v>
      </c>
      <c r="E370" s="176"/>
      <c r="F370" s="188">
        <f t="shared" si="60"/>
        <v>0</v>
      </c>
      <c r="G370" s="176"/>
      <c r="H370" s="188">
        <f t="shared" si="61"/>
        <v>0</v>
      </c>
      <c r="I370" s="176">
        <f t="shared" si="62"/>
        <v>0</v>
      </c>
      <c r="J370" s="188">
        <f t="shared" si="63"/>
        <v>0</v>
      </c>
      <c r="K370" s="150"/>
    </row>
    <row r="371" spans="1:11" ht="31.5" outlineLevel="2" x14ac:dyDescent="0.2">
      <c r="A371" s="100" t="s">
        <v>2306</v>
      </c>
      <c r="B371" s="28" t="s">
        <v>1564</v>
      </c>
      <c r="C371" s="29" t="s">
        <v>191</v>
      </c>
      <c r="D371" s="56">
        <v>3</v>
      </c>
      <c r="E371" s="176"/>
      <c r="F371" s="188">
        <f t="shared" si="60"/>
        <v>0</v>
      </c>
      <c r="G371" s="176"/>
      <c r="H371" s="188">
        <f t="shared" si="61"/>
        <v>0</v>
      </c>
      <c r="I371" s="176">
        <f t="shared" si="62"/>
        <v>0</v>
      </c>
      <c r="J371" s="188">
        <f t="shared" si="63"/>
        <v>0</v>
      </c>
      <c r="K371" s="150"/>
    </row>
    <row r="372" spans="1:11" ht="47.25" outlineLevel="2" x14ac:dyDescent="0.2">
      <c r="A372" s="100" t="s">
        <v>2307</v>
      </c>
      <c r="B372" s="28" t="s">
        <v>1565</v>
      </c>
      <c r="C372" s="29" t="s">
        <v>131</v>
      </c>
      <c r="D372" s="56">
        <v>1</v>
      </c>
      <c r="E372" s="176"/>
      <c r="F372" s="188">
        <f t="shared" si="60"/>
        <v>0</v>
      </c>
      <c r="G372" s="176"/>
      <c r="H372" s="188">
        <f t="shared" si="61"/>
        <v>0</v>
      </c>
      <c r="I372" s="176">
        <f t="shared" si="62"/>
        <v>0</v>
      </c>
      <c r="J372" s="188">
        <f t="shared" si="63"/>
        <v>0</v>
      </c>
      <c r="K372" s="150"/>
    </row>
    <row r="373" spans="1:11" ht="31.5" outlineLevel="2" x14ac:dyDescent="0.2">
      <c r="A373" s="100" t="s">
        <v>2308</v>
      </c>
      <c r="B373" s="28" t="s">
        <v>1566</v>
      </c>
      <c r="C373" s="29" t="s">
        <v>131</v>
      </c>
      <c r="D373" s="56">
        <v>2</v>
      </c>
      <c r="E373" s="176"/>
      <c r="F373" s="188">
        <f t="shared" si="60"/>
        <v>0</v>
      </c>
      <c r="G373" s="176"/>
      <c r="H373" s="188">
        <f t="shared" si="61"/>
        <v>0</v>
      </c>
      <c r="I373" s="176">
        <f t="shared" si="62"/>
        <v>0</v>
      </c>
      <c r="J373" s="188">
        <f t="shared" si="63"/>
        <v>0</v>
      </c>
      <c r="K373" s="150"/>
    </row>
    <row r="374" spans="1:11" ht="31.5" outlineLevel="2" x14ac:dyDescent="0.2">
      <c r="A374" s="100" t="s">
        <v>2309</v>
      </c>
      <c r="B374" s="28" t="s">
        <v>1567</v>
      </c>
      <c r="C374" s="29" t="s">
        <v>131</v>
      </c>
      <c r="D374" s="56">
        <v>1</v>
      </c>
      <c r="E374" s="176"/>
      <c r="F374" s="188">
        <f t="shared" si="60"/>
        <v>0</v>
      </c>
      <c r="G374" s="176"/>
      <c r="H374" s="188">
        <f t="shared" si="61"/>
        <v>0</v>
      </c>
      <c r="I374" s="176">
        <f t="shared" si="62"/>
        <v>0</v>
      </c>
      <c r="J374" s="188">
        <f t="shared" si="63"/>
        <v>0</v>
      </c>
      <c r="K374" s="150"/>
    </row>
    <row r="375" spans="1:11" ht="15.75" outlineLevel="2" x14ac:dyDescent="0.2">
      <c r="A375" s="100" t="s">
        <v>2310</v>
      </c>
      <c r="B375" s="28" t="s">
        <v>1569</v>
      </c>
      <c r="C375" s="29" t="s">
        <v>244</v>
      </c>
      <c r="D375" s="56">
        <v>6</v>
      </c>
      <c r="E375" s="176"/>
      <c r="F375" s="188">
        <f t="shared" si="60"/>
        <v>0</v>
      </c>
      <c r="G375" s="176"/>
      <c r="H375" s="188">
        <f t="shared" si="61"/>
        <v>0</v>
      </c>
      <c r="I375" s="176">
        <f t="shared" si="62"/>
        <v>0</v>
      </c>
      <c r="J375" s="188">
        <f t="shared" si="63"/>
        <v>0</v>
      </c>
      <c r="K375" s="150"/>
    </row>
    <row r="376" spans="1:11" ht="15.75" outlineLevel="2" x14ac:dyDescent="0.2">
      <c r="A376" s="100" t="s">
        <v>2311</v>
      </c>
      <c r="B376" s="28" t="s">
        <v>1570</v>
      </c>
      <c r="C376" s="29" t="s">
        <v>244</v>
      </c>
      <c r="D376" s="56">
        <v>36</v>
      </c>
      <c r="E376" s="176"/>
      <c r="F376" s="188">
        <f t="shared" si="60"/>
        <v>0</v>
      </c>
      <c r="G376" s="176"/>
      <c r="H376" s="188">
        <f t="shared" si="61"/>
        <v>0</v>
      </c>
      <c r="I376" s="176">
        <f t="shared" si="62"/>
        <v>0</v>
      </c>
      <c r="J376" s="188">
        <f t="shared" si="63"/>
        <v>0</v>
      </c>
      <c r="K376" s="150"/>
    </row>
    <row r="377" spans="1:11" ht="15.75" outlineLevel="2" x14ac:dyDescent="0.2">
      <c r="A377" s="100" t="s">
        <v>2312</v>
      </c>
      <c r="B377" s="28" t="s">
        <v>1571</v>
      </c>
      <c r="C377" s="29" t="s">
        <v>244</v>
      </c>
      <c r="D377" s="56">
        <v>8</v>
      </c>
      <c r="E377" s="176"/>
      <c r="F377" s="188">
        <f t="shared" si="60"/>
        <v>0</v>
      </c>
      <c r="G377" s="176"/>
      <c r="H377" s="188">
        <f t="shared" si="61"/>
        <v>0</v>
      </c>
      <c r="I377" s="176">
        <f t="shared" si="62"/>
        <v>0</v>
      </c>
      <c r="J377" s="188">
        <f t="shared" si="63"/>
        <v>0</v>
      </c>
      <c r="K377" s="150"/>
    </row>
    <row r="378" spans="1:11" ht="15.75" outlineLevel="2" x14ac:dyDescent="0.2">
      <c r="A378" s="100" t="s">
        <v>2313</v>
      </c>
      <c r="B378" s="28" t="s">
        <v>1572</v>
      </c>
      <c r="C378" s="29" t="s">
        <v>244</v>
      </c>
      <c r="D378" s="56">
        <v>5</v>
      </c>
      <c r="E378" s="176"/>
      <c r="F378" s="188">
        <f t="shared" si="60"/>
        <v>0</v>
      </c>
      <c r="G378" s="176"/>
      <c r="H378" s="188">
        <f t="shared" si="61"/>
        <v>0</v>
      </c>
      <c r="I378" s="176">
        <f t="shared" si="62"/>
        <v>0</v>
      </c>
      <c r="J378" s="188">
        <f t="shared" si="63"/>
        <v>0</v>
      </c>
      <c r="K378" s="150"/>
    </row>
    <row r="379" spans="1:11" ht="15.75" outlineLevel="2" x14ac:dyDescent="0.2">
      <c r="A379" s="100" t="s">
        <v>2314</v>
      </c>
      <c r="B379" s="28" t="s">
        <v>1573</v>
      </c>
      <c r="C379" s="29" t="s">
        <v>191</v>
      </c>
      <c r="D379" s="56">
        <v>2</v>
      </c>
      <c r="E379" s="176"/>
      <c r="F379" s="188">
        <f t="shared" si="60"/>
        <v>0</v>
      </c>
      <c r="G379" s="176"/>
      <c r="H379" s="188">
        <f t="shared" si="61"/>
        <v>0</v>
      </c>
      <c r="I379" s="176">
        <f t="shared" si="62"/>
        <v>0</v>
      </c>
      <c r="J379" s="188">
        <f t="shared" si="63"/>
        <v>0</v>
      </c>
      <c r="K379" s="150"/>
    </row>
    <row r="380" spans="1:11" ht="15.75" outlineLevel="2" x14ac:dyDescent="0.2">
      <c r="A380" s="100" t="s">
        <v>2315</v>
      </c>
      <c r="B380" s="28" t="s">
        <v>1574</v>
      </c>
      <c r="C380" s="29" t="s">
        <v>191</v>
      </c>
      <c r="D380" s="56">
        <v>15</v>
      </c>
      <c r="E380" s="176"/>
      <c r="F380" s="188">
        <f t="shared" si="60"/>
        <v>0</v>
      </c>
      <c r="G380" s="176"/>
      <c r="H380" s="188">
        <f t="shared" si="61"/>
        <v>0</v>
      </c>
      <c r="I380" s="176">
        <f t="shared" si="62"/>
        <v>0</v>
      </c>
      <c r="J380" s="188">
        <f t="shared" si="63"/>
        <v>0</v>
      </c>
      <c r="K380" s="150"/>
    </row>
    <row r="381" spans="1:11" ht="15.75" outlineLevel="2" x14ac:dyDescent="0.2">
      <c r="A381" s="100" t="s">
        <v>2316</v>
      </c>
      <c r="B381" s="28" t="s">
        <v>1575</v>
      </c>
      <c r="C381" s="29" t="s">
        <v>191</v>
      </c>
      <c r="D381" s="56">
        <v>12</v>
      </c>
      <c r="E381" s="176"/>
      <c r="F381" s="188">
        <f t="shared" si="60"/>
        <v>0</v>
      </c>
      <c r="G381" s="176"/>
      <c r="H381" s="188">
        <f t="shared" si="61"/>
        <v>0</v>
      </c>
      <c r="I381" s="176">
        <f t="shared" si="62"/>
        <v>0</v>
      </c>
      <c r="J381" s="188">
        <f t="shared" si="63"/>
        <v>0</v>
      </c>
      <c r="K381" s="150"/>
    </row>
    <row r="382" spans="1:11" ht="15.75" outlineLevel="2" x14ac:dyDescent="0.2">
      <c r="A382" s="100" t="s">
        <v>2317</v>
      </c>
      <c r="B382" s="28" t="s">
        <v>1576</v>
      </c>
      <c r="C382" s="29" t="s">
        <v>191</v>
      </c>
      <c r="D382" s="56">
        <v>2</v>
      </c>
      <c r="E382" s="176"/>
      <c r="F382" s="188">
        <f t="shared" si="60"/>
        <v>0</v>
      </c>
      <c r="G382" s="176"/>
      <c r="H382" s="188">
        <f t="shared" si="61"/>
        <v>0</v>
      </c>
      <c r="I382" s="176">
        <f t="shared" si="62"/>
        <v>0</v>
      </c>
      <c r="J382" s="188">
        <f t="shared" si="63"/>
        <v>0</v>
      </c>
      <c r="K382" s="150"/>
    </row>
    <row r="383" spans="1:11" ht="15.75" outlineLevel="2" x14ac:dyDescent="0.2">
      <c r="A383" s="100" t="s">
        <v>2318</v>
      </c>
      <c r="B383" s="28" t="s">
        <v>1577</v>
      </c>
      <c r="C383" s="29" t="s">
        <v>191</v>
      </c>
      <c r="D383" s="56">
        <v>4</v>
      </c>
      <c r="E383" s="176"/>
      <c r="F383" s="188">
        <f t="shared" si="60"/>
        <v>0</v>
      </c>
      <c r="G383" s="176"/>
      <c r="H383" s="188">
        <f t="shared" si="61"/>
        <v>0</v>
      </c>
      <c r="I383" s="176">
        <f t="shared" si="62"/>
        <v>0</v>
      </c>
      <c r="J383" s="188">
        <f t="shared" si="63"/>
        <v>0</v>
      </c>
      <c r="K383" s="150"/>
    </row>
    <row r="384" spans="1:11" ht="15.75" outlineLevel="2" x14ac:dyDescent="0.2">
      <c r="A384" s="100" t="s">
        <v>2319</v>
      </c>
      <c r="B384" s="28" t="s">
        <v>1578</v>
      </c>
      <c r="C384" s="29" t="s">
        <v>191</v>
      </c>
      <c r="D384" s="56">
        <v>3</v>
      </c>
      <c r="E384" s="176"/>
      <c r="F384" s="188">
        <f t="shared" si="60"/>
        <v>0</v>
      </c>
      <c r="G384" s="176"/>
      <c r="H384" s="188">
        <f t="shared" si="61"/>
        <v>0</v>
      </c>
      <c r="I384" s="176">
        <f t="shared" si="62"/>
        <v>0</v>
      </c>
      <c r="J384" s="188">
        <f t="shared" si="63"/>
        <v>0</v>
      </c>
      <c r="K384" s="150"/>
    </row>
    <row r="385" spans="1:11" ht="15.75" outlineLevel="2" x14ac:dyDescent="0.2">
      <c r="A385" s="100" t="s">
        <v>2320</v>
      </c>
      <c r="B385" s="28" t="s">
        <v>1579</v>
      </c>
      <c r="C385" s="29" t="s">
        <v>191</v>
      </c>
      <c r="D385" s="56">
        <v>2</v>
      </c>
      <c r="E385" s="176"/>
      <c r="F385" s="188">
        <f t="shared" si="60"/>
        <v>0</v>
      </c>
      <c r="G385" s="176"/>
      <c r="H385" s="188">
        <f t="shared" si="61"/>
        <v>0</v>
      </c>
      <c r="I385" s="176">
        <f t="shared" si="62"/>
        <v>0</v>
      </c>
      <c r="J385" s="188">
        <f t="shared" si="63"/>
        <v>0</v>
      </c>
      <c r="K385" s="150"/>
    </row>
    <row r="386" spans="1:11" ht="15.75" outlineLevel="2" x14ac:dyDescent="0.2">
      <c r="A386" s="100" t="s">
        <v>2321</v>
      </c>
      <c r="B386" s="28" t="s">
        <v>1580</v>
      </c>
      <c r="C386" s="29" t="s">
        <v>191</v>
      </c>
      <c r="D386" s="56">
        <v>2</v>
      </c>
      <c r="E386" s="176"/>
      <c r="F386" s="188">
        <f t="shared" si="60"/>
        <v>0</v>
      </c>
      <c r="G386" s="176"/>
      <c r="H386" s="188">
        <f t="shared" si="61"/>
        <v>0</v>
      </c>
      <c r="I386" s="176">
        <f t="shared" si="62"/>
        <v>0</v>
      </c>
      <c r="J386" s="188">
        <f t="shared" si="63"/>
        <v>0</v>
      </c>
      <c r="K386" s="150"/>
    </row>
    <row r="387" spans="1:11" ht="15.75" outlineLevel="2" x14ac:dyDescent="0.2">
      <c r="A387" s="100" t="s">
        <v>2322</v>
      </c>
      <c r="B387" s="28" t="s">
        <v>1581</v>
      </c>
      <c r="C387" s="29" t="s">
        <v>191</v>
      </c>
      <c r="D387" s="56">
        <v>4</v>
      </c>
      <c r="E387" s="176"/>
      <c r="F387" s="188">
        <f t="shared" si="60"/>
        <v>0</v>
      </c>
      <c r="G387" s="176"/>
      <c r="H387" s="188">
        <f t="shared" si="61"/>
        <v>0</v>
      </c>
      <c r="I387" s="176">
        <f t="shared" si="62"/>
        <v>0</v>
      </c>
      <c r="J387" s="188">
        <f t="shared" si="63"/>
        <v>0</v>
      </c>
      <c r="K387" s="150"/>
    </row>
    <row r="388" spans="1:11" ht="15.75" outlineLevel="2" x14ac:dyDescent="0.2">
      <c r="A388" s="100" t="s">
        <v>2323</v>
      </c>
      <c r="B388" s="28" t="s">
        <v>1582</v>
      </c>
      <c r="C388" s="29" t="s">
        <v>191</v>
      </c>
      <c r="D388" s="56">
        <v>1</v>
      </c>
      <c r="E388" s="176"/>
      <c r="F388" s="188">
        <f t="shared" si="60"/>
        <v>0</v>
      </c>
      <c r="G388" s="176"/>
      <c r="H388" s="188">
        <f t="shared" si="61"/>
        <v>0</v>
      </c>
      <c r="I388" s="176">
        <f t="shared" si="62"/>
        <v>0</v>
      </c>
      <c r="J388" s="188">
        <f t="shared" si="63"/>
        <v>0</v>
      </c>
      <c r="K388" s="150"/>
    </row>
    <row r="389" spans="1:11" ht="15.75" outlineLevel="2" x14ac:dyDescent="0.2">
      <c r="A389" s="100" t="s">
        <v>2324</v>
      </c>
      <c r="B389" s="28" t="s">
        <v>1583</v>
      </c>
      <c r="C389" s="29" t="s">
        <v>191</v>
      </c>
      <c r="D389" s="56">
        <v>2</v>
      </c>
      <c r="E389" s="176"/>
      <c r="F389" s="188">
        <f t="shared" si="60"/>
        <v>0</v>
      </c>
      <c r="G389" s="176"/>
      <c r="H389" s="188">
        <f t="shared" si="61"/>
        <v>0</v>
      </c>
      <c r="I389" s="176">
        <f t="shared" si="62"/>
        <v>0</v>
      </c>
      <c r="J389" s="188">
        <f t="shared" si="63"/>
        <v>0</v>
      </c>
      <c r="K389" s="150"/>
    </row>
    <row r="390" spans="1:11" ht="31.5" outlineLevel="2" x14ac:dyDescent="0.2">
      <c r="A390" s="100" t="s">
        <v>2325</v>
      </c>
      <c r="B390" s="28" t="s">
        <v>1584</v>
      </c>
      <c r="C390" s="29" t="s">
        <v>191</v>
      </c>
      <c r="D390" s="56">
        <v>3</v>
      </c>
      <c r="E390" s="176"/>
      <c r="F390" s="188">
        <f t="shared" si="60"/>
        <v>0</v>
      </c>
      <c r="G390" s="176"/>
      <c r="H390" s="188">
        <f t="shared" si="61"/>
        <v>0</v>
      </c>
      <c r="I390" s="176">
        <f t="shared" si="62"/>
        <v>0</v>
      </c>
      <c r="J390" s="188">
        <f t="shared" si="63"/>
        <v>0</v>
      </c>
      <c r="K390" s="150"/>
    </row>
    <row r="391" spans="1:11" ht="31.5" outlineLevel="2" x14ac:dyDescent="0.2">
      <c r="A391" s="100" t="s">
        <v>2326</v>
      </c>
      <c r="B391" s="28" t="s">
        <v>1593</v>
      </c>
      <c r="C391" s="29" t="s">
        <v>191</v>
      </c>
      <c r="D391" s="56">
        <v>28</v>
      </c>
      <c r="E391" s="176"/>
      <c r="F391" s="188">
        <f t="shared" si="60"/>
        <v>0</v>
      </c>
      <c r="G391" s="176"/>
      <c r="H391" s="188">
        <f t="shared" si="61"/>
        <v>0</v>
      </c>
      <c r="I391" s="176">
        <f t="shared" si="62"/>
        <v>0</v>
      </c>
      <c r="J391" s="188">
        <f t="shared" si="63"/>
        <v>0</v>
      </c>
      <c r="K391" s="150"/>
    </row>
    <row r="392" spans="1:11" ht="31.5" outlineLevel="2" x14ac:dyDescent="0.2">
      <c r="A392" s="100" t="s">
        <v>2327</v>
      </c>
      <c r="B392" s="28" t="s">
        <v>1594</v>
      </c>
      <c r="C392" s="29" t="s">
        <v>191</v>
      </c>
      <c r="D392" s="56">
        <v>10</v>
      </c>
      <c r="E392" s="176"/>
      <c r="F392" s="188">
        <f t="shared" si="60"/>
        <v>0</v>
      </c>
      <c r="G392" s="176"/>
      <c r="H392" s="188">
        <f t="shared" si="61"/>
        <v>0</v>
      </c>
      <c r="I392" s="176">
        <f t="shared" si="62"/>
        <v>0</v>
      </c>
      <c r="J392" s="188">
        <f t="shared" si="63"/>
        <v>0</v>
      </c>
      <c r="K392" s="150"/>
    </row>
    <row r="393" spans="1:11" ht="15.75" outlineLevel="1" x14ac:dyDescent="0.2">
      <c r="A393" s="100"/>
      <c r="B393" s="99" t="s">
        <v>1595</v>
      </c>
      <c r="C393" s="29"/>
      <c r="D393" s="56"/>
      <c r="E393" s="176"/>
      <c r="F393" s="188"/>
      <c r="G393" s="176"/>
      <c r="H393" s="188"/>
      <c r="I393" s="176"/>
      <c r="J393" s="188"/>
      <c r="K393" s="150"/>
    </row>
    <row r="394" spans="1:11" ht="31.5" outlineLevel="2" x14ac:dyDescent="0.2">
      <c r="A394" s="100" t="s">
        <v>2328</v>
      </c>
      <c r="B394" s="28" t="s">
        <v>1596</v>
      </c>
      <c r="C394" s="29" t="s">
        <v>191</v>
      </c>
      <c r="D394" s="56">
        <v>14</v>
      </c>
      <c r="E394" s="176"/>
      <c r="F394" s="188">
        <f t="shared" si="60"/>
        <v>0</v>
      </c>
      <c r="G394" s="176"/>
      <c r="H394" s="188">
        <f t="shared" si="61"/>
        <v>0</v>
      </c>
      <c r="I394" s="176">
        <f t="shared" si="62"/>
        <v>0</v>
      </c>
      <c r="J394" s="188">
        <f t="shared" si="63"/>
        <v>0</v>
      </c>
      <c r="K394" s="150"/>
    </row>
    <row r="395" spans="1:11" ht="15.75" outlineLevel="2" x14ac:dyDescent="0.2">
      <c r="A395" s="100" t="s">
        <v>2329</v>
      </c>
      <c r="B395" s="28" t="s">
        <v>1597</v>
      </c>
      <c r="C395" s="29" t="s">
        <v>191</v>
      </c>
      <c r="D395" s="56">
        <v>18</v>
      </c>
      <c r="E395" s="176"/>
      <c r="F395" s="188">
        <f t="shared" si="60"/>
        <v>0</v>
      </c>
      <c r="G395" s="176"/>
      <c r="H395" s="188">
        <f t="shared" si="61"/>
        <v>0</v>
      </c>
      <c r="I395" s="176">
        <f t="shared" si="62"/>
        <v>0</v>
      </c>
      <c r="J395" s="188">
        <f t="shared" si="63"/>
        <v>0</v>
      </c>
      <c r="K395" s="150"/>
    </row>
    <row r="396" spans="1:11" ht="15.75" outlineLevel="2" x14ac:dyDescent="0.2">
      <c r="A396" s="100" t="s">
        <v>2330</v>
      </c>
      <c r="B396" s="28" t="s">
        <v>1598</v>
      </c>
      <c r="C396" s="29" t="s">
        <v>244</v>
      </c>
      <c r="D396" s="56">
        <f>116+8</f>
        <v>124</v>
      </c>
      <c r="E396" s="176"/>
      <c r="F396" s="188">
        <f t="shared" si="60"/>
        <v>0</v>
      </c>
      <c r="G396" s="176"/>
      <c r="H396" s="188">
        <f t="shared" si="61"/>
        <v>0</v>
      </c>
      <c r="I396" s="176">
        <f t="shared" si="62"/>
        <v>0</v>
      </c>
      <c r="J396" s="188">
        <f t="shared" si="63"/>
        <v>0</v>
      </c>
      <c r="K396" s="150"/>
    </row>
    <row r="397" spans="1:11" ht="15.75" outlineLevel="2" x14ac:dyDescent="0.2">
      <c r="A397" s="100" t="s">
        <v>2331</v>
      </c>
      <c r="B397" s="28" t="s">
        <v>1599</v>
      </c>
      <c r="C397" s="29" t="s">
        <v>244</v>
      </c>
      <c r="D397" s="56">
        <f>144-8</f>
        <v>136</v>
      </c>
      <c r="E397" s="176"/>
      <c r="F397" s="188">
        <f t="shared" si="60"/>
        <v>0</v>
      </c>
      <c r="G397" s="176"/>
      <c r="H397" s="188">
        <f t="shared" si="61"/>
        <v>0</v>
      </c>
      <c r="I397" s="176">
        <f t="shared" si="62"/>
        <v>0</v>
      </c>
      <c r="J397" s="188">
        <f t="shared" si="63"/>
        <v>0</v>
      </c>
      <c r="K397" s="150"/>
    </row>
    <row r="398" spans="1:11" ht="15.75" outlineLevel="2" x14ac:dyDescent="0.2">
      <c r="A398" s="100" t="s">
        <v>2332</v>
      </c>
      <c r="B398" s="28" t="s">
        <v>1568</v>
      </c>
      <c r="C398" s="29" t="s">
        <v>244</v>
      </c>
      <c r="D398" s="56">
        <f>180-16</f>
        <v>164</v>
      </c>
      <c r="E398" s="176"/>
      <c r="F398" s="188">
        <f t="shared" si="60"/>
        <v>0</v>
      </c>
      <c r="G398" s="176"/>
      <c r="H398" s="188">
        <f t="shared" si="61"/>
        <v>0</v>
      </c>
      <c r="I398" s="176">
        <f t="shared" si="62"/>
        <v>0</v>
      </c>
      <c r="J398" s="188">
        <f t="shared" si="63"/>
        <v>0</v>
      </c>
      <c r="K398" s="150"/>
    </row>
    <row r="399" spans="1:11" ht="15.75" outlineLevel="2" x14ac:dyDescent="0.2">
      <c r="A399" s="100" t="s">
        <v>2333</v>
      </c>
      <c r="B399" s="28" t="s">
        <v>1600</v>
      </c>
      <c r="C399" s="29" t="s">
        <v>244</v>
      </c>
      <c r="D399" s="56">
        <v>38</v>
      </c>
      <c r="E399" s="176"/>
      <c r="F399" s="188">
        <f t="shared" si="60"/>
        <v>0</v>
      </c>
      <c r="G399" s="176"/>
      <c r="H399" s="188">
        <f t="shared" si="61"/>
        <v>0</v>
      </c>
      <c r="I399" s="176">
        <f t="shared" si="62"/>
        <v>0</v>
      </c>
      <c r="J399" s="188">
        <f t="shared" si="63"/>
        <v>0</v>
      </c>
      <c r="K399" s="150"/>
    </row>
    <row r="400" spans="1:11" ht="15.75" outlineLevel="2" x14ac:dyDescent="0.2">
      <c r="A400" s="100" t="s">
        <v>2334</v>
      </c>
      <c r="B400" s="28" t="s">
        <v>1573</v>
      </c>
      <c r="C400" s="29" t="s">
        <v>191</v>
      </c>
      <c r="D400" s="56">
        <v>3</v>
      </c>
      <c r="E400" s="176"/>
      <c r="F400" s="188">
        <f t="shared" si="60"/>
        <v>0</v>
      </c>
      <c r="G400" s="176"/>
      <c r="H400" s="188">
        <f t="shared" si="61"/>
        <v>0</v>
      </c>
      <c r="I400" s="176">
        <f t="shared" si="62"/>
        <v>0</v>
      </c>
      <c r="J400" s="188">
        <f t="shared" si="63"/>
        <v>0</v>
      </c>
      <c r="K400" s="150"/>
    </row>
    <row r="401" spans="1:11" ht="15.75" outlineLevel="2" x14ac:dyDescent="0.2">
      <c r="A401" s="100" t="s">
        <v>2335</v>
      </c>
      <c r="B401" s="28" t="s">
        <v>1574</v>
      </c>
      <c r="C401" s="29" t="s">
        <v>191</v>
      </c>
      <c r="D401" s="56">
        <v>35</v>
      </c>
      <c r="E401" s="176"/>
      <c r="F401" s="188">
        <f t="shared" si="60"/>
        <v>0</v>
      </c>
      <c r="G401" s="176"/>
      <c r="H401" s="188">
        <f t="shared" si="61"/>
        <v>0</v>
      </c>
      <c r="I401" s="176">
        <f t="shared" si="62"/>
        <v>0</v>
      </c>
      <c r="J401" s="188">
        <f t="shared" si="63"/>
        <v>0</v>
      </c>
      <c r="K401" s="150"/>
    </row>
    <row r="402" spans="1:11" ht="15.75" outlineLevel="2" x14ac:dyDescent="0.2">
      <c r="A402" s="100" t="s">
        <v>2336</v>
      </c>
      <c r="B402" s="28" t="s">
        <v>1601</v>
      </c>
      <c r="C402" s="29" t="s">
        <v>191</v>
      </c>
      <c r="D402" s="56">
        <f>36-1</f>
        <v>35</v>
      </c>
      <c r="E402" s="176"/>
      <c r="F402" s="188">
        <f t="shared" si="60"/>
        <v>0</v>
      </c>
      <c r="G402" s="176"/>
      <c r="H402" s="188">
        <f t="shared" si="61"/>
        <v>0</v>
      </c>
      <c r="I402" s="176">
        <f t="shared" si="62"/>
        <v>0</v>
      </c>
      <c r="J402" s="188">
        <f t="shared" si="63"/>
        <v>0</v>
      </c>
      <c r="K402" s="150"/>
    </row>
    <row r="403" spans="1:11" ht="15.75" outlineLevel="2" x14ac:dyDescent="0.2">
      <c r="A403" s="100" t="s">
        <v>2337</v>
      </c>
      <c r="B403" s="28" t="s">
        <v>1602</v>
      </c>
      <c r="C403" s="29" t="s">
        <v>191</v>
      </c>
      <c r="D403" s="56">
        <f>18+1</f>
        <v>19</v>
      </c>
      <c r="E403" s="176"/>
      <c r="F403" s="188">
        <f t="shared" si="60"/>
        <v>0</v>
      </c>
      <c r="G403" s="176"/>
      <c r="H403" s="188">
        <f t="shared" si="61"/>
        <v>0</v>
      </c>
      <c r="I403" s="176">
        <f t="shared" si="62"/>
        <v>0</v>
      </c>
      <c r="J403" s="188">
        <f t="shared" si="63"/>
        <v>0</v>
      </c>
      <c r="K403" s="150"/>
    </row>
    <row r="404" spans="1:11" ht="15.75" outlineLevel="2" x14ac:dyDescent="0.2">
      <c r="A404" s="100" t="s">
        <v>2338</v>
      </c>
      <c r="B404" s="28" t="s">
        <v>1647</v>
      </c>
      <c r="C404" s="29" t="s">
        <v>191</v>
      </c>
      <c r="D404" s="56">
        <v>1</v>
      </c>
      <c r="E404" s="176"/>
      <c r="F404" s="188">
        <f t="shared" ref="F404" si="64">E404*D404</f>
        <v>0</v>
      </c>
      <c r="G404" s="176"/>
      <c r="H404" s="188">
        <f t="shared" ref="H404" si="65">G404*D404</f>
        <v>0</v>
      </c>
      <c r="I404" s="176">
        <f t="shared" ref="I404" si="66">E404+G404</f>
        <v>0</v>
      </c>
      <c r="J404" s="188">
        <f t="shared" ref="J404" si="67">D404*I404</f>
        <v>0</v>
      </c>
      <c r="K404" s="150"/>
    </row>
    <row r="405" spans="1:11" ht="15.75" outlineLevel="2" x14ac:dyDescent="0.2">
      <c r="A405" s="100" t="s">
        <v>2339</v>
      </c>
      <c r="B405" s="28" t="s">
        <v>1603</v>
      </c>
      <c r="C405" s="29" t="s">
        <v>191</v>
      </c>
      <c r="D405" s="56">
        <v>8</v>
      </c>
      <c r="E405" s="176"/>
      <c r="F405" s="188">
        <f t="shared" si="60"/>
        <v>0</v>
      </c>
      <c r="G405" s="176"/>
      <c r="H405" s="188">
        <f t="shared" si="61"/>
        <v>0</v>
      </c>
      <c r="I405" s="176">
        <f t="shared" si="62"/>
        <v>0</v>
      </c>
      <c r="J405" s="188">
        <f t="shared" si="63"/>
        <v>0</v>
      </c>
      <c r="K405" s="150"/>
    </row>
    <row r="406" spans="1:11" ht="15.75" outlineLevel="2" x14ac:dyDescent="0.2">
      <c r="A406" s="100" t="s">
        <v>2340</v>
      </c>
      <c r="B406" s="28" t="s">
        <v>1604</v>
      </c>
      <c r="C406" s="29" t="s">
        <v>191</v>
      </c>
      <c r="D406" s="56">
        <f>28-1</f>
        <v>27</v>
      </c>
      <c r="E406" s="176"/>
      <c r="F406" s="188">
        <f t="shared" si="60"/>
        <v>0</v>
      </c>
      <c r="G406" s="176"/>
      <c r="H406" s="188">
        <f t="shared" si="61"/>
        <v>0</v>
      </c>
      <c r="I406" s="176">
        <f t="shared" si="62"/>
        <v>0</v>
      </c>
      <c r="J406" s="188">
        <f t="shared" si="63"/>
        <v>0</v>
      </c>
      <c r="K406" s="150"/>
    </row>
    <row r="407" spans="1:11" ht="15.75" outlineLevel="2" x14ac:dyDescent="0.2">
      <c r="A407" s="100" t="s">
        <v>2341</v>
      </c>
      <c r="B407" s="28" t="s">
        <v>1605</v>
      </c>
      <c r="C407" s="29" t="s">
        <v>191</v>
      </c>
      <c r="D407" s="56">
        <v>14</v>
      </c>
      <c r="E407" s="176"/>
      <c r="F407" s="188">
        <f t="shared" si="60"/>
        <v>0</v>
      </c>
      <c r="G407" s="176"/>
      <c r="H407" s="188">
        <f t="shared" si="61"/>
        <v>0</v>
      </c>
      <c r="I407" s="176">
        <f t="shared" si="62"/>
        <v>0</v>
      </c>
      <c r="J407" s="188">
        <f t="shared" si="63"/>
        <v>0</v>
      </c>
      <c r="K407" s="150"/>
    </row>
    <row r="408" spans="1:11" ht="15.75" outlineLevel="2" x14ac:dyDescent="0.2">
      <c r="A408" s="100" t="s">
        <v>2342</v>
      </c>
      <c r="B408" s="28" t="s">
        <v>1606</v>
      </c>
      <c r="C408" s="29" t="s">
        <v>191</v>
      </c>
      <c r="D408" s="56">
        <v>4</v>
      </c>
      <c r="E408" s="176"/>
      <c r="F408" s="188">
        <f t="shared" si="60"/>
        <v>0</v>
      </c>
      <c r="G408" s="176"/>
      <c r="H408" s="188">
        <f t="shared" si="61"/>
        <v>0</v>
      </c>
      <c r="I408" s="176">
        <f t="shared" si="62"/>
        <v>0</v>
      </c>
      <c r="J408" s="188">
        <f t="shared" si="63"/>
        <v>0</v>
      </c>
      <c r="K408" s="150"/>
    </row>
    <row r="409" spans="1:11" ht="15.75" outlineLevel="2" x14ac:dyDescent="0.2">
      <c r="A409" s="100" t="s">
        <v>2343</v>
      </c>
      <c r="B409" s="28" t="s">
        <v>1607</v>
      </c>
      <c r="C409" s="29" t="s">
        <v>191</v>
      </c>
      <c r="D409" s="56">
        <v>2</v>
      </c>
      <c r="E409" s="176"/>
      <c r="F409" s="188">
        <f t="shared" si="60"/>
        <v>0</v>
      </c>
      <c r="G409" s="176"/>
      <c r="H409" s="188">
        <f t="shared" si="61"/>
        <v>0</v>
      </c>
      <c r="I409" s="176">
        <f t="shared" si="62"/>
        <v>0</v>
      </c>
      <c r="J409" s="188">
        <f t="shared" si="63"/>
        <v>0</v>
      </c>
      <c r="K409" s="150"/>
    </row>
    <row r="410" spans="1:11" ht="15.75" outlineLevel="2" x14ac:dyDescent="0.2">
      <c r="A410" s="100" t="s">
        <v>2344</v>
      </c>
      <c r="B410" s="28" t="s">
        <v>1608</v>
      </c>
      <c r="C410" s="29" t="s">
        <v>191</v>
      </c>
      <c r="D410" s="56">
        <v>26</v>
      </c>
      <c r="E410" s="176"/>
      <c r="F410" s="188">
        <f t="shared" si="60"/>
        <v>0</v>
      </c>
      <c r="G410" s="176"/>
      <c r="H410" s="188">
        <f t="shared" si="61"/>
        <v>0</v>
      </c>
      <c r="I410" s="176">
        <f t="shared" si="62"/>
        <v>0</v>
      </c>
      <c r="J410" s="188">
        <f t="shared" si="63"/>
        <v>0</v>
      </c>
      <c r="K410" s="150"/>
    </row>
    <row r="411" spans="1:11" ht="15.75" outlineLevel="2" x14ac:dyDescent="0.2">
      <c r="A411" s="100" t="s">
        <v>2345</v>
      </c>
      <c r="B411" s="28" t="s">
        <v>1609</v>
      </c>
      <c r="C411" s="29" t="s">
        <v>191</v>
      </c>
      <c r="D411" s="56">
        <v>2</v>
      </c>
      <c r="E411" s="176"/>
      <c r="F411" s="188">
        <f t="shared" si="60"/>
        <v>0</v>
      </c>
      <c r="G411" s="176"/>
      <c r="H411" s="188">
        <f t="shared" si="61"/>
        <v>0</v>
      </c>
      <c r="I411" s="176">
        <f t="shared" si="62"/>
        <v>0</v>
      </c>
      <c r="J411" s="188">
        <f t="shared" si="63"/>
        <v>0</v>
      </c>
      <c r="K411" s="150"/>
    </row>
    <row r="412" spans="1:11" ht="31.5" outlineLevel="2" x14ac:dyDescent="0.2">
      <c r="A412" s="100" t="s">
        <v>2346</v>
      </c>
      <c r="B412" s="28" t="s">
        <v>1610</v>
      </c>
      <c r="C412" s="29" t="s">
        <v>191</v>
      </c>
      <c r="D412" s="56">
        <v>70</v>
      </c>
      <c r="E412" s="176"/>
      <c r="F412" s="188">
        <f t="shared" si="60"/>
        <v>0</v>
      </c>
      <c r="G412" s="176"/>
      <c r="H412" s="188">
        <f t="shared" si="61"/>
        <v>0</v>
      </c>
      <c r="I412" s="176">
        <f t="shared" si="62"/>
        <v>0</v>
      </c>
      <c r="J412" s="188">
        <f t="shared" si="63"/>
        <v>0</v>
      </c>
      <c r="K412" s="150"/>
    </row>
    <row r="413" spans="1:11" ht="31.5" outlineLevel="2" x14ac:dyDescent="0.2">
      <c r="A413" s="100" t="s">
        <v>2347</v>
      </c>
      <c r="B413" s="28" t="s">
        <v>1593</v>
      </c>
      <c r="C413" s="29" t="s">
        <v>191</v>
      </c>
      <c r="D413" s="56">
        <v>250</v>
      </c>
      <c r="E413" s="176"/>
      <c r="F413" s="188">
        <f t="shared" si="60"/>
        <v>0</v>
      </c>
      <c r="G413" s="176"/>
      <c r="H413" s="188">
        <f t="shared" si="61"/>
        <v>0</v>
      </c>
      <c r="I413" s="176">
        <f t="shared" si="62"/>
        <v>0</v>
      </c>
      <c r="J413" s="188">
        <f t="shared" si="63"/>
        <v>0</v>
      </c>
      <c r="K413" s="150"/>
    </row>
    <row r="414" spans="1:11" ht="15.75" outlineLevel="2" x14ac:dyDescent="0.2">
      <c r="A414" s="100" t="s">
        <v>2348</v>
      </c>
      <c r="B414" s="28" t="s">
        <v>1556</v>
      </c>
      <c r="C414" s="29" t="s">
        <v>191</v>
      </c>
      <c r="D414" s="56">
        <v>4</v>
      </c>
      <c r="E414" s="176"/>
      <c r="F414" s="188">
        <f t="shared" si="60"/>
        <v>0</v>
      </c>
      <c r="G414" s="176"/>
      <c r="H414" s="188">
        <f t="shared" si="61"/>
        <v>0</v>
      </c>
      <c r="I414" s="176">
        <f t="shared" si="62"/>
        <v>0</v>
      </c>
      <c r="J414" s="188">
        <f t="shared" si="63"/>
        <v>0</v>
      </c>
      <c r="K414" s="150"/>
    </row>
    <row r="415" spans="1:11" ht="15.75" outlineLevel="1" x14ac:dyDescent="0.2">
      <c r="A415" s="180" t="s">
        <v>2349</v>
      </c>
      <c r="B415" s="99" t="s">
        <v>3445</v>
      </c>
      <c r="C415" s="102" t="s">
        <v>131</v>
      </c>
      <c r="D415" s="103">
        <v>1</v>
      </c>
      <c r="E415" s="178"/>
      <c r="F415" s="189">
        <f t="shared" ref="F415" si="68">E415*D415</f>
        <v>0</v>
      </c>
      <c r="G415" s="178"/>
      <c r="H415" s="189">
        <f t="shared" ref="H415" si="69">G415*D415</f>
        <v>0</v>
      </c>
      <c r="I415" s="178">
        <f t="shared" ref="I415" si="70">E415+G415</f>
        <v>0</v>
      </c>
      <c r="J415" s="189">
        <f t="shared" ref="J415" si="71">D415*I415</f>
        <v>0</v>
      </c>
      <c r="K415" s="150"/>
    </row>
    <row r="416" spans="1:11" ht="15.75" x14ac:dyDescent="0.2">
      <c r="A416" s="64" t="s">
        <v>1890</v>
      </c>
      <c r="B416" s="63" t="s">
        <v>1022</v>
      </c>
      <c r="C416" s="65"/>
      <c r="D416" s="66"/>
      <c r="E416" s="175"/>
      <c r="F416" s="187">
        <f>SUBTOTAL(9,F417:F461)</f>
        <v>0</v>
      </c>
      <c r="G416" s="175"/>
      <c r="H416" s="187">
        <f>SUBTOTAL(9,H417:H461)</f>
        <v>0</v>
      </c>
      <c r="I416" s="175"/>
      <c r="J416" s="187">
        <f>SUBTOTAL(9,J417:J461)</f>
        <v>0</v>
      </c>
      <c r="K416" s="107" t="s">
        <v>1066</v>
      </c>
    </row>
    <row r="417" spans="1:11" ht="31.5" outlineLevel="1" x14ac:dyDescent="0.2">
      <c r="A417" s="100"/>
      <c r="B417" s="99" t="s">
        <v>1023</v>
      </c>
      <c r="C417" s="29"/>
      <c r="D417" s="56"/>
      <c r="E417" s="176"/>
      <c r="F417" s="188">
        <f t="shared" ref="F417:F421" si="72">E417*D417</f>
        <v>0</v>
      </c>
      <c r="G417" s="176"/>
      <c r="H417" s="188">
        <f t="shared" ref="H417:H421" si="73">G417*D417</f>
        <v>0</v>
      </c>
      <c r="I417" s="176">
        <f t="shared" ref="I417:I421" si="74">E417+G417</f>
        <v>0</v>
      </c>
      <c r="J417" s="188">
        <f t="shared" ref="J417:J421" si="75">D417*I417</f>
        <v>0</v>
      </c>
      <c r="K417" s="150"/>
    </row>
    <row r="418" spans="1:11" ht="47.25" outlineLevel="1" x14ac:dyDescent="0.2">
      <c r="A418" s="100" t="s">
        <v>2350</v>
      </c>
      <c r="B418" s="28" t="s">
        <v>1026</v>
      </c>
      <c r="C418" s="29" t="s">
        <v>191</v>
      </c>
      <c r="D418" s="56">
        <v>1</v>
      </c>
      <c r="E418" s="176"/>
      <c r="F418" s="188">
        <f t="shared" si="72"/>
        <v>0</v>
      </c>
      <c r="G418" s="176"/>
      <c r="H418" s="188">
        <f t="shared" si="73"/>
        <v>0</v>
      </c>
      <c r="I418" s="176">
        <f t="shared" si="74"/>
        <v>0</v>
      </c>
      <c r="J418" s="188">
        <f t="shared" si="75"/>
        <v>0</v>
      </c>
      <c r="K418" s="150"/>
    </row>
    <row r="419" spans="1:11" ht="31.5" outlineLevel="1" x14ac:dyDescent="0.2">
      <c r="A419" s="100" t="s">
        <v>2351</v>
      </c>
      <c r="B419" s="28" t="s">
        <v>1027</v>
      </c>
      <c r="C419" s="29" t="s">
        <v>191</v>
      </c>
      <c r="D419" s="56">
        <v>1</v>
      </c>
      <c r="E419" s="176"/>
      <c r="F419" s="188">
        <f t="shared" si="72"/>
        <v>0</v>
      </c>
      <c r="G419" s="176"/>
      <c r="H419" s="188">
        <f t="shared" si="73"/>
        <v>0</v>
      </c>
      <c r="I419" s="176">
        <f t="shared" si="74"/>
        <v>0</v>
      </c>
      <c r="J419" s="188">
        <f t="shared" si="75"/>
        <v>0</v>
      </c>
      <c r="K419" s="150"/>
    </row>
    <row r="420" spans="1:11" ht="15.75" outlineLevel="1" x14ac:dyDescent="0.2">
      <c r="A420" s="100" t="s">
        <v>2352</v>
      </c>
      <c r="B420" s="28" t="s">
        <v>1028</v>
      </c>
      <c r="C420" s="29" t="s">
        <v>191</v>
      </c>
      <c r="D420" s="56">
        <v>1</v>
      </c>
      <c r="E420" s="176"/>
      <c r="F420" s="188">
        <f t="shared" si="72"/>
        <v>0</v>
      </c>
      <c r="G420" s="176"/>
      <c r="H420" s="188">
        <f t="shared" si="73"/>
        <v>0</v>
      </c>
      <c r="I420" s="176">
        <f t="shared" si="74"/>
        <v>0</v>
      </c>
      <c r="J420" s="188">
        <f t="shared" si="75"/>
        <v>0</v>
      </c>
      <c r="K420" s="150"/>
    </row>
    <row r="421" spans="1:11" ht="31.5" outlineLevel="1" x14ac:dyDescent="0.2">
      <c r="A421" s="100" t="s">
        <v>2353</v>
      </c>
      <c r="B421" s="28" t="s">
        <v>1029</v>
      </c>
      <c r="C421" s="29" t="s">
        <v>191</v>
      </c>
      <c r="D421" s="56">
        <v>3</v>
      </c>
      <c r="E421" s="176"/>
      <c r="F421" s="188">
        <f t="shared" si="72"/>
        <v>0</v>
      </c>
      <c r="G421" s="176"/>
      <c r="H421" s="188">
        <f t="shared" si="73"/>
        <v>0</v>
      </c>
      <c r="I421" s="176">
        <f t="shared" si="74"/>
        <v>0</v>
      </c>
      <c r="J421" s="188">
        <f t="shared" si="75"/>
        <v>0</v>
      </c>
      <c r="K421" s="150"/>
    </row>
    <row r="422" spans="1:11" ht="31.5" outlineLevel="1" x14ac:dyDescent="0.2">
      <c r="A422" s="100" t="s">
        <v>2354</v>
      </c>
      <c r="B422" s="28" t="s">
        <v>1030</v>
      </c>
      <c r="C422" s="29" t="s">
        <v>1024</v>
      </c>
      <c r="D422" s="56">
        <v>4</v>
      </c>
      <c r="E422" s="176"/>
      <c r="F422" s="188">
        <f t="shared" ref="F422:F461" si="76">E422*D422</f>
        <v>0</v>
      </c>
      <c r="G422" s="176"/>
      <c r="H422" s="188">
        <f t="shared" ref="H422:H461" si="77">G422*D422</f>
        <v>0</v>
      </c>
      <c r="I422" s="176">
        <f t="shared" ref="I422:I460" si="78">E422+G422</f>
        <v>0</v>
      </c>
      <c r="J422" s="188">
        <f t="shared" ref="J422:J460" si="79">D422*I422</f>
        <v>0</v>
      </c>
      <c r="K422" s="150"/>
    </row>
    <row r="423" spans="1:11" ht="15.75" outlineLevel="1" x14ac:dyDescent="0.2">
      <c r="A423" s="100" t="s">
        <v>2355</v>
      </c>
      <c r="B423" s="28" t="s">
        <v>1031</v>
      </c>
      <c r="C423" s="29" t="s">
        <v>191</v>
      </c>
      <c r="D423" s="56">
        <v>1</v>
      </c>
      <c r="E423" s="176"/>
      <c r="F423" s="188">
        <f t="shared" si="76"/>
        <v>0</v>
      </c>
      <c r="G423" s="176"/>
      <c r="H423" s="188">
        <f t="shared" si="77"/>
        <v>0</v>
      </c>
      <c r="I423" s="176">
        <f t="shared" si="78"/>
        <v>0</v>
      </c>
      <c r="J423" s="188">
        <f t="shared" si="79"/>
        <v>0</v>
      </c>
      <c r="K423" s="150"/>
    </row>
    <row r="424" spans="1:11" ht="47.25" outlineLevel="1" x14ac:dyDescent="0.2">
      <c r="A424" s="100" t="s">
        <v>2356</v>
      </c>
      <c r="B424" s="28" t="s">
        <v>1032</v>
      </c>
      <c r="C424" s="29" t="s">
        <v>191</v>
      </c>
      <c r="D424" s="56">
        <v>1</v>
      </c>
      <c r="E424" s="176"/>
      <c r="F424" s="188">
        <f t="shared" si="76"/>
        <v>0</v>
      </c>
      <c r="G424" s="176"/>
      <c r="H424" s="188">
        <f t="shared" si="77"/>
        <v>0</v>
      </c>
      <c r="I424" s="176">
        <f t="shared" si="78"/>
        <v>0</v>
      </c>
      <c r="J424" s="188">
        <f t="shared" si="79"/>
        <v>0</v>
      </c>
      <c r="K424" s="150"/>
    </row>
    <row r="425" spans="1:11" ht="47.25" outlineLevel="1" x14ac:dyDescent="0.2">
      <c r="A425" s="100" t="s">
        <v>2357</v>
      </c>
      <c r="B425" s="28" t="s">
        <v>1033</v>
      </c>
      <c r="C425" s="29" t="s">
        <v>191</v>
      </c>
      <c r="D425" s="56">
        <v>2</v>
      </c>
      <c r="E425" s="176"/>
      <c r="F425" s="188">
        <f t="shared" si="76"/>
        <v>0</v>
      </c>
      <c r="G425" s="176"/>
      <c r="H425" s="188">
        <f t="shared" si="77"/>
        <v>0</v>
      </c>
      <c r="I425" s="176">
        <f t="shared" si="78"/>
        <v>0</v>
      </c>
      <c r="J425" s="188">
        <f t="shared" si="79"/>
        <v>0</v>
      </c>
      <c r="K425" s="150"/>
    </row>
    <row r="426" spans="1:11" ht="63" outlineLevel="1" x14ac:dyDescent="0.2">
      <c r="A426" s="100" t="s">
        <v>2358</v>
      </c>
      <c r="B426" s="28" t="s">
        <v>1034</v>
      </c>
      <c r="C426" s="29" t="s">
        <v>191</v>
      </c>
      <c r="D426" s="56">
        <v>1</v>
      </c>
      <c r="E426" s="176"/>
      <c r="F426" s="188">
        <f t="shared" si="76"/>
        <v>0</v>
      </c>
      <c r="G426" s="176"/>
      <c r="H426" s="188">
        <f t="shared" si="77"/>
        <v>0</v>
      </c>
      <c r="I426" s="176">
        <f t="shared" si="78"/>
        <v>0</v>
      </c>
      <c r="J426" s="188">
        <f t="shared" si="79"/>
        <v>0</v>
      </c>
      <c r="K426" s="150"/>
    </row>
    <row r="427" spans="1:11" ht="31.5" outlineLevel="1" x14ac:dyDescent="0.2">
      <c r="A427" s="100" t="s">
        <v>2359</v>
      </c>
      <c r="B427" s="28" t="s">
        <v>1035</v>
      </c>
      <c r="C427" s="29" t="s">
        <v>191</v>
      </c>
      <c r="D427" s="56">
        <v>1</v>
      </c>
      <c r="E427" s="176"/>
      <c r="F427" s="188">
        <f t="shared" si="76"/>
        <v>0</v>
      </c>
      <c r="G427" s="176"/>
      <c r="H427" s="188">
        <f t="shared" si="77"/>
        <v>0</v>
      </c>
      <c r="I427" s="176">
        <f t="shared" si="78"/>
        <v>0</v>
      </c>
      <c r="J427" s="188">
        <f t="shared" si="79"/>
        <v>0</v>
      </c>
      <c r="K427" s="150"/>
    </row>
    <row r="428" spans="1:11" ht="15.75" outlineLevel="1" x14ac:dyDescent="0.2">
      <c r="A428" s="100" t="s">
        <v>2360</v>
      </c>
      <c r="B428" s="28" t="s">
        <v>1036</v>
      </c>
      <c r="C428" s="29" t="s">
        <v>191</v>
      </c>
      <c r="D428" s="56">
        <v>2</v>
      </c>
      <c r="E428" s="176"/>
      <c r="F428" s="188">
        <f t="shared" si="76"/>
        <v>0</v>
      </c>
      <c r="G428" s="176"/>
      <c r="H428" s="188">
        <f t="shared" si="77"/>
        <v>0</v>
      </c>
      <c r="I428" s="176">
        <f t="shared" si="78"/>
        <v>0</v>
      </c>
      <c r="J428" s="188">
        <f t="shared" si="79"/>
        <v>0</v>
      </c>
      <c r="K428" s="150"/>
    </row>
    <row r="429" spans="1:11" ht="31.5" outlineLevel="1" x14ac:dyDescent="0.2">
      <c r="A429" s="100" t="s">
        <v>2361</v>
      </c>
      <c r="B429" s="28" t="s">
        <v>1037</v>
      </c>
      <c r="C429" s="29" t="s">
        <v>191</v>
      </c>
      <c r="D429" s="56">
        <v>2</v>
      </c>
      <c r="E429" s="176"/>
      <c r="F429" s="188">
        <f t="shared" si="76"/>
        <v>0</v>
      </c>
      <c r="G429" s="176"/>
      <c r="H429" s="188">
        <f t="shared" si="77"/>
        <v>0</v>
      </c>
      <c r="I429" s="176">
        <f t="shared" si="78"/>
        <v>0</v>
      </c>
      <c r="J429" s="188">
        <f t="shared" si="79"/>
        <v>0</v>
      </c>
      <c r="K429" s="150"/>
    </row>
    <row r="430" spans="1:11" ht="31.5" outlineLevel="1" x14ac:dyDescent="0.2">
      <c r="A430" s="100" t="s">
        <v>2362</v>
      </c>
      <c r="B430" s="28" t="s">
        <v>1038</v>
      </c>
      <c r="C430" s="29" t="s">
        <v>191</v>
      </c>
      <c r="D430" s="56">
        <v>2</v>
      </c>
      <c r="E430" s="176"/>
      <c r="F430" s="188">
        <f t="shared" si="76"/>
        <v>0</v>
      </c>
      <c r="G430" s="176"/>
      <c r="H430" s="188">
        <f t="shared" si="77"/>
        <v>0</v>
      </c>
      <c r="I430" s="176">
        <f t="shared" si="78"/>
        <v>0</v>
      </c>
      <c r="J430" s="188">
        <f t="shared" si="79"/>
        <v>0</v>
      </c>
      <c r="K430" s="150"/>
    </row>
    <row r="431" spans="1:11" ht="31.5" outlineLevel="1" x14ac:dyDescent="0.2">
      <c r="A431" s="100" t="s">
        <v>2363</v>
      </c>
      <c r="B431" s="28" t="s">
        <v>1039</v>
      </c>
      <c r="C431" s="29" t="s">
        <v>191</v>
      </c>
      <c r="D431" s="56">
        <v>1</v>
      </c>
      <c r="E431" s="176"/>
      <c r="F431" s="188">
        <f t="shared" si="76"/>
        <v>0</v>
      </c>
      <c r="G431" s="176"/>
      <c r="H431" s="188">
        <f t="shared" si="77"/>
        <v>0</v>
      </c>
      <c r="I431" s="176">
        <f t="shared" si="78"/>
        <v>0</v>
      </c>
      <c r="J431" s="188">
        <f t="shared" si="79"/>
        <v>0</v>
      </c>
      <c r="K431" s="150"/>
    </row>
    <row r="432" spans="1:11" ht="15.75" outlineLevel="1" x14ac:dyDescent="0.2">
      <c r="A432" s="100" t="s">
        <v>2364</v>
      </c>
      <c r="B432" s="28" t="s">
        <v>1025</v>
      </c>
      <c r="C432" s="29" t="s">
        <v>131</v>
      </c>
      <c r="D432" s="56">
        <v>1</v>
      </c>
      <c r="E432" s="176"/>
      <c r="F432" s="188">
        <f t="shared" si="76"/>
        <v>0</v>
      </c>
      <c r="G432" s="176"/>
      <c r="H432" s="188">
        <f t="shared" si="77"/>
        <v>0</v>
      </c>
      <c r="I432" s="176">
        <f t="shared" si="78"/>
        <v>0</v>
      </c>
      <c r="J432" s="188">
        <f t="shared" si="79"/>
        <v>0</v>
      </c>
      <c r="K432" s="150"/>
    </row>
    <row r="433" spans="1:11" ht="31.5" outlineLevel="1" x14ac:dyDescent="0.2">
      <c r="A433" s="100"/>
      <c r="B433" s="138" t="s">
        <v>1040</v>
      </c>
      <c r="C433" s="154" t="s">
        <v>191</v>
      </c>
      <c r="D433" s="155">
        <v>1</v>
      </c>
      <c r="E433" s="183"/>
      <c r="F433" s="191">
        <f t="shared" si="76"/>
        <v>0</v>
      </c>
      <c r="G433" s="183"/>
      <c r="H433" s="191">
        <f t="shared" si="77"/>
        <v>0</v>
      </c>
      <c r="I433" s="183">
        <f t="shared" si="78"/>
        <v>0</v>
      </c>
      <c r="J433" s="191">
        <f t="shared" si="79"/>
        <v>0</v>
      </c>
      <c r="K433" s="150"/>
    </row>
    <row r="434" spans="1:11" ht="31.5" outlineLevel="1" x14ac:dyDescent="0.2">
      <c r="A434" s="100"/>
      <c r="B434" s="138" t="s">
        <v>1041</v>
      </c>
      <c r="C434" s="154" t="s">
        <v>191</v>
      </c>
      <c r="D434" s="155">
        <v>15</v>
      </c>
      <c r="E434" s="183"/>
      <c r="F434" s="191">
        <f t="shared" si="76"/>
        <v>0</v>
      </c>
      <c r="G434" s="183"/>
      <c r="H434" s="191">
        <f t="shared" si="77"/>
        <v>0</v>
      </c>
      <c r="I434" s="183">
        <f t="shared" si="78"/>
        <v>0</v>
      </c>
      <c r="J434" s="191">
        <f t="shared" si="79"/>
        <v>0</v>
      </c>
      <c r="K434" s="150"/>
    </row>
    <row r="435" spans="1:11" ht="31.5" outlineLevel="1" x14ac:dyDescent="0.2">
      <c r="A435" s="100"/>
      <c r="B435" s="138" t="s">
        <v>1042</v>
      </c>
      <c r="C435" s="154" t="s">
        <v>191</v>
      </c>
      <c r="D435" s="155">
        <v>1</v>
      </c>
      <c r="E435" s="183"/>
      <c r="F435" s="191">
        <f t="shared" si="76"/>
        <v>0</v>
      </c>
      <c r="G435" s="183"/>
      <c r="H435" s="191">
        <f t="shared" si="77"/>
        <v>0</v>
      </c>
      <c r="I435" s="183">
        <f t="shared" si="78"/>
        <v>0</v>
      </c>
      <c r="J435" s="191">
        <f t="shared" si="79"/>
        <v>0</v>
      </c>
      <c r="K435" s="150"/>
    </row>
    <row r="436" spans="1:11" ht="31.5" outlineLevel="1" x14ac:dyDescent="0.2">
      <c r="A436" s="100" t="s">
        <v>2365</v>
      </c>
      <c r="B436" s="28" t="s">
        <v>1041</v>
      </c>
      <c r="C436" s="29" t="s">
        <v>191</v>
      </c>
      <c r="D436" s="56">
        <v>10</v>
      </c>
      <c r="E436" s="176"/>
      <c r="F436" s="188">
        <f t="shared" si="76"/>
        <v>0</v>
      </c>
      <c r="G436" s="176"/>
      <c r="H436" s="188">
        <f t="shared" si="77"/>
        <v>0</v>
      </c>
      <c r="I436" s="176">
        <f t="shared" si="78"/>
        <v>0</v>
      </c>
      <c r="J436" s="188">
        <f t="shared" si="79"/>
        <v>0</v>
      </c>
      <c r="K436" s="150"/>
    </row>
    <row r="437" spans="1:11" ht="31.5" outlineLevel="1" x14ac:dyDescent="0.2">
      <c r="A437" s="100" t="s">
        <v>2366</v>
      </c>
      <c r="B437" s="28" t="s">
        <v>1043</v>
      </c>
      <c r="C437" s="29" t="s">
        <v>191</v>
      </c>
      <c r="D437" s="56">
        <v>1</v>
      </c>
      <c r="E437" s="176"/>
      <c r="F437" s="188">
        <f t="shared" si="76"/>
        <v>0</v>
      </c>
      <c r="G437" s="176"/>
      <c r="H437" s="188">
        <f t="shared" si="77"/>
        <v>0</v>
      </c>
      <c r="I437" s="176">
        <f t="shared" si="78"/>
        <v>0</v>
      </c>
      <c r="J437" s="188">
        <f t="shared" si="79"/>
        <v>0</v>
      </c>
      <c r="K437" s="150"/>
    </row>
    <row r="438" spans="1:11" ht="15.75" outlineLevel="1" x14ac:dyDescent="0.2">
      <c r="A438" s="100"/>
      <c r="B438" s="99" t="s">
        <v>1044</v>
      </c>
      <c r="C438" s="29"/>
      <c r="D438" s="56"/>
      <c r="E438" s="176"/>
      <c r="F438" s="188">
        <f t="shared" si="76"/>
        <v>0</v>
      </c>
      <c r="G438" s="176"/>
      <c r="H438" s="188">
        <f t="shared" si="77"/>
        <v>0</v>
      </c>
      <c r="I438" s="176">
        <f t="shared" si="78"/>
        <v>0</v>
      </c>
      <c r="J438" s="188">
        <f t="shared" si="79"/>
        <v>0</v>
      </c>
      <c r="K438" s="150"/>
    </row>
    <row r="439" spans="1:11" ht="31.5" outlineLevel="1" x14ac:dyDescent="0.2">
      <c r="A439" s="100" t="s">
        <v>2367</v>
      </c>
      <c r="B439" s="28" t="s">
        <v>1045</v>
      </c>
      <c r="C439" s="29" t="s">
        <v>191</v>
      </c>
      <c r="D439" s="56">
        <v>1</v>
      </c>
      <c r="E439" s="176"/>
      <c r="F439" s="188">
        <f t="shared" si="76"/>
        <v>0</v>
      </c>
      <c r="G439" s="176"/>
      <c r="H439" s="188">
        <f t="shared" si="77"/>
        <v>0</v>
      </c>
      <c r="I439" s="176">
        <f t="shared" si="78"/>
        <v>0</v>
      </c>
      <c r="J439" s="188">
        <f t="shared" si="79"/>
        <v>0</v>
      </c>
      <c r="K439" s="150"/>
    </row>
    <row r="440" spans="1:11" ht="15.75" outlineLevel="1" x14ac:dyDescent="0.2">
      <c r="A440" s="100" t="s">
        <v>2368</v>
      </c>
      <c r="B440" s="28" t="s">
        <v>1046</v>
      </c>
      <c r="C440" s="29" t="s">
        <v>191</v>
      </c>
      <c r="D440" s="56">
        <v>1</v>
      </c>
      <c r="E440" s="176"/>
      <c r="F440" s="188">
        <f t="shared" si="76"/>
        <v>0</v>
      </c>
      <c r="G440" s="176"/>
      <c r="H440" s="188">
        <f t="shared" si="77"/>
        <v>0</v>
      </c>
      <c r="I440" s="176">
        <f t="shared" si="78"/>
        <v>0</v>
      </c>
      <c r="J440" s="188">
        <f t="shared" si="79"/>
        <v>0</v>
      </c>
      <c r="K440" s="150"/>
    </row>
    <row r="441" spans="1:11" ht="15.75" outlineLevel="1" x14ac:dyDescent="0.2">
      <c r="A441" s="100" t="s">
        <v>2369</v>
      </c>
      <c r="B441" s="28" t="s">
        <v>1047</v>
      </c>
      <c r="C441" s="29" t="s">
        <v>191</v>
      </c>
      <c r="D441" s="56">
        <v>1</v>
      </c>
      <c r="E441" s="176"/>
      <c r="F441" s="188">
        <f t="shared" si="76"/>
        <v>0</v>
      </c>
      <c r="G441" s="176"/>
      <c r="H441" s="188">
        <f t="shared" si="77"/>
        <v>0</v>
      </c>
      <c r="I441" s="176">
        <f t="shared" si="78"/>
        <v>0</v>
      </c>
      <c r="J441" s="188">
        <f t="shared" si="79"/>
        <v>0</v>
      </c>
      <c r="K441" s="150"/>
    </row>
    <row r="442" spans="1:11" ht="31.5" outlineLevel="1" x14ac:dyDescent="0.2">
      <c r="A442" s="100" t="s">
        <v>2370</v>
      </c>
      <c r="B442" s="28" t="s">
        <v>1048</v>
      </c>
      <c r="C442" s="29" t="s">
        <v>191</v>
      </c>
      <c r="D442" s="56">
        <v>1</v>
      </c>
      <c r="E442" s="176"/>
      <c r="F442" s="188">
        <f t="shared" si="76"/>
        <v>0</v>
      </c>
      <c r="G442" s="176"/>
      <c r="H442" s="188">
        <f t="shared" si="77"/>
        <v>0</v>
      </c>
      <c r="I442" s="176">
        <f t="shared" si="78"/>
        <v>0</v>
      </c>
      <c r="J442" s="188">
        <f t="shared" si="79"/>
        <v>0</v>
      </c>
      <c r="K442" s="150"/>
    </row>
    <row r="443" spans="1:11" ht="15.75" outlineLevel="1" x14ac:dyDescent="0.2">
      <c r="A443" s="100"/>
      <c r="B443" s="99" t="s">
        <v>1049</v>
      </c>
      <c r="C443" s="29"/>
      <c r="D443" s="56"/>
      <c r="E443" s="176"/>
      <c r="F443" s="188">
        <f t="shared" si="76"/>
        <v>0</v>
      </c>
      <c r="G443" s="176"/>
      <c r="H443" s="188">
        <f t="shared" si="77"/>
        <v>0</v>
      </c>
      <c r="I443" s="176">
        <f t="shared" si="78"/>
        <v>0</v>
      </c>
      <c r="J443" s="188">
        <f t="shared" si="79"/>
        <v>0</v>
      </c>
      <c r="K443" s="150"/>
    </row>
    <row r="444" spans="1:11" ht="31.5" outlineLevel="1" x14ac:dyDescent="0.2">
      <c r="A444" s="100" t="s">
        <v>2371</v>
      </c>
      <c r="B444" s="28" t="s">
        <v>1052</v>
      </c>
      <c r="C444" s="29" t="s">
        <v>191</v>
      </c>
      <c r="D444" s="56">
        <v>2</v>
      </c>
      <c r="E444" s="176"/>
      <c r="F444" s="188">
        <f t="shared" si="76"/>
        <v>0</v>
      </c>
      <c r="G444" s="176"/>
      <c r="H444" s="188">
        <f t="shared" si="77"/>
        <v>0</v>
      </c>
      <c r="I444" s="176">
        <f t="shared" si="78"/>
        <v>0</v>
      </c>
      <c r="J444" s="188">
        <f t="shared" si="79"/>
        <v>0</v>
      </c>
      <c r="K444" s="150"/>
    </row>
    <row r="445" spans="1:11" ht="47.25" outlineLevel="1" x14ac:dyDescent="0.2">
      <c r="A445" s="100" t="s">
        <v>2372</v>
      </c>
      <c r="B445" s="28" t="s">
        <v>1053</v>
      </c>
      <c r="C445" s="29" t="s">
        <v>191</v>
      </c>
      <c r="D445" s="56">
        <v>1</v>
      </c>
      <c r="E445" s="176"/>
      <c r="F445" s="188">
        <f t="shared" si="76"/>
        <v>0</v>
      </c>
      <c r="G445" s="176"/>
      <c r="H445" s="188">
        <f t="shared" si="77"/>
        <v>0</v>
      </c>
      <c r="I445" s="176">
        <f t="shared" si="78"/>
        <v>0</v>
      </c>
      <c r="J445" s="188">
        <f t="shared" si="79"/>
        <v>0</v>
      </c>
      <c r="K445" s="150"/>
    </row>
    <row r="446" spans="1:11" ht="15.75" outlineLevel="1" x14ac:dyDescent="0.2">
      <c r="A446" s="100" t="s">
        <v>2373</v>
      </c>
      <c r="B446" s="28" t="s">
        <v>1050</v>
      </c>
      <c r="C446" s="29" t="s">
        <v>1051</v>
      </c>
      <c r="D446" s="56">
        <v>1</v>
      </c>
      <c r="E446" s="176"/>
      <c r="F446" s="188">
        <f t="shared" si="76"/>
        <v>0</v>
      </c>
      <c r="G446" s="176"/>
      <c r="H446" s="188">
        <f t="shared" si="77"/>
        <v>0</v>
      </c>
      <c r="I446" s="176">
        <f t="shared" si="78"/>
        <v>0</v>
      </c>
      <c r="J446" s="188">
        <f t="shared" si="79"/>
        <v>0</v>
      </c>
      <c r="K446" s="150"/>
    </row>
    <row r="447" spans="1:11" ht="31.5" outlineLevel="1" x14ac:dyDescent="0.2">
      <c r="A447" s="182"/>
      <c r="B447" s="138" t="s">
        <v>1054</v>
      </c>
      <c r="C447" s="154" t="s">
        <v>244</v>
      </c>
      <c r="D447" s="155">
        <v>1</v>
      </c>
      <c r="E447" s="183"/>
      <c r="F447" s="191">
        <f t="shared" si="76"/>
        <v>0</v>
      </c>
      <c r="G447" s="183"/>
      <c r="H447" s="191">
        <f t="shared" si="77"/>
        <v>0</v>
      </c>
      <c r="I447" s="183">
        <f t="shared" si="78"/>
        <v>0</v>
      </c>
      <c r="J447" s="191">
        <f t="shared" si="79"/>
        <v>0</v>
      </c>
      <c r="K447" s="184"/>
    </row>
    <row r="448" spans="1:11" ht="15.75" outlineLevel="1" x14ac:dyDescent="0.2">
      <c r="A448" s="182"/>
      <c r="B448" s="138" t="s">
        <v>1055</v>
      </c>
      <c r="C448" s="154" t="s">
        <v>191</v>
      </c>
      <c r="D448" s="155">
        <v>1</v>
      </c>
      <c r="E448" s="183"/>
      <c r="F448" s="191">
        <f t="shared" si="76"/>
        <v>0</v>
      </c>
      <c r="G448" s="183"/>
      <c r="H448" s="191">
        <f t="shared" si="77"/>
        <v>0</v>
      </c>
      <c r="I448" s="183">
        <f t="shared" si="78"/>
        <v>0</v>
      </c>
      <c r="J448" s="191">
        <f t="shared" si="79"/>
        <v>0</v>
      </c>
      <c r="K448" s="184"/>
    </row>
    <row r="449" spans="1:11" ht="15.75" outlineLevel="1" x14ac:dyDescent="0.2">
      <c r="A449" s="182"/>
      <c r="B449" s="138" t="s">
        <v>1056</v>
      </c>
      <c r="C449" s="154" t="s">
        <v>191</v>
      </c>
      <c r="D449" s="155">
        <v>1</v>
      </c>
      <c r="E449" s="183"/>
      <c r="F449" s="191">
        <f t="shared" si="76"/>
        <v>0</v>
      </c>
      <c r="G449" s="183"/>
      <c r="H449" s="191">
        <f t="shared" si="77"/>
        <v>0</v>
      </c>
      <c r="I449" s="183">
        <f t="shared" si="78"/>
        <v>0</v>
      </c>
      <c r="J449" s="191">
        <f t="shared" si="79"/>
        <v>0</v>
      </c>
      <c r="K449" s="184"/>
    </row>
    <row r="450" spans="1:11" ht="31.5" outlineLevel="1" x14ac:dyDescent="0.2">
      <c r="A450" s="100" t="s">
        <v>2374</v>
      </c>
      <c r="B450" s="28" t="s">
        <v>1054</v>
      </c>
      <c r="C450" s="29" t="s">
        <v>244</v>
      </c>
      <c r="D450" s="56">
        <v>30</v>
      </c>
      <c r="E450" s="176"/>
      <c r="F450" s="188">
        <f t="shared" si="76"/>
        <v>0</v>
      </c>
      <c r="G450" s="176"/>
      <c r="H450" s="188">
        <f t="shared" si="77"/>
        <v>0</v>
      </c>
      <c r="I450" s="176">
        <f t="shared" si="78"/>
        <v>0</v>
      </c>
      <c r="J450" s="188">
        <f t="shared" si="79"/>
        <v>0</v>
      </c>
      <c r="K450" s="150"/>
    </row>
    <row r="451" spans="1:11" ht="15.75" outlineLevel="1" x14ac:dyDescent="0.2">
      <c r="A451" s="100" t="s">
        <v>2375</v>
      </c>
      <c r="B451" s="28" t="s">
        <v>1057</v>
      </c>
      <c r="C451" s="29" t="s">
        <v>191</v>
      </c>
      <c r="D451" s="56">
        <v>1</v>
      </c>
      <c r="E451" s="176"/>
      <c r="F451" s="188">
        <f t="shared" si="76"/>
        <v>0</v>
      </c>
      <c r="G451" s="176"/>
      <c r="H451" s="188">
        <f t="shared" si="77"/>
        <v>0</v>
      </c>
      <c r="I451" s="176">
        <f t="shared" si="78"/>
        <v>0</v>
      </c>
      <c r="J451" s="188">
        <f t="shared" si="79"/>
        <v>0</v>
      </c>
      <c r="K451" s="150"/>
    </row>
    <row r="452" spans="1:11" ht="31.5" outlineLevel="1" x14ac:dyDescent="0.2">
      <c r="A452" s="100" t="s">
        <v>2376</v>
      </c>
      <c r="B452" s="28" t="s">
        <v>1058</v>
      </c>
      <c r="C452" s="29" t="s">
        <v>244</v>
      </c>
      <c r="D452" s="56">
        <v>10</v>
      </c>
      <c r="E452" s="176"/>
      <c r="F452" s="188">
        <f t="shared" si="76"/>
        <v>0</v>
      </c>
      <c r="G452" s="176"/>
      <c r="H452" s="188">
        <f t="shared" si="77"/>
        <v>0</v>
      </c>
      <c r="I452" s="176">
        <f t="shared" si="78"/>
        <v>0</v>
      </c>
      <c r="J452" s="188">
        <f t="shared" si="79"/>
        <v>0</v>
      </c>
      <c r="K452" s="150"/>
    </row>
    <row r="453" spans="1:11" ht="31.5" outlineLevel="1" x14ac:dyDescent="0.2">
      <c r="A453" s="100" t="s">
        <v>2377</v>
      </c>
      <c r="B453" s="28" t="s">
        <v>1059</v>
      </c>
      <c r="C453" s="29" t="s">
        <v>191</v>
      </c>
      <c r="D453" s="56">
        <v>4</v>
      </c>
      <c r="E453" s="176"/>
      <c r="F453" s="188">
        <f t="shared" si="76"/>
        <v>0</v>
      </c>
      <c r="G453" s="176"/>
      <c r="H453" s="188">
        <f t="shared" si="77"/>
        <v>0</v>
      </c>
      <c r="I453" s="176">
        <f t="shared" si="78"/>
        <v>0</v>
      </c>
      <c r="J453" s="188">
        <f t="shared" si="79"/>
        <v>0</v>
      </c>
      <c r="K453" s="150"/>
    </row>
    <row r="454" spans="1:11" ht="15.75" outlineLevel="1" x14ac:dyDescent="0.2">
      <c r="A454" s="100" t="s">
        <v>2378</v>
      </c>
      <c r="B454" s="28" t="s">
        <v>1060</v>
      </c>
      <c r="C454" s="29" t="s">
        <v>244</v>
      </c>
      <c r="D454" s="56">
        <v>10</v>
      </c>
      <c r="E454" s="176"/>
      <c r="F454" s="188">
        <f t="shared" si="76"/>
        <v>0</v>
      </c>
      <c r="G454" s="176"/>
      <c r="H454" s="188">
        <f t="shared" si="77"/>
        <v>0</v>
      </c>
      <c r="I454" s="176">
        <f t="shared" si="78"/>
        <v>0</v>
      </c>
      <c r="J454" s="188">
        <f t="shared" si="79"/>
        <v>0</v>
      </c>
      <c r="K454" s="150"/>
    </row>
    <row r="455" spans="1:11" ht="31.5" outlineLevel="1" x14ac:dyDescent="0.2">
      <c r="A455" s="100" t="s">
        <v>2379</v>
      </c>
      <c r="B455" s="28" t="s">
        <v>1061</v>
      </c>
      <c r="C455" s="29" t="s">
        <v>244</v>
      </c>
      <c r="D455" s="56">
        <v>35</v>
      </c>
      <c r="E455" s="176"/>
      <c r="F455" s="188">
        <f t="shared" si="76"/>
        <v>0</v>
      </c>
      <c r="G455" s="176"/>
      <c r="H455" s="188">
        <f t="shared" si="77"/>
        <v>0</v>
      </c>
      <c r="I455" s="176">
        <f t="shared" si="78"/>
        <v>0</v>
      </c>
      <c r="J455" s="188">
        <f t="shared" si="79"/>
        <v>0</v>
      </c>
      <c r="K455" s="150"/>
    </row>
    <row r="456" spans="1:11" ht="31.5" outlineLevel="1" x14ac:dyDescent="0.2">
      <c r="A456" s="100" t="s">
        <v>2380</v>
      </c>
      <c r="B456" s="28" t="s">
        <v>1455</v>
      </c>
      <c r="C456" s="29" t="s">
        <v>570</v>
      </c>
      <c r="D456" s="56">
        <v>1</v>
      </c>
      <c r="E456" s="176"/>
      <c r="F456" s="188">
        <f t="shared" si="76"/>
        <v>0</v>
      </c>
      <c r="G456" s="176"/>
      <c r="H456" s="188">
        <f t="shared" si="77"/>
        <v>0</v>
      </c>
      <c r="I456" s="176">
        <f t="shared" si="78"/>
        <v>0</v>
      </c>
      <c r="J456" s="188">
        <f t="shared" si="79"/>
        <v>0</v>
      </c>
      <c r="K456" s="150"/>
    </row>
    <row r="457" spans="1:11" ht="31.5" outlineLevel="1" x14ac:dyDescent="0.2">
      <c r="A457" s="100" t="s">
        <v>2381</v>
      </c>
      <c r="B457" s="28" t="s">
        <v>1062</v>
      </c>
      <c r="C457" s="29" t="s">
        <v>191</v>
      </c>
      <c r="D457" s="56">
        <v>1</v>
      </c>
      <c r="E457" s="176"/>
      <c r="F457" s="188">
        <f t="shared" si="76"/>
        <v>0</v>
      </c>
      <c r="G457" s="176"/>
      <c r="H457" s="188">
        <f t="shared" si="77"/>
        <v>0</v>
      </c>
      <c r="I457" s="176">
        <f t="shared" si="78"/>
        <v>0</v>
      </c>
      <c r="J457" s="188">
        <f t="shared" si="79"/>
        <v>0</v>
      </c>
      <c r="K457" s="150"/>
    </row>
    <row r="458" spans="1:11" ht="31.5" outlineLevel="1" x14ac:dyDescent="0.2">
      <c r="A458" s="100" t="s">
        <v>2382</v>
      </c>
      <c r="B458" s="28" t="s">
        <v>1063</v>
      </c>
      <c r="C458" s="29" t="s">
        <v>244</v>
      </c>
      <c r="D458" s="56">
        <v>1</v>
      </c>
      <c r="E458" s="176"/>
      <c r="F458" s="188">
        <f t="shared" si="76"/>
        <v>0</v>
      </c>
      <c r="G458" s="176"/>
      <c r="H458" s="188">
        <f t="shared" si="77"/>
        <v>0</v>
      </c>
      <c r="I458" s="176">
        <f t="shared" si="78"/>
        <v>0</v>
      </c>
      <c r="J458" s="188">
        <f t="shared" si="79"/>
        <v>0</v>
      </c>
      <c r="K458" s="150"/>
    </row>
    <row r="459" spans="1:11" ht="15.75" outlineLevel="1" x14ac:dyDescent="0.2">
      <c r="A459" s="100" t="s">
        <v>2383</v>
      </c>
      <c r="B459" s="28" t="s">
        <v>1064</v>
      </c>
      <c r="C459" s="29" t="s">
        <v>191</v>
      </c>
      <c r="D459" s="56">
        <v>70</v>
      </c>
      <c r="E459" s="176"/>
      <c r="F459" s="188">
        <f t="shared" si="76"/>
        <v>0</v>
      </c>
      <c r="G459" s="176"/>
      <c r="H459" s="188">
        <f t="shared" si="77"/>
        <v>0</v>
      </c>
      <c r="I459" s="176">
        <f t="shared" si="78"/>
        <v>0</v>
      </c>
      <c r="J459" s="188">
        <f t="shared" si="79"/>
        <v>0</v>
      </c>
      <c r="K459" s="150"/>
    </row>
    <row r="460" spans="1:11" ht="31.5" outlineLevel="1" x14ac:dyDescent="0.2">
      <c r="A460" s="100" t="s">
        <v>2384</v>
      </c>
      <c r="B460" s="28" t="s">
        <v>1065</v>
      </c>
      <c r="C460" s="29" t="s">
        <v>191</v>
      </c>
      <c r="D460" s="56">
        <v>1</v>
      </c>
      <c r="E460" s="176"/>
      <c r="F460" s="188">
        <f t="shared" si="76"/>
        <v>0</v>
      </c>
      <c r="G460" s="176"/>
      <c r="H460" s="188">
        <f t="shared" si="77"/>
        <v>0</v>
      </c>
      <c r="I460" s="176">
        <f t="shared" si="78"/>
        <v>0</v>
      </c>
      <c r="J460" s="188">
        <f t="shared" si="79"/>
        <v>0</v>
      </c>
      <c r="K460" s="150"/>
    </row>
    <row r="461" spans="1:11" ht="15.75" outlineLevel="1" x14ac:dyDescent="0.2">
      <c r="A461" s="180" t="s">
        <v>2385</v>
      </c>
      <c r="B461" s="99" t="s">
        <v>1454</v>
      </c>
      <c r="C461" s="102" t="s">
        <v>131</v>
      </c>
      <c r="D461" s="103">
        <v>1</v>
      </c>
      <c r="E461" s="178"/>
      <c r="F461" s="189">
        <f t="shared" si="76"/>
        <v>0</v>
      </c>
      <c r="G461" s="178"/>
      <c r="H461" s="189">
        <f t="shared" si="77"/>
        <v>0</v>
      </c>
      <c r="I461" s="178">
        <f t="shared" ref="I461" si="80">E461+G461</f>
        <v>0</v>
      </c>
      <c r="J461" s="189">
        <f t="shared" ref="J461" si="81">D461*I461</f>
        <v>0</v>
      </c>
      <c r="K461" s="181"/>
    </row>
    <row r="462" spans="1:11" ht="15.75" x14ac:dyDescent="0.2">
      <c r="A462" s="64" t="s">
        <v>1891</v>
      </c>
      <c r="B462" s="63" t="s">
        <v>1068</v>
      </c>
      <c r="C462" s="65"/>
      <c r="D462" s="66"/>
      <c r="E462" s="175"/>
      <c r="F462" s="187">
        <f>SUBTOTAL(9,F463:F519)</f>
        <v>0</v>
      </c>
      <c r="G462" s="175"/>
      <c r="H462" s="187">
        <f>SUBTOTAL(9,H463:H519)</f>
        <v>0</v>
      </c>
      <c r="I462" s="175"/>
      <c r="J462" s="187">
        <f>SUBTOTAL(9,J463:J519)</f>
        <v>0</v>
      </c>
      <c r="K462" s="107" t="s">
        <v>1069</v>
      </c>
    </row>
    <row r="463" spans="1:11" ht="15.75" outlineLevel="1" x14ac:dyDescent="0.2">
      <c r="A463" s="100"/>
      <c r="B463" s="99" t="s">
        <v>1070</v>
      </c>
      <c r="C463" s="29"/>
      <c r="D463" s="56"/>
      <c r="E463" s="176"/>
      <c r="F463" s="188">
        <f t="shared" ref="F463" si="82">E463*D463</f>
        <v>0</v>
      </c>
      <c r="G463" s="176"/>
      <c r="H463" s="188">
        <f t="shared" ref="H463" si="83">G463*D463</f>
        <v>0</v>
      </c>
      <c r="I463" s="176">
        <f t="shared" ref="I463" si="84">E463+G463</f>
        <v>0</v>
      </c>
      <c r="J463" s="188">
        <f t="shared" ref="J463" si="85">D463*I463</f>
        <v>0</v>
      </c>
      <c r="K463" s="150"/>
    </row>
    <row r="464" spans="1:11" ht="204.75" outlineLevel="1" x14ac:dyDescent="0.2">
      <c r="A464" s="100" t="s">
        <v>2386</v>
      </c>
      <c r="B464" s="28" t="s">
        <v>1840</v>
      </c>
      <c r="C464" s="29" t="s">
        <v>1071</v>
      </c>
      <c r="D464" s="56">
        <v>1</v>
      </c>
      <c r="E464" s="193"/>
      <c r="F464" s="188">
        <f t="shared" ref="F464" si="86">E464*D464</f>
        <v>0</v>
      </c>
      <c r="G464" s="193"/>
      <c r="H464" s="188">
        <f t="shared" ref="H464" si="87">G464*D464</f>
        <v>0</v>
      </c>
      <c r="I464" s="176">
        <f t="shared" ref="I464" si="88">E464+G464</f>
        <v>0</v>
      </c>
      <c r="J464" s="188">
        <f t="shared" ref="J464" si="89">D464*I464</f>
        <v>0</v>
      </c>
      <c r="K464" s="150"/>
    </row>
    <row r="465" spans="1:11" ht="204.75" outlineLevel="1" x14ac:dyDescent="0.2">
      <c r="A465" s="100" t="s">
        <v>2387</v>
      </c>
      <c r="B465" s="28" t="s">
        <v>1841</v>
      </c>
      <c r="C465" s="29" t="s">
        <v>1071</v>
      </c>
      <c r="D465" s="56">
        <v>1</v>
      </c>
      <c r="E465" s="193"/>
      <c r="F465" s="188">
        <f t="shared" ref="F465:F466" si="90">E465*D465</f>
        <v>0</v>
      </c>
      <c r="G465" s="193"/>
      <c r="H465" s="188">
        <f t="shared" ref="H465:H466" si="91">G465*D465</f>
        <v>0</v>
      </c>
      <c r="I465" s="176">
        <f t="shared" ref="I465:I466" si="92">E465+G465</f>
        <v>0</v>
      </c>
      <c r="J465" s="188">
        <f t="shared" ref="J465:J466" si="93">D465*I465</f>
        <v>0</v>
      </c>
      <c r="K465" s="150"/>
    </row>
    <row r="466" spans="1:11" ht="78.75" outlineLevel="1" x14ac:dyDescent="0.2">
      <c r="A466" s="100" t="s">
        <v>2388</v>
      </c>
      <c r="B466" s="28" t="s">
        <v>1842</v>
      </c>
      <c r="C466" s="29" t="s">
        <v>1071</v>
      </c>
      <c r="D466" s="56">
        <v>1</v>
      </c>
      <c r="E466" s="193"/>
      <c r="F466" s="188">
        <f t="shared" si="90"/>
        <v>0</v>
      </c>
      <c r="G466" s="193"/>
      <c r="H466" s="188">
        <f t="shared" si="91"/>
        <v>0</v>
      </c>
      <c r="I466" s="176">
        <f t="shared" si="92"/>
        <v>0</v>
      </c>
      <c r="J466" s="188">
        <f t="shared" si="93"/>
        <v>0</v>
      </c>
      <c r="K466" s="150"/>
    </row>
    <row r="467" spans="1:11" ht="78.75" outlineLevel="1" x14ac:dyDescent="0.2">
      <c r="A467" s="100" t="s">
        <v>2389</v>
      </c>
      <c r="B467" s="28" t="s">
        <v>1843</v>
      </c>
      <c r="C467" s="29" t="s">
        <v>1071</v>
      </c>
      <c r="D467" s="56">
        <v>1</v>
      </c>
      <c r="E467" s="193"/>
      <c r="F467" s="188">
        <f t="shared" ref="F467" si="94">E467*D467</f>
        <v>0</v>
      </c>
      <c r="G467" s="193"/>
      <c r="H467" s="188">
        <f t="shared" ref="H467" si="95">G467*D467</f>
        <v>0</v>
      </c>
      <c r="I467" s="176">
        <f t="shared" ref="I467" si="96">E467+G467</f>
        <v>0</v>
      </c>
      <c r="J467" s="188">
        <f t="shared" ref="J467" si="97">D467*I467</f>
        <v>0</v>
      </c>
      <c r="K467" s="150"/>
    </row>
    <row r="468" spans="1:11" ht="94.5" outlineLevel="1" x14ac:dyDescent="0.2">
      <c r="A468" s="100" t="s">
        <v>2390</v>
      </c>
      <c r="B468" s="28" t="s">
        <v>1844</v>
      </c>
      <c r="C468" s="29" t="s">
        <v>1071</v>
      </c>
      <c r="D468" s="56">
        <v>1</v>
      </c>
      <c r="E468" s="193"/>
      <c r="F468" s="188">
        <f t="shared" ref="F468" si="98">E468*D468</f>
        <v>0</v>
      </c>
      <c r="G468" s="193"/>
      <c r="H468" s="188">
        <f t="shared" ref="H468" si="99">G468*D468</f>
        <v>0</v>
      </c>
      <c r="I468" s="176">
        <f t="shared" ref="I468" si="100">E468+G468</f>
        <v>0</v>
      </c>
      <c r="J468" s="188">
        <f t="shared" ref="J468" si="101">D468*I468</f>
        <v>0</v>
      </c>
      <c r="K468" s="150"/>
    </row>
    <row r="469" spans="1:11" ht="31.5" outlineLevel="1" x14ac:dyDescent="0.2">
      <c r="A469" s="100" t="s">
        <v>2391</v>
      </c>
      <c r="B469" s="28" t="s">
        <v>1072</v>
      </c>
      <c r="C469" s="29" t="s">
        <v>191</v>
      </c>
      <c r="D469" s="56">
        <v>1</v>
      </c>
      <c r="E469" s="176"/>
      <c r="F469" s="188">
        <f t="shared" ref="F469:F470" si="102">E469*D469</f>
        <v>0</v>
      </c>
      <c r="G469" s="176"/>
      <c r="H469" s="188">
        <f t="shared" ref="H469:H470" si="103">G469*D469</f>
        <v>0</v>
      </c>
      <c r="I469" s="176">
        <f t="shared" ref="I469:I470" si="104">E469+G469</f>
        <v>0</v>
      </c>
      <c r="J469" s="188">
        <f t="shared" ref="J469:J470" si="105">D469*I469</f>
        <v>0</v>
      </c>
      <c r="K469" s="150"/>
    </row>
    <row r="470" spans="1:11" ht="15.75" outlineLevel="1" x14ac:dyDescent="0.2">
      <c r="A470" s="100" t="s">
        <v>2392</v>
      </c>
      <c r="B470" s="28" t="s">
        <v>1073</v>
      </c>
      <c r="C470" s="29" t="s">
        <v>191</v>
      </c>
      <c r="D470" s="56">
        <v>1</v>
      </c>
      <c r="E470" s="176"/>
      <c r="F470" s="188">
        <f t="shared" si="102"/>
        <v>0</v>
      </c>
      <c r="G470" s="176"/>
      <c r="H470" s="188">
        <f t="shared" si="103"/>
        <v>0</v>
      </c>
      <c r="I470" s="176">
        <f t="shared" si="104"/>
        <v>0</v>
      </c>
      <c r="J470" s="188">
        <f t="shared" si="105"/>
        <v>0</v>
      </c>
      <c r="K470" s="150"/>
    </row>
    <row r="471" spans="1:11" ht="15.75" outlineLevel="1" x14ac:dyDescent="0.2">
      <c r="A471" s="100"/>
      <c r="B471" s="99" t="s">
        <v>1074</v>
      </c>
      <c r="C471" s="29"/>
      <c r="D471" s="56"/>
      <c r="E471" s="176"/>
      <c r="F471" s="188"/>
      <c r="G471" s="176"/>
      <c r="H471" s="188"/>
      <c r="I471" s="176"/>
      <c r="J471" s="188"/>
      <c r="K471" s="150"/>
    </row>
    <row r="472" spans="1:11" ht="15.75" outlineLevel="1" x14ac:dyDescent="0.2">
      <c r="A472" s="100" t="s">
        <v>2393</v>
      </c>
      <c r="B472" s="28" t="s">
        <v>1075</v>
      </c>
      <c r="C472" s="29" t="s">
        <v>191</v>
      </c>
      <c r="D472" s="56">
        <v>1</v>
      </c>
      <c r="E472" s="176"/>
      <c r="F472" s="188">
        <f t="shared" ref="F472:F473" si="106">E472*D472</f>
        <v>0</v>
      </c>
      <c r="G472" s="176"/>
      <c r="H472" s="188">
        <f t="shared" ref="H472:H473" si="107">G472*D472</f>
        <v>0</v>
      </c>
      <c r="I472" s="176">
        <f t="shared" ref="I472:I473" si="108">E472+G472</f>
        <v>0</v>
      </c>
      <c r="J472" s="188">
        <f t="shared" ref="J472:J473" si="109">D472*I472</f>
        <v>0</v>
      </c>
      <c r="K472" s="150"/>
    </row>
    <row r="473" spans="1:11" ht="15.75" outlineLevel="1" x14ac:dyDescent="0.2">
      <c r="A473" s="100" t="s">
        <v>2394</v>
      </c>
      <c r="B473" s="28" t="s">
        <v>1076</v>
      </c>
      <c r="C473" s="29" t="s">
        <v>191</v>
      </c>
      <c r="D473" s="56">
        <v>1</v>
      </c>
      <c r="E473" s="176"/>
      <c r="F473" s="188">
        <f t="shared" si="106"/>
        <v>0</v>
      </c>
      <c r="G473" s="176"/>
      <c r="H473" s="188">
        <f t="shared" si="107"/>
        <v>0</v>
      </c>
      <c r="I473" s="176">
        <f t="shared" si="108"/>
        <v>0</v>
      </c>
      <c r="J473" s="188">
        <f t="shared" si="109"/>
        <v>0</v>
      </c>
      <c r="K473" s="150"/>
    </row>
    <row r="474" spans="1:11" ht="15.75" outlineLevel="1" x14ac:dyDescent="0.2">
      <c r="A474" s="100"/>
      <c r="B474" s="99" t="s">
        <v>1077</v>
      </c>
      <c r="C474" s="29"/>
      <c r="D474" s="56"/>
      <c r="E474" s="176"/>
      <c r="F474" s="188"/>
      <c r="G474" s="176"/>
      <c r="H474" s="188"/>
      <c r="I474" s="176"/>
      <c r="J474" s="188"/>
      <c r="K474" s="150"/>
    </row>
    <row r="475" spans="1:11" ht="31.5" outlineLevel="1" x14ac:dyDescent="0.2">
      <c r="A475" s="100" t="s">
        <v>2395</v>
      </c>
      <c r="B475" s="28" t="s">
        <v>1078</v>
      </c>
      <c r="C475" s="29" t="s">
        <v>191</v>
      </c>
      <c r="D475" s="56">
        <v>1</v>
      </c>
      <c r="E475" s="176"/>
      <c r="F475" s="188">
        <f t="shared" ref="F475:F476" si="110">E475*D475</f>
        <v>0</v>
      </c>
      <c r="G475" s="176"/>
      <c r="H475" s="188">
        <f t="shared" ref="H475:H476" si="111">G475*D475</f>
        <v>0</v>
      </c>
      <c r="I475" s="176">
        <f t="shared" ref="I475:I476" si="112">E475+G475</f>
        <v>0</v>
      </c>
      <c r="J475" s="188">
        <f t="shared" ref="J475:J476" si="113">D475*I475</f>
        <v>0</v>
      </c>
      <c r="K475" s="150"/>
    </row>
    <row r="476" spans="1:11" ht="31.5" outlineLevel="1" x14ac:dyDescent="0.2">
      <c r="A476" s="100" t="s">
        <v>2396</v>
      </c>
      <c r="B476" s="28" t="s">
        <v>1079</v>
      </c>
      <c r="C476" s="29" t="s">
        <v>191</v>
      </c>
      <c r="D476" s="56">
        <v>2</v>
      </c>
      <c r="E476" s="176"/>
      <c r="F476" s="188">
        <f t="shared" si="110"/>
        <v>0</v>
      </c>
      <c r="G476" s="176"/>
      <c r="H476" s="188">
        <f t="shared" si="111"/>
        <v>0</v>
      </c>
      <c r="I476" s="176">
        <f t="shared" si="112"/>
        <v>0</v>
      </c>
      <c r="J476" s="188">
        <f t="shared" si="113"/>
        <v>0</v>
      </c>
      <c r="K476" s="150"/>
    </row>
    <row r="477" spans="1:11" ht="31.5" outlineLevel="1" x14ac:dyDescent="0.2">
      <c r="A477" s="100"/>
      <c r="B477" s="99" t="s">
        <v>1080</v>
      </c>
      <c r="C477" s="29"/>
      <c r="D477" s="56"/>
      <c r="E477" s="176"/>
      <c r="F477" s="188"/>
      <c r="G477" s="176"/>
      <c r="H477" s="188"/>
      <c r="I477" s="176"/>
      <c r="J477" s="188"/>
      <c r="K477" s="150"/>
    </row>
    <row r="478" spans="1:11" ht="31.5" outlineLevel="1" x14ac:dyDescent="0.2">
      <c r="A478" s="100" t="s">
        <v>2397</v>
      </c>
      <c r="B478" s="28" t="s">
        <v>1082</v>
      </c>
      <c r="C478" s="29" t="s">
        <v>244</v>
      </c>
      <c r="D478" s="56">
        <v>55</v>
      </c>
      <c r="E478" s="176"/>
      <c r="F478" s="188">
        <f t="shared" ref="F478:F492" si="114">E478*D478</f>
        <v>0</v>
      </c>
      <c r="G478" s="176"/>
      <c r="H478" s="188">
        <f t="shared" ref="H478:H492" si="115">G478*D478</f>
        <v>0</v>
      </c>
      <c r="I478" s="176">
        <f t="shared" ref="I478:I492" si="116">E478+G478</f>
        <v>0</v>
      </c>
      <c r="J478" s="188">
        <f t="shared" ref="J478:J492" si="117">D478*I478</f>
        <v>0</v>
      </c>
      <c r="K478" s="150"/>
    </row>
    <row r="479" spans="1:11" ht="31.5" outlineLevel="1" x14ac:dyDescent="0.2">
      <c r="A479" s="100" t="s">
        <v>2398</v>
      </c>
      <c r="B479" s="28" t="s">
        <v>1083</v>
      </c>
      <c r="C479" s="29" t="s">
        <v>244</v>
      </c>
      <c r="D479" s="56">
        <v>115</v>
      </c>
      <c r="E479" s="176"/>
      <c r="F479" s="188">
        <f t="shared" si="114"/>
        <v>0</v>
      </c>
      <c r="G479" s="176"/>
      <c r="H479" s="188">
        <f t="shared" si="115"/>
        <v>0</v>
      </c>
      <c r="I479" s="176">
        <f t="shared" si="116"/>
        <v>0</v>
      </c>
      <c r="J479" s="188">
        <f t="shared" si="117"/>
        <v>0</v>
      </c>
      <c r="K479" s="150"/>
    </row>
    <row r="480" spans="1:11" ht="31.5" outlineLevel="1" x14ac:dyDescent="0.2">
      <c r="A480" s="100" t="s">
        <v>2399</v>
      </c>
      <c r="B480" s="28" t="s">
        <v>1084</v>
      </c>
      <c r="C480" s="29" t="s">
        <v>244</v>
      </c>
      <c r="D480" s="56">
        <v>179</v>
      </c>
      <c r="E480" s="176"/>
      <c r="F480" s="188">
        <f t="shared" si="114"/>
        <v>0</v>
      </c>
      <c r="G480" s="176"/>
      <c r="H480" s="188">
        <f t="shared" si="115"/>
        <v>0</v>
      </c>
      <c r="I480" s="176">
        <f t="shared" si="116"/>
        <v>0</v>
      </c>
      <c r="J480" s="188">
        <f t="shared" si="117"/>
        <v>0</v>
      </c>
      <c r="K480" s="150"/>
    </row>
    <row r="481" spans="1:11" ht="31.5" outlineLevel="1" x14ac:dyDescent="0.2">
      <c r="A481" s="100" t="s">
        <v>2400</v>
      </c>
      <c r="B481" s="28" t="s">
        <v>1085</v>
      </c>
      <c r="C481" s="29" t="s">
        <v>244</v>
      </c>
      <c r="D481" s="56">
        <v>501</v>
      </c>
      <c r="E481" s="176"/>
      <c r="F481" s="188">
        <f t="shared" si="114"/>
        <v>0</v>
      </c>
      <c r="G481" s="176"/>
      <c r="H481" s="188">
        <f t="shared" si="115"/>
        <v>0</v>
      </c>
      <c r="I481" s="176">
        <f t="shared" si="116"/>
        <v>0</v>
      </c>
      <c r="J481" s="188">
        <f t="shared" si="117"/>
        <v>0</v>
      </c>
      <c r="K481" s="150"/>
    </row>
    <row r="482" spans="1:11" ht="31.5" outlineLevel="1" x14ac:dyDescent="0.2">
      <c r="A482" s="100" t="s">
        <v>2401</v>
      </c>
      <c r="B482" s="28" t="s">
        <v>1086</v>
      </c>
      <c r="C482" s="29" t="s">
        <v>244</v>
      </c>
      <c r="D482" s="56">
        <v>190</v>
      </c>
      <c r="E482" s="176"/>
      <c r="F482" s="188">
        <f t="shared" si="114"/>
        <v>0</v>
      </c>
      <c r="G482" s="176"/>
      <c r="H482" s="188">
        <f t="shared" si="115"/>
        <v>0</v>
      </c>
      <c r="I482" s="176">
        <f t="shared" si="116"/>
        <v>0</v>
      </c>
      <c r="J482" s="188">
        <f t="shared" si="117"/>
        <v>0</v>
      </c>
      <c r="K482" s="150"/>
    </row>
    <row r="483" spans="1:11" ht="15.75" outlineLevel="1" x14ac:dyDescent="0.2">
      <c r="A483" s="100" t="s">
        <v>2402</v>
      </c>
      <c r="B483" s="28" t="s">
        <v>1087</v>
      </c>
      <c r="C483" s="29" t="s">
        <v>191</v>
      </c>
      <c r="D483" s="56">
        <v>2</v>
      </c>
      <c r="E483" s="176"/>
      <c r="F483" s="188">
        <f t="shared" si="114"/>
        <v>0</v>
      </c>
      <c r="G483" s="176"/>
      <c r="H483" s="188">
        <f t="shared" si="115"/>
        <v>0</v>
      </c>
      <c r="I483" s="176">
        <f t="shared" si="116"/>
        <v>0</v>
      </c>
      <c r="J483" s="188">
        <f t="shared" si="117"/>
        <v>0</v>
      </c>
      <c r="K483" s="150"/>
    </row>
    <row r="484" spans="1:11" ht="31.5" outlineLevel="1" x14ac:dyDescent="0.2">
      <c r="A484" s="100" t="s">
        <v>2403</v>
      </c>
      <c r="B484" s="28" t="s">
        <v>1088</v>
      </c>
      <c r="C484" s="29" t="s">
        <v>244</v>
      </c>
      <c r="D484" s="56">
        <v>20</v>
      </c>
      <c r="E484" s="176"/>
      <c r="F484" s="188">
        <f t="shared" si="114"/>
        <v>0</v>
      </c>
      <c r="G484" s="176"/>
      <c r="H484" s="188">
        <f t="shared" si="115"/>
        <v>0</v>
      </c>
      <c r="I484" s="176">
        <f t="shared" si="116"/>
        <v>0</v>
      </c>
      <c r="J484" s="188">
        <f t="shared" si="117"/>
        <v>0</v>
      </c>
      <c r="K484" s="150"/>
    </row>
    <row r="485" spans="1:11" ht="31.5" outlineLevel="1" x14ac:dyDescent="0.2">
      <c r="A485" s="100" t="s">
        <v>2404</v>
      </c>
      <c r="B485" s="28" t="s">
        <v>1089</v>
      </c>
      <c r="C485" s="29" t="s">
        <v>191</v>
      </c>
      <c r="D485" s="56">
        <v>12</v>
      </c>
      <c r="E485" s="176"/>
      <c r="F485" s="188">
        <f t="shared" si="114"/>
        <v>0</v>
      </c>
      <c r="G485" s="176"/>
      <c r="H485" s="188">
        <f t="shared" si="115"/>
        <v>0</v>
      </c>
      <c r="I485" s="176">
        <f t="shared" si="116"/>
        <v>0</v>
      </c>
      <c r="J485" s="188">
        <f t="shared" si="117"/>
        <v>0</v>
      </c>
      <c r="K485" s="150"/>
    </row>
    <row r="486" spans="1:11" ht="15.75" outlineLevel="1" x14ac:dyDescent="0.2">
      <c r="A486" s="100" t="s">
        <v>2405</v>
      </c>
      <c r="B486" s="28" t="s">
        <v>1090</v>
      </c>
      <c r="C486" s="29" t="s">
        <v>244</v>
      </c>
      <c r="D486" s="56">
        <v>1025</v>
      </c>
      <c r="E486" s="176"/>
      <c r="F486" s="188">
        <f t="shared" si="114"/>
        <v>0</v>
      </c>
      <c r="G486" s="176"/>
      <c r="H486" s="188">
        <f t="shared" si="115"/>
        <v>0</v>
      </c>
      <c r="I486" s="176">
        <f t="shared" si="116"/>
        <v>0</v>
      </c>
      <c r="J486" s="188">
        <f t="shared" si="117"/>
        <v>0</v>
      </c>
      <c r="K486" s="150"/>
    </row>
    <row r="487" spans="1:11" ht="31.5" outlineLevel="1" x14ac:dyDescent="0.2">
      <c r="A487" s="100" t="s">
        <v>2406</v>
      </c>
      <c r="B487" s="28" t="s">
        <v>1455</v>
      </c>
      <c r="C487" s="29" t="s">
        <v>570</v>
      </c>
      <c r="D487" s="56">
        <v>21</v>
      </c>
      <c r="E487" s="176"/>
      <c r="F487" s="188">
        <f t="shared" si="114"/>
        <v>0</v>
      </c>
      <c r="G487" s="176"/>
      <c r="H487" s="188">
        <f t="shared" si="115"/>
        <v>0</v>
      </c>
      <c r="I487" s="176">
        <f t="shared" si="116"/>
        <v>0</v>
      </c>
      <c r="J487" s="188">
        <f t="shared" si="117"/>
        <v>0</v>
      </c>
      <c r="K487" s="150"/>
    </row>
    <row r="488" spans="1:11" ht="31.5" outlineLevel="1" x14ac:dyDescent="0.2">
      <c r="A488" s="100" t="s">
        <v>2407</v>
      </c>
      <c r="B488" s="28" t="s">
        <v>1063</v>
      </c>
      <c r="C488" s="29" t="s">
        <v>244</v>
      </c>
      <c r="D488" s="56">
        <v>2</v>
      </c>
      <c r="E488" s="176"/>
      <c r="F488" s="188">
        <f t="shared" si="114"/>
        <v>0</v>
      </c>
      <c r="G488" s="176"/>
      <c r="H488" s="188">
        <f t="shared" si="115"/>
        <v>0</v>
      </c>
      <c r="I488" s="176">
        <f t="shared" si="116"/>
        <v>0</v>
      </c>
      <c r="J488" s="188">
        <f t="shared" si="117"/>
        <v>0</v>
      </c>
      <c r="K488" s="150"/>
    </row>
    <row r="489" spans="1:11" ht="31.5" outlineLevel="1" x14ac:dyDescent="0.2">
      <c r="A489" s="100" t="s">
        <v>2408</v>
      </c>
      <c r="B489" s="28" t="s">
        <v>1091</v>
      </c>
      <c r="C489" s="29" t="s">
        <v>570</v>
      </c>
      <c r="D489" s="56">
        <v>42</v>
      </c>
      <c r="E489" s="176"/>
      <c r="F489" s="188">
        <f t="shared" si="114"/>
        <v>0</v>
      </c>
      <c r="G489" s="176"/>
      <c r="H489" s="188">
        <f t="shared" si="115"/>
        <v>0</v>
      </c>
      <c r="I489" s="176">
        <f t="shared" si="116"/>
        <v>0</v>
      </c>
      <c r="J489" s="188">
        <f t="shared" si="117"/>
        <v>0</v>
      </c>
      <c r="K489" s="150"/>
    </row>
    <row r="490" spans="1:11" ht="15.75" outlineLevel="1" x14ac:dyDescent="0.2">
      <c r="A490" s="100" t="s">
        <v>2409</v>
      </c>
      <c r="B490" s="28" t="s">
        <v>1081</v>
      </c>
      <c r="C490" s="29" t="s">
        <v>191</v>
      </c>
      <c r="D490" s="56">
        <v>2100</v>
      </c>
      <c r="E490" s="176"/>
      <c r="F490" s="188">
        <f t="shared" si="114"/>
        <v>0</v>
      </c>
      <c r="G490" s="176"/>
      <c r="H490" s="188">
        <f t="shared" si="115"/>
        <v>0</v>
      </c>
      <c r="I490" s="176">
        <f t="shared" si="116"/>
        <v>0</v>
      </c>
      <c r="J490" s="188">
        <f t="shared" si="117"/>
        <v>0</v>
      </c>
      <c r="K490" s="150"/>
    </row>
    <row r="491" spans="1:11" ht="31.5" outlineLevel="1" x14ac:dyDescent="0.2">
      <c r="A491" s="100" t="s">
        <v>2410</v>
      </c>
      <c r="B491" s="28" t="s">
        <v>1065</v>
      </c>
      <c r="C491" s="29" t="s">
        <v>191</v>
      </c>
      <c r="D491" s="56">
        <v>1</v>
      </c>
      <c r="E491" s="176"/>
      <c r="F491" s="188">
        <f t="shared" si="114"/>
        <v>0</v>
      </c>
      <c r="G491" s="176"/>
      <c r="H491" s="188">
        <f t="shared" si="115"/>
        <v>0</v>
      </c>
      <c r="I491" s="176">
        <f t="shared" si="116"/>
        <v>0</v>
      </c>
      <c r="J491" s="188">
        <f t="shared" si="117"/>
        <v>0</v>
      </c>
      <c r="K491" s="150"/>
    </row>
    <row r="492" spans="1:11" ht="31.5" outlineLevel="1" x14ac:dyDescent="0.2">
      <c r="A492" s="100" t="s">
        <v>2411</v>
      </c>
      <c r="B492" s="28" t="s">
        <v>1092</v>
      </c>
      <c r="C492" s="29" t="s">
        <v>244</v>
      </c>
      <c r="D492" s="56">
        <v>15</v>
      </c>
      <c r="E492" s="176"/>
      <c r="F492" s="188">
        <f t="shared" si="114"/>
        <v>0</v>
      </c>
      <c r="G492" s="176"/>
      <c r="H492" s="188">
        <f t="shared" si="115"/>
        <v>0</v>
      </c>
      <c r="I492" s="176">
        <f t="shared" si="116"/>
        <v>0</v>
      </c>
      <c r="J492" s="188">
        <f t="shared" si="117"/>
        <v>0</v>
      </c>
      <c r="K492" s="150"/>
    </row>
    <row r="493" spans="1:11" ht="31.5" outlineLevel="1" x14ac:dyDescent="0.2">
      <c r="A493" s="100"/>
      <c r="B493" s="99" t="s">
        <v>1093</v>
      </c>
      <c r="C493" s="29"/>
      <c r="D493" s="56"/>
      <c r="E493" s="176"/>
      <c r="F493" s="188"/>
      <c r="G493" s="176"/>
      <c r="H493" s="188"/>
      <c r="I493" s="176"/>
      <c r="J493" s="188"/>
      <c r="K493" s="150"/>
    </row>
    <row r="494" spans="1:11" ht="15.75" outlineLevel="1" x14ac:dyDescent="0.2">
      <c r="A494" s="100" t="s">
        <v>2412</v>
      </c>
      <c r="B494" s="28" t="s">
        <v>1094</v>
      </c>
      <c r="C494" s="29" t="s">
        <v>244</v>
      </c>
      <c r="D494" s="56">
        <v>14</v>
      </c>
      <c r="E494" s="176"/>
      <c r="F494" s="188">
        <f t="shared" ref="F494:F501" si="118">E494*D494</f>
        <v>0</v>
      </c>
      <c r="G494" s="176"/>
      <c r="H494" s="188">
        <f t="shared" ref="H494:H501" si="119">G494*D494</f>
        <v>0</v>
      </c>
      <c r="I494" s="176">
        <f t="shared" ref="I494:I501" si="120">E494+G494</f>
        <v>0</v>
      </c>
      <c r="J494" s="188">
        <f t="shared" ref="J494:J501" si="121">D494*I494</f>
        <v>0</v>
      </c>
      <c r="K494" s="150"/>
    </row>
    <row r="495" spans="1:11" ht="15.75" outlineLevel="1" x14ac:dyDescent="0.2">
      <c r="A495" s="100" t="s">
        <v>2413</v>
      </c>
      <c r="B495" s="28" t="s">
        <v>1095</v>
      </c>
      <c r="C495" s="29" t="s">
        <v>244</v>
      </c>
      <c r="D495" s="56">
        <v>40</v>
      </c>
      <c r="E495" s="176"/>
      <c r="F495" s="188">
        <f t="shared" si="118"/>
        <v>0</v>
      </c>
      <c r="G495" s="176"/>
      <c r="H495" s="188">
        <f t="shared" si="119"/>
        <v>0</v>
      </c>
      <c r="I495" s="176">
        <f t="shared" si="120"/>
        <v>0</v>
      </c>
      <c r="J495" s="188">
        <f t="shared" si="121"/>
        <v>0</v>
      </c>
      <c r="K495" s="150"/>
    </row>
    <row r="496" spans="1:11" ht="15.75" outlineLevel="1" x14ac:dyDescent="0.2">
      <c r="A496" s="100" t="s">
        <v>2414</v>
      </c>
      <c r="B496" s="28" t="s">
        <v>1090</v>
      </c>
      <c r="C496" s="29" t="s">
        <v>244</v>
      </c>
      <c r="D496" s="56">
        <v>44</v>
      </c>
      <c r="E496" s="176"/>
      <c r="F496" s="188">
        <f t="shared" si="118"/>
        <v>0</v>
      </c>
      <c r="G496" s="176"/>
      <c r="H496" s="188">
        <f t="shared" si="119"/>
        <v>0</v>
      </c>
      <c r="I496" s="176">
        <f t="shared" si="120"/>
        <v>0</v>
      </c>
      <c r="J496" s="188">
        <f t="shared" si="121"/>
        <v>0</v>
      </c>
      <c r="K496" s="150"/>
    </row>
    <row r="497" spans="1:11" ht="31.5" outlineLevel="1" x14ac:dyDescent="0.2">
      <c r="A497" s="100" t="s">
        <v>2415</v>
      </c>
      <c r="B497" s="28" t="s">
        <v>1455</v>
      </c>
      <c r="C497" s="29" t="s">
        <v>570</v>
      </c>
      <c r="D497" s="56">
        <v>1</v>
      </c>
      <c r="E497" s="176"/>
      <c r="F497" s="188">
        <f t="shared" si="118"/>
        <v>0</v>
      </c>
      <c r="G497" s="176"/>
      <c r="H497" s="188">
        <f t="shared" si="119"/>
        <v>0</v>
      </c>
      <c r="I497" s="176">
        <f t="shared" si="120"/>
        <v>0</v>
      </c>
      <c r="J497" s="188">
        <f t="shared" si="121"/>
        <v>0</v>
      </c>
      <c r="K497" s="150"/>
    </row>
    <row r="498" spans="1:11" ht="31.5" outlineLevel="1" x14ac:dyDescent="0.2">
      <c r="A498" s="100" t="s">
        <v>2416</v>
      </c>
      <c r="B498" s="28" t="s">
        <v>1063</v>
      </c>
      <c r="C498" s="29" t="s">
        <v>244</v>
      </c>
      <c r="D498" s="56">
        <v>1</v>
      </c>
      <c r="E498" s="176"/>
      <c r="F498" s="188">
        <f t="shared" si="118"/>
        <v>0</v>
      </c>
      <c r="G498" s="176"/>
      <c r="H498" s="188">
        <f t="shared" si="119"/>
        <v>0</v>
      </c>
      <c r="I498" s="176">
        <f t="shared" si="120"/>
        <v>0</v>
      </c>
      <c r="J498" s="188">
        <f t="shared" si="121"/>
        <v>0</v>
      </c>
      <c r="K498" s="150"/>
    </row>
    <row r="499" spans="1:11" ht="31.5" outlineLevel="1" x14ac:dyDescent="0.2">
      <c r="A499" s="100" t="s">
        <v>2417</v>
      </c>
      <c r="B499" s="28" t="s">
        <v>1091</v>
      </c>
      <c r="C499" s="29" t="s">
        <v>570</v>
      </c>
      <c r="D499" s="56">
        <v>2</v>
      </c>
      <c r="E499" s="176"/>
      <c r="F499" s="188">
        <f t="shared" si="118"/>
        <v>0</v>
      </c>
      <c r="G499" s="176"/>
      <c r="H499" s="188">
        <f t="shared" si="119"/>
        <v>0</v>
      </c>
      <c r="I499" s="176">
        <f t="shared" si="120"/>
        <v>0</v>
      </c>
      <c r="J499" s="188">
        <f t="shared" si="121"/>
        <v>0</v>
      </c>
      <c r="K499" s="150"/>
    </row>
    <row r="500" spans="1:11" ht="15.75" outlineLevel="1" x14ac:dyDescent="0.2">
      <c r="A500" s="100" t="s">
        <v>2418</v>
      </c>
      <c r="B500" s="28" t="s">
        <v>1081</v>
      </c>
      <c r="C500" s="29" t="s">
        <v>191</v>
      </c>
      <c r="D500" s="56">
        <v>100</v>
      </c>
      <c r="E500" s="176"/>
      <c r="F500" s="188">
        <f t="shared" si="118"/>
        <v>0</v>
      </c>
      <c r="G500" s="176"/>
      <c r="H500" s="188">
        <f t="shared" si="119"/>
        <v>0</v>
      </c>
      <c r="I500" s="176">
        <f t="shared" si="120"/>
        <v>0</v>
      </c>
      <c r="J500" s="188">
        <f t="shared" si="121"/>
        <v>0</v>
      </c>
      <c r="K500" s="150"/>
    </row>
    <row r="501" spans="1:11" ht="31.5" outlineLevel="1" x14ac:dyDescent="0.2">
      <c r="A501" s="100" t="s">
        <v>2419</v>
      </c>
      <c r="B501" s="28" t="s">
        <v>1065</v>
      </c>
      <c r="C501" s="29" t="s">
        <v>191</v>
      </c>
      <c r="D501" s="56">
        <v>1</v>
      </c>
      <c r="E501" s="176"/>
      <c r="F501" s="188">
        <f t="shared" si="118"/>
        <v>0</v>
      </c>
      <c r="G501" s="176"/>
      <c r="H501" s="188">
        <f t="shared" si="119"/>
        <v>0</v>
      </c>
      <c r="I501" s="176">
        <f t="shared" si="120"/>
        <v>0</v>
      </c>
      <c r="J501" s="188">
        <f t="shared" si="121"/>
        <v>0</v>
      </c>
      <c r="K501" s="150"/>
    </row>
    <row r="502" spans="1:11" ht="31.5" outlineLevel="1" x14ac:dyDescent="0.2">
      <c r="A502" s="100"/>
      <c r="B502" s="99" t="s">
        <v>1096</v>
      </c>
      <c r="C502" s="29"/>
      <c r="D502" s="56"/>
      <c r="E502" s="176"/>
      <c r="F502" s="188"/>
      <c r="G502" s="176"/>
      <c r="H502" s="188"/>
      <c r="I502" s="176"/>
      <c r="J502" s="188"/>
      <c r="K502" s="150"/>
    </row>
    <row r="503" spans="1:11" ht="31.5" outlineLevel="1" x14ac:dyDescent="0.2">
      <c r="A503" s="100" t="s">
        <v>2420</v>
      </c>
      <c r="B503" s="28" t="s">
        <v>1083</v>
      </c>
      <c r="C503" s="29" t="s">
        <v>244</v>
      </c>
      <c r="D503" s="56">
        <v>4</v>
      </c>
      <c r="E503" s="176"/>
      <c r="F503" s="188">
        <f t="shared" ref="F503:F511" si="122">E503*D503</f>
        <v>0</v>
      </c>
      <c r="G503" s="176"/>
      <c r="H503" s="188">
        <f t="shared" ref="H503:H511" si="123">G503*D503</f>
        <v>0</v>
      </c>
      <c r="I503" s="176">
        <f t="shared" ref="I503:I511" si="124">E503+G503</f>
        <v>0</v>
      </c>
      <c r="J503" s="188">
        <f t="shared" ref="J503:J511" si="125">D503*I503</f>
        <v>0</v>
      </c>
      <c r="K503" s="150"/>
    </row>
    <row r="504" spans="1:11" ht="31.5" outlineLevel="1" x14ac:dyDescent="0.2">
      <c r="A504" s="100" t="s">
        <v>2421</v>
      </c>
      <c r="B504" s="28" t="s">
        <v>1084</v>
      </c>
      <c r="C504" s="29" t="s">
        <v>244</v>
      </c>
      <c r="D504" s="56">
        <v>65</v>
      </c>
      <c r="E504" s="176"/>
      <c r="F504" s="188">
        <f t="shared" si="122"/>
        <v>0</v>
      </c>
      <c r="G504" s="176"/>
      <c r="H504" s="188">
        <f t="shared" si="123"/>
        <v>0</v>
      </c>
      <c r="I504" s="176">
        <f t="shared" si="124"/>
        <v>0</v>
      </c>
      <c r="J504" s="188">
        <f t="shared" si="125"/>
        <v>0</v>
      </c>
      <c r="K504" s="150"/>
    </row>
    <row r="505" spans="1:11" ht="15.75" outlineLevel="1" x14ac:dyDescent="0.2">
      <c r="A505" s="100" t="s">
        <v>2422</v>
      </c>
      <c r="B505" s="28" t="s">
        <v>1094</v>
      </c>
      <c r="C505" s="29" t="s">
        <v>244</v>
      </c>
      <c r="D505" s="56">
        <v>144</v>
      </c>
      <c r="E505" s="176"/>
      <c r="F505" s="188">
        <f t="shared" si="122"/>
        <v>0</v>
      </c>
      <c r="G505" s="176"/>
      <c r="H505" s="188">
        <f t="shared" si="123"/>
        <v>0</v>
      </c>
      <c r="I505" s="176">
        <f t="shared" si="124"/>
        <v>0</v>
      </c>
      <c r="J505" s="188">
        <f t="shared" si="125"/>
        <v>0</v>
      </c>
      <c r="K505" s="150"/>
    </row>
    <row r="506" spans="1:11" ht="15.75" outlineLevel="1" x14ac:dyDescent="0.2">
      <c r="A506" s="100" t="s">
        <v>2423</v>
      </c>
      <c r="B506" s="28" t="s">
        <v>1090</v>
      </c>
      <c r="C506" s="29" t="s">
        <v>244</v>
      </c>
      <c r="D506" s="56">
        <v>200</v>
      </c>
      <c r="E506" s="176"/>
      <c r="F506" s="188">
        <f t="shared" si="122"/>
        <v>0</v>
      </c>
      <c r="G506" s="176"/>
      <c r="H506" s="188">
        <f t="shared" si="123"/>
        <v>0</v>
      </c>
      <c r="I506" s="176">
        <f t="shared" si="124"/>
        <v>0</v>
      </c>
      <c r="J506" s="188">
        <f t="shared" si="125"/>
        <v>0</v>
      </c>
      <c r="K506" s="150"/>
    </row>
    <row r="507" spans="1:11" ht="31.5" outlineLevel="1" x14ac:dyDescent="0.2">
      <c r="A507" s="100" t="s">
        <v>2424</v>
      </c>
      <c r="B507" s="28" t="s">
        <v>1455</v>
      </c>
      <c r="C507" s="29" t="s">
        <v>570</v>
      </c>
      <c r="D507" s="56">
        <v>2</v>
      </c>
      <c r="E507" s="176"/>
      <c r="F507" s="188">
        <f t="shared" si="122"/>
        <v>0</v>
      </c>
      <c r="G507" s="176"/>
      <c r="H507" s="188">
        <f t="shared" si="123"/>
        <v>0</v>
      </c>
      <c r="I507" s="176">
        <f t="shared" si="124"/>
        <v>0</v>
      </c>
      <c r="J507" s="188">
        <f t="shared" si="125"/>
        <v>0</v>
      </c>
      <c r="K507" s="150"/>
    </row>
    <row r="508" spans="1:11" ht="31.5" outlineLevel="1" x14ac:dyDescent="0.2">
      <c r="A508" s="100" t="s">
        <v>2425</v>
      </c>
      <c r="B508" s="28" t="s">
        <v>1063</v>
      </c>
      <c r="C508" s="29" t="s">
        <v>244</v>
      </c>
      <c r="D508" s="56">
        <v>1</v>
      </c>
      <c r="E508" s="176"/>
      <c r="F508" s="188">
        <f t="shared" si="122"/>
        <v>0</v>
      </c>
      <c r="G508" s="176"/>
      <c r="H508" s="188">
        <f t="shared" si="123"/>
        <v>0</v>
      </c>
      <c r="I508" s="176">
        <f t="shared" si="124"/>
        <v>0</v>
      </c>
      <c r="J508" s="188">
        <f t="shared" si="125"/>
        <v>0</v>
      </c>
      <c r="K508" s="150"/>
    </row>
    <row r="509" spans="1:11" ht="31.5" outlineLevel="1" x14ac:dyDescent="0.2">
      <c r="A509" s="100" t="s">
        <v>2426</v>
      </c>
      <c r="B509" s="28" t="s">
        <v>1091</v>
      </c>
      <c r="C509" s="29" t="s">
        <v>570</v>
      </c>
      <c r="D509" s="56">
        <v>4</v>
      </c>
      <c r="E509" s="176"/>
      <c r="F509" s="188">
        <f t="shared" si="122"/>
        <v>0</v>
      </c>
      <c r="G509" s="176"/>
      <c r="H509" s="188">
        <f t="shared" si="123"/>
        <v>0</v>
      </c>
      <c r="I509" s="176">
        <f t="shared" si="124"/>
        <v>0</v>
      </c>
      <c r="J509" s="188">
        <f t="shared" si="125"/>
        <v>0</v>
      </c>
      <c r="K509" s="150"/>
    </row>
    <row r="510" spans="1:11" ht="15.75" outlineLevel="1" x14ac:dyDescent="0.2">
      <c r="A510" s="100" t="s">
        <v>2427</v>
      </c>
      <c r="B510" s="28" t="s">
        <v>1081</v>
      </c>
      <c r="C510" s="29" t="s">
        <v>191</v>
      </c>
      <c r="D510" s="56">
        <v>200</v>
      </c>
      <c r="E510" s="176"/>
      <c r="F510" s="188">
        <f t="shared" si="122"/>
        <v>0</v>
      </c>
      <c r="G510" s="176"/>
      <c r="H510" s="188">
        <f t="shared" si="123"/>
        <v>0</v>
      </c>
      <c r="I510" s="176">
        <f t="shared" si="124"/>
        <v>0</v>
      </c>
      <c r="J510" s="188">
        <f t="shared" si="125"/>
        <v>0</v>
      </c>
      <c r="K510" s="150"/>
    </row>
    <row r="511" spans="1:11" ht="31.5" outlineLevel="1" x14ac:dyDescent="0.2">
      <c r="A511" s="100" t="s">
        <v>2428</v>
      </c>
      <c r="B511" s="28" t="s">
        <v>1065</v>
      </c>
      <c r="C511" s="29" t="s">
        <v>191</v>
      </c>
      <c r="D511" s="56">
        <v>1</v>
      </c>
      <c r="E511" s="176"/>
      <c r="F511" s="188">
        <f t="shared" si="122"/>
        <v>0</v>
      </c>
      <c r="G511" s="176"/>
      <c r="H511" s="188">
        <f t="shared" si="123"/>
        <v>0</v>
      </c>
      <c r="I511" s="176">
        <f t="shared" si="124"/>
        <v>0</v>
      </c>
      <c r="J511" s="188">
        <f t="shared" si="125"/>
        <v>0</v>
      </c>
      <c r="K511" s="150"/>
    </row>
    <row r="512" spans="1:11" ht="15.75" outlineLevel="1" x14ac:dyDescent="0.2">
      <c r="A512" s="100"/>
      <c r="B512" s="99" t="s">
        <v>1097</v>
      </c>
      <c r="C512" s="29"/>
      <c r="D512" s="56"/>
      <c r="E512" s="176"/>
      <c r="F512" s="188"/>
      <c r="G512" s="176"/>
      <c r="H512" s="188"/>
      <c r="I512" s="176"/>
      <c r="J512" s="188"/>
      <c r="K512" s="150"/>
    </row>
    <row r="513" spans="1:11" ht="15.75" outlineLevel="1" x14ac:dyDescent="0.2">
      <c r="A513" s="100" t="s">
        <v>2429</v>
      </c>
      <c r="B513" s="28" t="s">
        <v>1094</v>
      </c>
      <c r="C513" s="29" t="s">
        <v>244</v>
      </c>
      <c r="D513" s="56">
        <v>5</v>
      </c>
      <c r="E513" s="176"/>
      <c r="F513" s="188">
        <f t="shared" ref="F513:F519" si="126">E513*D513</f>
        <v>0</v>
      </c>
      <c r="G513" s="176"/>
      <c r="H513" s="188">
        <f t="shared" ref="H513:H519" si="127">G513*D513</f>
        <v>0</v>
      </c>
      <c r="I513" s="176">
        <f t="shared" ref="I513:I519" si="128">E513+G513</f>
        <v>0</v>
      </c>
      <c r="J513" s="188">
        <f t="shared" ref="J513:J519" si="129">D513*I513</f>
        <v>0</v>
      </c>
      <c r="K513" s="150"/>
    </row>
    <row r="514" spans="1:11" ht="15.75" outlineLevel="1" x14ac:dyDescent="0.2">
      <c r="A514" s="100" t="s">
        <v>2430</v>
      </c>
      <c r="B514" s="28" t="s">
        <v>1095</v>
      </c>
      <c r="C514" s="29" t="s">
        <v>244</v>
      </c>
      <c r="D514" s="56">
        <v>10</v>
      </c>
      <c r="E514" s="176"/>
      <c r="F514" s="188">
        <f t="shared" si="126"/>
        <v>0</v>
      </c>
      <c r="G514" s="176"/>
      <c r="H514" s="188">
        <f t="shared" si="127"/>
        <v>0</v>
      </c>
      <c r="I514" s="176">
        <f t="shared" si="128"/>
        <v>0</v>
      </c>
      <c r="J514" s="188">
        <f t="shared" si="129"/>
        <v>0</v>
      </c>
      <c r="K514" s="150"/>
    </row>
    <row r="515" spans="1:11" ht="15.75" outlineLevel="1" x14ac:dyDescent="0.2">
      <c r="A515" s="100" t="s">
        <v>2431</v>
      </c>
      <c r="B515" s="28" t="s">
        <v>1090</v>
      </c>
      <c r="C515" s="29" t="s">
        <v>244</v>
      </c>
      <c r="D515" s="56">
        <v>15</v>
      </c>
      <c r="E515" s="176"/>
      <c r="F515" s="188">
        <f t="shared" si="126"/>
        <v>0</v>
      </c>
      <c r="G515" s="176"/>
      <c r="H515" s="188">
        <f t="shared" si="127"/>
        <v>0</v>
      </c>
      <c r="I515" s="176">
        <f t="shared" si="128"/>
        <v>0</v>
      </c>
      <c r="J515" s="188">
        <f t="shared" si="129"/>
        <v>0</v>
      </c>
      <c r="K515" s="150"/>
    </row>
    <row r="516" spans="1:11" ht="31.5" outlineLevel="1" x14ac:dyDescent="0.2">
      <c r="A516" s="100" t="s">
        <v>2432</v>
      </c>
      <c r="B516" s="28" t="s">
        <v>1455</v>
      </c>
      <c r="C516" s="29" t="s">
        <v>191</v>
      </c>
      <c r="D516" s="56">
        <v>30</v>
      </c>
      <c r="E516" s="176"/>
      <c r="F516" s="188">
        <f t="shared" si="126"/>
        <v>0</v>
      </c>
      <c r="G516" s="176"/>
      <c r="H516" s="188">
        <f t="shared" si="127"/>
        <v>0</v>
      </c>
      <c r="I516" s="176">
        <f t="shared" si="128"/>
        <v>0</v>
      </c>
      <c r="J516" s="188">
        <f t="shared" si="129"/>
        <v>0</v>
      </c>
      <c r="K516" s="150"/>
    </row>
    <row r="517" spans="1:11" ht="15.75" outlineLevel="1" x14ac:dyDescent="0.2">
      <c r="A517" s="100" t="s">
        <v>2433</v>
      </c>
      <c r="B517" s="28" t="s">
        <v>1098</v>
      </c>
      <c r="C517" s="29" t="s">
        <v>191</v>
      </c>
      <c r="D517" s="56">
        <v>30</v>
      </c>
      <c r="E517" s="176"/>
      <c r="F517" s="188">
        <f t="shared" si="126"/>
        <v>0</v>
      </c>
      <c r="G517" s="176"/>
      <c r="H517" s="188">
        <f t="shared" si="127"/>
        <v>0</v>
      </c>
      <c r="I517" s="176">
        <f t="shared" si="128"/>
        <v>0</v>
      </c>
      <c r="J517" s="188">
        <f t="shared" si="129"/>
        <v>0</v>
      </c>
      <c r="K517" s="150"/>
    </row>
    <row r="518" spans="1:11" ht="15.75" outlineLevel="1" x14ac:dyDescent="0.2">
      <c r="A518" s="100" t="s">
        <v>2434</v>
      </c>
      <c r="B518" s="28" t="s">
        <v>1081</v>
      </c>
      <c r="C518" s="29" t="s">
        <v>191</v>
      </c>
      <c r="D518" s="56">
        <v>30</v>
      </c>
      <c r="E518" s="176"/>
      <c r="F518" s="188">
        <f t="shared" si="126"/>
        <v>0</v>
      </c>
      <c r="G518" s="176"/>
      <c r="H518" s="188">
        <f t="shared" si="127"/>
        <v>0</v>
      </c>
      <c r="I518" s="176">
        <f t="shared" si="128"/>
        <v>0</v>
      </c>
      <c r="J518" s="188">
        <f t="shared" si="129"/>
        <v>0</v>
      </c>
      <c r="K518" s="150"/>
    </row>
    <row r="519" spans="1:11" ht="15.75" outlineLevel="1" x14ac:dyDescent="0.2">
      <c r="A519" s="180" t="s">
        <v>2435</v>
      </c>
      <c r="B519" s="99" t="s">
        <v>1454</v>
      </c>
      <c r="C519" s="102" t="s">
        <v>131</v>
      </c>
      <c r="D519" s="103">
        <v>1</v>
      </c>
      <c r="E519" s="178"/>
      <c r="F519" s="189">
        <f t="shared" si="126"/>
        <v>0</v>
      </c>
      <c r="G519" s="178"/>
      <c r="H519" s="189">
        <f t="shared" si="127"/>
        <v>0</v>
      </c>
      <c r="I519" s="178">
        <f t="shared" si="128"/>
        <v>0</v>
      </c>
      <c r="J519" s="189">
        <f t="shared" si="129"/>
        <v>0</v>
      </c>
      <c r="K519" s="150"/>
    </row>
    <row r="520" spans="1:11" ht="15.75" x14ac:dyDescent="0.2">
      <c r="A520" s="64" t="s">
        <v>1892</v>
      </c>
      <c r="B520" s="63" t="s">
        <v>1212</v>
      </c>
      <c r="C520" s="65"/>
      <c r="D520" s="66"/>
      <c r="E520" s="175"/>
      <c r="F520" s="187">
        <f>SUBTOTAL(9,F521:F532)</f>
        <v>0</v>
      </c>
      <c r="G520" s="175"/>
      <c r="H520" s="187">
        <f>SUBTOTAL(9,H521:H532)</f>
        <v>0</v>
      </c>
      <c r="I520" s="175"/>
      <c r="J520" s="187">
        <f>SUBTOTAL(9,J521:J532)</f>
        <v>0</v>
      </c>
      <c r="K520" s="107" t="s">
        <v>1225</v>
      </c>
    </row>
    <row r="521" spans="1:11" ht="15.75" outlineLevel="1" x14ac:dyDescent="0.2">
      <c r="A521" s="100"/>
      <c r="B521" s="99" t="s">
        <v>431</v>
      </c>
      <c r="C521" s="29"/>
      <c r="D521" s="56"/>
      <c r="E521" s="176"/>
      <c r="F521" s="188"/>
      <c r="G521" s="176"/>
      <c r="H521" s="188"/>
      <c r="I521" s="176"/>
      <c r="J521" s="188"/>
      <c r="K521" s="150"/>
    </row>
    <row r="522" spans="1:11" ht="31.5" outlineLevel="1" x14ac:dyDescent="0.2">
      <c r="A522" s="100" t="s">
        <v>2436</v>
      </c>
      <c r="B522" s="28" t="s">
        <v>1214</v>
      </c>
      <c r="C522" s="29" t="s">
        <v>1213</v>
      </c>
      <c r="D522" s="56">
        <v>1</v>
      </c>
      <c r="E522" s="176"/>
      <c r="F522" s="188">
        <f t="shared" ref="F522:F526" si="130">E522*D522</f>
        <v>0</v>
      </c>
      <c r="G522" s="176"/>
      <c r="H522" s="188">
        <f t="shared" ref="H522:H526" si="131">G522*D522</f>
        <v>0</v>
      </c>
      <c r="I522" s="176">
        <f t="shared" ref="I522:I524" si="132">E522+G522</f>
        <v>0</v>
      </c>
      <c r="J522" s="188">
        <f t="shared" ref="J522:J524" si="133">D522*I522</f>
        <v>0</v>
      </c>
      <c r="K522" s="150"/>
    </row>
    <row r="523" spans="1:11" ht="31.5" outlineLevel="1" x14ac:dyDescent="0.2">
      <c r="A523" s="100" t="s">
        <v>2437</v>
      </c>
      <c r="B523" s="28" t="s">
        <v>1215</v>
      </c>
      <c r="C523" s="29" t="s">
        <v>1213</v>
      </c>
      <c r="D523" s="56">
        <v>13</v>
      </c>
      <c r="E523" s="176"/>
      <c r="F523" s="188">
        <f t="shared" si="130"/>
        <v>0</v>
      </c>
      <c r="G523" s="176"/>
      <c r="H523" s="188">
        <f t="shared" si="131"/>
        <v>0</v>
      </c>
      <c r="I523" s="176">
        <f t="shared" si="132"/>
        <v>0</v>
      </c>
      <c r="J523" s="188">
        <f t="shared" si="133"/>
        <v>0</v>
      </c>
      <c r="K523" s="150"/>
    </row>
    <row r="524" spans="1:11" ht="15.75" outlineLevel="1" x14ac:dyDescent="0.2">
      <c r="A524" s="100" t="s">
        <v>2438</v>
      </c>
      <c r="B524" s="28" t="s">
        <v>1216</v>
      </c>
      <c r="C524" s="29" t="s">
        <v>1213</v>
      </c>
      <c r="D524" s="56">
        <v>1</v>
      </c>
      <c r="E524" s="176"/>
      <c r="F524" s="188">
        <f t="shared" si="130"/>
        <v>0</v>
      </c>
      <c r="G524" s="176"/>
      <c r="H524" s="188">
        <f t="shared" si="131"/>
        <v>0</v>
      </c>
      <c r="I524" s="176">
        <f t="shared" si="132"/>
        <v>0</v>
      </c>
      <c r="J524" s="188">
        <f t="shared" si="133"/>
        <v>0</v>
      </c>
      <c r="K524" s="150"/>
    </row>
    <row r="525" spans="1:11" ht="31.5" outlineLevel="1" x14ac:dyDescent="0.2">
      <c r="A525" s="100" t="s">
        <v>2439</v>
      </c>
      <c r="B525" s="28" t="s">
        <v>1217</v>
      </c>
      <c r="C525" s="29" t="s">
        <v>1213</v>
      </c>
      <c r="D525" s="56">
        <v>1</v>
      </c>
      <c r="E525" s="176"/>
      <c r="F525" s="188">
        <f t="shared" si="130"/>
        <v>0</v>
      </c>
      <c r="G525" s="176"/>
      <c r="H525" s="188">
        <f t="shared" si="131"/>
        <v>0</v>
      </c>
      <c r="I525" s="176">
        <f t="shared" ref="I525:I526" si="134">E525+G525</f>
        <v>0</v>
      </c>
      <c r="J525" s="188">
        <f t="shared" ref="J525:J526" si="135">D525*I525</f>
        <v>0</v>
      </c>
      <c r="K525" s="150"/>
    </row>
    <row r="526" spans="1:11" ht="15.75" outlineLevel="1" x14ac:dyDescent="0.2">
      <c r="A526" s="100" t="s">
        <v>2440</v>
      </c>
      <c r="B526" s="28" t="s">
        <v>1218</v>
      </c>
      <c r="C526" s="29" t="s">
        <v>1213</v>
      </c>
      <c r="D526" s="56">
        <v>1</v>
      </c>
      <c r="E526" s="176"/>
      <c r="F526" s="188">
        <f t="shared" si="130"/>
        <v>0</v>
      </c>
      <c r="G526" s="176"/>
      <c r="H526" s="188">
        <f t="shared" si="131"/>
        <v>0</v>
      </c>
      <c r="I526" s="176">
        <f t="shared" si="134"/>
        <v>0</v>
      </c>
      <c r="J526" s="188">
        <f t="shared" si="135"/>
        <v>0</v>
      </c>
      <c r="K526" s="150"/>
    </row>
    <row r="527" spans="1:11" ht="15.75" outlineLevel="1" x14ac:dyDescent="0.2">
      <c r="A527" s="100"/>
      <c r="B527" s="99" t="s">
        <v>1219</v>
      </c>
      <c r="C527" s="29"/>
      <c r="D527" s="56"/>
      <c r="E527" s="176"/>
      <c r="F527" s="188"/>
      <c r="G527" s="176"/>
      <c r="H527" s="188"/>
      <c r="I527" s="176"/>
      <c r="J527" s="188"/>
      <c r="K527" s="150"/>
    </row>
    <row r="528" spans="1:11" ht="47.25" outlineLevel="1" x14ac:dyDescent="0.2">
      <c r="A528" s="100" t="s">
        <v>2441</v>
      </c>
      <c r="B528" s="28" t="s">
        <v>1221</v>
      </c>
      <c r="C528" s="29" t="s">
        <v>1220</v>
      </c>
      <c r="D528" s="56">
        <v>300</v>
      </c>
      <c r="E528" s="176"/>
      <c r="F528" s="188">
        <f t="shared" ref="F528:F532" si="136">E528*D528</f>
        <v>0</v>
      </c>
      <c r="G528" s="176"/>
      <c r="H528" s="188">
        <f t="shared" ref="H528:H532" si="137">G528*D528</f>
        <v>0</v>
      </c>
      <c r="I528" s="176">
        <f t="shared" ref="I528:I532" si="138">E528+G528</f>
        <v>0</v>
      </c>
      <c r="J528" s="188">
        <f t="shared" ref="J528:J532" si="139">D528*I528</f>
        <v>0</v>
      </c>
      <c r="K528" s="150"/>
    </row>
    <row r="529" spans="1:11" ht="47.25" outlineLevel="1" x14ac:dyDescent="0.2">
      <c r="A529" s="100" t="s">
        <v>2442</v>
      </c>
      <c r="B529" s="28" t="s">
        <v>1222</v>
      </c>
      <c r="C529" s="29" t="s">
        <v>1220</v>
      </c>
      <c r="D529" s="56">
        <v>500</v>
      </c>
      <c r="E529" s="176"/>
      <c r="F529" s="188">
        <f t="shared" si="136"/>
        <v>0</v>
      </c>
      <c r="G529" s="176"/>
      <c r="H529" s="188">
        <f t="shared" si="137"/>
        <v>0</v>
      </c>
      <c r="I529" s="176">
        <f t="shared" si="138"/>
        <v>0</v>
      </c>
      <c r="J529" s="188">
        <f t="shared" si="139"/>
        <v>0</v>
      </c>
      <c r="K529" s="150"/>
    </row>
    <row r="530" spans="1:11" ht="15.75" outlineLevel="1" x14ac:dyDescent="0.2">
      <c r="A530" s="100" t="s">
        <v>2443</v>
      </c>
      <c r="B530" s="28" t="s">
        <v>1223</v>
      </c>
      <c r="C530" s="29" t="s">
        <v>1220</v>
      </c>
      <c r="D530" s="56">
        <v>70</v>
      </c>
      <c r="E530" s="176"/>
      <c r="F530" s="188">
        <f t="shared" si="136"/>
        <v>0</v>
      </c>
      <c r="G530" s="176"/>
      <c r="H530" s="188">
        <f t="shared" si="137"/>
        <v>0</v>
      </c>
      <c r="I530" s="176">
        <f t="shared" si="138"/>
        <v>0</v>
      </c>
      <c r="J530" s="188">
        <f t="shared" si="139"/>
        <v>0</v>
      </c>
      <c r="K530" s="150"/>
    </row>
    <row r="531" spans="1:11" ht="31.5" outlineLevel="1" x14ac:dyDescent="0.2">
      <c r="A531" s="100" t="s">
        <v>2444</v>
      </c>
      <c r="B531" s="28" t="s">
        <v>1224</v>
      </c>
      <c r="C531" s="29" t="s">
        <v>1220</v>
      </c>
      <c r="D531" s="56">
        <v>800</v>
      </c>
      <c r="E531" s="176"/>
      <c r="F531" s="188">
        <f t="shared" si="136"/>
        <v>0</v>
      </c>
      <c r="G531" s="176"/>
      <c r="H531" s="188">
        <f t="shared" si="137"/>
        <v>0</v>
      </c>
      <c r="I531" s="176">
        <f t="shared" si="138"/>
        <v>0</v>
      </c>
      <c r="J531" s="188">
        <f t="shared" si="139"/>
        <v>0</v>
      </c>
      <c r="K531" s="150"/>
    </row>
    <row r="532" spans="1:11" ht="15.75" outlineLevel="1" x14ac:dyDescent="0.2">
      <c r="A532" s="180" t="s">
        <v>2445</v>
      </c>
      <c r="B532" s="99" t="s">
        <v>1454</v>
      </c>
      <c r="C532" s="102" t="s">
        <v>131</v>
      </c>
      <c r="D532" s="103">
        <v>1</v>
      </c>
      <c r="E532" s="178"/>
      <c r="F532" s="189">
        <f t="shared" si="136"/>
        <v>0</v>
      </c>
      <c r="G532" s="178"/>
      <c r="H532" s="189">
        <f t="shared" si="137"/>
        <v>0</v>
      </c>
      <c r="I532" s="178">
        <f t="shared" si="138"/>
        <v>0</v>
      </c>
      <c r="J532" s="189">
        <f t="shared" si="139"/>
        <v>0</v>
      </c>
      <c r="K532" s="150"/>
    </row>
    <row r="533" spans="1:11" ht="15.75" x14ac:dyDescent="0.2">
      <c r="A533" s="64" t="s">
        <v>1893</v>
      </c>
      <c r="B533" s="63" t="s">
        <v>1263</v>
      </c>
      <c r="C533" s="65"/>
      <c r="D533" s="66"/>
      <c r="E533" s="175"/>
      <c r="F533" s="187">
        <f>SUBTOTAL(9,F534:F598)</f>
        <v>0</v>
      </c>
      <c r="G533" s="175"/>
      <c r="H533" s="187">
        <f>SUBTOTAL(9,H534:H598)</f>
        <v>0</v>
      </c>
      <c r="I533" s="175"/>
      <c r="J533" s="187">
        <f>SUBTOTAL(9,J534:J598)</f>
        <v>0</v>
      </c>
      <c r="K533" s="107" t="s">
        <v>1264</v>
      </c>
    </row>
    <row r="534" spans="1:11" ht="15.75" outlineLevel="1" x14ac:dyDescent="0.2">
      <c r="A534" s="100"/>
      <c r="B534" s="99" t="s">
        <v>1282</v>
      </c>
      <c r="C534" s="29"/>
      <c r="D534" s="56"/>
      <c r="E534" s="176"/>
      <c r="F534" s="188"/>
      <c r="G534" s="176"/>
      <c r="H534" s="188"/>
      <c r="I534" s="176"/>
      <c r="J534" s="188"/>
      <c r="K534" s="150"/>
    </row>
    <row r="535" spans="1:11" ht="157.5" outlineLevel="1" x14ac:dyDescent="0.2">
      <c r="A535" s="100" t="s">
        <v>2446</v>
      </c>
      <c r="B535" s="28" t="s">
        <v>1283</v>
      </c>
      <c r="C535" s="29" t="s">
        <v>1071</v>
      </c>
      <c r="D535" s="56">
        <v>1</v>
      </c>
      <c r="E535" s="176"/>
      <c r="F535" s="188">
        <f t="shared" ref="F535" si="140">E535*D535</f>
        <v>0</v>
      </c>
      <c r="G535" s="176"/>
      <c r="H535" s="188">
        <f t="shared" ref="H535" si="141">G535*D535</f>
        <v>0</v>
      </c>
      <c r="I535" s="176">
        <f t="shared" ref="I535" si="142">E535+G535</f>
        <v>0</v>
      </c>
      <c r="J535" s="188">
        <f t="shared" ref="J535" si="143">D535*I535</f>
        <v>0</v>
      </c>
      <c r="K535" s="150"/>
    </row>
    <row r="536" spans="1:11" ht="31.5" outlineLevel="1" x14ac:dyDescent="0.2">
      <c r="A536" s="100" t="s">
        <v>2447</v>
      </c>
      <c r="B536" s="28" t="s">
        <v>1284</v>
      </c>
      <c r="C536" s="29" t="s">
        <v>191</v>
      </c>
      <c r="D536" s="56">
        <v>2</v>
      </c>
      <c r="E536" s="176"/>
      <c r="F536" s="188">
        <f t="shared" ref="F536:F562" si="144">E536*D536</f>
        <v>0</v>
      </c>
      <c r="G536" s="176"/>
      <c r="H536" s="188">
        <f t="shared" ref="H536:H562" si="145">G536*D536</f>
        <v>0</v>
      </c>
      <c r="I536" s="176">
        <f t="shared" ref="I536:I562" si="146">E536+G536</f>
        <v>0</v>
      </c>
      <c r="J536" s="188">
        <f t="shared" ref="J536:J562" si="147">D536*I536</f>
        <v>0</v>
      </c>
      <c r="K536" s="150"/>
    </row>
    <row r="537" spans="1:11" ht="47.25" outlineLevel="1" x14ac:dyDescent="0.2">
      <c r="A537" s="100" t="s">
        <v>2448</v>
      </c>
      <c r="B537" s="28" t="s">
        <v>1295</v>
      </c>
      <c r="C537" s="29" t="s">
        <v>121</v>
      </c>
      <c r="D537" s="56">
        <v>6100</v>
      </c>
      <c r="E537" s="176"/>
      <c r="F537" s="188">
        <f t="shared" si="144"/>
        <v>0</v>
      </c>
      <c r="G537" s="176"/>
      <c r="H537" s="188">
        <f t="shared" si="145"/>
        <v>0</v>
      </c>
      <c r="I537" s="176">
        <f t="shared" si="146"/>
        <v>0</v>
      </c>
      <c r="J537" s="188">
        <f t="shared" si="147"/>
        <v>0</v>
      </c>
      <c r="K537" s="150"/>
    </row>
    <row r="538" spans="1:11" ht="47.25" outlineLevel="1" x14ac:dyDescent="0.2">
      <c r="A538" s="100" t="s">
        <v>2449</v>
      </c>
      <c r="B538" s="28" t="s">
        <v>1296</v>
      </c>
      <c r="C538" s="29" t="s">
        <v>121</v>
      </c>
      <c r="D538" s="56">
        <v>5000</v>
      </c>
      <c r="E538" s="176"/>
      <c r="F538" s="188">
        <f t="shared" si="144"/>
        <v>0</v>
      </c>
      <c r="G538" s="176"/>
      <c r="H538" s="188">
        <f t="shared" si="145"/>
        <v>0</v>
      </c>
      <c r="I538" s="176">
        <f t="shared" si="146"/>
        <v>0</v>
      </c>
      <c r="J538" s="188">
        <f t="shared" si="147"/>
        <v>0</v>
      </c>
      <c r="K538" s="150"/>
    </row>
    <row r="539" spans="1:11" ht="47.25" outlineLevel="1" x14ac:dyDescent="0.2">
      <c r="A539" s="100" t="s">
        <v>2450</v>
      </c>
      <c r="B539" s="28" t="s">
        <v>1285</v>
      </c>
      <c r="C539" s="29" t="s">
        <v>191</v>
      </c>
      <c r="D539" s="56">
        <v>3</v>
      </c>
      <c r="E539" s="176"/>
      <c r="F539" s="188">
        <f t="shared" si="144"/>
        <v>0</v>
      </c>
      <c r="G539" s="176"/>
      <c r="H539" s="188">
        <f t="shared" si="145"/>
        <v>0</v>
      </c>
      <c r="I539" s="176">
        <f t="shared" si="146"/>
        <v>0</v>
      </c>
      <c r="J539" s="188">
        <f t="shared" si="147"/>
        <v>0</v>
      </c>
      <c r="K539" s="150"/>
    </row>
    <row r="540" spans="1:11" ht="47.25" outlineLevel="1" x14ac:dyDescent="0.2">
      <c r="A540" s="100" t="s">
        <v>2451</v>
      </c>
      <c r="B540" s="28" t="s">
        <v>1286</v>
      </c>
      <c r="C540" s="29" t="s">
        <v>191</v>
      </c>
      <c r="D540" s="56">
        <v>2</v>
      </c>
      <c r="E540" s="176"/>
      <c r="F540" s="188">
        <f t="shared" si="144"/>
        <v>0</v>
      </c>
      <c r="G540" s="176"/>
      <c r="H540" s="188">
        <f t="shared" si="145"/>
        <v>0</v>
      </c>
      <c r="I540" s="176">
        <f t="shared" si="146"/>
        <v>0</v>
      </c>
      <c r="J540" s="188">
        <f t="shared" si="147"/>
        <v>0</v>
      </c>
      <c r="K540" s="150"/>
    </row>
    <row r="541" spans="1:11" ht="31.5" outlineLevel="1" x14ac:dyDescent="0.2">
      <c r="A541" s="100" t="s">
        <v>2452</v>
      </c>
      <c r="B541" s="28" t="s">
        <v>1287</v>
      </c>
      <c r="C541" s="29" t="s">
        <v>191</v>
      </c>
      <c r="D541" s="56">
        <v>2</v>
      </c>
      <c r="E541" s="176"/>
      <c r="F541" s="188">
        <f t="shared" si="144"/>
        <v>0</v>
      </c>
      <c r="G541" s="176"/>
      <c r="H541" s="188">
        <f t="shared" si="145"/>
        <v>0</v>
      </c>
      <c r="I541" s="176">
        <f t="shared" si="146"/>
        <v>0</v>
      </c>
      <c r="J541" s="188">
        <f t="shared" si="147"/>
        <v>0</v>
      </c>
      <c r="K541" s="150"/>
    </row>
    <row r="542" spans="1:11" ht="31.5" outlineLevel="1" x14ac:dyDescent="0.2">
      <c r="A542" s="100" t="s">
        <v>2453</v>
      </c>
      <c r="B542" s="28" t="s">
        <v>1288</v>
      </c>
      <c r="C542" s="29" t="s">
        <v>1071</v>
      </c>
      <c r="D542" s="56">
        <v>1</v>
      </c>
      <c r="E542" s="176"/>
      <c r="F542" s="188">
        <f t="shared" si="144"/>
        <v>0</v>
      </c>
      <c r="G542" s="176"/>
      <c r="H542" s="188">
        <f t="shared" si="145"/>
        <v>0</v>
      </c>
      <c r="I542" s="176">
        <f t="shared" si="146"/>
        <v>0</v>
      </c>
      <c r="J542" s="188">
        <f t="shared" si="147"/>
        <v>0</v>
      </c>
      <c r="K542" s="150"/>
    </row>
    <row r="543" spans="1:11" ht="31.5" outlineLevel="1" x14ac:dyDescent="0.2">
      <c r="A543" s="100" t="s">
        <v>2454</v>
      </c>
      <c r="B543" s="28" t="s">
        <v>1289</v>
      </c>
      <c r="C543" s="29" t="s">
        <v>1071</v>
      </c>
      <c r="D543" s="56">
        <v>6</v>
      </c>
      <c r="E543" s="176"/>
      <c r="F543" s="188">
        <f t="shared" si="144"/>
        <v>0</v>
      </c>
      <c r="G543" s="176"/>
      <c r="H543" s="188">
        <f t="shared" si="145"/>
        <v>0</v>
      </c>
      <c r="I543" s="176">
        <f t="shared" si="146"/>
        <v>0</v>
      </c>
      <c r="J543" s="188">
        <f t="shared" si="147"/>
        <v>0</v>
      </c>
      <c r="K543" s="150"/>
    </row>
    <row r="544" spans="1:11" ht="31.5" outlineLevel="1" x14ac:dyDescent="0.2">
      <c r="A544" s="100" t="s">
        <v>2455</v>
      </c>
      <c r="B544" s="28" t="s">
        <v>1290</v>
      </c>
      <c r="C544" s="29" t="s">
        <v>191</v>
      </c>
      <c r="D544" s="56">
        <v>2</v>
      </c>
      <c r="E544" s="176"/>
      <c r="F544" s="188">
        <f t="shared" si="144"/>
        <v>0</v>
      </c>
      <c r="G544" s="176"/>
      <c r="H544" s="188">
        <f t="shared" si="145"/>
        <v>0</v>
      </c>
      <c r="I544" s="176">
        <f t="shared" si="146"/>
        <v>0</v>
      </c>
      <c r="J544" s="188">
        <f t="shared" si="147"/>
        <v>0</v>
      </c>
      <c r="K544" s="150"/>
    </row>
    <row r="545" spans="1:11" ht="15.75" outlineLevel="1" x14ac:dyDescent="0.2">
      <c r="A545" s="100" t="s">
        <v>2456</v>
      </c>
      <c r="B545" s="28" t="s">
        <v>1291</v>
      </c>
      <c r="C545" s="29" t="s">
        <v>191</v>
      </c>
      <c r="D545" s="56">
        <v>2</v>
      </c>
      <c r="E545" s="176"/>
      <c r="F545" s="188">
        <f t="shared" si="144"/>
        <v>0</v>
      </c>
      <c r="G545" s="176"/>
      <c r="H545" s="188">
        <f t="shared" si="145"/>
        <v>0</v>
      </c>
      <c r="I545" s="176">
        <f t="shared" si="146"/>
        <v>0</v>
      </c>
      <c r="J545" s="188">
        <f t="shared" si="147"/>
        <v>0</v>
      </c>
      <c r="K545" s="150"/>
    </row>
    <row r="546" spans="1:11" ht="15.75" outlineLevel="1" x14ac:dyDescent="0.2">
      <c r="A546" s="100" t="s">
        <v>2457</v>
      </c>
      <c r="B546" s="28" t="s">
        <v>1292</v>
      </c>
      <c r="C546" s="29" t="s">
        <v>244</v>
      </c>
      <c r="D546" s="56">
        <v>12</v>
      </c>
      <c r="E546" s="176"/>
      <c r="F546" s="188">
        <f t="shared" si="144"/>
        <v>0</v>
      </c>
      <c r="G546" s="176"/>
      <c r="H546" s="188">
        <f t="shared" si="145"/>
        <v>0</v>
      </c>
      <c r="I546" s="176">
        <f t="shared" si="146"/>
        <v>0</v>
      </c>
      <c r="J546" s="188">
        <f t="shared" si="147"/>
        <v>0</v>
      </c>
      <c r="K546" s="150"/>
    </row>
    <row r="547" spans="1:11" ht="15.75" outlineLevel="1" x14ac:dyDescent="0.2">
      <c r="A547" s="100" t="s">
        <v>2458</v>
      </c>
      <c r="B547" s="28" t="s">
        <v>1293</v>
      </c>
      <c r="C547" s="29" t="s">
        <v>244</v>
      </c>
      <c r="D547" s="56">
        <v>60</v>
      </c>
      <c r="E547" s="176"/>
      <c r="F547" s="188">
        <f t="shared" si="144"/>
        <v>0</v>
      </c>
      <c r="G547" s="176"/>
      <c r="H547" s="188">
        <f t="shared" si="145"/>
        <v>0</v>
      </c>
      <c r="I547" s="176">
        <f t="shared" si="146"/>
        <v>0</v>
      </c>
      <c r="J547" s="188">
        <f t="shared" si="147"/>
        <v>0</v>
      </c>
      <c r="K547" s="150"/>
    </row>
    <row r="548" spans="1:11" ht="15.75" outlineLevel="1" x14ac:dyDescent="0.2">
      <c r="A548" s="100" t="s">
        <v>2459</v>
      </c>
      <c r="B548" s="28" t="s">
        <v>1294</v>
      </c>
      <c r="C548" s="29" t="s">
        <v>1071</v>
      </c>
      <c r="D548" s="56">
        <v>24</v>
      </c>
      <c r="E548" s="176"/>
      <c r="F548" s="188">
        <f t="shared" si="144"/>
        <v>0</v>
      </c>
      <c r="G548" s="176"/>
      <c r="H548" s="188">
        <f t="shared" si="145"/>
        <v>0</v>
      </c>
      <c r="I548" s="176">
        <f t="shared" si="146"/>
        <v>0</v>
      </c>
      <c r="J548" s="188">
        <f t="shared" si="147"/>
        <v>0</v>
      </c>
      <c r="K548" s="150"/>
    </row>
    <row r="549" spans="1:11" ht="31.5" outlineLevel="1" x14ac:dyDescent="0.2">
      <c r="A549" s="100" t="s">
        <v>2460</v>
      </c>
      <c r="B549" s="28" t="s">
        <v>1257</v>
      </c>
      <c r="C549" s="29" t="s">
        <v>191</v>
      </c>
      <c r="D549" s="56">
        <v>2</v>
      </c>
      <c r="E549" s="176"/>
      <c r="F549" s="188">
        <f t="shared" si="144"/>
        <v>0</v>
      </c>
      <c r="G549" s="176"/>
      <c r="H549" s="188">
        <f t="shared" si="145"/>
        <v>0</v>
      </c>
      <c r="I549" s="176">
        <f t="shared" si="146"/>
        <v>0</v>
      </c>
      <c r="J549" s="188">
        <f t="shared" si="147"/>
        <v>0</v>
      </c>
      <c r="K549" s="150"/>
    </row>
    <row r="550" spans="1:11" ht="15.75" outlineLevel="1" x14ac:dyDescent="0.2">
      <c r="A550" s="100" t="s">
        <v>2461</v>
      </c>
      <c r="B550" s="28" t="s">
        <v>1273</v>
      </c>
      <c r="C550" s="29" t="s">
        <v>191</v>
      </c>
      <c r="D550" s="56">
        <v>2</v>
      </c>
      <c r="E550" s="176"/>
      <c r="F550" s="188">
        <f t="shared" si="144"/>
        <v>0</v>
      </c>
      <c r="G550" s="176"/>
      <c r="H550" s="188">
        <f t="shared" si="145"/>
        <v>0</v>
      </c>
      <c r="I550" s="176">
        <f t="shared" si="146"/>
        <v>0</v>
      </c>
      <c r="J550" s="188">
        <f t="shared" si="147"/>
        <v>0</v>
      </c>
      <c r="K550" s="150"/>
    </row>
    <row r="551" spans="1:11" ht="15.75" outlineLevel="1" x14ac:dyDescent="0.2">
      <c r="A551" s="100" t="s">
        <v>2462</v>
      </c>
      <c r="B551" s="28" t="s">
        <v>1297</v>
      </c>
      <c r="C551" s="29" t="s">
        <v>191</v>
      </c>
      <c r="D551" s="56">
        <v>6</v>
      </c>
      <c r="E551" s="176"/>
      <c r="F551" s="188">
        <f t="shared" si="144"/>
        <v>0</v>
      </c>
      <c r="G551" s="176"/>
      <c r="H551" s="188">
        <f t="shared" si="145"/>
        <v>0</v>
      </c>
      <c r="I551" s="176">
        <f t="shared" si="146"/>
        <v>0</v>
      </c>
      <c r="J551" s="188">
        <f t="shared" si="147"/>
        <v>0</v>
      </c>
      <c r="K551" s="150"/>
    </row>
    <row r="552" spans="1:11" ht="31.5" outlineLevel="1" x14ac:dyDescent="0.2">
      <c r="A552" s="100" t="s">
        <v>2463</v>
      </c>
      <c r="B552" s="28" t="s">
        <v>1298</v>
      </c>
      <c r="C552" s="29" t="s">
        <v>191</v>
      </c>
      <c r="D552" s="56">
        <v>4</v>
      </c>
      <c r="E552" s="176"/>
      <c r="F552" s="188">
        <f t="shared" si="144"/>
        <v>0</v>
      </c>
      <c r="G552" s="176"/>
      <c r="H552" s="188">
        <f t="shared" si="145"/>
        <v>0</v>
      </c>
      <c r="I552" s="176">
        <f t="shared" si="146"/>
        <v>0</v>
      </c>
      <c r="J552" s="188">
        <f t="shared" si="147"/>
        <v>0</v>
      </c>
      <c r="K552" s="150"/>
    </row>
    <row r="553" spans="1:11" ht="15.75" outlineLevel="1" x14ac:dyDescent="0.2">
      <c r="A553" s="100" t="s">
        <v>2464</v>
      </c>
      <c r="B553" s="28" t="s">
        <v>1299</v>
      </c>
      <c r="C553" s="29" t="s">
        <v>191</v>
      </c>
      <c r="D553" s="56">
        <v>10</v>
      </c>
      <c r="E553" s="176"/>
      <c r="F553" s="188">
        <f t="shared" si="144"/>
        <v>0</v>
      </c>
      <c r="G553" s="176"/>
      <c r="H553" s="188">
        <f t="shared" si="145"/>
        <v>0</v>
      </c>
      <c r="I553" s="176">
        <f t="shared" si="146"/>
        <v>0</v>
      </c>
      <c r="J553" s="188">
        <f t="shared" si="147"/>
        <v>0</v>
      </c>
      <c r="K553" s="150"/>
    </row>
    <row r="554" spans="1:11" ht="15.75" outlineLevel="1" x14ac:dyDescent="0.2">
      <c r="A554" s="100" t="s">
        <v>2465</v>
      </c>
      <c r="B554" s="28" t="s">
        <v>1300</v>
      </c>
      <c r="C554" s="29" t="s">
        <v>191</v>
      </c>
      <c r="D554" s="56">
        <v>36</v>
      </c>
      <c r="E554" s="176"/>
      <c r="F554" s="188">
        <f t="shared" si="144"/>
        <v>0</v>
      </c>
      <c r="G554" s="176"/>
      <c r="H554" s="188">
        <f t="shared" si="145"/>
        <v>0</v>
      </c>
      <c r="I554" s="176">
        <f t="shared" si="146"/>
        <v>0</v>
      </c>
      <c r="J554" s="188">
        <f t="shared" si="147"/>
        <v>0</v>
      </c>
      <c r="K554" s="150"/>
    </row>
    <row r="555" spans="1:11" ht="63" outlineLevel="1" x14ac:dyDescent="0.2">
      <c r="A555" s="100" t="s">
        <v>2466</v>
      </c>
      <c r="B555" s="28" t="s">
        <v>1301</v>
      </c>
      <c r="C555" s="29" t="s">
        <v>191</v>
      </c>
      <c r="D555" s="56">
        <v>2</v>
      </c>
      <c r="E555" s="176"/>
      <c r="F555" s="188">
        <f t="shared" si="144"/>
        <v>0</v>
      </c>
      <c r="G555" s="176"/>
      <c r="H555" s="188">
        <f t="shared" si="145"/>
        <v>0</v>
      </c>
      <c r="I555" s="176">
        <f t="shared" si="146"/>
        <v>0</v>
      </c>
      <c r="J555" s="188">
        <f t="shared" si="147"/>
        <v>0</v>
      </c>
      <c r="K555" s="150"/>
    </row>
    <row r="556" spans="1:11" ht="47.25" outlineLevel="1" x14ac:dyDescent="0.2">
      <c r="A556" s="100" t="s">
        <v>2467</v>
      </c>
      <c r="B556" s="28" t="s">
        <v>1302</v>
      </c>
      <c r="C556" s="29" t="s">
        <v>191</v>
      </c>
      <c r="D556" s="56">
        <v>2</v>
      </c>
      <c r="E556" s="176"/>
      <c r="F556" s="188">
        <f t="shared" si="144"/>
        <v>0</v>
      </c>
      <c r="G556" s="176"/>
      <c r="H556" s="188">
        <f t="shared" si="145"/>
        <v>0</v>
      </c>
      <c r="I556" s="176">
        <f t="shared" si="146"/>
        <v>0</v>
      </c>
      <c r="J556" s="188">
        <f t="shared" si="147"/>
        <v>0</v>
      </c>
      <c r="K556" s="150"/>
    </row>
    <row r="557" spans="1:11" ht="47.25" outlineLevel="1" x14ac:dyDescent="0.2">
      <c r="A557" s="100" t="s">
        <v>2468</v>
      </c>
      <c r="B557" s="28" t="s">
        <v>1303</v>
      </c>
      <c r="C557" s="29" t="s">
        <v>191</v>
      </c>
      <c r="D557" s="56">
        <v>2</v>
      </c>
      <c r="E557" s="176"/>
      <c r="F557" s="188">
        <f t="shared" si="144"/>
        <v>0</v>
      </c>
      <c r="G557" s="176"/>
      <c r="H557" s="188">
        <f t="shared" si="145"/>
        <v>0</v>
      </c>
      <c r="I557" s="176">
        <f t="shared" si="146"/>
        <v>0</v>
      </c>
      <c r="J557" s="188">
        <f t="shared" si="147"/>
        <v>0</v>
      </c>
      <c r="K557" s="150"/>
    </row>
    <row r="558" spans="1:11" ht="31.5" outlineLevel="1" x14ac:dyDescent="0.2">
      <c r="A558" s="100" t="s">
        <v>2469</v>
      </c>
      <c r="B558" s="28" t="s">
        <v>1304</v>
      </c>
      <c r="C558" s="29" t="s">
        <v>1071</v>
      </c>
      <c r="D558" s="56">
        <v>6</v>
      </c>
      <c r="E558" s="176"/>
      <c r="F558" s="188">
        <f t="shared" si="144"/>
        <v>0</v>
      </c>
      <c r="G558" s="176"/>
      <c r="H558" s="188">
        <f t="shared" si="145"/>
        <v>0</v>
      </c>
      <c r="I558" s="176">
        <f t="shared" si="146"/>
        <v>0</v>
      </c>
      <c r="J558" s="188">
        <f t="shared" si="147"/>
        <v>0</v>
      </c>
      <c r="K558" s="150"/>
    </row>
    <row r="559" spans="1:11" ht="15.75" outlineLevel="1" x14ac:dyDescent="0.2">
      <c r="A559" s="100" t="s">
        <v>2470</v>
      </c>
      <c r="B559" s="28" t="s">
        <v>1305</v>
      </c>
      <c r="C559" s="29" t="s">
        <v>191</v>
      </c>
      <c r="D559" s="56">
        <v>2</v>
      </c>
      <c r="E559" s="176"/>
      <c r="F559" s="188">
        <f t="shared" si="144"/>
        <v>0</v>
      </c>
      <c r="G559" s="176"/>
      <c r="H559" s="188">
        <f t="shared" si="145"/>
        <v>0</v>
      </c>
      <c r="I559" s="176">
        <f t="shared" si="146"/>
        <v>0</v>
      </c>
      <c r="J559" s="188">
        <f t="shared" si="147"/>
        <v>0</v>
      </c>
      <c r="K559" s="150"/>
    </row>
    <row r="560" spans="1:11" ht="15.75" outlineLevel="1" x14ac:dyDescent="0.2">
      <c r="A560" s="100" t="s">
        <v>2471</v>
      </c>
      <c r="B560" s="28" t="s">
        <v>1306</v>
      </c>
      <c r="C560" s="29" t="s">
        <v>191</v>
      </c>
      <c r="D560" s="56">
        <v>2</v>
      </c>
      <c r="E560" s="176"/>
      <c r="F560" s="188">
        <f t="shared" si="144"/>
        <v>0</v>
      </c>
      <c r="G560" s="176"/>
      <c r="H560" s="188">
        <f t="shared" si="145"/>
        <v>0</v>
      </c>
      <c r="I560" s="176">
        <f t="shared" si="146"/>
        <v>0</v>
      </c>
      <c r="J560" s="188">
        <f t="shared" si="147"/>
        <v>0</v>
      </c>
      <c r="K560" s="150"/>
    </row>
    <row r="561" spans="1:11" ht="15.75" outlineLevel="1" x14ac:dyDescent="0.2">
      <c r="A561" s="100" t="s">
        <v>2472</v>
      </c>
      <c r="B561" s="28" t="s">
        <v>1307</v>
      </c>
      <c r="C561" s="29" t="s">
        <v>191</v>
      </c>
      <c r="D561" s="56">
        <v>2</v>
      </c>
      <c r="E561" s="176"/>
      <c r="F561" s="188">
        <f t="shared" si="144"/>
        <v>0</v>
      </c>
      <c r="G561" s="176"/>
      <c r="H561" s="188">
        <f t="shared" si="145"/>
        <v>0</v>
      </c>
      <c r="I561" s="176">
        <f t="shared" si="146"/>
        <v>0</v>
      </c>
      <c r="J561" s="188">
        <f t="shared" si="147"/>
        <v>0</v>
      </c>
      <c r="K561" s="150"/>
    </row>
    <row r="562" spans="1:11" ht="15.75" outlineLevel="1" x14ac:dyDescent="0.2">
      <c r="A562" s="100" t="s">
        <v>2473</v>
      </c>
      <c r="B562" s="28" t="s">
        <v>1308</v>
      </c>
      <c r="C562" s="29" t="s">
        <v>191</v>
      </c>
      <c r="D562" s="56">
        <v>2</v>
      </c>
      <c r="E562" s="176"/>
      <c r="F562" s="188">
        <f t="shared" si="144"/>
        <v>0</v>
      </c>
      <c r="G562" s="176"/>
      <c r="H562" s="188">
        <f t="shared" si="145"/>
        <v>0</v>
      </c>
      <c r="I562" s="176">
        <f t="shared" si="146"/>
        <v>0</v>
      </c>
      <c r="J562" s="188">
        <f t="shared" si="147"/>
        <v>0</v>
      </c>
      <c r="K562" s="150"/>
    </row>
    <row r="563" spans="1:11" ht="15.75" outlineLevel="1" x14ac:dyDescent="0.2">
      <c r="A563" s="100"/>
      <c r="B563" s="99" t="s">
        <v>1309</v>
      </c>
      <c r="C563" s="29"/>
      <c r="D563" s="56"/>
      <c r="E563" s="176"/>
      <c r="F563" s="188"/>
      <c r="G563" s="176"/>
      <c r="H563" s="188"/>
      <c r="I563" s="176"/>
      <c r="J563" s="188"/>
      <c r="K563" s="150"/>
    </row>
    <row r="564" spans="1:11" ht="47.25" outlineLevel="1" x14ac:dyDescent="0.2">
      <c r="A564" s="100" t="s">
        <v>2474</v>
      </c>
      <c r="B564" s="28" t="s">
        <v>1315</v>
      </c>
      <c r="C564" s="29" t="s">
        <v>191</v>
      </c>
      <c r="D564" s="56">
        <v>22</v>
      </c>
      <c r="E564" s="176"/>
      <c r="F564" s="188">
        <f t="shared" ref="F564:F580" si="148">E564*D564</f>
        <v>0</v>
      </c>
      <c r="G564" s="176"/>
      <c r="H564" s="188">
        <f t="shared" ref="H564:H580" si="149">G564*D564</f>
        <v>0</v>
      </c>
      <c r="I564" s="176">
        <f t="shared" ref="I564:I580" si="150">E564+G564</f>
        <v>0</v>
      </c>
      <c r="J564" s="188">
        <f t="shared" ref="J564:J580" si="151">D564*I564</f>
        <v>0</v>
      </c>
      <c r="K564" s="150"/>
    </row>
    <row r="565" spans="1:11" ht="15.75" outlineLevel="1" x14ac:dyDescent="0.2">
      <c r="A565" s="100" t="s">
        <v>2475</v>
      </c>
      <c r="B565" s="28" t="s">
        <v>1310</v>
      </c>
      <c r="C565" s="29" t="s">
        <v>244</v>
      </c>
      <c r="D565" s="56">
        <v>390</v>
      </c>
      <c r="E565" s="176"/>
      <c r="F565" s="188">
        <f t="shared" si="148"/>
        <v>0</v>
      </c>
      <c r="G565" s="176"/>
      <c r="H565" s="188">
        <f t="shared" si="149"/>
        <v>0</v>
      </c>
      <c r="I565" s="176">
        <f t="shared" si="150"/>
        <v>0</v>
      </c>
      <c r="J565" s="188">
        <f t="shared" si="151"/>
        <v>0</v>
      </c>
      <c r="K565" s="150"/>
    </row>
    <row r="566" spans="1:11" ht="15.75" outlineLevel="1" x14ac:dyDescent="0.2">
      <c r="A566" s="100" t="s">
        <v>2476</v>
      </c>
      <c r="B566" s="28" t="s">
        <v>1311</v>
      </c>
      <c r="C566" s="29" t="s">
        <v>244</v>
      </c>
      <c r="D566" s="56">
        <v>20</v>
      </c>
      <c r="E566" s="176"/>
      <c r="F566" s="188">
        <f t="shared" si="148"/>
        <v>0</v>
      </c>
      <c r="G566" s="176"/>
      <c r="H566" s="188">
        <f t="shared" si="149"/>
        <v>0</v>
      </c>
      <c r="I566" s="176">
        <f t="shared" si="150"/>
        <v>0</v>
      </c>
      <c r="J566" s="188">
        <f t="shared" si="151"/>
        <v>0</v>
      </c>
      <c r="K566" s="150"/>
    </row>
    <row r="567" spans="1:11" ht="47.25" outlineLevel="1" x14ac:dyDescent="0.2">
      <c r="A567" s="100" t="s">
        <v>2477</v>
      </c>
      <c r="B567" s="28" t="s">
        <v>1316</v>
      </c>
      <c r="C567" s="29" t="s">
        <v>191</v>
      </c>
      <c r="D567" s="56">
        <v>1</v>
      </c>
      <c r="E567" s="176"/>
      <c r="F567" s="188">
        <f t="shared" si="148"/>
        <v>0</v>
      </c>
      <c r="G567" s="176"/>
      <c r="H567" s="188">
        <f t="shared" si="149"/>
        <v>0</v>
      </c>
      <c r="I567" s="176">
        <f t="shared" si="150"/>
        <v>0</v>
      </c>
      <c r="J567" s="188">
        <f t="shared" si="151"/>
        <v>0</v>
      </c>
      <c r="K567" s="150"/>
    </row>
    <row r="568" spans="1:11" ht="15.75" outlineLevel="1" x14ac:dyDescent="0.2">
      <c r="A568" s="100" t="s">
        <v>2478</v>
      </c>
      <c r="B568" s="28" t="s">
        <v>1297</v>
      </c>
      <c r="C568" s="29" t="s">
        <v>191</v>
      </c>
      <c r="D568" s="56">
        <v>11</v>
      </c>
      <c r="E568" s="176"/>
      <c r="F568" s="188">
        <f t="shared" si="148"/>
        <v>0</v>
      </c>
      <c r="G568" s="176"/>
      <c r="H568" s="188">
        <f t="shared" si="149"/>
        <v>0</v>
      </c>
      <c r="I568" s="176">
        <f t="shared" si="150"/>
        <v>0</v>
      </c>
      <c r="J568" s="188">
        <f t="shared" si="151"/>
        <v>0</v>
      </c>
      <c r="K568" s="150"/>
    </row>
    <row r="569" spans="1:11" ht="15.75" outlineLevel="1" x14ac:dyDescent="0.2">
      <c r="A569" s="100" t="s">
        <v>2479</v>
      </c>
      <c r="B569" s="28" t="s">
        <v>1312</v>
      </c>
      <c r="C569" s="29" t="s">
        <v>191</v>
      </c>
      <c r="D569" s="56">
        <v>1</v>
      </c>
      <c r="E569" s="176"/>
      <c r="F569" s="188">
        <f t="shared" si="148"/>
        <v>0</v>
      </c>
      <c r="G569" s="176"/>
      <c r="H569" s="188">
        <f t="shared" si="149"/>
        <v>0</v>
      </c>
      <c r="I569" s="176">
        <f t="shared" si="150"/>
        <v>0</v>
      </c>
      <c r="J569" s="188">
        <f t="shared" si="151"/>
        <v>0</v>
      </c>
      <c r="K569" s="150"/>
    </row>
    <row r="570" spans="1:11" ht="15.75" outlineLevel="1" x14ac:dyDescent="0.2">
      <c r="A570" s="100" t="s">
        <v>2480</v>
      </c>
      <c r="B570" s="28" t="s">
        <v>1313</v>
      </c>
      <c r="C570" s="29" t="s">
        <v>191</v>
      </c>
      <c r="D570" s="56">
        <v>8</v>
      </c>
      <c r="E570" s="176"/>
      <c r="F570" s="188">
        <f t="shared" si="148"/>
        <v>0</v>
      </c>
      <c r="G570" s="176"/>
      <c r="H570" s="188">
        <f t="shared" si="149"/>
        <v>0</v>
      </c>
      <c r="I570" s="176">
        <f t="shared" si="150"/>
        <v>0</v>
      </c>
      <c r="J570" s="188">
        <f t="shared" si="151"/>
        <v>0</v>
      </c>
      <c r="K570" s="150"/>
    </row>
    <row r="571" spans="1:11" ht="15.75" outlineLevel="1" x14ac:dyDescent="0.2">
      <c r="A571" s="100" t="s">
        <v>2481</v>
      </c>
      <c r="B571" s="28" t="s">
        <v>1314</v>
      </c>
      <c r="C571" s="29" t="s">
        <v>191</v>
      </c>
      <c r="D571" s="56">
        <v>22</v>
      </c>
      <c r="E571" s="176"/>
      <c r="F571" s="188">
        <f t="shared" si="148"/>
        <v>0</v>
      </c>
      <c r="G571" s="176"/>
      <c r="H571" s="188">
        <f t="shared" si="149"/>
        <v>0</v>
      </c>
      <c r="I571" s="176">
        <f t="shared" si="150"/>
        <v>0</v>
      </c>
      <c r="J571" s="188">
        <f t="shared" si="151"/>
        <v>0</v>
      </c>
      <c r="K571" s="150"/>
    </row>
    <row r="572" spans="1:11" ht="15.75" outlineLevel="1" x14ac:dyDescent="0.2">
      <c r="A572" s="100" t="s">
        <v>2482</v>
      </c>
      <c r="B572" s="28" t="s">
        <v>1317</v>
      </c>
      <c r="C572" s="29" t="s">
        <v>191</v>
      </c>
      <c r="D572" s="56">
        <v>1</v>
      </c>
      <c r="E572" s="176"/>
      <c r="F572" s="188">
        <f t="shared" si="148"/>
        <v>0</v>
      </c>
      <c r="G572" s="176"/>
      <c r="H572" s="188">
        <f t="shared" si="149"/>
        <v>0</v>
      </c>
      <c r="I572" s="176">
        <f t="shared" si="150"/>
        <v>0</v>
      </c>
      <c r="J572" s="188">
        <f t="shared" si="151"/>
        <v>0</v>
      </c>
      <c r="K572" s="150"/>
    </row>
    <row r="573" spans="1:11" ht="15.75" outlineLevel="1" x14ac:dyDescent="0.2">
      <c r="A573" s="100" t="s">
        <v>2483</v>
      </c>
      <c r="B573" s="28" t="s">
        <v>1300</v>
      </c>
      <c r="C573" s="29" t="s">
        <v>191</v>
      </c>
      <c r="D573" s="56">
        <v>105</v>
      </c>
      <c r="E573" s="176"/>
      <c r="F573" s="188">
        <f t="shared" si="148"/>
        <v>0</v>
      </c>
      <c r="G573" s="176"/>
      <c r="H573" s="188">
        <f t="shared" si="149"/>
        <v>0</v>
      </c>
      <c r="I573" s="176">
        <f t="shared" si="150"/>
        <v>0</v>
      </c>
      <c r="J573" s="188">
        <f t="shared" si="151"/>
        <v>0</v>
      </c>
      <c r="K573" s="150"/>
    </row>
    <row r="574" spans="1:11" ht="15.75" outlineLevel="1" x14ac:dyDescent="0.2">
      <c r="A574" s="100" t="s">
        <v>2484</v>
      </c>
      <c r="B574" s="28" t="s">
        <v>1318</v>
      </c>
      <c r="C574" s="29" t="s">
        <v>191</v>
      </c>
      <c r="D574" s="56">
        <v>5</v>
      </c>
      <c r="E574" s="176"/>
      <c r="F574" s="188">
        <f t="shared" si="148"/>
        <v>0</v>
      </c>
      <c r="G574" s="176"/>
      <c r="H574" s="188">
        <f t="shared" si="149"/>
        <v>0</v>
      </c>
      <c r="I574" s="176">
        <f t="shared" si="150"/>
        <v>0</v>
      </c>
      <c r="J574" s="188">
        <f t="shared" si="151"/>
        <v>0</v>
      </c>
      <c r="K574" s="150"/>
    </row>
    <row r="575" spans="1:11" ht="15.75" outlineLevel="1" x14ac:dyDescent="0.2">
      <c r="A575" s="100" t="s">
        <v>2485</v>
      </c>
      <c r="B575" s="28" t="s">
        <v>1319</v>
      </c>
      <c r="C575" s="29" t="s">
        <v>191</v>
      </c>
      <c r="D575" s="56">
        <v>44</v>
      </c>
      <c r="E575" s="176"/>
      <c r="F575" s="188">
        <f t="shared" si="148"/>
        <v>0</v>
      </c>
      <c r="G575" s="176"/>
      <c r="H575" s="188">
        <f t="shared" si="149"/>
        <v>0</v>
      </c>
      <c r="I575" s="176">
        <f t="shared" si="150"/>
        <v>0</v>
      </c>
      <c r="J575" s="188">
        <f t="shared" si="151"/>
        <v>0</v>
      </c>
      <c r="K575" s="150"/>
    </row>
    <row r="576" spans="1:11" ht="31.5" outlineLevel="1" x14ac:dyDescent="0.2">
      <c r="A576" s="100" t="s">
        <v>2486</v>
      </c>
      <c r="B576" s="28" t="s">
        <v>1458</v>
      </c>
      <c r="C576" s="29" t="s">
        <v>191</v>
      </c>
      <c r="D576" s="56">
        <v>1</v>
      </c>
      <c r="E576" s="176"/>
      <c r="F576" s="188">
        <f t="shared" si="148"/>
        <v>0</v>
      </c>
      <c r="G576" s="176"/>
      <c r="H576" s="188">
        <f t="shared" si="149"/>
        <v>0</v>
      </c>
      <c r="I576" s="176">
        <f t="shared" si="150"/>
        <v>0</v>
      </c>
      <c r="J576" s="188">
        <f t="shared" si="151"/>
        <v>0</v>
      </c>
      <c r="K576" s="150"/>
    </row>
    <row r="577" spans="1:11" ht="47.25" outlineLevel="1" x14ac:dyDescent="0.2">
      <c r="A577" s="100" t="s">
        <v>2487</v>
      </c>
      <c r="B577" s="28" t="s">
        <v>1322</v>
      </c>
      <c r="C577" s="29" t="s">
        <v>191</v>
      </c>
      <c r="D577" s="56">
        <v>1</v>
      </c>
      <c r="E577" s="176"/>
      <c r="F577" s="188">
        <f t="shared" si="148"/>
        <v>0</v>
      </c>
      <c r="G577" s="176"/>
      <c r="H577" s="188">
        <f t="shared" si="149"/>
        <v>0</v>
      </c>
      <c r="I577" s="176">
        <f t="shared" si="150"/>
        <v>0</v>
      </c>
      <c r="J577" s="188">
        <f t="shared" si="151"/>
        <v>0</v>
      </c>
      <c r="K577" s="150"/>
    </row>
    <row r="578" spans="1:11" ht="15.75" outlineLevel="1" x14ac:dyDescent="0.2">
      <c r="A578" s="100" t="s">
        <v>2488</v>
      </c>
      <c r="B578" s="28" t="s">
        <v>1294</v>
      </c>
      <c r="C578" s="29" t="s">
        <v>1071</v>
      </c>
      <c r="D578" s="56">
        <v>70</v>
      </c>
      <c r="E578" s="176"/>
      <c r="F578" s="188">
        <f t="shared" si="148"/>
        <v>0</v>
      </c>
      <c r="G578" s="176"/>
      <c r="H578" s="188">
        <f t="shared" si="149"/>
        <v>0</v>
      </c>
      <c r="I578" s="176">
        <f t="shared" si="150"/>
        <v>0</v>
      </c>
      <c r="J578" s="188">
        <f t="shared" si="151"/>
        <v>0</v>
      </c>
      <c r="K578" s="150"/>
    </row>
    <row r="579" spans="1:11" ht="31.5" outlineLevel="1" x14ac:dyDescent="0.2">
      <c r="A579" s="100" t="s">
        <v>2489</v>
      </c>
      <c r="B579" s="28" t="s">
        <v>1320</v>
      </c>
      <c r="C579" s="29" t="s">
        <v>1071</v>
      </c>
      <c r="D579" s="56">
        <v>6</v>
      </c>
      <c r="E579" s="176"/>
      <c r="F579" s="188">
        <f t="shared" si="148"/>
        <v>0</v>
      </c>
      <c r="G579" s="176"/>
      <c r="H579" s="188">
        <f t="shared" si="149"/>
        <v>0</v>
      </c>
      <c r="I579" s="176">
        <f t="shared" si="150"/>
        <v>0</v>
      </c>
      <c r="J579" s="188">
        <f t="shared" si="151"/>
        <v>0</v>
      </c>
      <c r="K579" s="150"/>
    </row>
    <row r="580" spans="1:11" ht="15.75" outlineLevel="1" x14ac:dyDescent="0.2">
      <c r="A580" s="100" t="s">
        <v>2490</v>
      </c>
      <c r="B580" s="28" t="s">
        <v>1321</v>
      </c>
      <c r="C580" s="29" t="s">
        <v>191</v>
      </c>
      <c r="D580" s="56">
        <v>22</v>
      </c>
      <c r="E580" s="176"/>
      <c r="F580" s="188">
        <f t="shared" si="148"/>
        <v>0</v>
      </c>
      <c r="G580" s="176"/>
      <c r="H580" s="188">
        <f t="shared" si="149"/>
        <v>0</v>
      </c>
      <c r="I580" s="176">
        <f t="shared" si="150"/>
        <v>0</v>
      </c>
      <c r="J580" s="188">
        <f t="shared" si="151"/>
        <v>0</v>
      </c>
      <c r="K580" s="150"/>
    </row>
    <row r="581" spans="1:11" ht="15.75" outlineLevel="1" x14ac:dyDescent="0.2">
      <c r="A581" s="100"/>
      <c r="B581" s="99" t="s">
        <v>1323</v>
      </c>
      <c r="C581" s="29"/>
      <c r="D581" s="56"/>
      <c r="E581" s="176"/>
      <c r="F581" s="188"/>
      <c r="G581" s="176"/>
      <c r="H581" s="188"/>
      <c r="I581" s="176"/>
      <c r="J581" s="188"/>
      <c r="K581" s="150"/>
    </row>
    <row r="582" spans="1:11" ht="15.75" outlineLevel="1" x14ac:dyDescent="0.2">
      <c r="A582" s="100" t="s">
        <v>2491</v>
      </c>
      <c r="B582" s="28" t="s">
        <v>1324</v>
      </c>
      <c r="C582" s="29" t="s">
        <v>191</v>
      </c>
      <c r="D582" s="56">
        <v>8</v>
      </c>
      <c r="E582" s="176"/>
      <c r="F582" s="188">
        <f t="shared" ref="F582:F598" si="152">E582*D582</f>
        <v>0</v>
      </c>
      <c r="G582" s="176"/>
      <c r="H582" s="188">
        <f t="shared" ref="H582:H597" si="153">G582*D582</f>
        <v>0</v>
      </c>
      <c r="I582" s="176">
        <f t="shared" ref="I582:I597" si="154">E582+G582</f>
        <v>0</v>
      </c>
      <c r="J582" s="188">
        <f t="shared" ref="J582:J597" si="155">D582*I582</f>
        <v>0</v>
      </c>
      <c r="K582" s="150"/>
    </row>
    <row r="583" spans="1:11" ht="31.5" outlineLevel="1" x14ac:dyDescent="0.2">
      <c r="A583" s="100" t="s">
        <v>2492</v>
      </c>
      <c r="B583" s="28" t="s">
        <v>1325</v>
      </c>
      <c r="C583" s="29" t="s">
        <v>191</v>
      </c>
      <c r="D583" s="56">
        <v>8</v>
      </c>
      <c r="E583" s="176"/>
      <c r="F583" s="188">
        <f t="shared" si="152"/>
        <v>0</v>
      </c>
      <c r="G583" s="176"/>
      <c r="H583" s="188">
        <f t="shared" si="153"/>
        <v>0</v>
      </c>
      <c r="I583" s="176">
        <f t="shared" si="154"/>
        <v>0</v>
      </c>
      <c r="J583" s="188">
        <f t="shared" si="155"/>
        <v>0</v>
      </c>
      <c r="K583" s="150"/>
    </row>
    <row r="584" spans="1:11" ht="15.75" outlineLevel="1" x14ac:dyDescent="0.2">
      <c r="A584" s="100" t="s">
        <v>2493</v>
      </c>
      <c r="B584" s="28" t="s">
        <v>1326</v>
      </c>
      <c r="C584" s="29" t="s">
        <v>191</v>
      </c>
      <c r="D584" s="56">
        <v>8</v>
      </c>
      <c r="E584" s="176"/>
      <c r="F584" s="188">
        <f t="shared" si="152"/>
        <v>0</v>
      </c>
      <c r="G584" s="176"/>
      <c r="H584" s="188">
        <f t="shared" si="153"/>
        <v>0</v>
      </c>
      <c r="I584" s="176">
        <f t="shared" si="154"/>
        <v>0</v>
      </c>
      <c r="J584" s="188">
        <f t="shared" si="155"/>
        <v>0</v>
      </c>
      <c r="K584" s="150"/>
    </row>
    <row r="585" spans="1:11" ht="15.75" outlineLevel="1" x14ac:dyDescent="0.2">
      <c r="A585" s="100" t="s">
        <v>2494</v>
      </c>
      <c r="B585" s="28" t="s">
        <v>1327</v>
      </c>
      <c r="C585" s="29" t="s">
        <v>191</v>
      </c>
      <c r="D585" s="56">
        <v>8</v>
      </c>
      <c r="E585" s="176"/>
      <c r="F585" s="188">
        <f t="shared" si="152"/>
        <v>0</v>
      </c>
      <c r="G585" s="176"/>
      <c r="H585" s="188">
        <f t="shared" si="153"/>
        <v>0</v>
      </c>
      <c r="I585" s="176">
        <f t="shared" si="154"/>
        <v>0</v>
      </c>
      <c r="J585" s="188">
        <f t="shared" si="155"/>
        <v>0</v>
      </c>
      <c r="K585" s="150"/>
    </row>
    <row r="586" spans="1:11" ht="15.75" outlineLevel="1" x14ac:dyDescent="0.2">
      <c r="A586" s="100" t="s">
        <v>2495</v>
      </c>
      <c r="B586" s="28" t="s">
        <v>1328</v>
      </c>
      <c r="C586" s="29" t="s">
        <v>191</v>
      </c>
      <c r="D586" s="56">
        <v>8</v>
      </c>
      <c r="E586" s="176"/>
      <c r="F586" s="188">
        <f t="shared" si="152"/>
        <v>0</v>
      </c>
      <c r="G586" s="176"/>
      <c r="H586" s="188">
        <f t="shared" si="153"/>
        <v>0</v>
      </c>
      <c r="I586" s="176">
        <f t="shared" si="154"/>
        <v>0</v>
      </c>
      <c r="J586" s="188">
        <f t="shared" si="155"/>
        <v>0</v>
      </c>
      <c r="K586" s="150"/>
    </row>
    <row r="587" spans="1:11" ht="31.5" outlineLevel="1" x14ac:dyDescent="0.2">
      <c r="A587" s="100" t="s">
        <v>2496</v>
      </c>
      <c r="B587" s="28" t="s">
        <v>1329</v>
      </c>
      <c r="C587" s="29" t="s">
        <v>191</v>
      </c>
      <c r="D587" s="56">
        <v>8</v>
      </c>
      <c r="E587" s="176"/>
      <c r="F587" s="188">
        <f t="shared" si="152"/>
        <v>0</v>
      </c>
      <c r="G587" s="176"/>
      <c r="H587" s="188">
        <f t="shared" si="153"/>
        <v>0</v>
      </c>
      <c r="I587" s="176">
        <f t="shared" si="154"/>
        <v>0</v>
      </c>
      <c r="J587" s="188">
        <f t="shared" si="155"/>
        <v>0</v>
      </c>
      <c r="K587" s="150"/>
    </row>
    <row r="588" spans="1:11" ht="15.75" outlineLevel="1" x14ac:dyDescent="0.2">
      <c r="A588" s="100" t="s">
        <v>2497</v>
      </c>
      <c r="B588" s="28" t="s">
        <v>1330</v>
      </c>
      <c r="C588" s="29" t="s">
        <v>191</v>
      </c>
      <c r="D588" s="56">
        <v>16</v>
      </c>
      <c r="E588" s="176"/>
      <c r="F588" s="188">
        <f t="shared" si="152"/>
        <v>0</v>
      </c>
      <c r="G588" s="176"/>
      <c r="H588" s="188">
        <f t="shared" si="153"/>
        <v>0</v>
      </c>
      <c r="I588" s="176">
        <f t="shared" si="154"/>
        <v>0</v>
      </c>
      <c r="J588" s="188">
        <f t="shared" si="155"/>
        <v>0</v>
      </c>
      <c r="K588" s="150"/>
    </row>
    <row r="589" spans="1:11" ht="15.75" outlineLevel="1" x14ac:dyDescent="0.2">
      <c r="A589" s="100" t="s">
        <v>2498</v>
      </c>
      <c r="B589" s="28" t="s">
        <v>1331</v>
      </c>
      <c r="C589" s="29" t="s">
        <v>1071</v>
      </c>
      <c r="D589" s="56">
        <v>8</v>
      </c>
      <c r="E589" s="176"/>
      <c r="F589" s="188">
        <f t="shared" si="152"/>
        <v>0</v>
      </c>
      <c r="G589" s="176"/>
      <c r="H589" s="188">
        <f t="shared" si="153"/>
        <v>0</v>
      </c>
      <c r="I589" s="176">
        <f t="shared" si="154"/>
        <v>0</v>
      </c>
      <c r="J589" s="188">
        <f t="shared" si="155"/>
        <v>0</v>
      </c>
      <c r="K589" s="150"/>
    </row>
    <row r="590" spans="1:11" ht="15.75" outlineLevel="1" x14ac:dyDescent="0.2">
      <c r="A590" s="100" t="s">
        <v>2499</v>
      </c>
      <c r="B590" s="28" t="s">
        <v>1332</v>
      </c>
      <c r="C590" s="29" t="s">
        <v>244</v>
      </c>
      <c r="D590" s="56">
        <v>250</v>
      </c>
      <c r="E590" s="176"/>
      <c r="F590" s="188">
        <f t="shared" si="152"/>
        <v>0</v>
      </c>
      <c r="G590" s="176"/>
      <c r="H590" s="188">
        <f t="shared" si="153"/>
        <v>0</v>
      </c>
      <c r="I590" s="176">
        <f t="shared" si="154"/>
        <v>0</v>
      </c>
      <c r="J590" s="188">
        <f t="shared" si="155"/>
        <v>0</v>
      </c>
      <c r="K590" s="150"/>
    </row>
    <row r="591" spans="1:11" ht="15.75" outlineLevel="1" x14ac:dyDescent="0.2">
      <c r="A591" s="100" t="s">
        <v>2500</v>
      </c>
      <c r="B591" s="28" t="s">
        <v>1333</v>
      </c>
      <c r="C591" s="29" t="s">
        <v>244</v>
      </c>
      <c r="D591" s="56">
        <v>250</v>
      </c>
      <c r="E591" s="176"/>
      <c r="F591" s="188">
        <f t="shared" si="152"/>
        <v>0</v>
      </c>
      <c r="G591" s="176"/>
      <c r="H591" s="188">
        <f t="shared" si="153"/>
        <v>0</v>
      </c>
      <c r="I591" s="176">
        <f t="shared" si="154"/>
        <v>0</v>
      </c>
      <c r="J591" s="188">
        <f t="shared" si="155"/>
        <v>0</v>
      </c>
      <c r="K591" s="150"/>
    </row>
    <row r="592" spans="1:11" ht="31.5" outlineLevel="1" x14ac:dyDescent="0.2">
      <c r="A592" s="100" t="s">
        <v>2501</v>
      </c>
      <c r="B592" s="28" t="s">
        <v>1270</v>
      </c>
      <c r="C592" s="29" t="s">
        <v>191</v>
      </c>
      <c r="D592" s="56">
        <v>14</v>
      </c>
      <c r="E592" s="176"/>
      <c r="F592" s="188">
        <f t="shared" si="152"/>
        <v>0</v>
      </c>
      <c r="G592" s="176"/>
      <c r="H592" s="188">
        <f t="shared" si="153"/>
        <v>0</v>
      </c>
      <c r="I592" s="176">
        <f t="shared" si="154"/>
        <v>0</v>
      </c>
      <c r="J592" s="188">
        <f t="shared" si="155"/>
        <v>0</v>
      </c>
      <c r="K592" s="150"/>
    </row>
    <row r="593" spans="1:11" ht="31.5" outlineLevel="1" x14ac:dyDescent="0.2">
      <c r="A593" s="100" t="s">
        <v>2502</v>
      </c>
      <c r="B593" s="28" t="s">
        <v>1334</v>
      </c>
      <c r="C593" s="29" t="s">
        <v>191</v>
      </c>
      <c r="D593" s="56">
        <v>16</v>
      </c>
      <c r="E593" s="176"/>
      <c r="F593" s="188">
        <f t="shared" si="152"/>
        <v>0</v>
      </c>
      <c r="G593" s="176"/>
      <c r="H593" s="188">
        <f t="shared" si="153"/>
        <v>0</v>
      </c>
      <c r="I593" s="176">
        <f t="shared" si="154"/>
        <v>0</v>
      </c>
      <c r="J593" s="188">
        <f t="shared" si="155"/>
        <v>0</v>
      </c>
      <c r="K593" s="150"/>
    </row>
    <row r="594" spans="1:11" ht="31.5" outlineLevel="1" x14ac:dyDescent="0.2">
      <c r="A594" s="100" t="s">
        <v>2503</v>
      </c>
      <c r="B594" s="28" t="s">
        <v>1335</v>
      </c>
      <c r="C594" s="29" t="s">
        <v>191</v>
      </c>
      <c r="D594" s="56">
        <v>8</v>
      </c>
      <c r="E594" s="176"/>
      <c r="F594" s="188">
        <f t="shared" si="152"/>
        <v>0</v>
      </c>
      <c r="G594" s="176"/>
      <c r="H594" s="188">
        <f t="shared" si="153"/>
        <v>0</v>
      </c>
      <c r="I594" s="176">
        <f t="shared" si="154"/>
        <v>0</v>
      </c>
      <c r="J594" s="188">
        <f t="shared" si="155"/>
        <v>0</v>
      </c>
      <c r="K594" s="150"/>
    </row>
    <row r="595" spans="1:11" ht="15.75" outlineLevel="1" x14ac:dyDescent="0.2">
      <c r="A595" s="100" t="s">
        <v>2504</v>
      </c>
      <c r="B595" s="28" t="s">
        <v>1336</v>
      </c>
      <c r="C595" s="29" t="s">
        <v>191</v>
      </c>
      <c r="D595" s="56">
        <v>2</v>
      </c>
      <c r="E595" s="176"/>
      <c r="F595" s="188">
        <f t="shared" si="152"/>
        <v>0</v>
      </c>
      <c r="G595" s="176"/>
      <c r="H595" s="188">
        <f t="shared" si="153"/>
        <v>0</v>
      </c>
      <c r="I595" s="176">
        <f t="shared" si="154"/>
        <v>0</v>
      </c>
      <c r="J595" s="188">
        <f t="shared" si="155"/>
        <v>0</v>
      </c>
      <c r="K595" s="150"/>
    </row>
    <row r="596" spans="1:11" ht="15.75" outlineLevel="1" x14ac:dyDescent="0.2">
      <c r="A596" s="100" t="s">
        <v>2505</v>
      </c>
      <c r="B596" s="28" t="s">
        <v>1337</v>
      </c>
      <c r="C596" s="29" t="s">
        <v>1071</v>
      </c>
      <c r="D596" s="56">
        <v>60</v>
      </c>
      <c r="E596" s="176"/>
      <c r="F596" s="188">
        <f t="shared" si="152"/>
        <v>0</v>
      </c>
      <c r="G596" s="176"/>
      <c r="H596" s="188">
        <f t="shared" si="153"/>
        <v>0</v>
      </c>
      <c r="I596" s="176">
        <f t="shared" si="154"/>
        <v>0</v>
      </c>
      <c r="J596" s="188">
        <f t="shared" si="155"/>
        <v>0</v>
      </c>
      <c r="K596" s="150"/>
    </row>
    <row r="597" spans="1:11" ht="31.5" outlineLevel="1" x14ac:dyDescent="0.2">
      <c r="A597" s="100" t="s">
        <v>2506</v>
      </c>
      <c r="B597" s="28" t="s">
        <v>1338</v>
      </c>
      <c r="C597" s="29" t="s">
        <v>1071</v>
      </c>
      <c r="D597" s="56">
        <v>32</v>
      </c>
      <c r="E597" s="176"/>
      <c r="F597" s="188">
        <f t="shared" si="152"/>
        <v>0</v>
      </c>
      <c r="G597" s="176"/>
      <c r="H597" s="188">
        <f t="shared" si="153"/>
        <v>0</v>
      </c>
      <c r="I597" s="176">
        <f t="shared" si="154"/>
        <v>0</v>
      </c>
      <c r="J597" s="188">
        <f t="shared" si="155"/>
        <v>0</v>
      </c>
      <c r="K597" s="150"/>
    </row>
    <row r="598" spans="1:11" ht="15.75" outlineLevel="1" x14ac:dyDescent="0.2">
      <c r="A598" s="180" t="s">
        <v>2507</v>
      </c>
      <c r="B598" s="99" t="s">
        <v>1460</v>
      </c>
      <c r="C598" s="102" t="s">
        <v>1071</v>
      </c>
      <c r="D598" s="103">
        <v>1</v>
      </c>
      <c r="E598" s="178"/>
      <c r="F598" s="189">
        <f t="shared" si="152"/>
        <v>0</v>
      </c>
      <c r="G598" s="178"/>
      <c r="H598" s="189">
        <f t="shared" ref="H598" si="156">G598*D598</f>
        <v>0</v>
      </c>
      <c r="I598" s="178">
        <f t="shared" ref="I598" si="157">E598+G598</f>
        <v>0</v>
      </c>
      <c r="J598" s="189">
        <f t="shared" ref="J598" si="158">D598*I598</f>
        <v>0</v>
      </c>
      <c r="K598" s="150"/>
    </row>
    <row r="599" spans="1:11" ht="15.75" x14ac:dyDescent="0.2">
      <c r="A599" s="64" t="s">
        <v>1894</v>
      </c>
      <c r="B599" s="63" t="s">
        <v>1099</v>
      </c>
      <c r="C599" s="65"/>
      <c r="D599" s="66"/>
      <c r="E599" s="175"/>
      <c r="F599" s="187">
        <f>SUBTOTAL(9,F600:F662)</f>
        <v>0</v>
      </c>
      <c r="G599" s="175"/>
      <c r="H599" s="187">
        <f>SUBTOTAL(9,H600:H662)</f>
        <v>0</v>
      </c>
      <c r="I599" s="175"/>
      <c r="J599" s="187">
        <f>SUBTOTAL(9,J600:J662)</f>
        <v>0</v>
      </c>
      <c r="K599" s="107" t="s">
        <v>1100</v>
      </c>
    </row>
    <row r="600" spans="1:11" ht="15.75" outlineLevel="1" x14ac:dyDescent="0.2">
      <c r="A600" s="100"/>
      <c r="B600" s="99" t="s">
        <v>1101</v>
      </c>
      <c r="C600" s="29"/>
      <c r="D600" s="56"/>
      <c r="E600" s="176"/>
      <c r="F600" s="188"/>
      <c r="G600" s="176"/>
      <c r="H600" s="188"/>
      <c r="I600" s="176"/>
      <c r="J600" s="188"/>
      <c r="K600" s="150"/>
    </row>
    <row r="601" spans="1:11" ht="31.5" outlineLevel="1" x14ac:dyDescent="0.2">
      <c r="A601" s="100" t="s">
        <v>2508</v>
      </c>
      <c r="B601" s="28" t="s">
        <v>1102</v>
      </c>
      <c r="C601" s="29" t="s">
        <v>191</v>
      </c>
      <c r="D601" s="56">
        <v>1</v>
      </c>
      <c r="E601" s="176"/>
      <c r="F601" s="188">
        <f t="shared" ref="F601:F662" si="159">E601*D601</f>
        <v>0</v>
      </c>
      <c r="G601" s="176"/>
      <c r="H601" s="188">
        <f t="shared" ref="H601:H662" si="160">G601*D601</f>
        <v>0</v>
      </c>
      <c r="I601" s="176">
        <f t="shared" ref="I601:I662" si="161">E601+G601</f>
        <v>0</v>
      </c>
      <c r="J601" s="188">
        <f t="shared" ref="J601:J662" si="162">D601*I601</f>
        <v>0</v>
      </c>
      <c r="K601" s="150"/>
    </row>
    <row r="602" spans="1:11" ht="31.5" outlineLevel="1" x14ac:dyDescent="0.2">
      <c r="A602" s="100" t="s">
        <v>2509</v>
      </c>
      <c r="B602" s="28" t="s">
        <v>1103</v>
      </c>
      <c r="C602" s="29" t="s">
        <v>191</v>
      </c>
      <c r="D602" s="56">
        <v>1</v>
      </c>
      <c r="E602" s="176"/>
      <c r="F602" s="188">
        <f t="shared" si="159"/>
        <v>0</v>
      </c>
      <c r="G602" s="176"/>
      <c r="H602" s="188">
        <f t="shared" si="160"/>
        <v>0</v>
      </c>
      <c r="I602" s="176">
        <f t="shared" si="161"/>
        <v>0</v>
      </c>
      <c r="J602" s="188">
        <f t="shared" si="162"/>
        <v>0</v>
      </c>
      <c r="K602" s="150"/>
    </row>
    <row r="603" spans="1:11" ht="31.5" outlineLevel="1" x14ac:dyDescent="0.2">
      <c r="A603" s="100" t="s">
        <v>2510</v>
      </c>
      <c r="B603" s="28" t="s">
        <v>1104</v>
      </c>
      <c r="C603" s="29" t="s">
        <v>191</v>
      </c>
      <c r="D603" s="56">
        <v>1</v>
      </c>
      <c r="E603" s="176"/>
      <c r="F603" s="188">
        <f t="shared" si="159"/>
        <v>0</v>
      </c>
      <c r="G603" s="176"/>
      <c r="H603" s="188">
        <f t="shared" si="160"/>
        <v>0</v>
      </c>
      <c r="I603" s="176">
        <f t="shared" si="161"/>
        <v>0</v>
      </c>
      <c r="J603" s="188">
        <f t="shared" si="162"/>
        <v>0</v>
      </c>
      <c r="K603" s="150"/>
    </row>
    <row r="604" spans="1:11" ht="15.75" outlineLevel="1" x14ac:dyDescent="0.2">
      <c r="A604" s="100" t="s">
        <v>2511</v>
      </c>
      <c r="B604" s="28" t="s">
        <v>1105</v>
      </c>
      <c r="C604" s="29" t="s">
        <v>191</v>
      </c>
      <c r="D604" s="56">
        <v>1</v>
      </c>
      <c r="E604" s="176"/>
      <c r="F604" s="188">
        <f t="shared" si="159"/>
        <v>0</v>
      </c>
      <c r="G604" s="176"/>
      <c r="H604" s="188">
        <f t="shared" si="160"/>
        <v>0</v>
      </c>
      <c r="I604" s="176">
        <f t="shared" si="161"/>
        <v>0</v>
      </c>
      <c r="J604" s="188">
        <f t="shared" si="162"/>
        <v>0</v>
      </c>
      <c r="K604" s="150"/>
    </row>
    <row r="605" spans="1:11" ht="15.75" outlineLevel="1" x14ac:dyDescent="0.2">
      <c r="A605" s="100" t="s">
        <v>2512</v>
      </c>
      <c r="B605" s="28" t="s">
        <v>1106</v>
      </c>
      <c r="C605" s="29" t="s">
        <v>191</v>
      </c>
      <c r="D605" s="56">
        <v>1</v>
      </c>
      <c r="E605" s="176"/>
      <c r="F605" s="188">
        <f t="shared" si="159"/>
        <v>0</v>
      </c>
      <c r="G605" s="176"/>
      <c r="H605" s="188">
        <f t="shared" si="160"/>
        <v>0</v>
      </c>
      <c r="I605" s="176">
        <f t="shared" si="161"/>
        <v>0</v>
      </c>
      <c r="J605" s="188">
        <f t="shared" si="162"/>
        <v>0</v>
      </c>
      <c r="K605" s="150"/>
    </row>
    <row r="606" spans="1:11" ht="15.75" outlineLevel="1" x14ac:dyDescent="0.2">
      <c r="A606" s="100" t="s">
        <v>2513</v>
      </c>
      <c r="B606" s="28" t="s">
        <v>1107</v>
      </c>
      <c r="C606" s="29" t="s">
        <v>191</v>
      </c>
      <c r="D606" s="56">
        <v>1</v>
      </c>
      <c r="E606" s="176"/>
      <c r="F606" s="188">
        <f t="shared" si="159"/>
        <v>0</v>
      </c>
      <c r="G606" s="176"/>
      <c r="H606" s="188">
        <f t="shared" si="160"/>
        <v>0</v>
      </c>
      <c r="I606" s="176">
        <f t="shared" si="161"/>
        <v>0</v>
      </c>
      <c r="J606" s="188">
        <f t="shared" si="162"/>
        <v>0</v>
      </c>
      <c r="K606" s="150"/>
    </row>
    <row r="607" spans="1:11" ht="31.5" outlineLevel="1" x14ac:dyDescent="0.2">
      <c r="A607" s="100" t="s">
        <v>2514</v>
      </c>
      <c r="B607" s="28" t="s">
        <v>1108</v>
      </c>
      <c r="C607" s="29" t="s">
        <v>191</v>
      </c>
      <c r="D607" s="56">
        <v>1</v>
      </c>
      <c r="E607" s="176"/>
      <c r="F607" s="188">
        <f t="shared" si="159"/>
        <v>0</v>
      </c>
      <c r="G607" s="176"/>
      <c r="H607" s="188">
        <f t="shared" si="160"/>
        <v>0</v>
      </c>
      <c r="I607" s="176">
        <f t="shared" si="161"/>
        <v>0</v>
      </c>
      <c r="J607" s="188">
        <f t="shared" si="162"/>
        <v>0</v>
      </c>
      <c r="K607" s="150"/>
    </row>
    <row r="608" spans="1:11" ht="47.25" outlineLevel="1" x14ac:dyDescent="0.2">
      <c r="A608" s="100" t="s">
        <v>2515</v>
      </c>
      <c r="B608" s="28" t="s">
        <v>1109</v>
      </c>
      <c r="C608" s="29" t="s">
        <v>191</v>
      </c>
      <c r="D608" s="56">
        <v>1</v>
      </c>
      <c r="E608" s="176"/>
      <c r="F608" s="188">
        <f t="shared" si="159"/>
        <v>0</v>
      </c>
      <c r="G608" s="176"/>
      <c r="H608" s="188">
        <f t="shared" si="160"/>
        <v>0</v>
      </c>
      <c r="I608" s="176">
        <f t="shared" si="161"/>
        <v>0</v>
      </c>
      <c r="J608" s="188">
        <f t="shared" si="162"/>
        <v>0</v>
      </c>
      <c r="K608" s="150"/>
    </row>
    <row r="609" spans="1:11" ht="15.75" outlineLevel="1" x14ac:dyDescent="0.2">
      <c r="A609" s="100"/>
      <c r="B609" s="99" t="s">
        <v>1110</v>
      </c>
      <c r="C609" s="29"/>
      <c r="D609" s="56"/>
      <c r="E609" s="176"/>
      <c r="F609" s="188"/>
      <c r="G609" s="176"/>
      <c r="H609" s="188"/>
      <c r="I609" s="176"/>
      <c r="J609" s="188"/>
      <c r="K609" s="150"/>
    </row>
    <row r="610" spans="1:11" ht="15.75" outlineLevel="1" x14ac:dyDescent="0.2">
      <c r="A610" s="100" t="s">
        <v>2516</v>
      </c>
      <c r="B610" s="28" t="s">
        <v>1111</v>
      </c>
      <c r="C610" s="29" t="s">
        <v>191</v>
      </c>
      <c r="D610" s="56">
        <v>10</v>
      </c>
      <c r="E610" s="176"/>
      <c r="F610" s="188">
        <f t="shared" si="159"/>
        <v>0</v>
      </c>
      <c r="G610" s="176"/>
      <c r="H610" s="188">
        <f t="shared" si="160"/>
        <v>0</v>
      </c>
      <c r="I610" s="176">
        <f t="shared" si="161"/>
        <v>0</v>
      </c>
      <c r="J610" s="188">
        <f t="shared" si="162"/>
        <v>0</v>
      </c>
      <c r="K610" s="150"/>
    </row>
    <row r="611" spans="1:11" ht="31.5" outlineLevel="1" x14ac:dyDescent="0.2">
      <c r="A611" s="100" t="s">
        <v>2517</v>
      </c>
      <c r="B611" s="28" t="s">
        <v>1112</v>
      </c>
      <c r="C611" s="29" t="s">
        <v>191</v>
      </c>
      <c r="D611" s="56">
        <v>7</v>
      </c>
      <c r="E611" s="176"/>
      <c r="F611" s="188">
        <f t="shared" si="159"/>
        <v>0</v>
      </c>
      <c r="G611" s="176"/>
      <c r="H611" s="188">
        <f t="shared" si="160"/>
        <v>0</v>
      </c>
      <c r="I611" s="176">
        <f t="shared" si="161"/>
        <v>0</v>
      </c>
      <c r="J611" s="188">
        <f t="shared" si="162"/>
        <v>0</v>
      </c>
      <c r="K611" s="150"/>
    </row>
    <row r="612" spans="1:11" ht="15.75" outlineLevel="1" x14ac:dyDescent="0.2">
      <c r="A612" s="100" t="s">
        <v>2518</v>
      </c>
      <c r="B612" s="28" t="s">
        <v>1113</v>
      </c>
      <c r="C612" s="29" t="s">
        <v>191</v>
      </c>
      <c r="D612" s="56">
        <v>7</v>
      </c>
      <c r="E612" s="176"/>
      <c r="F612" s="188">
        <f t="shared" si="159"/>
        <v>0</v>
      </c>
      <c r="G612" s="176"/>
      <c r="H612" s="188">
        <f t="shared" si="160"/>
        <v>0</v>
      </c>
      <c r="I612" s="176">
        <f t="shared" si="161"/>
        <v>0</v>
      </c>
      <c r="J612" s="188">
        <f t="shared" si="162"/>
        <v>0</v>
      </c>
      <c r="K612" s="150"/>
    </row>
    <row r="613" spans="1:11" ht="31.5" outlineLevel="1" x14ac:dyDescent="0.2">
      <c r="A613" s="100" t="s">
        <v>2519</v>
      </c>
      <c r="B613" s="28" t="s">
        <v>1114</v>
      </c>
      <c r="C613" s="29" t="s">
        <v>191</v>
      </c>
      <c r="D613" s="56">
        <v>9</v>
      </c>
      <c r="E613" s="176"/>
      <c r="F613" s="188">
        <f t="shared" si="159"/>
        <v>0</v>
      </c>
      <c r="G613" s="176"/>
      <c r="H613" s="188">
        <f t="shared" si="160"/>
        <v>0</v>
      </c>
      <c r="I613" s="176">
        <f t="shared" si="161"/>
        <v>0</v>
      </c>
      <c r="J613" s="188">
        <f t="shared" si="162"/>
        <v>0</v>
      </c>
      <c r="K613" s="150"/>
    </row>
    <row r="614" spans="1:11" ht="15.75" outlineLevel="1" x14ac:dyDescent="0.2">
      <c r="A614" s="100"/>
      <c r="B614" s="99" t="s">
        <v>1115</v>
      </c>
      <c r="C614" s="29"/>
      <c r="D614" s="56"/>
      <c r="E614" s="176"/>
      <c r="F614" s="188"/>
      <c r="G614" s="176"/>
      <c r="H614" s="188"/>
      <c r="I614" s="176"/>
      <c r="J614" s="188"/>
      <c r="K614" s="150"/>
    </row>
    <row r="615" spans="1:11" ht="15.75" outlineLevel="1" x14ac:dyDescent="0.2">
      <c r="A615" s="100" t="s">
        <v>2520</v>
      </c>
      <c r="B615" s="28" t="s">
        <v>1116</v>
      </c>
      <c r="C615" s="29" t="s">
        <v>191</v>
      </c>
      <c r="D615" s="56">
        <v>1</v>
      </c>
      <c r="E615" s="176"/>
      <c r="F615" s="188">
        <f t="shared" si="159"/>
        <v>0</v>
      </c>
      <c r="G615" s="176"/>
      <c r="H615" s="188">
        <f t="shared" si="160"/>
        <v>0</v>
      </c>
      <c r="I615" s="176">
        <f t="shared" si="161"/>
        <v>0</v>
      </c>
      <c r="J615" s="188">
        <f t="shared" si="162"/>
        <v>0</v>
      </c>
      <c r="K615" s="150"/>
    </row>
    <row r="616" spans="1:11" ht="15.75" outlineLevel="1" x14ac:dyDescent="0.2">
      <c r="A616" s="100" t="s">
        <v>2521</v>
      </c>
      <c r="B616" s="28" t="s">
        <v>1117</v>
      </c>
      <c r="C616" s="29" t="s">
        <v>191</v>
      </c>
      <c r="D616" s="56">
        <v>1</v>
      </c>
      <c r="E616" s="176"/>
      <c r="F616" s="188">
        <f t="shared" si="159"/>
        <v>0</v>
      </c>
      <c r="G616" s="176"/>
      <c r="H616" s="188">
        <f t="shared" si="160"/>
        <v>0</v>
      </c>
      <c r="I616" s="176">
        <f t="shared" si="161"/>
        <v>0</v>
      </c>
      <c r="J616" s="188">
        <f t="shared" si="162"/>
        <v>0</v>
      </c>
      <c r="K616" s="150"/>
    </row>
    <row r="617" spans="1:11" ht="31.5" outlineLevel="1" x14ac:dyDescent="0.2">
      <c r="A617" s="100" t="s">
        <v>2522</v>
      </c>
      <c r="B617" s="28" t="s">
        <v>1118</v>
      </c>
      <c r="C617" s="29" t="s">
        <v>191</v>
      </c>
      <c r="D617" s="56">
        <v>1</v>
      </c>
      <c r="E617" s="176"/>
      <c r="F617" s="188">
        <f t="shared" si="159"/>
        <v>0</v>
      </c>
      <c r="G617" s="176"/>
      <c r="H617" s="188">
        <f t="shared" si="160"/>
        <v>0</v>
      </c>
      <c r="I617" s="176">
        <f t="shared" si="161"/>
        <v>0</v>
      </c>
      <c r="J617" s="188">
        <f t="shared" si="162"/>
        <v>0</v>
      </c>
      <c r="K617" s="150"/>
    </row>
    <row r="618" spans="1:11" ht="31.5" outlineLevel="1" x14ac:dyDescent="0.2">
      <c r="A618" s="100" t="s">
        <v>2523</v>
      </c>
      <c r="B618" s="28" t="s">
        <v>1119</v>
      </c>
      <c r="C618" s="29" t="s">
        <v>191</v>
      </c>
      <c r="D618" s="56">
        <v>1</v>
      </c>
      <c r="E618" s="176"/>
      <c r="F618" s="188">
        <f t="shared" si="159"/>
        <v>0</v>
      </c>
      <c r="G618" s="176"/>
      <c r="H618" s="188">
        <f t="shared" si="160"/>
        <v>0</v>
      </c>
      <c r="I618" s="176">
        <f t="shared" si="161"/>
        <v>0</v>
      </c>
      <c r="J618" s="188">
        <f t="shared" si="162"/>
        <v>0</v>
      </c>
      <c r="K618" s="150"/>
    </row>
    <row r="619" spans="1:11" ht="15.75" outlineLevel="1" x14ac:dyDescent="0.2">
      <c r="A619" s="100" t="s">
        <v>2524</v>
      </c>
      <c r="B619" s="28" t="s">
        <v>1120</v>
      </c>
      <c r="C619" s="29" t="s">
        <v>191</v>
      </c>
      <c r="D619" s="56">
        <v>1</v>
      </c>
      <c r="E619" s="176"/>
      <c r="F619" s="188">
        <f t="shared" si="159"/>
        <v>0</v>
      </c>
      <c r="G619" s="176"/>
      <c r="H619" s="188">
        <f t="shared" si="160"/>
        <v>0</v>
      </c>
      <c r="I619" s="176">
        <f t="shared" si="161"/>
        <v>0</v>
      </c>
      <c r="J619" s="188">
        <f t="shared" si="162"/>
        <v>0</v>
      </c>
      <c r="K619" s="150"/>
    </row>
    <row r="620" spans="1:11" ht="15.75" outlineLevel="1" x14ac:dyDescent="0.2">
      <c r="A620" s="100" t="s">
        <v>2525</v>
      </c>
      <c r="B620" s="28" t="s">
        <v>1121</v>
      </c>
      <c r="C620" s="29" t="s">
        <v>191</v>
      </c>
      <c r="D620" s="56">
        <v>1</v>
      </c>
      <c r="E620" s="176"/>
      <c r="F620" s="188">
        <f t="shared" si="159"/>
        <v>0</v>
      </c>
      <c r="G620" s="176"/>
      <c r="H620" s="188">
        <f t="shared" si="160"/>
        <v>0</v>
      </c>
      <c r="I620" s="176">
        <f t="shared" si="161"/>
        <v>0</v>
      </c>
      <c r="J620" s="188">
        <f t="shared" si="162"/>
        <v>0</v>
      </c>
      <c r="K620" s="150"/>
    </row>
    <row r="621" spans="1:11" ht="15.75" outlineLevel="1" x14ac:dyDescent="0.2">
      <c r="A621" s="100"/>
      <c r="B621" s="99" t="s">
        <v>1122</v>
      </c>
      <c r="C621" s="29"/>
      <c r="D621" s="56"/>
      <c r="E621" s="176"/>
      <c r="F621" s="188"/>
      <c r="G621" s="176"/>
      <c r="H621" s="188"/>
      <c r="I621" s="176"/>
      <c r="J621" s="188"/>
      <c r="K621" s="150"/>
    </row>
    <row r="622" spans="1:11" ht="31.5" outlineLevel="1" x14ac:dyDescent="0.2">
      <c r="A622" s="100" t="s">
        <v>2526</v>
      </c>
      <c r="B622" s="28" t="s">
        <v>1123</v>
      </c>
      <c r="C622" s="29" t="s">
        <v>191</v>
      </c>
      <c r="D622" s="56">
        <v>11</v>
      </c>
      <c r="E622" s="176"/>
      <c r="F622" s="188">
        <f t="shared" si="159"/>
        <v>0</v>
      </c>
      <c r="G622" s="176"/>
      <c r="H622" s="188">
        <f t="shared" si="160"/>
        <v>0</v>
      </c>
      <c r="I622" s="176">
        <f t="shared" si="161"/>
        <v>0</v>
      </c>
      <c r="J622" s="188">
        <f t="shared" si="162"/>
        <v>0</v>
      </c>
      <c r="K622" s="150"/>
    </row>
    <row r="623" spans="1:11" ht="31.5" outlineLevel="1" x14ac:dyDescent="0.2">
      <c r="A623" s="100" t="s">
        <v>2527</v>
      </c>
      <c r="B623" s="28" t="s">
        <v>1124</v>
      </c>
      <c r="C623" s="29" t="s">
        <v>191</v>
      </c>
      <c r="D623" s="56">
        <v>9</v>
      </c>
      <c r="E623" s="176"/>
      <c r="F623" s="188">
        <f t="shared" si="159"/>
        <v>0</v>
      </c>
      <c r="G623" s="176"/>
      <c r="H623" s="188">
        <f t="shared" si="160"/>
        <v>0</v>
      </c>
      <c r="I623" s="176">
        <f t="shared" si="161"/>
        <v>0</v>
      </c>
      <c r="J623" s="188">
        <f t="shared" si="162"/>
        <v>0</v>
      </c>
      <c r="K623" s="150"/>
    </row>
    <row r="624" spans="1:11" ht="31.5" outlineLevel="1" x14ac:dyDescent="0.2">
      <c r="A624" s="100" t="s">
        <v>2528</v>
      </c>
      <c r="B624" s="28" t="s">
        <v>1125</v>
      </c>
      <c r="C624" s="29" t="s">
        <v>191</v>
      </c>
      <c r="D624" s="56">
        <v>9</v>
      </c>
      <c r="E624" s="176"/>
      <c r="F624" s="188">
        <f t="shared" si="159"/>
        <v>0</v>
      </c>
      <c r="G624" s="176"/>
      <c r="H624" s="188">
        <f t="shared" si="160"/>
        <v>0</v>
      </c>
      <c r="I624" s="176">
        <f t="shared" si="161"/>
        <v>0</v>
      </c>
      <c r="J624" s="188">
        <f t="shared" si="162"/>
        <v>0</v>
      </c>
      <c r="K624" s="150"/>
    </row>
    <row r="625" spans="1:11" ht="15.75" outlineLevel="1" x14ac:dyDescent="0.2">
      <c r="A625" s="100" t="s">
        <v>2529</v>
      </c>
      <c r="B625" s="28" t="s">
        <v>1126</v>
      </c>
      <c r="C625" s="29" t="s">
        <v>191</v>
      </c>
      <c r="D625" s="56">
        <v>1</v>
      </c>
      <c r="E625" s="176"/>
      <c r="F625" s="188">
        <f t="shared" si="159"/>
        <v>0</v>
      </c>
      <c r="G625" s="176"/>
      <c r="H625" s="188">
        <f t="shared" si="160"/>
        <v>0</v>
      </c>
      <c r="I625" s="176">
        <f t="shared" si="161"/>
        <v>0</v>
      </c>
      <c r="J625" s="188">
        <f t="shared" si="162"/>
        <v>0</v>
      </c>
      <c r="K625" s="150"/>
    </row>
    <row r="626" spans="1:11" ht="15.75" outlineLevel="1" x14ac:dyDescent="0.2">
      <c r="A626" s="100" t="s">
        <v>2530</v>
      </c>
      <c r="B626" s="28" t="s">
        <v>1127</v>
      </c>
      <c r="C626" s="29" t="s">
        <v>191</v>
      </c>
      <c r="D626" s="56">
        <v>3</v>
      </c>
      <c r="E626" s="176"/>
      <c r="F626" s="188">
        <f t="shared" si="159"/>
        <v>0</v>
      </c>
      <c r="G626" s="176"/>
      <c r="H626" s="188">
        <f t="shared" si="160"/>
        <v>0</v>
      </c>
      <c r="I626" s="176">
        <f t="shared" si="161"/>
        <v>0</v>
      </c>
      <c r="J626" s="188">
        <f t="shared" si="162"/>
        <v>0</v>
      </c>
      <c r="K626" s="150"/>
    </row>
    <row r="627" spans="1:11" ht="31.5" outlineLevel="1" x14ac:dyDescent="0.2">
      <c r="A627" s="100" t="s">
        <v>2531</v>
      </c>
      <c r="B627" s="28" t="s">
        <v>1128</v>
      </c>
      <c r="C627" s="29" t="s">
        <v>191</v>
      </c>
      <c r="D627" s="56">
        <v>30</v>
      </c>
      <c r="E627" s="176"/>
      <c r="F627" s="188">
        <f t="shared" si="159"/>
        <v>0</v>
      </c>
      <c r="G627" s="176"/>
      <c r="H627" s="188">
        <f t="shared" si="160"/>
        <v>0</v>
      </c>
      <c r="I627" s="176">
        <f t="shared" si="161"/>
        <v>0</v>
      </c>
      <c r="J627" s="188">
        <f t="shared" si="162"/>
        <v>0</v>
      </c>
      <c r="K627" s="150"/>
    </row>
    <row r="628" spans="1:11" ht="15.75" outlineLevel="1" x14ac:dyDescent="0.2">
      <c r="A628" s="100"/>
      <c r="B628" s="99" t="s">
        <v>1129</v>
      </c>
      <c r="C628" s="29"/>
      <c r="D628" s="56"/>
      <c r="E628" s="176"/>
      <c r="F628" s="188"/>
      <c r="G628" s="176"/>
      <c r="H628" s="188"/>
      <c r="I628" s="176"/>
      <c r="J628" s="188"/>
      <c r="K628" s="150"/>
    </row>
    <row r="629" spans="1:11" ht="31.5" outlineLevel="1" x14ac:dyDescent="0.2">
      <c r="A629" s="100" t="s">
        <v>2532</v>
      </c>
      <c r="B629" s="28" t="s">
        <v>1130</v>
      </c>
      <c r="C629" s="29" t="s">
        <v>191</v>
      </c>
      <c r="D629" s="56">
        <v>20</v>
      </c>
      <c r="E629" s="176"/>
      <c r="F629" s="188">
        <f t="shared" si="159"/>
        <v>0</v>
      </c>
      <c r="G629" s="176"/>
      <c r="H629" s="188">
        <f t="shared" si="160"/>
        <v>0</v>
      </c>
      <c r="I629" s="176">
        <f t="shared" si="161"/>
        <v>0</v>
      </c>
      <c r="J629" s="188">
        <f t="shared" si="162"/>
        <v>0</v>
      </c>
      <c r="K629" s="150"/>
    </row>
    <row r="630" spans="1:11" ht="15.75" outlineLevel="1" x14ac:dyDescent="0.2">
      <c r="A630" s="100" t="s">
        <v>2533</v>
      </c>
      <c r="B630" s="28" t="s">
        <v>1131</v>
      </c>
      <c r="C630" s="29" t="s">
        <v>191</v>
      </c>
      <c r="D630" s="56">
        <v>10</v>
      </c>
      <c r="E630" s="176"/>
      <c r="F630" s="188">
        <f t="shared" si="159"/>
        <v>0</v>
      </c>
      <c r="G630" s="176"/>
      <c r="H630" s="188">
        <f t="shared" si="160"/>
        <v>0</v>
      </c>
      <c r="I630" s="176">
        <f t="shared" si="161"/>
        <v>0</v>
      </c>
      <c r="J630" s="188">
        <f t="shared" si="162"/>
        <v>0</v>
      </c>
      <c r="K630" s="150"/>
    </row>
    <row r="631" spans="1:11" ht="15.75" outlineLevel="1" x14ac:dyDescent="0.2">
      <c r="A631" s="100" t="s">
        <v>2534</v>
      </c>
      <c r="B631" s="28" t="s">
        <v>1132</v>
      </c>
      <c r="C631" s="29" t="s">
        <v>191</v>
      </c>
      <c r="D631" s="56">
        <v>10</v>
      </c>
      <c r="E631" s="176"/>
      <c r="F631" s="188">
        <f t="shared" si="159"/>
        <v>0</v>
      </c>
      <c r="G631" s="176"/>
      <c r="H631" s="188">
        <f t="shared" si="160"/>
        <v>0</v>
      </c>
      <c r="I631" s="176">
        <f t="shared" si="161"/>
        <v>0</v>
      </c>
      <c r="J631" s="188">
        <f t="shared" si="162"/>
        <v>0</v>
      </c>
      <c r="K631" s="150"/>
    </row>
    <row r="632" spans="1:11" ht="31.5" outlineLevel="1" x14ac:dyDescent="0.2">
      <c r="A632" s="100" t="s">
        <v>2535</v>
      </c>
      <c r="B632" s="28" t="s">
        <v>1133</v>
      </c>
      <c r="C632" s="29" t="s">
        <v>191</v>
      </c>
      <c r="D632" s="56">
        <v>10</v>
      </c>
      <c r="E632" s="176"/>
      <c r="F632" s="188">
        <f t="shared" si="159"/>
        <v>0</v>
      </c>
      <c r="G632" s="176"/>
      <c r="H632" s="188">
        <f t="shared" si="160"/>
        <v>0</v>
      </c>
      <c r="I632" s="176">
        <f t="shared" si="161"/>
        <v>0</v>
      </c>
      <c r="J632" s="188">
        <f t="shared" si="162"/>
        <v>0</v>
      </c>
      <c r="K632" s="150"/>
    </row>
    <row r="633" spans="1:11" ht="31.5" outlineLevel="1" x14ac:dyDescent="0.2">
      <c r="A633" s="100" t="s">
        <v>2536</v>
      </c>
      <c r="B633" s="28" t="s">
        <v>1134</v>
      </c>
      <c r="C633" s="29" t="s">
        <v>191</v>
      </c>
      <c r="D633" s="56">
        <v>1</v>
      </c>
      <c r="E633" s="176"/>
      <c r="F633" s="188">
        <f t="shared" si="159"/>
        <v>0</v>
      </c>
      <c r="G633" s="176"/>
      <c r="H633" s="188">
        <f t="shared" si="160"/>
        <v>0</v>
      </c>
      <c r="I633" s="176">
        <f t="shared" si="161"/>
        <v>0</v>
      </c>
      <c r="J633" s="188">
        <f t="shared" si="162"/>
        <v>0</v>
      </c>
      <c r="K633" s="150"/>
    </row>
    <row r="634" spans="1:11" ht="15.75" outlineLevel="1" x14ac:dyDescent="0.2">
      <c r="A634" s="100" t="s">
        <v>2537</v>
      </c>
      <c r="B634" s="28" t="s">
        <v>1135</v>
      </c>
      <c r="C634" s="29" t="s">
        <v>191</v>
      </c>
      <c r="D634" s="56">
        <v>30</v>
      </c>
      <c r="E634" s="176"/>
      <c r="F634" s="188">
        <f t="shared" si="159"/>
        <v>0</v>
      </c>
      <c r="G634" s="176"/>
      <c r="H634" s="188">
        <f t="shared" si="160"/>
        <v>0</v>
      </c>
      <c r="I634" s="176">
        <f t="shared" si="161"/>
        <v>0</v>
      </c>
      <c r="J634" s="188">
        <f t="shared" si="162"/>
        <v>0</v>
      </c>
      <c r="K634" s="150"/>
    </row>
    <row r="635" spans="1:11" ht="15.75" outlineLevel="1" x14ac:dyDescent="0.2">
      <c r="A635" s="100"/>
      <c r="B635" s="99" t="s">
        <v>1136</v>
      </c>
      <c r="C635" s="29"/>
      <c r="D635" s="56"/>
      <c r="E635" s="176"/>
      <c r="F635" s="188"/>
      <c r="G635" s="176"/>
      <c r="H635" s="188"/>
      <c r="I635" s="176"/>
      <c r="J635" s="188"/>
      <c r="K635" s="150"/>
    </row>
    <row r="636" spans="1:11" ht="31.5" outlineLevel="1" x14ac:dyDescent="0.2">
      <c r="A636" s="100" t="s">
        <v>2538</v>
      </c>
      <c r="B636" s="28" t="s">
        <v>1137</v>
      </c>
      <c r="C636" s="29" t="s">
        <v>244</v>
      </c>
      <c r="D636" s="56">
        <v>69</v>
      </c>
      <c r="E636" s="176"/>
      <c r="F636" s="188">
        <f t="shared" si="159"/>
        <v>0</v>
      </c>
      <c r="G636" s="176"/>
      <c r="H636" s="188">
        <f t="shared" si="160"/>
        <v>0</v>
      </c>
      <c r="I636" s="176">
        <f t="shared" si="161"/>
        <v>0</v>
      </c>
      <c r="J636" s="188">
        <f t="shared" si="162"/>
        <v>0</v>
      </c>
      <c r="K636" s="150"/>
    </row>
    <row r="637" spans="1:11" ht="15.75" outlineLevel="1" x14ac:dyDescent="0.2">
      <c r="A637" s="100" t="s">
        <v>2539</v>
      </c>
      <c r="B637" s="28" t="s">
        <v>1138</v>
      </c>
      <c r="C637" s="29" t="s">
        <v>244</v>
      </c>
      <c r="D637" s="56">
        <v>570</v>
      </c>
      <c r="E637" s="176"/>
      <c r="F637" s="188">
        <f t="shared" si="159"/>
        <v>0</v>
      </c>
      <c r="G637" s="176"/>
      <c r="H637" s="188">
        <f t="shared" si="160"/>
        <v>0</v>
      </c>
      <c r="I637" s="176">
        <f t="shared" si="161"/>
        <v>0</v>
      </c>
      <c r="J637" s="188">
        <f t="shared" si="162"/>
        <v>0</v>
      </c>
      <c r="K637" s="150"/>
    </row>
    <row r="638" spans="1:11" ht="31.5" outlineLevel="1" x14ac:dyDescent="0.2">
      <c r="A638" s="100" t="s">
        <v>2540</v>
      </c>
      <c r="B638" s="28" t="s">
        <v>1139</v>
      </c>
      <c r="C638" s="29" t="s">
        <v>244</v>
      </c>
      <c r="D638" s="56">
        <v>4</v>
      </c>
      <c r="E638" s="176"/>
      <c r="F638" s="188">
        <f t="shared" si="159"/>
        <v>0</v>
      </c>
      <c r="G638" s="176"/>
      <c r="H638" s="188">
        <f t="shared" si="160"/>
        <v>0</v>
      </c>
      <c r="I638" s="176">
        <f t="shared" si="161"/>
        <v>0</v>
      </c>
      <c r="J638" s="188">
        <f t="shared" si="162"/>
        <v>0</v>
      </c>
      <c r="K638" s="150"/>
    </row>
    <row r="639" spans="1:11" ht="31.5" outlineLevel="1" x14ac:dyDescent="0.2">
      <c r="A639" s="100" t="s">
        <v>2541</v>
      </c>
      <c r="B639" s="28" t="s">
        <v>1054</v>
      </c>
      <c r="C639" s="29" t="s">
        <v>244</v>
      </c>
      <c r="D639" s="56">
        <v>5</v>
      </c>
      <c r="E639" s="176"/>
      <c r="F639" s="188">
        <f t="shared" si="159"/>
        <v>0</v>
      </c>
      <c r="G639" s="176"/>
      <c r="H639" s="188">
        <f t="shared" si="160"/>
        <v>0</v>
      </c>
      <c r="I639" s="176">
        <f t="shared" si="161"/>
        <v>0</v>
      </c>
      <c r="J639" s="188">
        <f t="shared" si="162"/>
        <v>0</v>
      </c>
      <c r="K639" s="150"/>
    </row>
    <row r="640" spans="1:11" ht="15.75" outlineLevel="1" x14ac:dyDescent="0.2">
      <c r="A640" s="100" t="s">
        <v>2542</v>
      </c>
      <c r="B640" s="28" t="s">
        <v>1140</v>
      </c>
      <c r="C640" s="29" t="s">
        <v>191</v>
      </c>
      <c r="D640" s="56">
        <v>1</v>
      </c>
      <c r="E640" s="176"/>
      <c r="F640" s="188">
        <f t="shared" si="159"/>
        <v>0</v>
      </c>
      <c r="G640" s="176"/>
      <c r="H640" s="188">
        <f t="shared" si="160"/>
        <v>0</v>
      </c>
      <c r="I640" s="176">
        <f t="shared" si="161"/>
        <v>0</v>
      </c>
      <c r="J640" s="188">
        <f t="shared" si="162"/>
        <v>0</v>
      </c>
      <c r="K640" s="150"/>
    </row>
    <row r="641" spans="1:11" ht="15.75" outlineLevel="1" x14ac:dyDescent="0.2">
      <c r="A641" s="100" t="s">
        <v>2543</v>
      </c>
      <c r="B641" s="28" t="s">
        <v>1087</v>
      </c>
      <c r="C641" s="29" t="s">
        <v>191</v>
      </c>
      <c r="D641" s="56">
        <v>1</v>
      </c>
      <c r="E641" s="176"/>
      <c r="F641" s="188">
        <f t="shared" si="159"/>
        <v>0</v>
      </c>
      <c r="G641" s="176"/>
      <c r="H641" s="188">
        <f t="shared" si="160"/>
        <v>0</v>
      </c>
      <c r="I641" s="176">
        <f t="shared" si="161"/>
        <v>0</v>
      </c>
      <c r="J641" s="188">
        <f t="shared" si="162"/>
        <v>0</v>
      </c>
      <c r="K641" s="150"/>
    </row>
    <row r="642" spans="1:11" ht="15.75" outlineLevel="1" x14ac:dyDescent="0.2">
      <c r="A642" s="100" t="s">
        <v>2544</v>
      </c>
      <c r="B642" s="28" t="s">
        <v>1141</v>
      </c>
      <c r="C642" s="29" t="s">
        <v>244</v>
      </c>
      <c r="D642" s="56">
        <v>635</v>
      </c>
      <c r="E642" s="176"/>
      <c r="F642" s="188">
        <f t="shared" si="159"/>
        <v>0</v>
      </c>
      <c r="G642" s="176"/>
      <c r="H642" s="188">
        <f t="shared" si="160"/>
        <v>0</v>
      </c>
      <c r="I642" s="176">
        <f t="shared" si="161"/>
        <v>0</v>
      </c>
      <c r="J642" s="188">
        <f t="shared" si="162"/>
        <v>0</v>
      </c>
      <c r="K642" s="150"/>
    </row>
    <row r="643" spans="1:11" ht="31.5" outlineLevel="1" x14ac:dyDescent="0.2">
      <c r="A643" s="100" t="s">
        <v>2545</v>
      </c>
      <c r="B643" s="28" t="s">
        <v>1455</v>
      </c>
      <c r="C643" s="29" t="s">
        <v>570</v>
      </c>
      <c r="D643" s="56">
        <v>13</v>
      </c>
      <c r="E643" s="176"/>
      <c r="F643" s="188">
        <f t="shared" si="159"/>
        <v>0</v>
      </c>
      <c r="G643" s="176"/>
      <c r="H643" s="188">
        <f t="shared" si="160"/>
        <v>0</v>
      </c>
      <c r="I643" s="176">
        <f t="shared" si="161"/>
        <v>0</v>
      </c>
      <c r="J643" s="188">
        <f t="shared" si="162"/>
        <v>0</v>
      </c>
      <c r="K643" s="150"/>
    </row>
    <row r="644" spans="1:11" ht="15.75" outlineLevel="1" x14ac:dyDescent="0.2">
      <c r="A644" s="100" t="s">
        <v>2546</v>
      </c>
      <c r="B644" s="28" t="s">
        <v>1064</v>
      </c>
      <c r="C644" s="29" t="s">
        <v>191</v>
      </c>
      <c r="D644" s="56">
        <v>1300</v>
      </c>
      <c r="E644" s="176"/>
      <c r="F644" s="188">
        <f t="shared" si="159"/>
        <v>0</v>
      </c>
      <c r="G644" s="176"/>
      <c r="H644" s="188">
        <f t="shared" si="160"/>
        <v>0</v>
      </c>
      <c r="I644" s="176">
        <f t="shared" si="161"/>
        <v>0</v>
      </c>
      <c r="J644" s="188">
        <f t="shared" si="162"/>
        <v>0</v>
      </c>
      <c r="K644" s="150"/>
    </row>
    <row r="645" spans="1:11" ht="31.5" outlineLevel="1" x14ac:dyDescent="0.2">
      <c r="A645" s="100" t="s">
        <v>2547</v>
      </c>
      <c r="B645" s="28" t="s">
        <v>1065</v>
      </c>
      <c r="C645" s="29" t="s">
        <v>191</v>
      </c>
      <c r="D645" s="56">
        <v>2</v>
      </c>
      <c r="E645" s="176"/>
      <c r="F645" s="188">
        <f t="shared" si="159"/>
        <v>0</v>
      </c>
      <c r="G645" s="176"/>
      <c r="H645" s="188">
        <f t="shared" si="160"/>
        <v>0</v>
      </c>
      <c r="I645" s="176">
        <f t="shared" si="161"/>
        <v>0</v>
      </c>
      <c r="J645" s="188">
        <f t="shared" si="162"/>
        <v>0</v>
      </c>
      <c r="K645" s="150"/>
    </row>
    <row r="646" spans="1:11" ht="15.75" outlineLevel="1" x14ac:dyDescent="0.2">
      <c r="A646" s="100" t="s">
        <v>2548</v>
      </c>
      <c r="B646" s="28" t="s">
        <v>1142</v>
      </c>
      <c r="C646" s="29" t="s">
        <v>244</v>
      </c>
      <c r="D646" s="56">
        <v>1</v>
      </c>
      <c r="E646" s="176"/>
      <c r="F646" s="188">
        <f t="shared" si="159"/>
        <v>0</v>
      </c>
      <c r="G646" s="176"/>
      <c r="H646" s="188">
        <f t="shared" si="160"/>
        <v>0</v>
      </c>
      <c r="I646" s="176">
        <f t="shared" si="161"/>
        <v>0</v>
      </c>
      <c r="J646" s="188">
        <f t="shared" si="162"/>
        <v>0</v>
      </c>
      <c r="K646" s="150"/>
    </row>
    <row r="647" spans="1:11" ht="31.5" outlineLevel="1" x14ac:dyDescent="0.2">
      <c r="A647" s="100" t="s">
        <v>2549</v>
      </c>
      <c r="B647" s="28" t="s">
        <v>1143</v>
      </c>
      <c r="C647" s="29" t="s">
        <v>191</v>
      </c>
      <c r="D647" s="56">
        <v>1</v>
      </c>
      <c r="E647" s="176"/>
      <c r="F647" s="188">
        <f t="shared" si="159"/>
        <v>0</v>
      </c>
      <c r="G647" s="176"/>
      <c r="H647" s="188">
        <f t="shared" si="160"/>
        <v>0</v>
      </c>
      <c r="I647" s="176">
        <f t="shared" si="161"/>
        <v>0</v>
      </c>
      <c r="J647" s="188">
        <f t="shared" si="162"/>
        <v>0</v>
      </c>
      <c r="K647" s="150"/>
    </row>
    <row r="648" spans="1:11" ht="31.5" outlineLevel="1" x14ac:dyDescent="0.2">
      <c r="A648" s="100" t="s">
        <v>2550</v>
      </c>
      <c r="B648" s="28" t="s">
        <v>1144</v>
      </c>
      <c r="C648" s="29" t="s">
        <v>191</v>
      </c>
      <c r="D648" s="56">
        <v>1</v>
      </c>
      <c r="E648" s="176"/>
      <c r="F648" s="188">
        <f t="shared" si="159"/>
        <v>0</v>
      </c>
      <c r="G648" s="176"/>
      <c r="H648" s="188">
        <f t="shared" si="160"/>
        <v>0</v>
      </c>
      <c r="I648" s="176">
        <f t="shared" si="161"/>
        <v>0</v>
      </c>
      <c r="J648" s="188">
        <f t="shared" si="162"/>
        <v>0</v>
      </c>
      <c r="K648" s="150"/>
    </row>
    <row r="649" spans="1:11" ht="15.75" outlineLevel="1" x14ac:dyDescent="0.2">
      <c r="A649" s="100" t="s">
        <v>2551</v>
      </c>
      <c r="B649" s="28" t="s">
        <v>1145</v>
      </c>
      <c r="C649" s="29" t="s">
        <v>191</v>
      </c>
      <c r="D649" s="56">
        <v>1</v>
      </c>
      <c r="E649" s="176"/>
      <c r="F649" s="188">
        <f t="shared" si="159"/>
        <v>0</v>
      </c>
      <c r="G649" s="176"/>
      <c r="H649" s="188">
        <f t="shared" si="160"/>
        <v>0</v>
      </c>
      <c r="I649" s="176">
        <f t="shared" si="161"/>
        <v>0</v>
      </c>
      <c r="J649" s="188">
        <f t="shared" si="162"/>
        <v>0</v>
      </c>
      <c r="K649" s="150"/>
    </row>
    <row r="650" spans="1:11" ht="15.75" outlineLevel="1" x14ac:dyDescent="0.2">
      <c r="A650" s="100" t="s">
        <v>2552</v>
      </c>
      <c r="B650" s="28" t="s">
        <v>1146</v>
      </c>
      <c r="C650" s="29" t="s">
        <v>191</v>
      </c>
      <c r="D650" s="56">
        <v>4</v>
      </c>
      <c r="E650" s="176"/>
      <c r="F650" s="188">
        <f t="shared" si="159"/>
        <v>0</v>
      </c>
      <c r="G650" s="176"/>
      <c r="H650" s="188">
        <f t="shared" si="160"/>
        <v>0</v>
      </c>
      <c r="I650" s="176">
        <f t="shared" si="161"/>
        <v>0</v>
      </c>
      <c r="J650" s="188">
        <f t="shared" si="162"/>
        <v>0</v>
      </c>
      <c r="K650" s="150"/>
    </row>
    <row r="651" spans="1:11" ht="15.75" outlineLevel="1" x14ac:dyDescent="0.2">
      <c r="A651" s="100" t="s">
        <v>2553</v>
      </c>
      <c r="B651" s="28" t="s">
        <v>1147</v>
      </c>
      <c r="C651" s="29" t="s">
        <v>191</v>
      </c>
      <c r="D651" s="56">
        <v>93</v>
      </c>
      <c r="E651" s="176"/>
      <c r="F651" s="188">
        <f t="shared" si="159"/>
        <v>0</v>
      </c>
      <c r="G651" s="176"/>
      <c r="H651" s="188">
        <f t="shared" si="160"/>
        <v>0</v>
      </c>
      <c r="I651" s="176">
        <f t="shared" si="161"/>
        <v>0</v>
      </c>
      <c r="J651" s="188">
        <f t="shared" si="162"/>
        <v>0</v>
      </c>
      <c r="K651" s="150"/>
    </row>
    <row r="652" spans="1:11" ht="15.75" outlineLevel="1" x14ac:dyDescent="0.2">
      <c r="A652" s="100"/>
      <c r="B652" s="99" t="s">
        <v>1148</v>
      </c>
      <c r="C652" s="29"/>
      <c r="D652" s="56"/>
      <c r="E652" s="176"/>
      <c r="F652" s="188"/>
      <c r="G652" s="176"/>
      <c r="H652" s="188"/>
      <c r="I652" s="176"/>
      <c r="J652" s="188"/>
      <c r="K652" s="150"/>
    </row>
    <row r="653" spans="1:11" ht="31.5" outlineLevel="1" x14ac:dyDescent="0.2">
      <c r="A653" s="100" t="s">
        <v>2554</v>
      </c>
      <c r="B653" s="28" t="s">
        <v>1137</v>
      </c>
      <c r="C653" s="29" t="s">
        <v>244</v>
      </c>
      <c r="D653" s="56">
        <v>296</v>
      </c>
      <c r="E653" s="176"/>
      <c r="F653" s="188">
        <f t="shared" si="159"/>
        <v>0</v>
      </c>
      <c r="G653" s="176"/>
      <c r="H653" s="188">
        <f t="shared" si="160"/>
        <v>0</v>
      </c>
      <c r="I653" s="176">
        <f t="shared" si="161"/>
        <v>0</v>
      </c>
      <c r="J653" s="188">
        <f t="shared" si="162"/>
        <v>0</v>
      </c>
      <c r="K653" s="150"/>
    </row>
    <row r="654" spans="1:11" ht="15.75" outlineLevel="1" x14ac:dyDescent="0.2">
      <c r="A654" s="100" t="s">
        <v>2555</v>
      </c>
      <c r="B654" s="28" t="s">
        <v>1138</v>
      </c>
      <c r="C654" s="29" t="s">
        <v>244</v>
      </c>
      <c r="D654" s="56">
        <v>56</v>
      </c>
      <c r="E654" s="176"/>
      <c r="F654" s="188">
        <f t="shared" si="159"/>
        <v>0</v>
      </c>
      <c r="G654" s="176"/>
      <c r="H654" s="188">
        <f t="shared" si="160"/>
        <v>0</v>
      </c>
      <c r="I654" s="176">
        <f t="shared" si="161"/>
        <v>0</v>
      </c>
      <c r="J654" s="188">
        <f t="shared" si="162"/>
        <v>0</v>
      </c>
      <c r="K654" s="150"/>
    </row>
    <row r="655" spans="1:11" ht="15.75" outlineLevel="1" x14ac:dyDescent="0.2">
      <c r="A655" s="100" t="s">
        <v>2556</v>
      </c>
      <c r="B655" s="28" t="s">
        <v>1149</v>
      </c>
      <c r="C655" s="29" t="s">
        <v>244</v>
      </c>
      <c r="D655" s="56">
        <v>116</v>
      </c>
      <c r="E655" s="176"/>
      <c r="F655" s="188">
        <f t="shared" si="159"/>
        <v>0</v>
      </c>
      <c r="G655" s="176"/>
      <c r="H655" s="188">
        <f t="shared" si="160"/>
        <v>0</v>
      </c>
      <c r="I655" s="176">
        <f t="shared" si="161"/>
        <v>0</v>
      </c>
      <c r="J655" s="188">
        <f t="shared" si="162"/>
        <v>0</v>
      </c>
      <c r="K655" s="150"/>
    </row>
    <row r="656" spans="1:11" ht="31.5" outlineLevel="1" x14ac:dyDescent="0.2">
      <c r="A656" s="100" t="s">
        <v>2557</v>
      </c>
      <c r="B656" s="28" t="s">
        <v>1139</v>
      </c>
      <c r="C656" s="29" t="s">
        <v>244</v>
      </c>
      <c r="D656" s="56">
        <v>39</v>
      </c>
      <c r="E656" s="176"/>
      <c r="F656" s="188">
        <f t="shared" si="159"/>
        <v>0</v>
      </c>
      <c r="G656" s="176"/>
      <c r="H656" s="188">
        <f t="shared" si="160"/>
        <v>0</v>
      </c>
      <c r="I656" s="176">
        <f t="shared" si="161"/>
        <v>0</v>
      </c>
      <c r="J656" s="188">
        <f t="shared" si="162"/>
        <v>0</v>
      </c>
      <c r="K656" s="150"/>
    </row>
    <row r="657" spans="1:11" ht="15.75" outlineLevel="1" x14ac:dyDescent="0.2">
      <c r="A657" s="100" t="s">
        <v>2558</v>
      </c>
      <c r="B657" s="28" t="s">
        <v>1141</v>
      </c>
      <c r="C657" s="29" t="s">
        <v>244</v>
      </c>
      <c r="D657" s="56">
        <v>505</v>
      </c>
      <c r="E657" s="176"/>
      <c r="F657" s="188">
        <f t="shared" si="159"/>
        <v>0</v>
      </c>
      <c r="G657" s="176"/>
      <c r="H657" s="188">
        <f t="shared" si="160"/>
        <v>0</v>
      </c>
      <c r="I657" s="176">
        <f t="shared" si="161"/>
        <v>0</v>
      </c>
      <c r="J657" s="188">
        <f t="shared" si="162"/>
        <v>0</v>
      </c>
      <c r="K657" s="150"/>
    </row>
    <row r="658" spans="1:11" ht="31.5" outlineLevel="1" x14ac:dyDescent="0.2">
      <c r="A658" s="100" t="s">
        <v>2559</v>
      </c>
      <c r="B658" s="28" t="s">
        <v>1455</v>
      </c>
      <c r="C658" s="29" t="s">
        <v>570</v>
      </c>
      <c r="D658" s="56">
        <v>11</v>
      </c>
      <c r="E658" s="176"/>
      <c r="F658" s="188">
        <f t="shared" si="159"/>
        <v>0</v>
      </c>
      <c r="G658" s="176"/>
      <c r="H658" s="188">
        <f t="shared" si="160"/>
        <v>0</v>
      </c>
      <c r="I658" s="176">
        <f t="shared" si="161"/>
        <v>0</v>
      </c>
      <c r="J658" s="188">
        <f t="shared" si="162"/>
        <v>0</v>
      </c>
      <c r="K658" s="150"/>
    </row>
    <row r="659" spans="1:11" ht="15.75" outlineLevel="1" x14ac:dyDescent="0.2">
      <c r="A659" s="100" t="s">
        <v>2560</v>
      </c>
      <c r="B659" s="28" t="s">
        <v>1064</v>
      </c>
      <c r="C659" s="29" t="s">
        <v>191</v>
      </c>
      <c r="D659" s="56">
        <v>1100</v>
      </c>
      <c r="E659" s="176"/>
      <c r="F659" s="188">
        <f t="shared" si="159"/>
        <v>0</v>
      </c>
      <c r="G659" s="176"/>
      <c r="H659" s="188">
        <f t="shared" si="160"/>
        <v>0</v>
      </c>
      <c r="I659" s="176">
        <f t="shared" si="161"/>
        <v>0</v>
      </c>
      <c r="J659" s="188">
        <f t="shared" si="162"/>
        <v>0</v>
      </c>
      <c r="K659" s="150"/>
    </row>
    <row r="660" spans="1:11" ht="31.5" outlineLevel="1" x14ac:dyDescent="0.2">
      <c r="A660" s="100" t="s">
        <v>2561</v>
      </c>
      <c r="B660" s="28" t="s">
        <v>1065</v>
      </c>
      <c r="C660" s="29" t="s">
        <v>191</v>
      </c>
      <c r="D660" s="56">
        <v>3</v>
      </c>
      <c r="E660" s="176"/>
      <c r="F660" s="188">
        <f t="shared" si="159"/>
        <v>0</v>
      </c>
      <c r="G660" s="176"/>
      <c r="H660" s="188">
        <f t="shared" si="160"/>
        <v>0</v>
      </c>
      <c r="I660" s="176">
        <f t="shared" si="161"/>
        <v>0</v>
      </c>
      <c r="J660" s="188">
        <f t="shared" si="162"/>
        <v>0</v>
      </c>
      <c r="K660" s="150"/>
    </row>
    <row r="661" spans="1:11" ht="15.75" outlineLevel="1" x14ac:dyDescent="0.2">
      <c r="A661" s="100" t="s">
        <v>2562</v>
      </c>
      <c r="B661" s="28" t="s">
        <v>1142</v>
      </c>
      <c r="C661" s="29" t="s">
        <v>244</v>
      </c>
      <c r="D661" s="56">
        <v>2</v>
      </c>
      <c r="E661" s="176"/>
      <c r="F661" s="188">
        <f t="shared" si="159"/>
        <v>0</v>
      </c>
      <c r="G661" s="176"/>
      <c r="H661" s="188">
        <f t="shared" si="160"/>
        <v>0</v>
      </c>
      <c r="I661" s="176">
        <f t="shared" si="161"/>
        <v>0</v>
      </c>
      <c r="J661" s="188">
        <f t="shared" si="162"/>
        <v>0</v>
      </c>
      <c r="K661" s="150"/>
    </row>
    <row r="662" spans="1:11" ht="15.75" outlineLevel="1" x14ac:dyDescent="0.2">
      <c r="A662" s="180" t="s">
        <v>2563</v>
      </c>
      <c r="B662" s="99" t="s">
        <v>1454</v>
      </c>
      <c r="C662" s="102" t="s">
        <v>131</v>
      </c>
      <c r="D662" s="103">
        <v>1</v>
      </c>
      <c r="E662" s="178"/>
      <c r="F662" s="189">
        <f t="shared" si="159"/>
        <v>0</v>
      </c>
      <c r="G662" s="178"/>
      <c r="H662" s="189">
        <f t="shared" si="160"/>
        <v>0</v>
      </c>
      <c r="I662" s="178">
        <f t="shared" si="161"/>
        <v>0</v>
      </c>
      <c r="J662" s="189">
        <f t="shared" si="162"/>
        <v>0</v>
      </c>
      <c r="K662" s="150"/>
    </row>
    <row r="663" spans="1:11" ht="15.75" x14ac:dyDescent="0.2">
      <c r="A663" s="64" t="s">
        <v>1895</v>
      </c>
      <c r="B663" s="63" t="s">
        <v>1169</v>
      </c>
      <c r="C663" s="65"/>
      <c r="D663" s="66"/>
      <c r="E663" s="175"/>
      <c r="F663" s="187">
        <f>SUBTOTAL(9,F665:F689)</f>
        <v>0</v>
      </c>
      <c r="G663" s="175"/>
      <c r="H663" s="187">
        <f>SUBTOTAL(9,H665:H689)</f>
        <v>0</v>
      </c>
      <c r="I663" s="175"/>
      <c r="J663" s="187">
        <f>SUBTOTAL(9,J665:J689)</f>
        <v>0</v>
      </c>
      <c r="K663" s="107" t="s">
        <v>1243</v>
      </c>
    </row>
    <row r="664" spans="1:11" ht="15.75" outlineLevel="1" x14ac:dyDescent="0.2">
      <c r="A664" s="100"/>
      <c r="B664" s="99" t="s">
        <v>1236</v>
      </c>
      <c r="C664" s="29"/>
      <c r="D664" s="56"/>
      <c r="E664" s="176"/>
      <c r="F664" s="188"/>
      <c r="G664" s="176"/>
      <c r="H664" s="188"/>
      <c r="I664" s="176"/>
      <c r="J664" s="188"/>
      <c r="K664" s="150"/>
    </row>
    <row r="665" spans="1:11" ht="31.5" outlineLevel="1" x14ac:dyDescent="0.2">
      <c r="A665" s="100" t="s">
        <v>2564</v>
      </c>
      <c r="B665" s="28" t="s">
        <v>1226</v>
      </c>
      <c r="C665" s="29" t="s">
        <v>191</v>
      </c>
      <c r="D665" s="56">
        <v>1</v>
      </c>
      <c r="E665" s="176"/>
      <c r="F665" s="188">
        <f t="shared" ref="F665:F673" si="163">E665*D665</f>
        <v>0</v>
      </c>
      <c r="G665" s="176"/>
      <c r="H665" s="188">
        <f t="shared" ref="H665:H673" si="164">G665*D665</f>
        <v>0</v>
      </c>
      <c r="I665" s="176">
        <f t="shared" ref="I665:I666" si="165">E665+G665</f>
        <v>0</v>
      </c>
      <c r="J665" s="188">
        <f t="shared" ref="J665:J666" si="166">D665*I665</f>
        <v>0</v>
      </c>
      <c r="K665" s="150"/>
    </row>
    <row r="666" spans="1:11" ht="47.25" outlineLevel="1" x14ac:dyDescent="0.2">
      <c r="A666" s="100" t="s">
        <v>2565</v>
      </c>
      <c r="B666" s="28" t="s">
        <v>1227</v>
      </c>
      <c r="C666" s="29" t="s">
        <v>191</v>
      </c>
      <c r="D666" s="56">
        <v>1</v>
      </c>
      <c r="E666" s="176"/>
      <c r="F666" s="188">
        <f t="shared" si="163"/>
        <v>0</v>
      </c>
      <c r="G666" s="176"/>
      <c r="H666" s="188">
        <f t="shared" si="164"/>
        <v>0</v>
      </c>
      <c r="I666" s="176">
        <f t="shared" si="165"/>
        <v>0</v>
      </c>
      <c r="J666" s="188">
        <f t="shared" si="166"/>
        <v>0</v>
      </c>
      <c r="K666" s="153"/>
    </row>
    <row r="667" spans="1:11" ht="31.5" outlineLevel="1" x14ac:dyDescent="0.2">
      <c r="A667" s="100" t="s">
        <v>2566</v>
      </c>
      <c r="B667" s="28" t="s">
        <v>1767</v>
      </c>
      <c r="C667" s="29" t="s">
        <v>191</v>
      </c>
      <c r="D667" s="56">
        <v>4</v>
      </c>
      <c r="E667" s="176"/>
      <c r="F667" s="188">
        <f t="shared" si="163"/>
        <v>0</v>
      </c>
      <c r="G667" s="176"/>
      <c r="H667" s="188">
        <f t="shared" si="164"/>
        <v>0</v>
      </c>
      <c r="I667" s="176">
        <f t="shared" ref="I667:I673" si="167">E667+G667</f>
        <v>0</v>
      </c>
      <c r="J667" s="188">
        <f t="shared" ref="J667:J673" si="168">D667*I667</f>
        <v>0</v>
      </c>
      <c r="K667" s="150"/>
    </row>
    <row r="668" spans="1:11" ht="31.5" outlineLevel="1" x14ac:dyDescent="0.2">
      <c r="A668" s="100" t="s">
        <v>2567</v>
      </c>
      <c r="B668" s="28" t="s">
        <v>1228</v>
      </c>
      <c r="C668" s="29" t="s">
        <v>191</v>
      </c>
      <c r="D668" s="56">
        <v>6</v>
      </c>
      <c r="E668" s="176"/>
      <c r="F668" s="188">
        <f t="shared" si="163"/>
        <v>0</v>
      </c>
      <c r="G668" s="176"/>
      <c r="H668" s="188">
        <f t="shared" si="164"/>
        <v>0</v>
      </c>
      <c r="I668" s="176">
        <f t="shared" si="167"/>
        <v>0</v>
      </c>
      <c r="J668" s="188">
        <f t="shared" si="168"/>
        <v>0</v>
      </c>
      <c r="K668" s="150"/>
    </row>
    <row r="669" spans="1:11" ht="31.5" outlineLevel="1" x14ac:dyDescent="0.2">
      <c r="A669" s="100" t="s">
        <v>2568</v>
      </c>
      <c r="B669" s="28" t="s">
        <v>1229</v>
      </c>
      <c r="C669" s="29" t="s">
        <v>191</v>
      </c>
      <c r="D669" s="56">
        <v>13</v>
      </c>
      <c r="E669" s="176"/>
      <c r="F669" s="188">
        <f t="shared" si="163"/>
        <v>0</v>
      </c>
      <c r="G669" s="176"/>
      <c r="H669" s="188">
        <f t="shared" si="164"/>
        <v>0</v>
      </c>
      <c r="I669" s="176">
        <f t="shared" si="167"/>
        <v>0</v>
      </c>
      <c r="J669" s="188">
        <f t="shared" si="168"/>
        <v>0</v>
      </c>
      <c r="K669" s="150"/>
    </row>
    <row r="670" spans="1:11" ht="31.5" outlineLevel="1" x14ac:dyDescent="0.2">
      <c r="A670" s="100" t="s">
        <v>2569</v>
      </c>
      <c r="B670" s="28" t="s">
        <v>1230</v>
      </c>
      <c r="C670" s="29" t="s">
        <v>191</v>
      </c>
      <c r="D670" s="56">
        <v>5</v>
      </c>
      <c r="E670" s="176"/>
      <c r="F670" s="188">
        <f t="shared" si="163"/>
        <v>0</v>
      </c>
      <c r="G670" s="176"/>
      <c r="H670" s="188">
        <f t="shared" si="164"/>
        <v>0</v>
      </c>
      <c r="I670" s="176">
        <f t="shared" si="167"/>
        <v>0</v>
      </c>
      <c r="J670" s="188">
        <f t="shared" si="168"/>
        <v>0</v>
      </c>
      <c r="K670" s="150"/>
    </row>
    <row r="671" spans="1:11" ht="15.75" outlineLevel="1" x14ac:dyDescent="0.2">
      <c r="A671" s="100" t="s">
        <v>2570</v>
      </c>
      <c r="B671" s="28" t="s">
        <v>1127</v>
      </c>
      <c r="C671" s="29" t="s">
        <v>191</v>
      </c>
      <c r="D671" s="56">
        <v>5</v>
      </c>
      <c r="E671" s="176"/>
      <c r="F671" s="188">
        <f t="shared" si="163"/>
        <v>0</v>
      </c>
      <c r="G671" s="176"/>
      <c r="H671" s="188">
        <f t="shared" si="164"/>
        <v>0</v>
      </c>
      <c r="I671" s="176">
        <f t="shared" si="167"/>
        <v>0</v>
      </c>
      <c r="J671" s="188">
        <f t="shared" si="168"/>
        <v>0</v>
      </c>
      <c r="K671" s="150"/>
    </row>
    <row r="672" spans="1:11" ht="15.75" outlineLevel="1" x14ac:dyDescent="0.2">
      <c r="A672" s="100" t="s">
        <v>2571</v>
      </c>
      <c r="B672" s="28" t="s">
        <v>1231</v>
      </c>
      <c r="C672" s="29" t="s">
        <v>191</v>
      </c>
      <c r="D672" s="56">
        <v>5</v>
      </c>
      <c r="E672" s="176"/>
      <c r="F672" s="188">
        <f t="shared" si="163"/>
        <v>0</v>
      </c>
      <c r="G672" s="176"/>
      <c r="H672" s="188">
        <f t="shared" si="164"/>
        <v>0</v>
      </c>
      <c r="I672" s="176">
        <f t="shared" si="167"/>
        <v>0</v>
      </c>
      <c r="J672" s="188">
        <f t="shared" si="168"/>
        <v>0</v>
      </c>
      <c r="K672" s="150"/>
    </row>
    <row r="673" spans="1:11" ht="15.75" outlineLevel="1" x14ac:dyDescent="0.2">
      <c r="A673" s="100" t="s">
        <v>2572</v>
      </c>
      <c r="B673" s="28" t="s">
        <v>1232</v>
      </c>
      <c r="C673" s="29" t="s">
        <v>191</v>
      </c>
      <c r="D673" s="56">
        <v>20</v>
      </c>
      <c r="E673" s="176"/>
      <c r="F673" s="188">
        <f t="shared" si="163"/>
        <v>0</v>
      </c>
      <c r="G673" s="176"/>
      <c r="H673" s="188">
        <f t="shared" si="164"/>
        <v>0</v>
      </c>
      <c r="I673" s="176">
        <f t="shared" si="167"/>
        <v>0</v>
      </c>
      <c r="J673" s="188">
        <f t="shared" si="168"/>
        <v>0</v>
      </c>
      <c r="K673" s="150"/>
    </row>
    <row r="674" spans="1:11" ht="31.5" outlineLevel="1" x14ac:dyDescent="0.2">
      <c r="A674" s="100" t="s">
        <v>2573</v>
      </c>
      <c r="B674" s="28" t="s">
        <v>1233</v>
      </c>
      <c r="C674" s="29" t="s">
        <v>191</v>
      </c>
      <c r="D674" s="56">
        <v>6</v>
      </c>
      <c r="E674" s="176"/>
      <c r="F674" s="188">
        <f t="shared" ref="F674:F689" si="169">E674*D674</f>
        <v>0</v>
      </c>
      <c r="G674" s="176"/>
      <c r="H674" s="188">
        <f t="shared" ref="H674:H689" si="170">G674*D674</f>
        <v>0</v>
      </c>
      <c r="I674" s="176">
        <f t="shared" ref="I674:I689" si="171">E674+G674</f>
        <v>0</v>
      </c>
      <c r="J674" s="188">
        <f t="shared" ref="J674:J689" si="172">D674*I674</f>
        <v>0</v>
      </c>
      <c r="K674" s="150"/>
    </row>
    <row r="675" spans="1:11" ht="31.5" outlineLevel="1" x14ac:dyDescent="0.2">
      <c r="A675" s="100" t="s">
        <v>2574</v>
      </c>
      <c r="B675" s="28" t="s">
        <v>1234</v>
      </c>
      <c r="C675" s="29" t="s">
        <v>191</v>
      </c>
      <c r="D675" s="56">
        <v>9</v>
      </c>
      <c r="E675" s="176"/>
      <c r="F675" s="188">
        <f t="shared" si="169"/>
        <v>0</v>
      </c>
      <c r="G675" s="176"/>
      <c r="H675" s="188">
        <f t="shared" si="170"/>
        <v>0</v>
      </c>
      <c r="I675" s="176">
        <f t="shared" si="171"/>
        <v>0</v>
      </c>
      <c r="J675" s="188">
        <f t="shared" si="172"/>
        <v>0</v>
      </c>
      <c r="K675" s="150"/>
    </row>
    <row r="676" spans="1:11" ht="31.5" outlineLevel="1" x14ac:dyDescent="0.2">
      <c r="A676" s="100" t="s">
        <v>2575</v>
      </c>
      <c r="B676" s="28" t="s">
        <v>1235</v>
      </c>
      <c r="C676" s="29" t="s">
        <v>191</v>
      </c>
      <c r="D676" s="56">
        <v>12</v>
      </c>
      <c r="E676" s="176"/>
      <c r="F676" s="188">
        <f t="shared" si="169"/>
        <v>0</v>
      </c>
      <c r="G676" s="176"/>
      <c r="H676" s="188">
        <f t="shared" si="170"/>
        <v>0</v>
      </c>
      <c r="I676" s="176">
        <f t="shared" si="171"/>
        <v>0</v>
      </c>
      <c r="J676" s="188">
        <f t="shared" si="172"/>
        <v>0</v>
      </c>
      <c r="K676" s="150"/>
    </row>
    <row r="677" spans="1:11" ht="31.5" outlineLevel="1" x14ac:dyDescent="0.2">
      <c r="A677" s="100" t="s">
        <v>2576</v>
      </c>
      <c r="B677" s="28" t="s">
        <v>1456</v>
      </c>
      <c r="C677" s="29" t="s">
        <v>191</v>
      </c>
      <c r="D677" s="56">
        <v>1</v>
      </c>
      <c r="E677" s="176"/>
      <c r="F677" s="188">
        <f t="shared" si="169"/>
        <v>0</v>
      </c>
      <c r="G677" s="176"/>
      <c r="H677" s="188">
        <f t="shared" si="170"/>
        <v>0</v>
      </c>
      <c r="I677" s="176">
        <f t="shared" si="171"/>
        <v>0</v>
      </c>
      <c r="J677" s="188">
        <f t="shared" si="172"/>
        <v>0</v>
      </c>
      <c r="K677" s="150"/>
    </row>
    <row r="678" spans="1:11" ht="15.75" outlineLevel="1" x14ac:dyDescent="0.2">
      <c r="A678" s="100" t="s">
        <v>2577</v>
      </c>
      <c r="B678" s="28" t="s">
        <v>1457</v>
      </c>
      <c r="C678" s="29" t="s">
        <v>191</v>
      </c>
      <c r="D678" s="56">
        <v>1</v>
      </c>
      <c r="E678" s="176"/>
      <c r="F678" s="188">
        <f t="shared" si="169"/>
        <v>0</v>
      </c>
      <c r="G678" s="176"/>
      <c r="H678" s="188">
        <f t="shared" si="170"/>
        <v>0</v>
      </c>
      <c r="I678" s="176">
        <f t="shared" si="171"/>
        <v>0</v>
      </c>
      <c r="J678" s="188">
        <f t="shared" si="172"/>
        <v>0</v>
      </c>
      <c r="K678" s="150"/>
    </row>
    <row r="679" spans="1:11" ht="31.5" outlineLevel="1" x14ac:dyDescent="0.2">
      <c r="A679" s="100" t="s">
        <v>2578</v>
      </c>
      <c r="B679" s="28" t="s">
        <v>1766</v>
      </c>
      <c r="C679" s="29" t="s">
        <v>191</v>
      </c>
      <c r="D679" s="56">
        <v>1</v>
      </c>
      <c r="E679" s="176"/>
      <c r="F679" s="188">
        <f t="shared" si="169"/>
        <v>0</v>
      </c>
      <c r="G679" s="176"/>
      <c r="H679" s="188">
        <f t="shared" si="170"/>
        <v>0</v>
      </c>
      <c r="I679" s="176">
        <f t="shared" si="171"/>
        <v>0</v>
      </c>
      <c r="J679" s="188">
        <f t="shared" si="172"/>
        <v>0</v>
      </c>
      <c r="K679" s="150"/>
    </row>
    <row r="680" spans="1:11" ht="15.75" outlineLevel="1" x14ac:dyDescent="0.2">
      <c r="A680" s="100"/>
      <c r="B680" s="99" t="s">
        <v>1219</v>
      </c>
      <c r="C680" s="29"/>
      <c r="D680" s="56"/>
      <c r="E680" s="176"/>
      <c r="F680" s="188"/>
      <c r="G680" s="176"/>
      <c r="H680" s="188"/>
      <c r="I680" s="176"/>
      <c r="J680" s="188"/>
      <c r="K680" s="150"/>
    </row>
    <row r="681" spans="1:11" ht="31.5" outlineLevel="1" x14ac:dyDescent="0.2">
      <c r="A681" s="100" t="s">
        <v>2579</v>
      </c>
      <c r="B681" s="28" t="s">
        <v>1237</v>
      </c>
      <c r="C681" s="29" t="s">
        <v>244</v>
      </c>
      <c r="D681" s="56">
        <v>1125</v>
      </c>
      <c r="E681" s="176"/>
      <c r="F681" s="188">
        <f t="shared" si="169"/>
        <v>0</v>
      </c>
      <c r="G681" s="176"/>
      <c r="H681" s="188">
        <f t="shared" si="170"/>
        <v>0</v>
      </c>
      <c r="I681" s="176">
        <f t="shared" si="171"/>
        <v>0</v>
      </c>
      <c r="J681" s="188">
        <f t="shared" si="172"/>
        <v>0</v>
      </c>
      <c r="K681" s="150"/>
    </row>
    <row r="682" spans="1:11" ht="31.5" outlineLevel="1" x14ac:dyDescent="0.2">
      <c r="A682" s="100" t="s">
        <v>2580</v>
      </c>
      <c r="B682" s="28" t="s">
        <v>1238</v>
      </c>
      <c r="C682" s="29" t="s">
        <v>244</v>
      </c>
      <c r="D682" s="56">
        <v>300</v>
      </c>
      <c r="E682" s="176"/>
      <c r="F682" s="188">
        <f t="shared" si="169"/>
        <v>0</v>
      </c>
      <c r="G682" s="176"/>
      <c r="H682" s="188">
        <f t="shared" si="170"/>
        <v>0</v>
      </c>
      <c r="I682" s="176">
        <f t="shared" si="171"/>
        <v>0</v>
      </c>
      <c r="J682" s="188">
        <f t="shared" si="172"/>
        <v>0</v>
      </c>
      <c r="K682" s="150"/>
    </row>
    <row r="683" spans="1:11" ht="31.5" outlineLevel="1" x14ac:dyDescent="0.2">
      <c r="A683" s="100" t="s">
        <v>2581</v>
      </c>
      <c r="B683" s="28" t="s">
        <v>1224</v>
      </c>
      <c r="C683" s="108" t="s">
        <v>244</v>
      </c>
      <c r="D683" s="58">
        <v>1420</v>
      </c>
      <c r="E683" s="176"/>
      <c r="F683" s="188">
        <f t="shared" si="169"/>
        <v>0</v>
      </c>
      <c r="G683" s="176"/>
      <c r="H683" s="188">
        <f t="shared" si="170"/>
        <v>0</v>
      </c>
      <c r="I683" s="176">
        <f t="shared" si="171"/>
        <v>0</v>
      </c>
      <c r="J683" s="188">
        <f t="shared" si="172"/>
        <v>0</v>
      </c>
      <c r="K683" s="150"/>
    </row>
    <row r="684" spans="1:11" ht="31.5" outlineLevel="1" x14ac:dyDescent="0.2">
      <c r="A684" s="100" t="s">
        <v>2582</v>
      </c>
      <c r="B684" s="28" t="s">
        <v>1239</v>
      </c>
      <c r="C684" s="29" t="s">
        <v>1071</v>
      </c>
      <c r="D684" s="56">
        <v>29</v>
      </c>
      <c r="E684" s="176"/>
      <c r="F684" s="188">
        <f t="shared" si="169"/>
        <v>0</v>
      </c>
      <c r="G684" s="176"/>
      <c r="H684" s="188">
        <f t="shared" si="170"/>
        <v>0</v>
      </c>
      <c r="I684" s="176">
        <f t="shared" si="171"/>
        <v>0</v>
      </c>
      <c r="J684" s="188">
        <f t="shared" si="172"/>
        <v>0</v>
      </c>
      <c r="K684" s="150"/>
    </row>
    <row r="685" spans="1:11" ht="15.75" outlineLevel="1" x14ac:dyDescent="0.2">
      <c r="A685" s="100" t="s">
        <v>2583</v>
      </c>
      <c r="B685" s="28" t="s">
        <v>1241</v>
      </c>
      <c r="C685" s="29" t="s">
        <v>244</v>
      </c>
      <c r="D685" s="56">
        <v>2</v>
      </c>
      <c r="E685" s="176"/>
      <c r="F685" s="188">
        <f t="shared" si="169"/>
        <v>0</v>
      </c>
      <c r="G685" s="176"/>
      <c r="H685" s="188">
        <f t="shared" si="170"/>
        <v>0</v>
      </c>
      <c r="I685" s="176">
        <f t="shared" si="171"/>
        <v>0</v>
      </c>
      <c r="J685" s="188">
        <f t="shared" si="172"/>
        <v>0</v>
      </c>
      <c r="K685" s="150"/>
    </row>
    <row r="686" spans="1:11" ht="15.75" outlineLevel="1" x14ac:dyDescent="0.2">
      <c r="A686" s="100" t="s">
        <v>2584</v>
      </c>
      <c r="B686" s="28" t="s">
        <v>1240</v>
      </c>
      <c r="C686" s="29" t="s">
        <v>191</v>
      </c>
      <c r="D686" s="56">
        <v>1</v>
      </c>
      <c r="E686" s="176"/>
      <c r="F686" s="188">
        <f t="shared" si="169"/>
        <v>0</v>
      </c>
      <c r="G686" s="176"/>
      <c r="H686" s="188">
        <f t="shared" si="170"/>
        <v>0</v>
      </c>
      <c r="I686" s="176">
        <f t="shared" si="171"/>
        <v>0</v>
      </c>
      <c r="J686" s="188">
        <f t="shared" si="172"/>
        <v>0</v>
      </c>
      <c r="K686" s="150"/>
    </row>
    <row r="687" spans="1:11" ht="31.5" outlineLevel="1" x14ac:dyDescent="0.2">
      <c r="A687" s="100" t="s">
        <v>2585</v>
      </c>
      <c r="B687" s="28" t="s">
        <v>1242</v>
      </c>
      <c r="C687" s="29" t="s">
        <v>244</v>
      </c>
      <c r="D687" s="56">
        <v>3</v>
      </c>
      <c r="E687" s="176"/>
      <c r="F687" s="188">
        <f t="shared" si="169"/>
        <v>0</v>
      </c>
      <c r="G687" s="176"/>
      <c r="H687" s="188">
        <f t="shared" si="170"/>
        <v>0</v>
      </c>
      <c r="I687" s="176">
        <f t="shared" si="171"/>
        <v>0</v>
      </c>
      <c r="J687" s="188">
        <f t="shared" si="172"/>
        <v>0</v>
      </c>
      <c r="K687" s="150"/>
    </row>
    <row r="688" spans="1:11" ht="31.5" outlineLevel="1" x14ac:dyDescent="0.2">
      <c r="A688" s="100" t="s">
        <v>2586</v>
      </c>
      <c r="B688" s="28" t="s">
        <v>1065</v>
      </c>
      <c r="C688" s="29" t="s">
        <v>191</v>
      </c>
      <c r="D688" s="56">
        <v>1</v>
      </c>
      <c r="E688" s="176"/>
      <c r="F688" s="188">
        <f t="shared" si="169"/>
        <v>0</v>
      </c>
      <c r="G688" s="176"/>
      <c r="H688" s="188">
        <f t="shared" si="170"/>
        <v>0</v>
      </c>
      <c r="I688" s="176">
        <f t="shared" si="171"/>
        <v>0</v>
      </c>
      <c r="J688" s="188">
        <f t="shared" si="172"/>
        <v>0</v>
      </c>
      <c r="K688" s="150"/>
    </row>
    <row r="689" spans="1:11" ht="15.75" outlineLevel="1" x14ac:dyDescent="0.2">
      <c r="A689" s="180" t="s">
        <v>2587</v>
      </c>
      <c r="B689" s="99" t="s">
        <v>1454</v>
      </c>
      <c r="C689" s="102" t="s">
        <v>131</v>
      </c>
      <c r="D689" s="103">
        <v>1</v>
      </c>
      <c r="E689" s="178"/>
      <c r="F689" s="189">
        <f t="shared" si="169"/>
        <v>0</v>
      </c>
      <c r="G689" s="178"/>
      <c r="H689" s="189">
        <f t="shared" si="170"/>
        <v>0</v>
      </c>
      <c r="I689" s="178">
        <f t="shared" si="171"/>
        <v>0</v>
      </c>
      <c r="J689" s="189">
        <f t="shared" si="172"/>
        <v>0</v>
      </c>
      <c r="K689" s="150"/>
    </row>
    <row r="690" spans="1:11" ht="15.75" x14ac:dyDescent="0.2">
      <c r="A690" s="64" t="s">
        <v>1896</v>
      </c>
      <c r="B690" s="63" t="s">
        <v>47</v>
      </c>
      <c r="C690" s="65"/>
      <c r="D690" s="66"/>
      <c r="E690" s="175"/>
      <c r="F690" s="187">
        <f>SUBTOTAL(9,F691:F698)</f>
        <v>0</v>
      </c>
      <c r="G690" s="175"/>
      <c r="H690" s="187">
        <f>SUBTOTAL(9,H691:H698)</f>
        <v>0</v>
      </c>
      <c r="I690" s="175"/>
      <c r="J690" s="187">
        <f>SUBTOTAL(9,J691:J698)</f>
        <v>0</v>
      </c>
      <c r="K690" s="107" t="s">
        <v>1150</v>
      </c>
    </row>
    <row r="691" spans="1:11" ht="15.75" outlineLevel="1" x14ac:dyDescent="0.2">
      <c r="A691" s="100" t="s">
        <v>2588</v>
      </c>
      <c r="B691" s="28" t="s">
        <v>1151</v>
      </c>
      <c r="C691" s="29" t="s">
        <v>191</v>
      </c>
      <c r="D691" s="56">
        <v>1</v>
      </c>
      <c r="E691" s="176"/>
      <c r="F691" s="188">
        <f t="shared" ref="F691" si="173">E691*D691</f>
        <v>0</v>
      </c>
      <c r="G691" s="176"/>
      <c r="H691" s="188">
        <f t="shared" ref="H691" si="174">G691*D691</f>
        <v>0</v>
      </c>
      <c r="I691" s="176">
        <f t="shared" ref="I691" si="175">E691+G691</f>
        <v>0</v>
      </c>
      <c r="J691" s="188">
        <f t="shared" ref="J691" si="176">D691*I691</f>
        <v>0</v>
      </c>
      <c r="K691" s="150"/>
    </row>
    <row r="692" spans="1:11" ht="126" outlineLevel="1" x14ac:dyDescent="0.2">
      <c r="A692" s="100" t="s">
        <v>2589</v>
      </c>
      <c r="B692" s="28" t="s">
        <v>1152</v>
      </c>
      <c r="C692" s="29" t="s">
        <v>191</v>
      </c>
      <c r="D692" s="56">
        <v>1</v>
      </c>
      <c r="E692" s="176"/>
      <c r="F692" s="188">
        <f t="shared" ref="F692:F697" si="177">E692*D692</f>
        <v>0</v>
      </c>
      <c r="G692" s="176"/>
      <c r="H692" s="188">
        <f t="shared" ref="H692:H697" si="178">G692*D692</f>
        <v>0</v>
      </c>
      <c r="I692" s="176">
        <f t="shared" ref="I692:I697" si="179">E692+G692</f>
        <v>0</v>
      </c>
      <c r="J692" s="188">
        <f t="shared" ref="J692:J697" si="180">D692*I692</f>
        <v>0</v>
      </c>
      <c r="K692" s="153" t="s">
        <v>1163</v>
      </c>
    </row>
    <row r="693" spans="1:11" ht="126" outlineLevel="1" x14ac:dyDescent="0.2">
      <c r="A693" s="100" t="s">
        <v>2590</v>
      </c>
      <c r="B693" s="28" t="s">
        <v>1153</v>
      </c>
      <c r="C693" s="29" t="s">
        <v>191</v>
      </c>
      <c r="D693" s="56">
        <v>1</v>
      </c>
      <c r="E693" s="176"/>
      <c r="F693" s="188">
        <f t="shared" si="177"/>
        <v>0</v>
      </c>
      <c r="G693" s="176"/>
      <c r="H693" s="188">
        <f t="shared" si="178"/>
        <v>0</v>
      </c>
      <c r="I693" s="176">
        <f t="shared" si="179"/>
        <v>0</v>
      </c>
      <c r="J693" s="188">
        <f t="shared" si="180"/>
        <v>0</v>
      </c>
      <c r="K693" s="153" t="s">
        <v>1162</v>
      </c>
    </row>
    <row r="694" spans="1:11" ht="236.25" outlineLevel="1" x14ac:dyDescent="0.2">
      <c r="A694" s="100" t="s">
        <v>2591</v>
      </c>
      <c r="B694" s="28" t="s">
        <v>1452</v>
      </c>
      <c r="C694" s="29" t="s">
        <v>191</v>
      </c>
      <c r="D694" s="56">
        <v>1</v>
      </c>
      <c r="E694" s="176"/>
      <c r="F694" s="188">
        <f t="shared" si="177"/>
        <v>0</v>
      </c>
      <c r="G694" s="176"/>
      <c r="H694" s="188">
        <f t="shared" si="178"/>
        <v>0</v>
      </c>
      <c r="I694" s="176">
        <f t="shared" si="179"/>
        <v>0</v>
      </c>
      <c r="J694" s="188">
        <f t="shared" si="180"/>
        <v>0</v>
      </c>
      <c r="K694" s="153" t="s">
        <v>1161</v>
      </c>
    </row>
    <row r="695" spans="1:11" ht="126" outlineLevel="1" x14ac:dyDescent="0.2">
      <c r="A695" s="100" t="s">
        <v>2592</v>
      </c>
      <c r="B695" s="28" t="s">
        <v>1154</v>
      </c>
      <c r="C695" s="29" t="s">
        <v>191</v>
      </c>
      <c r="D695" s="56">
        <v>2</v>
      </c>
      <c r="E695" s="176"/>
      <c r="F695" s="188">
        <f t="shared" si="177"/>
        <v>0</v>
      </c>
      <c r="G695" s="176"/>
      <c r="H695" s="188">
        <f t="shared" si="178"/>
        <v>0</v>
      </c>
      <c r="I695" s="176">
        <f t="shared" si="179"/>
        <v>0</v>
      </c>
      <c r="J695" s="188">
        <f t="shared" si="180"/>
        <v>0</v>
      </c>
      <c r="K695" s="153" t="s">
        <v>1160</v>
      </c>
    </row>
    <row r="696" spans="1:11" ht="126" outlineLevel="1" x14ac:dyDescent="0.2">
      <c r="A696" s="100" t="s">
        <v>2593</v>
      </c>
      <c r="B696" s="28" t="s">
        <v>1155</v>
      </c>
      <c r="C696" s="29" t="s">
        <v>191</v>
      </c>
      <c r="D696" s="56">
        <v>2</v>
      </c>
      <c r="E696" s="176"/>
      <c r="F696" s="188">
        <f t="shared" si="177"/>
        <v>0</v>
      </c>
      <c r="G696" s="176"/>
      <c r="H696" s="188">
        <f t="shared" si="178"/>
        <v>0</v>
      </c>
      <c r="I696" s="176">
        <f t="shared" si="179"/>
        <v>0</v>
      </c>
      <c r="J696" s="188">
        <f t="shared" si="180"/>
        <v>0</v>
      </c>
      <c r="K696" s="153" t="s">
        <v>1159</v>
      </c>
    </row>
    <row r="697" spans="1:11" ht="141.75" outlineLevel="1" x14ac:dyDescent="0.2">
      <c r="A697" s="100" t="s">
        <v>2594</v>
      </c>
      <c r="B697" s="28" t="s">
        <v>1156</v>
      </c>
      <c r="C697" s="29" t="s">
        <v>191</v>
      </c>
      <c r="D697" s="56">
        <v>1</v>
      </c>
      <c r="E697" s="176"/>
      <c r="F697" s="188">
        <f t="shared" si="177"/>
        <v>0</v>
      </c>
      <c r="G697" s="176"/>
      <c r="H697" s="188">
        <f t="shared" si="178"/>
        <v>0</v>
      </c>
      <c r="I697" s="176">
        <f t="shared" si="179"/>
        <v>0</v>
      </c>
      <c r="J697" s="188">
        <f t="shared" si="180"/>
        <v>0</v>
      </c>
      <c r="K697" s="150"/>
    </row>
    <row r="698" spans="1:11" ht="173.25" outlineLevel="1" x14ac:dyDescent="0.2">
      <c r="A698" s="141" t="s">
        <v>2595</v>
      </c>
      <c r="B698" s="142" t="s">
        <v>1157</v>
      </c>
      <c r="C698" s="143" t="s">
        <v>191</v>
      </c>
      <c r="D698" s="144">
        <v>1</v>
      </c>
      <c r="E698" s="177"/>
      <c r="F698" s="190"/>
      <c r="G698" s="177"/>
      <c r="H698" s="190"/>
      <c r="I698" s="177"/>
      <c r="J698" s="190"/>
      <c r="K698" s="151" t="s">
        <v>1158</v>
      </c>
    </row>
  </sheetData>
  <mergeCells count="8">
    <mergeCell ref="I6:J6"/>
    <mergeCell ref="K6:K7"/>
    <mergeCell ref="A6:A7"/>
    <mergeCell ref="B6:B7"/>
    <mergeCell ref="C6:C7"/>
    <mergeCell ref="D6:D7"/>
    <mergeCell ref="E6:F6"/>
    <mergeCell ref="G6:H6"/>
  </mergeCells>
  <hyperlinks>
    <hyperlink ref="K696" r:id="rId1"/>
    <hyperlink ref="K695" r:id="rId2"/>
    <hyperlink ref="K694" r:id="rId3"/>
    <hyperlink ref="K693" r:id="rId4"/>
    <hyperlink ref="K692" r:id="rId5"/>
  </hyperlinks>
  <pageMargins left="0.7" right="0.7" top="0.75" bottom="0.75" header="0.3" footer="0.3"/>
  <pageSetup paperSize="9" scale="29" orientation="portrait" r:id="rId6"/>
  <colBreaks count="1" manualBreakCount="1">
    <brk id="11" max="1048575" man="1"/>
  </colBreaks>
  <legacy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82"/>
  <sheetViews>
    <sheetView view="pageBreakPreview" zoomScale="85" zoomScaleNormal="85" zoomScaleSheetLayoutView="85" workbookViewId="0">
      <selection activeCell="A4" sqref="A4"/>
    </sheetView>
  </sheetViews>
  <sheetFormatPr defaultRowHeight="12.75" outlineLevelRow="1" x14ac:dyDescent="0.2"/>
  <cols>
    <col min="1" max="1" width="11.5703125" customWidth="1"/>
    <col min="2" max="2" width="65.5703125" customWidth="1"/>
    <col min="3" max="3" width="12.42578125" customWidth="1"/>
    <col min="4" max="4" width="14" customWidth="1"/>
    <col min="5" max="10" width="17.7109375" customWidth="1"/>
    <col min="11" max="11" width="48.5703125" bestFit="1" customWidth="1"/>
  </cols>
  <sheetData>
    <row r="1" spans="1:13" ht="15.75" x14ac:dyDescent="0.2">
      <c r="A1" s="78" t="s">
        <v>3459</v>
      </c>
    </row>
    <row r="2" spans="1:13" ht="15.75" x14ac:dyDescent="0.2">
      <c r="A2" s="85" t="s">
        <v>3403</v>
      </c>
    </row>
    <row r="3" spans="1:13" ht="15.75" x14ac:dyDescent="0.2">
      <c r="A3" s="88" t="s">
        <v>3523</v>
      </c>
    </row>
    <row r="4" spans="1:13" ht="15.75" x14ac:dyDescent="0.2">
      <c r="A4" s="88" t="s">
        <v>2</v>
      </c>
      <c r="L4" s="14"/>
      <c r="M4" s="76"/>
    </row>
    <row r="5" spans="1:13" ht="13.5" thickBot="1" x14ac:dyDescent="0.25"/>
    <row r="6" spans="1:13" ht="41.25" customHeight="1" x14ac:dyDescent="0.2">
      <c r="A6" s="215" t="s">
        <v>3</v>
      </c>
      <c r="B6" s="215" t="s">
        <v>4</v>
      </c>
      <c r="C6" s="215" t="s">
        <v>5</v>
      </c>
      <c r="D6" s="221" t="s">
        <v>0</v>
      </c>
      <c r="E6" s="217" t="str">
        <f>'ЭТАП 1'!E7:F7</f>
        <v>Стоимость материалов и оборудования</v>
      </c>
      <c r="F6" s="218"/>
      <c r="G6" s="217" t="str">
        <f>'ЭТАП 1'!G7:H7</f>
        <v>Стоимость трудозатрат</v>
      </c>
      <c r="H6" s="218"/>
      <c r="I6" s="217" t="s">
        <v>37</v>
      </c>
      <c r="J6" s="218"/>
      <c r="K6" s="219" t="s">
        <v>6</v>
      </c>
    </row>
    <row r="7" spans="1:13" ht="16.5" thickBot="1" x14ac:dyDescent="0.25">
      <c r="A7" s="216"/>
      <c r="B7" s="216"/>
      <c r="C7" s="216"/>
      <c r="D7" s="222"/>
      <c r="E7" s="15" t="s">
        <v>33</v>
      </c>
      <c r="F7" s="16" t="s">
        <v>34</v>
      </c>
      <c r="G7" s="15" t="s">
        <v>33</v>
      </c>
      <c r="H7" s="16" t="s">
        <v>34</v>
      </c>
      <c r="I7" s="15" t="s">
        <v>33</v>
      </c>
      <c r="J7" s="16" t="s">
        <v>34</v>
      </c>
      <c r="K7" s="220"/>
    </row>
    <row r="8" spans="1:13" ht="15.75" x14ac:dyDescent="0.2">
      <c r="A8" s="17" t="s">
        <v>7</v>
      </c>
      <c r="B8" s="18">
        <v>2</v>
      </c>
      <c r="C8" s="19">
        <v>3</v>
      </c>
      <c r="D8" s="19">
        <v>4</v>
      </c>
      <c r="E8" s="20">
        <v>5</v>
      </c>
      <c r="F8" s="19">
        <v>6</v>
      </c>
      <c r="G8" s="20">
        <v>7</v>
      </c>
      <c r="H8" s="19">
        <v>8</v>
      </c>
      <c r="I8" s="20">
        <v>9</v>
      </c>
      <c r="J8" s="19">
        <v>10</v>
      </c>
      <c r="K8" s="19">
        <v>11</v>
      </c>
    </row>
    <row r="9" spans="1:13" ht="15.75" x14ac:dyDescent="0.2">
      <c r="A9" s="21" t="s">
        <v>30</v>
      </c>
      <c r="B9" s="22" t="s">
        <v>3402</v>
      </c>
      <c r="C9" s="23"/>
      <c r="D9" s="55"/>
      <c r="E9" s="24"/>
      <c r="F9" s="25">
        <f>SUBTOTAL(9,F10:F82)</f>
        <v>0</v>
      </c>
      <c r="G9" s="24"/>
      <c r="H9" s="25">
        <f>SUBTOTAL(9,H10:H82)</f>
        <v>0</v>
      </c>
      <c r="I9" s="24"/>
      <c r="J9" s="25">
        <f>SUBTOTAL(9,J10:J82)</f>
        <v>0</v>
      </c>
      <c r="K9" s="26"/>
    </row>
    <row r="10" spans="1:13" ht="31.5" x14ac:dyDescent="0.2">
      <c r="A10" s="64" t="s">
        <v>372</v>
      </c>
      <c r="B10" s="63" t="s">
        <v>271</v>
      </c>
      <c r="C10" s="65"/>
      <c r="D10" s="66"/>
      <c r="E10" s="67"/>
      <c r="F10" s="68">
        <f>SUBTOTAL(9,F11:F16)</f>
        <v>0</v>
      </c>
      <c r="G10" s="67"/>
      <c r="H10" s="68">
        <f>SUBTOTAL(9,H11:H16)</f>
        <v>0</v>
      </c>
      <c r="I10" s="67"/>
      <c r="J10" s="68">
        <f>SUBTOTAL(9,J11:J16)</f>
        <v>0</v>
      </c>
      <c r="K10" s="107" t="s">
        <v>1660</v>
      </c>
    </row>
    <row r="11" spans="1:13" ht="15.75" outlineLevel="1" x14ac:dyDescent="0.2">
      <c r="A11" s="27" t="s">
        <v>1665</v>
      </c>
      <c r="B11" s="28" t="s">
        <v>192</v>
      </c>
      <c r="C11" s="29" t="s">
        <v>9</v>
      </c>
      <c r="D11" s="56">
        <v>10.54</v>
      </c>
      <c r="E11" s="30"/>
      <c r="F11" s="31">
        <f t="shared" ref="F11:F16" si="0">E11*D11</f>
        <v>0</v>
      </c>
      <c r="G11" s="30"/>
      <c r="H11" s="31">
        <f t="shared" ref="H11:H16" si="1">G11*D11</f>
        <v>0</v>
      </c>
      <c r="I11" s="30">
        <f t="shared" ref="I11:I16" si="2">E11+G11</f>
        <v>0</v>
      </c>
      <c r="J11" s="31">
        <f t="shared" ref="J11:J16" si="3">D11*I11</f>
        <v>0</v>
      </c>
      <c r="K11" s="32"/>
    </row>
    <row r="12" spans="1:13" ht="15.75" outlineLevel="1" x14ac:dyDescent="0.2">
      <c r="A12" s="27" t="s">
        <v>1666</v>
      </c>
      <c r="B12" s="28" t="s">
        <v>195</v>
      </c>
      <c r="C12" s="29" t="s">
        <v>9</v>
      </c>
      <c r="D12" s="56">
        <v>3.76</v>
      </c>
      <c r="E12" s="30"/>
      <c r="F12" s="31">
        <f t="shared" si="0"/>
        <v>0</v>
      </c>
      <c r="G12" s="30"/>
      <c r="H12" s="31">
        <f t="shared" si="1"/>
        <v>0</v>
      </c>
      <c r="I12" s="30">
        <f t="shared" si="2"/>
        <v>0</v>
      </c>
      <c r="J12" s="31">
        <f t="shared" si="3"/>
        <v>0</v>
      </c>
      <c r="K12" s="32"/>
    </row>
    <row r="13" spans="1:13" ht="15.75" outlineLevel="1" x14ac:dyDescent="0.2">
      <c r="A13" s="27" t="s">
        <v>1667</v>
      </c>
      <c r="B13" s="28" t="s">
        <v>196</v>
      </c>
      <c r="C13" s="29" t="s">
        <v>9</v>
      </c>
      <c r="D13" s="56">
        <v>1.06</v>
      </c>
      <c r="E13" s="30"/>
      <c r="F13" s="31">
        <f t="shared" si="0"/>
        <v>0</v>
      </c>
      <c r="G13" s="30"/>
      <c r="H13" s="31">
        <f t="shared" si="1"/>
        <v>0</v>
      </c>
      <c r="I13" s="30">
        <f t="shared" si="2"/>
        <v>0</v>
      </c>
      <c r="J13" s="31">
        <f t="shared" si="3"/>
        <v>0</v>
      </c>
      <c r="K13" s="32"/>
    </row>
    <row r="14" spans="1:13" ht="15.75" outlineLevel="1" x14ac:dyDescent="0.2">
      <c r="A14" s="27" t="s">
        <v>1668</v>
      </c>
      <c r="B14" s="28" t="s">
        <v>197</v>
      </c>
      <c r="C14" s="29" t="s">
        <v>9</v>
      </c>
      <c r="D14" s="58">
        <v>15.68</v>
      </c>
      <c r="E14" s="30"/>
      <c r="F14" s="31">
        <f t="shared" si="0"/>
        <v>0</v>
      </c>
      <c r="G14" s="30"/>
      <c r="H14" s="31">
        <f t="shared" si="1"/>
        <v>0</v>
      </c>
      <c r="I14" s="30">
        <f t="shared" si="2"/>
        <v>0</v>
      </c>
      <c r="J14" s="31">
        <f t="shared" si="3"/>
        <v>0</v>
      </c>
      <c r="K14" s="32"/>
    </row>
    <row r="15" spans="1:13" ht="15.75" outlineLevel="1" x14ac:dyDescent="0.2">
      <c r="A15" s="27" t="s">
        <v>1669</v>
      </c>
      <c r="B15" s="28" t="s">
        <v>200</v>
      </c>
      <c r="C15" s="29" t="s">
        <v>130</v>
      </c>
      <c r="D15" s="101">
        <f>(562.52+571.48)/1000</f>
        <v>1.1339999999999999</v>
      </c>
      <c r="E15" s="30"/>
      <c r="F15" s="31">
        <f t="shared" si="0"/>
        <v>0</v>
      </c>
      <c r="G15" s="30"/>
      <c r="H15" s="31">
        <f t="shared" si="1"/>
        <v>0</v>
      </c>
      <c r="I15" s="30">
        <f t="shared" si="2"/>
        <v>0</v>
      </c>
      <c r="J15" s="31">
        <f t="shared" si="3"/>
        <v>0</v>
      </c>
      <c r="K15" s="32"/>
    </row>
    <row r="16" spans="1:13" ht="15.75" outlineLevel="1" x14ac:dyDescent="0.2">
      <c r="A16" s="27" t="s">
        <v>1670</v>
      </c>
      <c r="B16" s="28" t="s">
        <v>222</v>
      </c>
      <c r="C16" s="29" t="s">
        <v>130</v>
      </c>
      <c r="D16" s="101">
        <f>(46.88+37.51)/1000</f>
        <v>8.4390000000000007E-2</v>
      </c>
      <c r="E16" s="30"/>
      <c r="F16" s="31">
        <f t="shared" si="0"/>
        <v>0</v>
      </c>
      <c r="G16" s="30"/>
      <c r="H16" s="31">
        <f t="shared" si="1"/>
        <v>0</v>
      </c>
      <c r="I16" s="30">
        <f t="shared" si="2"/>
        <v>0</v>
      </c>
      <c r="J16" s="31">
        <f t="shared" si="3"/>
        <v>0</v>
      </c>
      <c r="K16" s="32"/>
    </row>
    <row r="17" spans="1:11" ht="15.75" x14ac:dyDescent="0.2">
      <c r="A17" s="64" t="s">
        <v>373</v>
      </c>
      <c r="B17" s="63" t="s">
        <v>430</v>
      </c>
      <c r="C17" s="65"/>
      <c r="D17" s="66"/>
      <c r="E17" s="67"/>
      <c r="F17" s="68">
        <f>SUBTOTAL(9,F18)</f>
        <v>0</v>
      </c>
      <c r="G17" s="67"/>
      <c r="H17" s="68">
        <f>SUBTOTAL(9,H18)</f>
        <v>0</v>
      </c>
      <c r="I17" s="67"/>
      <c r="J17" s="68">
        <f>SUBTOTAL(9,J18)</f>
        <v>0</v>
      </c>
      <c r="K17" s="69" t="s">
        <v>1186</v>
      </c>
    </row>
    <row r="18" spans="1:11" ht="250.5" customHeight="1" outlineLevel="1" x14ac:dyDescent="0.2">
      <c r="A18" s="27" t="s">
        <v>374</v>
      </c>
      <c r="B18" s="28" t="s">
        <v>607</v>
      </c>
      <c r="C18" s="29" t="s">
        <v>131</v>
      </c>
      <c r="D18" s="56">
        <v>1</v>
      </c>
      <c r="E18" s="30"/>
      <c r="F18" s="31">
        <f t="shared" ref="F18" si="4">E18*D18</f>
        <v>0</v>
      </c>
      <c r="G18" s="30"/>
      <c r="H18" s="31">
        <f t="shared" ref="H18" si="5">G18*D18</f>
        <v>0</v>
      </c>
      <c r="I18" s="30">
        <f t="shared" ref="I18" si="6">E18+G18</f>
        <v>0</v>
      </c>
      <c r="J18" s="31">
        <f t="shared" ref="J18" si="7">D18*I18</f>
        <v>0</v>
      </c>
      <c r="K18" s="32"/>
    </row>
    <row r="19" spans="1:11" ht="31.5" x14ac:dyDescent="0.2">
      <c r="A19" s="64" t="s">
        <v>375</v>
      </c>
      <c r="B19" s="63" t="s">
        <v>264</v>
      </c>
      <c r="C19" s="65"/>
      <c r="D19" s="66"/>
      <c r="E19" s="67"/>
      <c r="F19" s="68">
        <f>SUBTOTAL(9,F20:F25)</f>
        <v>0</v>
      </c>
      <c r="G19" s="67"/>
      <c r="H19" s="68">
        <f>SUBTOTAL(9,H20:H25)</f>
        <v>0</v>
      </c>
      <c r="I19" s="67"/>
      <c r="J19" s="68">
        <f>SUBTOTAL(9,J20:J25)</f>
        <v>0</v>
      </c>
      <c r="K19" s="107" t="s">
        <v>1660</v>
      </c>
    </row>
    <row r="20" spans="1:11" ht="15.75" outlineLevel="1" x14ac:dyDescent="0.2">
      <c r="A20" s="27" t="s">
        <v>376</v>
      </c>
      <c r="B20" s="28" t="s">
        <v>192</v>
      </c>
      <c r="C20" s="29" t="s">
        <v>9</v>
      </c>
      <c r="D20" s="56">
        <v>5.0999999999999996</v>
      </c>
      <c r="E20" s="30"/>
      <c r="F20" s="31">
        <f t="shared" ref="F20:F25" si="8">E20*D20</f>
        <v>0</v>
      </c>
      <c r="G20" s="30"/>
      <c r="H20" s="31">
        <f t="shared" ref="H20:H25" si="9">G20*D20</f>
        <v>0</v>
      </c>
      <c r="I20" s="30">
        <f t="shared" ref="I20:I25" si="10">E20+G20</f>
        <v>0</v>
      </c>
      <c r="J20" s="31">
        <f t="shared" ref="J20:J25" si="11">D20*I20</f>
        <v>0</v>
      </c>
      <c r="K20" s="32"/>
    </row>
    <row r="21" spans="1:11" ht="15.75" outlineLevel="1" x14ac:dyDescent="0.2">
      <c r="A21" s="27" t="s">
        <v>377</v>
      </c>
      <c r="B21" s="28" t="s">
        <v>195</v>
      </c>
      <c r="C21" s="29" t="s">
        <v>9</v>
      </c>
      <c r="D21" s="56">
        <v>2.2400000000000002</v>
      </c>
      <c r="E21" s="30"/>
      <c r="F21" s="31">
        <f t="shared" si="8"/>
        <v>0</v>
      </c>
      <c r="G21" s="30"/>
      <c r="H21" s="31">
        <f t="shared" si="9"/>
        <v>0</v>
      </c>
      <c r="I21" s="30">
        <f t="shared" si="10"/>
        <v>0</v>
      </c>
      <c r="J21" s="31">
        <f t="shared" si="11"/>
        <v>0</v>
      </c>
      <c r="K21" s="32"/>
    </row>
    <row r="22" spans="1:11" ht="15.75" outlineLevel="1" x14ac:dyDescent="0.2">
      <c r="A22" s="27" t="s">
        <v>378</v>
      </c>
      <c r="B22" s="28" t="s">
        <v>1449</v>
      </c>
      <c r="C22" s="29" t="s">
        <v>28</v>
      </c>
      <c r="D22" s="56">
        <v>54.56</v>
      </c>
      <c r="E22" s="30"/>
      <c r="F22" s="31">
        <f t="shared" si="8"/>
        <v>0</v>
      </c>
      <c r="G22" s="30"/>
      <c r="H22" s="31">
        <f t="shared" si="9"/>
        <v>0</v>
      </c>
      <c r="I22" s="30">
        <f t="shared" si="10"/>
        <v>0</v>
      </c>
      <c r="J22" s="31">
        <f t="shared" si="11"/>
        <v>0</v>
      </c>
      <c r="K22" s="32"/>
    </row>
    <row r="23" spans="1:11" ht="15.75" outlineLevel="1" x14ac:dyDescent="0.2">
      <c r="A23" s="27" t="s">
        <v>379</v>
      </c>
      <c r="B23" s="28" t="s">
        <v>198</v>
      </c>
      <c r="C23" s="29" t="s">
        <v>28</v>
      </c>
      <c r="D23" s="56">
        <v>27.28</v>
      </c>
      <c r="E23" s="30"/>
      <c r="F23" s="31">
        <f t="shared" si="8"/>
        <v>0</v>
      </c>
      <c r="G23" s="30"/>
      <c r="H23" s="31">
        <f t="shared" si="9"/>
        <v>0</v>
      </c>
      <c r="I23" s="30">
        <f t="shared" si="10"/>
        <v>0</v>
      </c>
      <c r="J23" s="31">
        <f t="shared" si="11"/>
        <v>0</v>
      </c>
      <c r="K23" s="32"/>
    </row>
    <row r="24" spans="1:11" ht="15.75" outlineLevel="1" x14ac:dyDescent="0.2">
      <c r="A24" s="27" t="s">
        <v>380</v>
      </c>
      <c r="B24" s="28" t="s">
        <v>246</v>
      </c>
      <c r="C24" s="29" t="s">
        <v>130</v>
      </c>
      <c r="D24" s="101">
        <f>(189.21+181.72)/1000</f>
        <v>0.37092999999999998</v>
      </c>
      <c r="E24" s="30"/>
      <c r="F24" s="31">
        <f t="shared" si="8"/>
        <v>0</v>
      </c>
      <c r="G24" s="30"/>
      <c r="H24" s="31">
        <f t="shared" si="9"/>
        <v>0</v>
      </c>
      <c r="I24" s="30">
        <f t="shared" si="10"/>
        <v>0</v>
      </c>
      <c r="J24" s="31">
        <f t="shared" si="11"/>
        <v>0</v>
      </c>
      <c r="K24" s="32"/>
    </row>
    <row r="25" spans="1:11" ht="15.75" outlineLevel="1" x14ac:dyDescent="0.2">
      <c r="A25" s="27" t="s">
        <v>381</v>
      </c>
      <c r="B25" s="28" t="s">
        <v>222</v>
      </c>
      <c r="C25" s="29" t="s">
        <v>130</v>
      </c>
      <c r="D25" s="101">
        <f>(37.9+20.99)/1000</f>
        <v>5.8889999999999998E-2</v>
      </c>
      <c r="E25" s="30"/>
      <c r="F25" s="31">
        <f t="shared" si="8"/>
        <v>0</v>
      </c>
      <c r="G25" s="30"/>
      <c r="H25" s="31">
        <f t="shared" si="9"/>
        <v>0</v>
      </c>
      <c r="I25" s="30">
        <f t="shared" si="10"/>
        <v>0</v>
      </c>
      <c r="J25" s="31">
        <f t="shared" si="11"/>
        <v>0</v>
      </c>
      <c r="K25" s="32"/>
    </row>
    <row r="26" spans="1:11" ht="15.75" x14ac:dyDescent="0.2">
      <c r="A26" s="64" t="s">
        <v>2600</v>
      </c>
      <c r="B26" s="63" t="s">
        <v>48</v>
      </c>
      <c r="C26" s="65"/>
      <c r="D26" s="66"/>
      <c r="E26" s="67"/>
      <c r="F26" s="68">
        <f>SUBTOTAL(9,F27)</f>
        <v>0</v>
      </c>
      <c r="G26" s="67"/>
      <c r="H26" s="68">
        <f>SUBTOTAL(9,H27)</f>
        <v>0</v>
      </c>
      <c r="I26" s="67"/>
      <c r="J26" s="68">
        <f>SUBTOTAL(9,J27)</f>
        <v>0</v>
      </c>
      <c r="K26" s="69" t="s">
        <v>1186</v>
      </c>
    </row>
    <row r="27" spans="1:11" ht="362.25" outlineLevel="1" x14ac:dyDescent="0.2">
      <c r="A27" s="27" t="s">
        <v>2603</v>
      </c>
      <c r="B27" s="28" t="s">
        <v>608</v>
      </c>
      <c r="C27" s="29" t="s">
        <v>131</v>
      </c>
      <c r="D27" s="56">
        <v>1</v>
      </c>
      <c r="E27" s="30"/>
      <c r="F27" s="31">
        <f t="shared" ref="F27" si="12">E27*D27</f>
        <v>0</v>
      </c>
      <c r="G27" s="30"/>
      <c r="H27" s="31">
        <f t="shared" ref="H27" si="13">G27*D27</f>
        <v>0</v>
      </c>
      <c r="I27" s="30">
        <f t="shared" ref="I27" si="14">E27+G27</f>
        <v>0</v>
      </c>
      <c r="J27" s="31">
        <f t="shared" ref="J27" si="15">D27*I27</f>
        <v>0</v>
      </c>
      <c r="K27" s="32"/>
    </row>
    <row r="28" spans="1:11" ht="15.75" x14ac:dyDescent="0.2">
      <c r="A28" s="64" t="s">
        <v>2602</v>
      </c>
      <c r="B28" s="63" t="s">
        <v>78</v>
      </c>
      <c r="C28" s="65"/>
      <c r="D28" s="66"/>
      <c r="E28" s="67"/>
      <c r="F28" s="68">
        <f>SUBTOTAL(9,F29:F39)</f>
        <v>0</v>
      </c>
      <c r="G28" s="67"/>
      <c r="H28" s="68">
        <f>SUBTOTAL(9,H29:H39)</f>
        <v>0</v>
      </c>
      <c r="I28" s="67"/>
      <c r="J28" s="68">
        <f>SUBTOTAL(9,J29:J39)</f>
        <v>0</v>
      </c>
      <c r="K28" s="69" t="s">
        <v>1186</v>
      </c>
    </row>
    <row r="29" spans="1:11" ht="15.75" outlineLevel="1" x14ac:dyDescent="0.2">
      <c r="A29" s="27" t="s">
        <v>2604</v>
      </c>
      <c r="B29" s="28" t="s">
        <v>97</v>
      </c>
      <c r="C29" s="29" t="s">
        <v>9</v>
      </c>
      <c r="D29" s="56">
        <f>179.72+363.82</f>
        <v>543.54</v>
      </c>
      <c r="E29" s="30"/>
      <c r="F29" s="31">
        <f t="shared" ref="F29:F39" si="16">E29*D29</f>
        <v>0</v>
      </c>
      <c r="G29" s="30"/>
      <c r="H29" s="31">
        <f t="shared" ref="H29:H39" si="17">G29*D29</f>
        <v>0</v>
      </c>
      <c r="I29" s="30">
        <f t="shared" ref="I29:I39" si="18">E29+G29</f>
        <v>0</v>
      </c>
      <c r="J29" s="31">
        <f t="shared" ref="J29:J39" si="19">D29*I29</f>
        <v>0</v>
      </c>
      <c r="K29" s="32"/>
    </row>
    <row r="30" spans="1:11" ht="15.75" outlineLevel="1" x14ac:dyDescent="0.2">
      <c r="A30" s="27" t="s">
        <v>2605</v>
      </c>
      <c r="B30" s="28" t="s">
        <v>1187</v>
      </c>
      <c r="C30" s="29" t="s">
        <v>9</v>
      </c>
      <c r="D30" s="56">
        <v>149.25</v>
      </c>
      <c r="E30" s="30"/>
      <c r="F30" s="31">
        <f t="shared" si="16"/>
        <v>0</v>
      </c>
      <c r="G30" s="30"/>
      <c r="H30" s="31">
        <f t="shared" si="17"/>
        <v>0</v>
      </c>
      <c r="I30" s="30">
        <f t="shared" si="18"/>
        <v>0</v>
      </c>
      <c r="J30" s="31">
        <f t="shared" si="19"/>
        <v>0</v>
      </c>
      <c r="K30" s="32"/>
    </row>
    <row r="31" spans="1:11" ht="15.75" outlineLevel="1" x14ac:dyDescent="0.2">
      <c r="A31" s="27" t="s">
        <v>2606</v>
      </c>
      <c r="B31" s="28" t="s">
        <v>1188</v>
      </c>
      <c r="C31" s="29" t="s">
        <v>9</v>
      </c>
      <c r="D31" s="56">
        <v>394.29</v>
      </c>
      <c r="E31" s="30"/>
      <c r="F31" s="31">
        <f t="shared" si="16"/>
        <v>0</v>
      </c>
      <c r="G31" s="30"/>
      <c r="H31" s="31">
        <f t="shared" si="17"/>
        <v>0</v>
      </c>
      <c r="I31" s="30">
        <f t="shared" si="18"/>
        <v>0</v>
      </c>
      <c r="J31" s="31">
        <f t="shared" si="19"/>
        <v>0</v>
      </c>
      <c r="K31" s="32"/>
    </row>
    <row r="32" spans="1:11" ht="31.5" outlineLevel="1" x14ac:dyDescent="0.2">
      <c r="A32" s="27" t="s">
        <v>2607</v>
      </c>
      <c r="B32" s="28" t="s">
        <v>1189</v>
      </c>
      <c r="C32" s="29" t="s">
        <v>9</v>
      </c>
      <c r="D32" s="56">
        <v>4.4400000000000004</v>
      </c>
      <c r="E32" s="30"/>
      <c r="F32" s="31">
        <f t="shared" si="16"/>
        <v>0</v>
      </c>
      <c r="G32" s="30"/>
      <c r="H32" s="31">
        <f t="shared" si="17"/>
        <v>0</v>
      </c>
      <c r="I32" s="30">
        <f t="shared" si="18"/>
        <v>0</v>
      </c>
      <c r="J32" s="31">
        <f t="shared" si="19"/>
        <v>0</v>
      </c>
      <c r="K32" s="32"/>
    </row>
    <row r="33" spans="1:11" ht="47.25" outlineLevel="1" x14ac:dyDescent="0.2">
      <c r="A33" s="27" t="s">
        <v>2608</v>
      </c>
      <c r="B33" s="28" t="s">
        <v>1190</v>
      </c>
      <c r="C33" s="29" t="s">
        <v>9</v>
      </c>
      <c r="D33" s="159">
        <v>19.632000000000001</v>
      </c>
      <c r="E33" s="30"/>
      <c r="F33" s="31">
        <f t="shared" si="16"/>
        <v>0</v>
      </c>
      <c r="G33" s="30"/>
      <c r="H33" s="31">
        <f t="shared" si="17"/>
        <v>0</v>
      </c>
      <c r="I33" s="30">
        <f t="shared" si="18"/>
        <v>0</v>
      </c>
      <c r="J33" s="31">
        <f t="shared" si="19"/>
        <v>0</v>
      </c>
      <c r="K33" s="32"/>
    </row>
    <row r="34" spans="1:11" ht="15.75" outlineLevel="1" x14ac:dyDescent="0.2">
      <c r="A34" s="27" t="s">
        <v>2609</v>
      </c>
      <c r="B34" s="28" t="s">
        <v>1191</v>
      </c>
      <c r="C34" s="29" t="s">
        <v>9</v>
      </c>
      <c r="D34" s="56">
        <v>13.32</v>
      </c>
      <c r="E34" s="30"/>
      <c r="F34" s="31">
        <f t="shared" si="16"/>
        <v>0</v>
      </c>
      <c r="G34" s="30"/>
      <c r="H34" s="31">
        <f t="shared" si="17"/>
        <v>0</v>
      </c>
      <c r="I34" s="30">
        <f t="shared" si="18"/>
        <v>0</v>
      </c>
      <c r="J34" s="31">
        <f t="shared" si="19"/>
        <v>0</v>
      </c>
      <c r="K34" s="32"/>
    </row>
    <row r="35" spans="1:11" ht="15.75" outlineLevel="1" x14ac:dyDescent="0.2">
      <c r="A35" s="27" t="s">
        <v>2610</v>
      </c>
      <c r="B35" s="28" t="s">
        <v>1192</v>
      </c>
      <c r="C35" s="29" t="s">
        <v>9</v>
      </c>
      <c r="D35" s="160">
        <v>44.8324</v>
      </c>
      <c r="E35" s="30"/>
      <c r="F35" s="31">
        <f t="shared" si="16"/>
        <v>0</v>
      </c>
      <c r="G35" s="30"/>
      <c r="H35" s="31">
        <f t="shared" si="17"/>
        <v>0</v>
      </c>
      <c r="I35" s="30">
        <f t="shared" si="18"/>
        <v>0</v>
      </c>
      <c r="J35" s="31">
        <f t="shared" si="19"/>
        <v>0</v>
      </c>
      <c r="K35" s="32"/>
    </row>
    <row r="36" spans="1:11" ht="15.75" outlineLevel="1" x14ac:dyDescent="0.2">
      <c r="A36" s="27" t="s">
        <v>2611</v>
      </c>
      <c r="B36" s="28" t="s">
        <v>1193</v>
      </c>
      <c r="C36" s="29" t="s">
        <v>9</v>
      </c>
      <c r="D36" s="160">
        <v>125.7392</v>
      </c>
      <c r="E36" s="30"/>
      <c r="F36" s="31">
        <f t="shared" si="16"/>
        <v>0</v>
      </c>
      <c r="G36" s="30"/>
      <c r="H36" s="31">
        <f t="shared" si="17"/>
        <v>0</v>
      </c>
      <c r="I36" s="30">
        <f t="shared" si="18"/>
        <v>0</v>
      </c>
      <c r="J36" s="31">
        <f t="shared" si="19"/>
        <v>0</v>
      </c>
      <c r="K36" s="32"/>
    </row>
    <row r="37" spans="1:11" ht="31.5" outlineLevel="1" x14ac:dyDescent="0.2">
      <c r="A37" s="27" t="s">
        <v>2612</v>
      </c>
      <c r="B37" s="28" t="s">
        <v>1194</v>
      </c>
      <c r="C37" s="29" t="s">
        <v>9</v>
      </c>
      <c r="D37" s="160">
        <v>20.2818</v>
      </c>
      <c r="E37" s="30"/>
      <c r="F37" s="31">
        <f t="shared" si="16"/>
        <v>0</v>
      </c>
      <c r="G37" s="30"/>
      <c r="H37" s="31">
        <f t="shared" si="17"/>
        <v>0</v>
      </c>
      <c r="I37" s="30">
        <f t="shared" si="18"/>
        <v>0</v>
      </c>
      <c r="J37" s="31">
        <f t="shared" si="19"/>
        <v>0</v>
      </c>
      <c r="K37" s="32"/>
    </row>
    <row r="38" spans="1:11" ht="31.5" outlineLevel="1" x14ac:dyDescent="0.2">
      <c r="A38" s="27" t="s">
        <v>2613</v>
      </c>
      <c r="B38" s="28" t="s">
        <v>1195</v>
      </c>
      <c r="C38" s="29" t="s">
        <v>9</v>
      </c>
      <c r="D38" s="160">
        <v>9.9749999999999996</v>
      </c>
      <c r="E38" s="30"/>
      <c r="F38" s="31">
        <f t="shared" si="16"/>
        <v>0</v>
      </c>
      <c r="G38" s="30"/>
      <c r="H38" s="31">
        <f t="shared" si="17"/>
        <v>0</v>
      </c>
      <c r="I38" s="30">
        <f t="shared" si="18"/>
        <v>0</v>
      </c>
      <c r="J38" s="31">
        <f t="shared" si="19"/>
        <v>0</v>
      </c>
      <c r="K38" s="32"/>
    </row>
    <row r="39" spans="1:11" ht="15.75" outlineLevel="1" x14ac:dyDescent="0.2">
      <c r="A39" s="27" t="s">
        <v>2614</v>
      </c>
      <c r="B39" s="28" t="s">
        <v>1196</v>
      </c>
      <c r="C39" s="29" t="s">
        <v>9</v>
      </c>
      <c r="D39" s="160">
        <v>19.712</v>
      </c>
      <c r="E39" s="30"/>
      <c r="F39" s="31">
        <f t="shared" si="16"/>
        <v>0</v>
      </c>
      <c r="G39" s="30"/>
      <c r="H39" s="31">
        <f t="shared" si="17"/>
        <v>0</v>
      </c>
      <c r="I39" s="30">
        <f t="shared" si="18"/>
        <v>0</v>
      </c>
      <c r="J39" s="31">
        <f t="shared" si="19"/>
        <v>0</v>
      </c>
      <c r="K39" s="32"/>
    </row>
    <row r="40" spans="1:11" ht="15.75" x14ac:dyDescent="0.2">
      <c r="A40" s="64" t="s">
        <v>2601</v>
      </c>
      <c r="B40" s="63" t="s">
        <v>2599</v>
      </c>
      <c r="C40" s="65"/>
      <c r="D40" s="66"/>
      <c r="E40" s="67"/>
      <c r="F40" s="68">
        <f>SUBTOTAL(9,F41:F82)</f>
        <v>0</v>
      </c>
      <c r="G40" s="67"/>
      <c r="H40" s="68">
        <f>SUBTOTAL(9,H41:H82)</f>
        <v>0</v>
      </c>
      <c r="I40" s="67"/>
      <c r="J40" s="68">
        <f>SUBTOTAL(9,J41:J82)</f>
        <v>0</v>
      </c>
      <c r="K40" s="69" t="s">
        <v>1186</v>
      </c>
    </row>
    <row r="41" spans="1:11" ht="15.75" outlineLevel="1" x14ac:dyDescent="0.2">
      <c r="A41" s="27"/>
      <c r="B41" s="99" t="s">
        <v>553</v>
      </c>
      <c r="C41" s="29"/>
      <c r="D41" s="56"/>
      <c r="E41" s="30"/>
      <c r="F41" s="31"/>
      <c r="G41" s="30"/>
      <c r="H41" s="31"/>
      <c r="I41" s="30"/>
      <c r="J41" s="31"/>
      <c r="K41" s="158"/>
    </row>
    <row r="42" spans="1:11" ht="47.25" outlineLevel="1" x14ac:dyDescent="0.2">
      <c r="A42" s="27" t="s">
        <v>2615</v>
      </c>
      <c r="B42" s="28" t="s">
        <v>572</v>
      </c>
      <c r="C42" s="29" t="s">
        <v>244</v>
      </c>
      <c r="D42" s="56">
        <v>211</v>
      </c>
      <c r="E42" s="30"/>
      <c r="F42" s="31">
        <f t="shared" ref="F42:F50" si="20">E42*D42</f>
        <v>0</v>
      </c>
      <c r="G42" s="30"/>
      <c r="H42" s="31">
        <f t="shared" ref="H42:H50" si="21">G42*D42</f>
        <v>0</v>
      </c>
      <c r="I42" s="30">
        <f t="shared" ref="I42:I50" si="22">E42+G42</f>
        <v>0</v>
      </c>
      <c r="J42" s="31">
        <f t="shared" ref="J42:J50" si="23">D42*I42</f>
        <v>0</v>
      </c>
      <c r="K42" s="32"/>
    </row>
    <row r="43" spans="1:11" ht="47.25" outlineLevel="1" x14ac:dyDescent="0.2">
      <c r="A43" s="27" t="s">
        <v>2616</v>
      </c>
      <c r="B43" s="28" t="s">
        <v>573</v>
      </c>
      <c r="C43" s="29" t="s">
        <v>244</v>
      </c>
      <c r="D43" s="58">
        <v>52</v>
      </c>
      <c r="E43" s="30"/>
      <c r="F43" s="31">
        <f t="shared" si="20"/>
        <v>0</v>
      </c>
      <c r="G43" s="30"/>
      <c r="H43" s="31">
        <f t="shared" si="21"/>
        <v>0</v>
      </c>
      <c r="I43" s="30">
        <f t="shared" si="22"/>
        <v>0</v>
      </c>
      <c r="J43" s="31">
        <f t="shared" si="23"/>
        <v>0</v>
      </c>
      <c r="K43" s="32"/>
    </row>
    <row r="44" spans="1:11" ht="47.25" outlineLevel="1" x14ac:dyDescent="0.2">
      <c r="A44" s="27" t="s">
        <v>2617</v>
      </c>
      <c r="B44" s="28" t="s">
        <v>1762</v>
      </c>
      <c r="C44" s="108" t="s">
        <v>244</v>
      </c>
      <c r="D44" s="58">
        <v>6</v>
      </c>
      <c r="E44" s="30"/>
      <c r="F44" s="31">
        <f t="shared" si="20"/>
        <v>0</v>
      </c>
      <c r="G44" s="30"/>
      <c r="H44" s="31">
        <f t="shared" si="21"/>
        <v>0</v>
      </c>
      <c r="I44" s="30">
        <f t="shared" si="22"/>
        <v>0</v>
      </c>
      <c r="J44" s="31">
        <f t="shared" si="23"/>
        <v>0</v>
      </c>
      <c r="K44" s="32"/>
    </row>
    <row r="45" spans="1:11" ht="47.25" outlineLevel="1" x14ac:dyDescent="0.2">
      <c r="A45" s="27" t="s">
        <v>2618</v>
      </c>
      <c r="B45" s="28" t="s">
        <v>574</v>
      </c>
      <c r="C45" s="29" t="s">
        <v>244</v>
      </c>
      <c r="D45" s="56">
        <v>18</v>
      </c>
      <c r="E45" s="30"/>
      <c r="F45" s="31">
        <f t="shared" si="20"/>
        <v>0</v>
      </c>
      <c r="G45" s="30"/>
      <c r="H45" s="31">
        <f t="shared" si="21"/>
        <v>0</v>
      </c>
      <c r="I45" s="30">
        <f t="shared" si="22"/>
        <v>0</v>
      </c>
      <c r="J45" s="31">
        <f t="shared" si="23"/>
        <v>0</v>
      </c>
      <c r="K45" s="32"/>
    </row>
    <row r="46" spans="1:11" ht="47.25" outlineLevel="1" x14ac:dyDescent="0.2">
      <c r="A46" s="27" t="s">
        <v>2619</v>
      </c>
      <c r="B46" s="28" t="s">
        <v>575</v>
      </c>
      <c r="C46" s="29" t="s">
        <v>244</v>
      </c>
      <c r="D46" s="56">
        <v>367</v>
      </c>
      <c r="E46" s="30"/>
      <c r="F46" s="31">
        <f t="shared" si="20"/>
        <v>0</v>
      </c>
      <c r="G46" s="30"/>
      <c r="H46" s="31">
        <f t="shared" si="21"/>
        <v>0</v>
      </c>
      <c r="I46" s="30">
        <f t="shared" si="22"/>
        <v>0</v>
      </c>
      <c r="J46" s="31">
        <f t="shared" si="23"/>
        <v>0</v>
      </c>
      <c r="K46" s="32"/>
    </row>
    <row r="47" spans="1:11" ht="47.25" outlineLevel="1" x14ac:dyDescent="0.2">
      <c r="A47" s="27" t="s">
        <v>2620</v>
      </c>
      <c r="B47" s="28" t="s">
        <v>576</v>
      </c>
      <c r="C47" s="29" t="s">
        <v>244</v>
      </c>
      <c r="D47" s="58">
        <v>637</v>
      </c>
      <c r="E47" s="30"/>
      <c r="F47" s="31">
        <f t="shared" si="20"/>
        <v>0</v>
      </c>
      <c r="G47" s="30"/>
      <c r="H47" s="31">
        <f t="shared" si="21"/>
        <v>0</v>
      </c>
      <c r="I47" s="30">
        <f t="shared" si="22"/>
        <v>0</v>
      </c>
      <c r="J47" s="31">
        <f t="shared" si="23"/>
        <v>0</v>
      </c>
      <c r="K47" s="32"/>
    </row>
    <row r="48" spans="1:11" ht="47.25" outlineLevel="1" x14ac:dyDescent="0.2">
      <c r="A48" s="27" t="s">
        <v>2621</v>
      </c>
      <c r="B48" s="28" t="s">
        <v>577</v>
      </c>
      <c r="C48" s="29" t="s">
        <v>244</v>
      </c>
      <c r="D48" s="56">
        <v>185</v>
      </c>
      <c r="E48" s="30"/>
      <c r="F48" s="31">
        <f t="shared" si="20"/>
        <v>0</v>
      </c>
      <c r="G48" s="30"/>
      <c r="H48" s="31">
        <f t="shared" si="21"/>
        <v>0</v>
      </c>
      <c r="I48" s="30">
        <f t="shared" si="22"/>
        <v>0</v>
      </c>
      <c r="J48" s="31">
        <f t="shared" si="23"/>
        <v>0</v>
      </c>
      <c r="K48" s="32"/>
    </row>
    <row r="49" spans="1:11" ht="47.25" outlineLevel="1" x14ac:dyDescent="0.2">
      <c r="A49" s="27" t="s">
        <v>2622</v>
      </c>
      <c r="B49" s="28" t="s">
        <v>578</v>
      </c>
      <c r="C49" s="29" t="s">
        <v>244</v>
      </c>
      <c r="D49" s="56">
        <v>21</v>
      </c>
      <c r="E49" s="30"/>
      <c r="F49" s="31">
        <f t="shared" si="20"/>
        <v>0</v>
      </c>
      <c r="G49" s="30"/>
      <c r="H49" s="31">
        <f t="shared" si="21"/>
        <v>0</v>
      </c>
      <c r="I49" s="30">
        <f t="shared" si="22"/>
        <v>0</v>
      </c>
      <c r="J49" s="31">
        <f t="shared" si="23"/>
        <v>0</v>
      </c>
      <c r="K49" s="32"/>
    </row>
    <row r="50" spans="1:11" ht="63" outlineLevel="1" x14ac:dyDescent="0.2">
      <c r="A50" s="27" t="s">
        <v>2623</v>
      </c>
      <c r="B50" s="28" t="s">
        <v>579</v>
      </c>
      <c r="C50" s="29" t="s">
        <v>244</v>
      </c>
      <c r="D50" s="56">
        <v>766</v>
      </c>
      <c r="E50" s="30"/>
      <c r="F50" s="31">
        <f t="shared" si="20"/>
        <v>0</v>
      </c>
      <c r="G50" s="30"/>
      <c r="H50" s="31">
        <f t="shared" si="21"/>
        <v>0</v>
      </c>
      <c r="I50" s="30">
        <f t="shared" si="22"/>
        <v>0</v>
      </c>
      <c r="J50" s="31">
        <f t="shared" si="23"/>
        <v>0</v>
      </c>
      <c r="K50" s="32"/>
    </row>
    <row r="51" spans="1:11" ht="15.75" outlineLevel="1" x14ac:dyDescent="0.2">
      <c r="A51" s="27"/>
      <c r="B51" s="99" t="s">
        <v>580</v>
      </c>
      <c r="C51" s="29"/>
      <c r="D51" s="56"/>
      <c r="E51" s="30"/>
      <c r="F51" s="31"/>
      <c r="G51" s="30"/>
      <c r="H51" s="31"/>
      <c r="I51" s="30"/>
      <c r="J51" s="31"/>
      <c r="K51" s="158"/>
    </row>
    <row r="52" spans="1:11" ht="47.25" outlineLevel="1" x14ac:dyDescent="0.2">
      <c r="A52" s="27" t="s">
        <v>2624</v>
      </c>
      <c r="B52" s="28" t="s">
        <v>581</v>
      </c>
      <c r="C52" s="29" t="s">
        <v>191</v>
      </c>
      <c r="D52" s="56">
        <v>4</v>
      </c>
      <c r="E52" s="30"/>
      <c r="F52" s="31">
        <f t="shared" ref="F52:F56" si="24">E52*D52</f>
        <v>0</v>
      </c>
      <c r="G52" s="30"/>
      <c r="H52" s="31">
        <f t="shared" ref="H52:H56" si="25">G52*D52</f>
        <v>0</v>
      </c>
      <c r="I52" s="30">
        <f t="shared" ref="I52:I56" si="26">E52+G52</f>
        <v>0</v>
      </c>
      <c r="J52" s="31">
        <f t="shared" ref="J52:J56" si="27">D52*I52</f>
        <v>0</v>
      </c>
      <c r="K52" s="32"/>
    </row>
    <row r="53" spans="1:11" ht="47.25" outlineLevel="1" x14ac:dyDescent="0.2">
      <c r="A53" s="27" t="s">
        <v>2625</v>
      </c>
      <c r="B53" s="28" t="s">
        <v>582</v>
      </c>
      <c r="C53" s="29" t="s">
        <v>191</v>
      </c>
      <c r="D53" s="56">
        <v>2</v>
      </c>
      <c r="E53" s="30"/>
      <c r="F53" s="31">
        <f t="shared" si="24"/>
        <v>0</v>
      </c>
      <c r="G53" s="30"/>
      <c r="H53" s="31">
        <f t="shared" si="25"/>
        <v>0</v>
      </c>
      <c r="I53" s="30">
        <f t="shared" si="26"/>
        <v>0</v>
      </c>
      <c r="J53" s="31">
        <f t="shared" si="27"/>
        <v>0</v>
      </c>
      <c r="K53" s="32"/>
    </row>
    <row r="54" spans="1:11" ht="47.25" outlineLevel="1" x14ac:dyDescent="0.2">
      <c r="A54" s="27" t="s">
        <v>2626</v>
      </c>
      <c r="B54" s="28" t="s">
        <v>583</v>
      </c>
      <c r="C54" s="29" t="s">
        <v>191</v>
      </c>
      <c r="D54" s="56">
        <v>4</v>
      </c>
      <c r="E54" s="30"/>
      <c r="F54" s="31">
        <f t="shared" si="24"/>
        <v>0</v>
      </c>
      <c r="G54" s="30"/>
      <c r="H54" s="31">
        <f t="shared" si="25"/>
        <v>0</v>
      </c>
      <c r="I54" s="30">
        <f t="shared" si="26"/>
        <v>0</v>
      </c>
      <c r="J54" s="31">
        <f t="shared" si="27"/>
        <v>0</v>
      </c>
      <c r="K54" s="32"/>
    </row>
    <row r="55" spans="1:11" ht="47.25" outlineLevel="1" x14ac:dyDescent="0.2">
      <c r="A55" s="27" t="s">
        <v>2627</v>
      </c>
      <c r="B55" s="28" t="s">
        <v>584</v>
      </c>
      <c r="C55" s="29" t="s">
        <v>191</v>
      </c>
      <c r="D55" s="58">
        <v>26</v>
      </c>
      <c r="E55" s="30"/>
      <c r="F55" s="31">
        <f t="shared" si="24"/>
        <v>0</v>
      </c>
      <c r="G55" s="30"/>
      <c r="H55" s="31">
        <f t="shared" si="25"/>
        <v>0</v>
      </c>
      <c r="I55" s="30">
        <f t="shared" si="26"/>
        <v>0</v>
      </c>
      <c r="J55" s="31">
        <f t="shared" si="27"/>
        <v>0</v>
      </c>
      <c r="K55" s="32"/>
    </row>
    <row r="56" spans="1:11" ht="31.5" outlineLevel="1" x14ac:dyDescent="0.2">
      <c r="A56" s="27" t="s">
        <v>2628</v>
      </c>
      <c r="B56" s="28" t="s">
        <v>585</v>
      </c>
      <c r="C56" s="29" t="s">
        <v>191</v>
      </c>
      <c r="D56" s="58">
        <v>26</v>
      </c>
      <c r="E56" s="30"/>
      <c r="F56" s="31">
        <f t="shared" si="24"/>
        <v>0</v>
      </c>
      <c r="G56" s="30"/>
      <c r="H56" s="31">
        <f t="shared" si="25"/>
        <v>0</v>
      </c>
      <c r="I56" s="30">
        <f t="shared" si="26"/>
        <v>0</v>
      </c>
      <c r="J56" s="31">
        <f t="shared" si="27"/>
        <v>0</v>
      </c>
      <c r="K56" s="32"/>
    </row>
    <row r="57" spans="1:11" ht="15.75" outlineLevel="1" x14ac:dyDescent="0.2">
      <c r="A57" s="27"/>
      <c r="B57" s="99" t="s">
        <v>564</v>
      </c>
      <c r="C57" s="29"/>
      <c r="D57" s="58"/>
      <c r="E57" s="30"/>
      <c r="F57" s="31"/>
      <c r="G57" s="30"/>
      <c r="H57" s="31"/>
      <c r="I57" s="30"/>
      <c r="J57" s="31"/>
      <c r="K57" s="32"/>
    </row>
    <row r="58" spans="1:11" ht="31.5" outlineLevel="1" x14ac:dyDescent="0.2">
      <c r="A58" s="27" t="s">
        <v>2629</v>
      </c>
      <c r="B58" s="28" t="s">
        <v>586</v>
      </c>
      <c r="C58" s="29" t="s">
        <v>244</v>
      </c>
      <c r="D58" s="58">
        <v>2118</v>
      </c>
      <c r="E58" s="30"/>
      <c r="F58" s="31">
        <f t="shared" ref="F58:F71" si="28">E58*D58</f>
        <v>0</v>
      </c>
      <c r="G58" s="30"/>
      <c r="H58" s="31">
        <f t="shared" ref="H58:H71" si="29">G58*D58</f>
        <v>0</v>
      </c>
      <c r="I58" s="30">
        <f t="shared" ref="I58:I71" si="30">E58+G58</f>
        <v>0</v>
      </c>
      <c r="J58" s="31">
        <f t="shared" ref="J58:J71" si="31">D58*I58</f>
        <v>0</v>
      </c>
      <c r="K58" s="32"/>
    </row>
    <row r="59" spans="1:11" ht="15.75" outlineLevel="1" x14ac:dyDescent="0.2">
      <c r="A59" s="27" t="s">
        <v>2630</v>
      </c>
      <c r="B59" s="28" t="s">
        <v>587</v>
      </c>
      <c r="C59" s="29" t="s">
        <v>191</v>
      </c>
      <c r="D59" s="58">
        <v>144</v>
      </c>
      <c r="E59" s="30"/>
      <c r="F59" s="31">
        <f t="shared" si="28"/>
        <v>0</v>
      </c>
      <c r="G59" s="30"/>
      <c r="H59" s="31">
        <f t="shared" si="29"/>
        <v>0</v>
      </c>
      <c r="I59" s="30">
        <f t="shared" si="30"/>
        <v>0</v>
      </c>
      <c r="J59" s="31">
        <f t="shared" si="31"/>
        <v>0</v>
      </c>
      <c r="K59" s="32"/>
    </row>
    <row r="60" spans="1:11" ht="15.75" outlineLevel="1" x14ac:dyDescent="0.2">
      <c r="A60" s="27" t="s">
        <v>2631</v>
      </c>
      <c r="B60" s="28" t="s">
        <v>588</v>
      </c>
      <c r="C60" s="29" t="s">
        <v>191</v>
      </c>
      <c r="D60" s="58">
        <v>297</v>
      </c>
      <c r="E60" s="30"/>
      <c r="F60" s="31">
        <f t="shared" si="28"/>
        <v>0</v>
      </c>
      <c r="G60" s="30"/>
      <c r="H60" s="31">
        <f t="shared" si="29"/>
        <v>0</v>
      </c>
      <c r="I60" s="30">
        <f t="shared" si="30"/>
        <v>0</v>
      </c>
      <c r="J60" s="31">
        <f t="shared" si="31"/>
        <v>0</v>
      </c>
      <c r="K60" s="32"/>
    </row>
    <row r="61" spans="1:11" ht="15.75" outlineLevel="1" x14ac:dyDescent="0.2">
      <c r="A61" s="27" t="s">
        <v>2632</v>
      </c>
      <c r="B61" s="28" t="s">
        <v>589</v>
      </c>
      <c r="C61" s="29" t="s">
        <v>191</v>
      </c>
      <c r="D61" s="58">
        <v>128</v>
      </c>
      <c r="E61" s="30"/>
      <c r="F61" s="31">
        <f t="shared" si="28"/>
        <v>0</v>
      </c>
      <c r="G61" s="30"/>
      <c r="H61" s="31">
        <f t="shared" si="29"/>
        <v>0</v>
      </c>
      <c r="I61" s="30">
        <f t="shared" si="30"/>
        <v>0</v>
      </c>
      <c r="J61" s="31">
        <f t="shared" si="31"/>
        <v>0</v>
      </c>
      <c r="K61" s="32"/>
    </row>
    <row r="62" spans="1:11" ht="15.75" outlineLevel="1" x14ac:dyDescent="0.2">
      <c r="A62" s="27" t="s">
        <v>2633</v>
      </c>
      <c r="B62" s="28" t="s">
        <v>590</v>
      </c>
      <c r="C62" s="29" t="s">
        <v>599</v>
      </c>
      <c r="D62" s="58">
        <v>1</v>
      </c>
      <c r="E62" s="30"/>
      <c r="F62" s="31">
        <f t="shared" si="28"/>
        <v>0</v>
      </c>
      <c r="G62" s="30"/>
      <c r="H62" s="31">
        <f t="shared" si="29"/>
        <v>0</v>
      </c>
      <c r="I62" s="30">
        <f t="shared" si="30"/>
        <v>0</v>
      </c>
      <c r="J62" s="31">
        <f t="shared" si="31"/>
        <v>0</v>
      </c>
      <c r="K62" s="32"/>
    </row>
    <row r="63" spans="1:11" ht="15.75" outlineLevel="1" x14ac:dyDescent="0.2">
      <c r="A63" s="27" t="s">
        <v>2634</v>
      </c>
      <c r="B63" s="28" t="s">
        <v>591</v>
      </c>
      <c r="C63" s="29" t="s">
        <v>191</v>
      </c>
      <c r="D63" s="58">
        <v>2</v>
      </c>
      <c r="E63" s="30"/>
      <c r="F63" s="31">
        <f t="shared" si="28"/>
        <v>0</v>
      </c>
      <c r="G63" s="30"/>
      <c r="H63" s="31">
        <f t="shared" si="29"/>
        <v>0</v>
      </c>
      <c r="I63" s="30">
        <f t="shared" si="30"/>
        <v>0</v>
      </c>
      <c r="J63" s="31">
        <f t="shared" si="31"/>
        <v>0</v>
      </c>
      <c r="K63" s="32"/>
    </row>
    <row r="64" spans="1:11" ht="15.75" outlineLevel="1" x14ac:dyDescent="0.2">
      <c r="A64" s="27" t="s">
        <v>2635</v>
      </c>
      <c r="B64" s="28" t="s">
        <v>592</v>
      </c>
      <c r="C64" s="29" t="s">
        <v>191</v>
      </c>
      <c r="D64" s="58">
        <v>5</v>
      </c>
      <c r="E64" s="30"/>
      <c r="F64" s="31">
        <f t="shared" si="28"/>
        <v>0</v>
      </c>
      <c r="G64" s="30"/>
      <c r="H64" s="31">
        <f t="shared" si="29"/>
        <v>0</v>
      </c>
      <c r="I64" s="30">
        <f t="shared" si="30"/>
        <v>0</v>
      </c>
      <c r="J64" s="31">
        <f t="shared" si="31"/>
        <v>0</v>
      </c>
      <c r="K64" s="32"/>
    </row>
    <row r="65" spans="1:11" ht="31.5" outlineLevel="1" x14ac:dyDescent="0.2">
      <c r="A65" s="27" t="s">
        <v>2636</v>
      </c>
      <c r="B65" s="28" t="s">
        <v>593</v>
      </c>
      <c r="C65" s="29" t="s">
        <v>191</v>
      </c>
      <c r="D65" s="58">
        <v>7</v>
      </c>
      <c r="E65" s="30"/>
      <c r="F65" s="31">
        <f t="shared" si="28"/>
        <v>0</v>
      </c>
      <c r="G65" s="30"/>
      <c r="H65" s="31">
        <f t="shared" si="29"/>
        <v>0</v>
      </c>
      <c r="I65" s="30">
        <f t="shared" si="30"/>
        <v>0</v>
      </c>
      <c r="J65" s="31">
        <f t="shared" si="31"/>
        <v>0</v>
      </c>
      <c r="K65" s="32"/>
    </row>
    <row r="66" spans="1:11" ht="15.75" outlineLevel="1" x14ac:dyDescent="0.2">
      <c r="A66" s="27" t="s">
        <v>2637</v>
      </c>
      <c r="B66" s="28" t="s">
        <v>594</v>
      </c>
      <c r="C66" s="29" t="s">
        <v>191</v>
      </c>
      <c r="D66" s="58">
        <v>14</v>
      </c>
      <c r="E66" s="30"/>
      <c r="F66" s="31">
        <f t="shared" si="28"/>
        <v>0</v>
      </c>
      <c r="G66" s="30"/>
      <c r="H66" s="31">
        <f t="shared" si="29"/>
        <v>0</v>
      </c>
      <c r="I66" s="30">
        <f t="shared" si="30"/>
        <v>0</v>
      </c>
      <c r="J66" s="31">
        <f t="shared" si="31"/>
        <v>0</v>
      </c>
      <c r="K66" s="32"/>
    </row>
    <row r="67" spans="1:11" ht="15.75" outlineLevel="1" x14ac:dyDescent="0.2">
      <c r="A67" s="27" t="s">
        <v>2638</v>
      </c>
      <c r="B67" s="28" t="s">
        <v>595</v>
      </c>
      <c r="C67" s="29" t="s">
        <v>191</v>
      </c>
      <c r="D67" s="58">
        <v>168</v>
      </c>
      <c r="E67" s="30"/>
      <c r="F67" s="31">
        <f t="shared" si="28"/>
        <v>0</v>
      </c>
      <c r="G67" s="30"/>
      <c r="H67" s="31">
        <f t="shared" si="29"/>
        <v>0</v>
      </c>
      <c r="I67" s="30">
        <f t="shared" si="30"/>
        <v>0</v>
      </c>
      <c r="J67" s="31">
        <f t="shared" si="31"/>
        <v>0</v>
      </c>
      <c r="K67" s="32"/>
    </row>
    <row r="68" spans="1:11" ht="15.75" outlineLevel="1" x14ac:dyDescent="0.2">
      <c r="A68" s="27" t="s">
        <v>2639</v>
      </c>
      <c r="B68" s="28" t="s">
        <v>596</v>
      </c>
      <c r="C68" s="29" t="s">
        <v>9</v>
      </c>
      <c r="D68" s="58">
        <v>228.3</v>
      </c>
      <c r="E68" s="30"/>
      <c r="F68" s="31">
        <f t="shared" si="28"/>
        <v>0</v>
      </c>
      <c r="G68" s="30"/>
      <c r="H68" s="31">
        <f t="shared" si="29"/>
        <v>0</v>
      </c>
      <c r="I68" s="30">
        <f t="shared" si="30"/>
        <v>0</v>
      </c>
      <c r="J68" s="31">
        <f t="shared" si="31"/>
        <v>0</v>
      </c>
      <c r="K68" s="32"/>
    </row>
    <row r="69" spans="1:11" ht="15.75" outlineLevel="1" x14ac:dyDescent="0.2">
      <c r="A69" s="27" t="s">
        <v>2640</v>
      </c>
      <c r="B69" s="28" t="s">
        <v>597</v>
      </c>
      <c r="C69" s="29" t="s">
        <v>9</v>
      </c>
      <c r="D69" s="56">
        <v>10</v>
      </c>
      <c r="E69" s="30"/>
      <c r="F69" s="31">
        <f t="shared" si="28"/>
        <v>0</v>
      </c>
      <c r="G69" s="30"/>
      <c r="H69" s="31">
        <f t="shared" si="29"/>
        <v>0</v>
      </c>
      <c r="I69" s="30">
        <f t="shared" si="30"/>
        <v>0</v>
      </c>
      <c r="J69" s="31">
        <f t="shared" si="31"/>
        <v>0</v>
      </c>
      <c r="K69" s="32"/>
    </row>
    <row r="70" spans="1:11" ht="15.75" outlineLevel="1" x14ac:dyDescent="0.2">
      <c r="A70" s="27" t="s">
        <v>2641</v>
      </c>
      <c r="B70" s="28" t="s">
        <v>598</v>
      </c>
      <c r="C70" s="29" t="s">
        <v>570</v>
      </c>
      <c r="D70" s="56">
        <v>1</v>
      </c>
      <c r="E70" s="30"/>
      <c r="F70" s="31">
        <f t="shared" si="28"/>
        <v>0</v>
      </c>
      <c r="G70" s="30"/>
      <c r="H70" s="31">
        <f t="shared" si="29"/>
        <v>0</v>
      </c>
      <c r="I70" s="30">
        <f t="shared" si="30"/>
        <v>0</v>
      </c>
      <c r="J70" s="31">
        <f t="shared" si="31"/>
        <v>0</v>
      </c>
      <c r="K70" s="32"/>
    </row>
    <row r="71" spans="1:11" ht="15.75" outlineLevel="1" x14ac:dyDescent="0.2">
      <c r="A71" s="27" t="s">
        <v>2642</v>
      </c>
      <c r="B71" s="28" t="s">
        <v>1763</v>
      </c>
      <c r="C71" s="29" t="s">
        <v>244</v>
      </c>
      <c r="D71" s="56">
        <v>58</v>
      </c>
      <c r="E71" s="38"/>
      <c r="F71" s="31">
        <f t="shared" si="28"/>
        <v>0</v>
      </c>
      <c r="G71" s="38"/>
      <c r="H71" s="31">
        <f t="shared" si="29"/>
        <v>0</v>
      </c>
      <c r="I71" s="30">
        <f t="shared" si="30"/>
        <v>0</v>
      </c>
      <c r="J71" s="31">
        <f t="shared" si="31"/>
        <v>0</v>
      </c>
      <c r="K71" s="32"/>
    </row>
    <row r="72" spans="1:11" ht="15.75" outlineLevel="1" x14ac:dyDescent="0.2">
      <c r="A72" s="27"/>
      <c r="B72" s="99" t="s">
        <v>600</v>
      </c>
      <c r="C72" s="29"/>
      <c r="D72" s="56"/>
      <c r="E72" s="30"/>
      <c r="F72" s="31"/>
      <c r="G72" s="30"/>
      <c r="H72" s="31"/>
      <c r="I72" s="30"/>
      <c r="J72" s="31"/>
      <c r="K72" s="158"/>
    </row>
    <row r="73" spans="1:11" ht="47.25" outlineLevel="1" x14ac:dyDescent="0.2">
      <c r="A73" s="156" t="s">
        <v>2643</v>
      </c>
      <c r="B73" s="142" t="s">
        <v>1173</v>
      </c>
      <c r="C73" s="143" t="s">
        <v>1071</v>
      </c>
      <c r="D73" s="144">
        <v>1</v>
      </c>
      <c r="E73" s="145"/>
      <c r="F73" s="146">
        <f t="shared" ref="F73" si="32">E73*D73</f>
        <v>0</v>
      </c>
      <c r="G73" s="145"/>
      <c r="H73" s="146">
        <f t="shared" ref="H73" si="33">G73*D73</f>
        <v>0</v>
      </c>
      <c r="I73" s="145">
        <f t="shared" ref="I73" si="34">E73+G73</f>
        <v>0</v>
      </c>
      <c r="J73" s="146">
        <f t="shared" ref="J73" si="35">D73*I73</f>
        <v>0</v>
      </c>
      <c r="K73" s="209" t="s">
        <v>3398</v>
      </c>
    </row>
    <row r="74" spans="1:11" ht="31.5" outlineLevel="1" x14ac:dyDescent="0.2">
      <c r="A74" s="156" t="s">
        <v>2644</v>
      </c>
      <c r="B74" s="142" t="s">
        <v>1174</v>
      </c>
      <c r="C74" s="143" t="s">
        <v>1071</v>
      </c>
      <c r="D74" s="144">
        <v>1</v>
      </c>
      <c r="E74" s="145"/>
      <c r="F74" s="146"/>
      <c r="G74" s="145"/>
      <c r="H74" s="146"/>
      <c r="I74" s="145"/>
      <c r="J74" s="146"/>
      <c r="K74" s="209" t="s">
        <v>3399</v>
      </c>
    </row>
    <row r="75" spans="1:11" ht="31.5" outlineLevel="1" x14ac:dyDescent="0.2">
      <c r="A75" s="27" t="s">
        <v>2645</v>
      </c>
      <c r="B75" s="28" t="s">
        <v>601</v>
      </c>
      <c r="C75" s="29"/>
      <c r="D75" s="56">
        <v>2</v>
      </c>
      <c r="E75" s="30"/>
      <c r="F75" s="31">
        <f t="shared" ref="F75:F82" si="36">E75*D75</f>
        <v>0</v>
      </c>
      <c r="G75" s="30"/>
      <c r="H75" s="31">
        <f t="shared" ref="H75:H82" si="37">G75*D75</f>
        <v>0</v>
      </c>
      <c r="I75" s="30">
        <f t="shared" ref="I75:I82" si="38">E75+G75</f>
        <v>0</v>
      </c>
      <c r="J75" s="31">
        <f t="shared" ref="J75:J82" si="39">D75*I75</f>
        <v>0</v>
      </c>
      <c r="K75" s="32"/>
    </row>
    <row r="76" spans="1:11" ht="15.75" outlineLevel="1" x14ac:dyDescent="0.2">
      <c r="A76" s="27" t="s">
        <v>2646</v>
      </c>
      <c r="B76" s="28" t="s">
        <v>602</v>
      </c>
      <c r="C76" s="29" t="s">
        <v>191</v>
      </c>
      <c r="D76" s="56">
        <v>28</v>
      </c>
      <c r="E76" s="30"/>
      <c r="F76" s="31">
        <f t="shared" si="36"/>
        <v>0</v>
      </c>
      <c r="G76" s="30"/>
      <c r="H76" s="31">
        <f t="shared" si="37"/>
        <v>0</v>
      </c>
      <c r="I76" s="30">
        <f t="shared" si="38"/>
        <v>0</v>
      </c>
      <c r="J76" s="31">
        <f t="shared" si="39"/>
        <v>0</v>
      </c>
      <c r="K76" s="32"/>
    </row>
    <row r="77" spans="1:11" ht="15.75" outlineLevel="1" x14ac:dyDescent="0.2">
      <c r="A77" s="27" t="s">
        <v>2647</v>
      </c>
      <c r="B77" s="28" t="s">
        <v>603</v>
      </c>
      <c r="C77" s="29" t="s">
        <v>191</v>
      </c>
      <c r="D77" s="56">
        <v>112</v>
      </c>
      <c r="E77" s="30"/>
      <c r="F77" s="31">
        <f t="shared" si="36"/>
        <v>0</v>
      </c>
      <c r="G77" s="30"/>
      <c r="H77" s="31">
        <f t="shared" si="37"/>
        <v>0</v>
      </c>
      <c r="I77" s="30">
        <f t="shared" si="38"/>
        <v>0</v>
      </c>
      <c r="J77" s="31">
        <f t="shared" si="39"/>
        <v>0</v>
      </c>
      <c r="K77" s="32"/>
    </row>
    <row r="78" spans="1:11" ht="15.75" outlineLevel="1" x14ac:dyDescent="0.2">
      <c r="A78" s="27" t="s">
        <v>2648</v>
      </c>
      <c r="B78" s="28" t="s">
        <v>604</v>
      </c>
      <c r="C78" s="29" t="s">
        <v>191</v>
      </c>
      <c r="D78" s="56">
        <v>54</v>
      </c>
      <c r="E78" s="30"/>
      <c r="F78" s="31">
        <f t="shared" si="36"/>
        <v>0</v>
      </c>
      <c r="G78" s="30"/>
      <c r="H78" s="31">
        <f t="shared" si="37"/>
        <v>0</v>
      </c>
      <c r="I78" s="30">
        <f t="shared" si="38"/>
        <v>0</v>
      </c>
      <c r="J78" s="31">
        <f t="shared" si="39"/>
        <v>0</v>
      </c>
      <c r="K78" s="32"/>
    </row>
    <row r="79" spans="1:11" ht="15.75" outlineLevel="1" x14ac:dyDescent="0.2">
      <c r="A79" s="27" t="s">
        <v>2649</v>
      </c>
      <c r="B79" s="28" t="s">
        <v>605</v>
      </c>
      <c r="C79" s="29" t="s">
        <v>244</v>
      </c>
      <c r="D79" s="56">
        <v>323</v>
      </c>
      <c r="E79" s="30"/>
      <c r="F79" s="31">
        <f t="shared" si="36"/>
        <v>0</v>
      </c>
      <c r="G79" s="30"/>
      <c r="H79" s="31">
        <f t="shared" si="37"/>
        <v>0</v>
      </c>
      <c r="I79" s="30">
        <f t="shared" si="38"/>
        <v>0</v>
      </c>
      <c r="J79" s="31">
        <f t="shared" si="39"/>
        <v>0</v>
      </c>
      <c r="K79" s="32"/>
    </row>
    <row r="80" spans="1:11" ht="15.75" outlineLevel="1" x14ac:dyDescent="0.2">
      <c r="A80" s="27" t="s">
        <v>2650</v>
      </c>
      <c r="B80" s="28" t="s">
        <v>606</v>
      </c>
      <c r="C80" s="29" t="s">
        <v>191</v>
      </c>
      <c r="D80" s="56">
        <v>7</v>
      </c>
      <c r="E80" s="30"/>
      <c r="F80" s="31">
        <f t="shared" si="36"/>
        <v>0</v>
      </c>
      <c r="G80" s="30"/>
      <c r="H80" s="31">
        <f t="shared" si="37"/>
        <v>0</v>
      </c>
      <c r="I80" s="30">
        <f t="shared" si="38"/>
        <v>0</v>
      </c>
      <c r="J80" s="31">
        <f t="shared" si="39"/>
        <v>0</v>
      </c>
      <c r="K80" s="32"/>
    </row>
    <row r="81" spans="1:11" ht="31.5" outlineLevel="1" x14ac:dyDescent="0.2">
      <c r="A81" s="27" t="s">
        <v>2651</v>
      </c>
      <c r="B81" s="28" t="s">
        <v>1461</v>
      </c>
      <c r="C81" s="29" t="s">
        <v>191</v>
      </c>
      <c r="D81" s="56">
        <v>8</v>
      </c>
      <c r="E81" s="30"/>
      <c r="F81" s="31">
        <f t="shared" si="36"/>
        <v>0</v>
      </c>
      <c r="G81" s="30"/>
      <c r="H81" s="31">
        <f t="shared" si="37"/>
        <v>0</v>
      </c>
      <c r="I81" s="30">
        <f t="shared" si="38"/>
        <v>0</v>
      </c>
      <c r="J81" s="31">
        <f t="shared" si="39"/>
        <v>0</v>
      </c>
      <c r="K81" s="32"/>
    </row>
    <row r="82" spans="1:11" ht="15.75" outlineLevel="1" x14ac:dyDescent="0.2">
      <c r="A82" s="179" t="s">
        <v>2652</v>
      </c>
      <c r="B82" s="99" t="s">
        <v>1454</v>
      </c>
      <c r="C82" s="102" t="s">
        <v>131</v>
      </c>
      <c r="D82" s="103">
        <v>1</v>
      </c>
      <c r="E82" s="104"/>
      <c r="F82" s="105">
        <f t="shared" si="36"/>
        <v>0</v>
      </c>
      <c r="G82" s="104"/>
      <c r="H82" s="105">
        <f t="shared" si="37"/>
        <v>0</v>
      </c>
      <c r="I82" s="104">
        <f t="shared" si="38"/>
        <v>0</v>
      </c>
      <c r="J82" s="105">
        <f t="shared" si="39"/>
        <v>0</v>
      </c>
      <c r="K82" s="106"/>
    </row>
  </sheetData>
  <mergeCells count="8">
    <mergeCell ref="I6:J6"/>
    <mergeCell ref="K6:K7"/>
    <mergeCell ref="A6:A7"/>
    <mergeCell ref="B6:B7"/>
    <mergeCell ref="C6:C7"/>
    <mergeCell ref="D6:D7"/>
    <mergeCell ref="E6:F6"/>
    <mergeCell ref="G6:H6"/>
  </mergeCells>
  <pageMargins left="0.7" right="0.7" top="0.75" bottom="0.75" header="0.3" footer="0.3"/>
  <pageSetup paperSize="9" scale="30" orientation="portrait" r:id="rId1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49"/>
  <sheetViews>
    <sheetView view="pageBreakPreview" zoomScale="85" zoomScaleNormal="85" zoomScaleSheetLayoutView="85" workbookViewId="0">
      <selection activeCell="A4" sqref="A4"/>
    </sheetView>
  </sheetViews>
  <sheetFormatPr defaultRowHeight="12.75" outlineLevelRow="1" x14ac:dyDescent="0.2"/>
  <cols>
    <col min="1" max="1" width="11.5703125" customWidth="1"/>
    <col min="2" max="2" width="65.5703125" customWidth="1"/>
    <col min="3" max="3" width="12.42578125" customWidth="1"/>
    <col min="4" max="4" width="14" customWidth="1"/>
    <col min="5" max="10" width="17.7109375" customWidth="1"/>
    <col min="11" max="11" width="48.5703125" bestFit="1" customWidth="1"/>
  </cols>
  <sheetData>
    <row r="1" spans="1:13" ht="15.75" x14ac:dyDescent="0.2">
      <c r="A1" s="78" t="s">
        <v>3460</v>
      </c>
    </row>
    <row r="2" spans="1:13" ht="15.75" x14ac:dyDescent="0.2">
      <c r="A2" s="85" t="s">
        <v>2662</v>
      </c>
    </row>
    <row r="3" spans="1:13" ht="15.75" x14ac:dyDescent="0.2">
      <c r="A3" s="88" t="s">
        <v>3523</v>
      </c>
    </row>
    <row r="4" spans="1:13" ht="15.75" x14ac:dyDescent="0.2">
      <c r="A4" s="88" t="s">
        <v>2</v>
      </c>
      <c r="L4" s="14"/>
      <c r="M4" s="76"/>
    </row>
    <row r="5" spans="1:13" ht="13.5" thickBot="1" x14ac:dyDescent="0.25"/>
    <row r="6" spans="1:13" ht="39" customHeight="1" x14ac:dyDescent="0.2">
      <c r="A6" s="215" t="s">
        <v>3</v>
      </c>
      <c r="B6" s="215" t="s">
        <v>4</v>
      </c>
      <c r="C6" s="215" t="s">
        <v>5</v>
      </c>
      <c r="D6" s="221" t="s">
        <v>0</v>
      </c>
      <c r="E6" s="217" t="str">
        <f>'ЭТАП 1'!E7:F7</f>
        <v>Стоимость материалов и оборудования</v>
      </c>
      <c r="F6" s="218"/>
      <c r="G6" s="217" t="str">
        <f>'ЭТАП 1'!G7:H7</f>
        <v>Стоимость трудозатрат</v>
      </c>
      <c r="H6" s="218"/>
      <c r="I6" s="217" t="s">
        <v>37</v>
      </c>
      <c r="J6" s="218"/>
      <c r="K6" s="219" t="s">
        <v>6</v>
      </c>
    </row>
    <row r="7" spans="1:13" ht="16.5" thickBot="1" x14ac:dyDescent="0.25">
      <c r="A7" s="216"/>
      <c r="B7" s="216"/>
      <c r="C7" s="216"/>
      <c r="D7" s="222"/>
      <c r="E7" s="15" t="s">
        <v>33</v>
      </c>
      <c r="F7" s="16" t="s">
        <v>34</v>
      </c>
      <c r="G7" s="15" t="s">
        <v>33</v>
      </c>
      <c r="H7" s="16" t="s">
        <v>34</v>
      </c>
      <c r="I7" s="15" t="s">
        <v>33</v>
      </c>
      <c r="J7" s="16" t="s">
        <v>34</v>
      </c>
      <c r="K7" s="220"/>
    </row>
    <row r="8" spans="1:13" ht="15.75" x14ac:dyDescent="0.2">
      <c r="A8" s="17" t="s">
        <v>7</v>
      </c>
      <c r="B8" s="18">
        <v>2</v>
      </c>
      <c r="C8" s="19">
        <v>3</v>
      </c>
      <c r="D8" s="19">
        <v>4</v>
      </c>
      <c r="E8" s="20">
        <v>5</v>
      </c>
      <c r="F8" s="19">
        <v>6</v>
      </c>
      <c r="G8" s="20">
        <v>7</v>
      </c>
      <c r="H8" s="19">
        <v>8</v>
      </c>
      <c r="I8" s="20">
        <v>9</v>
      </c>
      <c r="J8" s="19">
        <v>10</v>
      </c>
      <c r="K8" s="19">
        <v>11</v>
      </c>
    </row>
    <row r="9" spans="1:13" ht="15.75" x14ac:dyDescent="0.2">
      <c r="A9" s="21" t="s">
        <v>31</v>
      </c>
      <c r="B9" s="22" t="s">
        <v>1438</v>
      </c>
      <c r="C9" s="23"/>
      <c r="D9" s="55"/>
      <c r="E9" s="24"/>
      <c r="F9" s="25">
        <f>SUBTOTAL(9,F10:F49)</f>
        <v>0</v>
      </c>
      <c r="G9" s="24"/>
      <c r="H9" s="25">
        <f>SUBTOTAL(9,H10:H49)</f>
        <v>0</v>
      </c>
      <c r="I9" s="24"/>
      <c r="J9" s="25">
        <f>SUBTOTAL(9,J10:J49)</f>
        <v>0</v>
      </c>
      <c r="K9" s="26"/>
    </row>
    <row r="10" spans="1:13" ht="31.5" x14ac:dyDescent="0.2">
      <c r="A10" s="64" t="s">
        <v>382</v>
      </c>
      <c r="B10" s="63" t="s">
        <v>287</v>
      </c>
      <c r="C10" s="65"/>
      <c r="D10" s="66"/>
      <c r="E10" s="67"/>
      <c r="F10" s="68">
        <f>SUBTOTAL(9,F11:F23)</f>
        <v>0</v>
      </c>
      <c r="G10" s="67"/>
      <c r="H10" s="68">
        <f>SUBTOTAL(9,H11:H23)</f>
        <v>0</v>
      </c>
      <c r="I10" s="67"/>
      <c r="J10" s="68">
        <f>SUBTOTAL(9,J11:J23)</f>
        <v>0</v>
      </c>
      <c r="K10" s="107" t="s">
        <v>1660</v>
      </c>
    </row>
    <row r="11" spans="1:13" ht="15.75" outlineLevel="1" x14ac:dyDescent="0.2">
      <c r="A11" s="27" t="s">
        <v>383</v>
      </c>
      <c r="B11" s="28" t="s">
        <v>192</v>
      </c>
      <c r="C11" s="29" t="s">
        <v>9</v>
      </c>
      <c r="D11" s="56">
        <v>285.60000000000002</v>
      </c>
      <c r="E11" s="30"/>
      <c r="F11" s="31">
        <f t="shared" ref="F11:F23" si="0">E11*D11</f>
        <v>0</v>
      </c>
      <c r="G11" s="30"/>
      <c r="H11" s="31">
        <f t="shared" ref="H11:H23" si="1">G11*D11</f>
        <v>0</v>
      </c>
      <c r="I11" s="30">
        <f t="shared" ref="I11:I23" si="2">E11+G11</f>
        <v>0</v>
      </c>
      <c r="J11" s="31">
        <f t="shared" ref="J11:J23" si="3">D11*I11</f>
        <v>0</v>
      </c>
      <c r="K11" s="32"/>
    </row>
    <row r="12" spans="1:13" ht="15.75" outlineLevel="1" x14ac:dyDescent="0.2">
      <c r="A12" s="27" t="s">
        <v>384</v>
      </c>
      <c r="B12" s="28" t="s">
        <v>195</v>
      </c>
      <c r="C12" s="29" t="s">
        <v>9</v>
      </c>
      <c r="D12" s="56">
        <v>67.8</v>
      </c>
      <c r="E12" s="30"/>
      <c r="F12" s="31">
        <f t="shared" si="0"/>
        <v>0</v>
      </c>
      <c r="G12" s="30"/>
      <c r="H12" s="31">
        <f t="shared" si="1"/>
        <v>0</v>
      </c>
      <c r="I12" s="30">
        <f t="shared" si="2"/>
        <v>0</v>
      </c>
      <c r="J12" s="31">
        <f t="shared" si="3"/>
        <v>0</v>
      </c>
      <c r="K12" s="32"/>
    </row>
    <row r="13" spans="1:13" ht="15.75" outlineLevel="1" x14ac:dyDescent="0.2">
      <c r="A13" s="27" t="s">
        <v>385</v>
      </c>
      <c r="B13" s="28" t="s">
        <v>196</v>
      </c>
      <c r="C13" s="29" t="s">
        <v>9</v>
      </c>
      <c r="D13" s="56">
        <v>20.399999999999999</v>
      </c>
      <c r="E13" s="30"/>
      <c r="F13" s="31">
        <f t="shared" si="0"/>
        <v>0</v>
      </c>
      <c r="G13" s="30"/>
      <c r="H13" s="31">
        <f t="shared" si="1"/>
        <v>0</v>
      </c>
      <c r="I13" s="30">
        <f t="shared" si="2"/>
        <v>0</v>
      </c>
      <c r="J13" s="31">
        <f t="shared" si="3"/>
        <v>0</v>
      </c>
      <c r="K13" s="32"/>
    </row>
    <row r="14" spans="1:13" ht="15.75" outlineLevel="1" x14ac:dyDescent="0.2">
      <c r="A14" s="27" t="s">
        <v>386</v>
      </c>
      <c r="B14" s="28" t="s">
        <v>197</v>
      </c>
      <c r="C14" s="29" t="s">
        <v>9</v>
      </c>
      <c r="D14" s="56">
        <v>92.6</v>
      </c>
      <c r="E14" s="30"/>
      <c r="F14" s="31">
        <f t="shared" si="0"/>
        <v>0</v>
      </c>
      <c r="G14" s="30"/>
      <c r="H14" s="31">
        <f t="shared" si="1"/>
        <v>0</v>
      </c>
      <c r="I14" s="30">
        <f t="shared" si="2"/>
        <v>0</v>
      </c>
      <c r="J14" s="31">
        <f t="shared" si="3"/>
        <v>0</v>
      </c>
      <c r="K14" s="32"/>
    </row>
    <row r="15" spans="1:13" ht="15.75" outlineLevel="1" x14ac:dyDescent="0.2">
      <c r="A15" s="27" t="s">
        <v>387</v>
      </c>
      <c r="B15" s="28" t="s">
        <v>198</v>
      </c>
      <c r="C15" s="29" t="s">
        <v>28</v>
      </c>
      <c r="D15" s="56">
        <v>767.4</v>
      </c>
      <c r="E15" s="30"/>
      <c r="F15" s="31">
        <f t="shared" si="0"/>
        <v>0</v>
      </c>
      <c r="G15" s="30"/>
      <c r="H15" s="31">
        <f t="shared" si="1"/>
        <v>0</v>
      </c>
      <c r="I15" s="30">
        <f t="shared" si="2"/>
        <v>0</v>
      </c>
      <c r="J15" s="31">
        <f t="shared" si="3"/>
        <v>0</v>
      </c>
      <c r="K15" s="32"/>
    </row>
    <row r="16" spans="1:13" ht="15.75" outlineLevel="1" x14ac:dyDescent="0.2">
      <c r="A16" s="27" t="s">
        <v>388</v>
      </c>
      <c r="B16" s="28" t="s">
        <v>199</v>
      </c>
      <c r="C16" s="29" t="s">
        <v>28</v>
      </c>
      <c r="D16" s="56">
        <v>767.4</v>
      </c>
      <c r="E16" s="30"/>
      <c r="F16" s="31">
        <f t="shared" si="0"/>
        <v>0</v>
      </c>
      <c r="G16" s="30"/>
      <c r="H16" s="31">
        <f t="shared" si="1"/>
        <v>0</v>
      </c>
      <c r="I16" s="30">
        <f t="shared" si="2"/>
        <v>0</v>
      </c>
      <c r="J16" s="31">
        <f t="shared" si="3"/>
        <v>0</v>
      </c>
      <c r="K16" s="32"/>
    </row>
    <row r="17" spans="1:13" ht="15.75" outlineLevel="1" x14ac:dyDescent="0.2">
      <c r="A17" s="27" t="s">
        <v>389</v>
      </c>
      <c r="B17" s="28" t="s">
        <v>281</v>
      </c>
      <c r="C17" s="29" t="s">
        <v>28</v>
      </c>
      <c r="D17" s="56">
        <v>555.29999999999995</v>
      </c>
      <c r="E17" s="30"/>
      <c r="F17" s="31">
        <f t="shared" si="0"/>
        <v>0</v>
      </c>
      <c r="G17" s="30"/>
      <c r="H17" s="31">
        <f t="shared" si="1"/>
        <v>0</v>
      </c>
      <c r="I17" s="30">
        <f t="shared" si="2"/>
        <v>0</v>
      </c>
      <c r="J17" s="31">
        <f t="shared" si="3"/>
        <v>0</v>
      </c>
      <c r="K17" s="32"/>
    </row>
    <row r="18" spans="1:13" ht="15.75" outlineLevel="1" x14ac:dyDescent="0.2">
      <c r="A18" s="27" t="s">
        <v>390</v>
      </c>
      <c r="B18" s="28" t="s">
        <v>282</v>
      </c>
      <c r="C18" s="29" t="s">
        <v>283</v>
      </c>
      <c r="D18" s="56">
        <v>38.4</v>
      </c>
      <c r="E18" s="30"/>
      <c r="F18" s="31">
        <f t="shared" si="0"/>
        <v>0</v>
      </c>
      <c r="G18" s="30"/>
      <c r="H18" s="31">
        <f t="shared" si="1"/>
        <v>0</v>
      </c>
      <c r="I18" s="30">
        <f t="shared" si="2"/>
        <v>0</v>
      </c>
      <c r="J18" s="31">
        <f t="shared" si="3"/>
        <v>0</v>
      </c>
      <c r="K18" s="32"/>
    </row>
    <row r="19" spans="1:13" ht="15.75" outlineLevel="1" x14ac:dyDescent="0.2">
      <c r="A19" s="27" t="s">
        <v>391</v>
      </c>
      <c r="B19" s="28" t="s">
        <v>284</v>
      </c>
      <c r="C19" s="29" t="s">
        <v>283</v>
      </c>
      <c r="D19" s="56">
        <v>54.8</v>
      </c>
      <c r="E19" s="30"/>
      <c r="F19" s="31">
        <f t="shared" si="0"/>
        <v>0</v>
      </c>
      <c r="G19" s="30"/>
      <c r="H19" s="31">
        <f t="shared" si="1"/>
        <v>0</v>
      </c>
      <c r="I19" s="30">
        <f t="shared" si="2"/>
        <v>0</v>
      </c>
      <c r="J19" s="31">
        <f t="shared" si="3"/>
        <v>0</v>
      </c>
      <c r="K19" s="32"/>
    </row>
    <row r="20" spans="1:13" ht="15.75" outlineLevel="1" x14ac:dyDescent="0.2">
      <c r="A20" s="27" t="s">
        <v>392</v>
      </c>
      <c r="B20" s="28" t="s">
        <v>285</v>
      </c>
      <c r="C20" s="29" t="s">
        <v>9</v>
      </c>
      <c r="D20" s="56">
        <v>0.06</v>
      </c>
      <c r="E20" s="30"/>
      <c r="F20" s="31">
        <f t="shared" si="0"/>
        <v>0</v>
      </c>
      <c r="G20" s="30"/>
      <c r="H20" s="31">
        <f t="shared" si="1"/>
        <v>0</v>
      </c>
      <c r="I20" s="30">
        <f t="shared" si="2"/>
        <v>0</v>
      </c>
      <c r="J20" s="31">
        <f t="shared" si="3"/>
        <v>0</v>
      </c>
      <c r="K20" s="32"/>
    </row>
    <row r="21" spans="1:13" ht="15.75" outlineLevel="1" x14ac:dyDescent="0.2">
      <c r="A21" s="27" t="s">
        <v>393</v>
      </c>
      <c r="B21" s="28" t="s">
        <v>200</v>
      </c>
      <c r="C21" s="29" t="s">
        <v>130</v>
      </c>
      <c r="D21" s="101">
        <f>(20287.2+3313.18+274.76+5888.55+636.39+565.83+929.48+763.52+506.65+668.58+1037.91+587.14)/1000</f>
        <v>35.45919</v>
      </c>
      <c r="E21" s="30"/>
      <c r="F21" s="31">
        <f t="shared" si="0"/>
        <v>0</v>
      </c>
      <c r="G21" s="30"/>
      <c r="H21" s="31">
        <f t="shared" si="1"/>
        <v>0</v>
      </c>
      <c r="I21" s="30">
        <f t="shared" si="2"/>
        <v>0</v>
      </c>
      <c r="J21" s="31">
        <f t="shared" si="3"/>
        <v>0</v>
      </c>
      <c r="K21" s="32"/>
    </row>
    <row r="22" spans="1:13" ht="15.75" outlineLevel="1" x14ac:dyDescent="0.2">
      <c r="A22" s="27" t="s">
        <v>394</v>
      </c>
      <c r="B22" s="28" t="s">
        <v>203</v>
      </c>
      <c r="C22" s="29" t="s">
        <v>130</v>
      </c>
      <c r="D22" s="101">
        <f>82.12/1000</f>
        <v>8.2119999999999999E-2</v>
      </c>
      <c r="E22" s="30"/>
      <c r="F22" s="31">
        <f t="shared" si="0"/>
        <v>0</v>
      </c>
      <c r="G22" s="30"/>
      <c r="H22" s="31">
        <f t="shared" si="1"/>
        <v>0</v>
      </c>
      <c r="I22" s="30">
        <f t="shared" si="2"/>
        <v>0</v>
      </c>
      <c r="J22" s="31">
        <f t="shared" si="3"/>
        <v>0</v>
      </c>
      <c r="K22" s="32"/>
    </row>
    <row r="23" spans="1:13" ht="15.75" outlineLevel="1" x14ac:dyDescent="0.2">
      <c r="A23" s="27" t="s">
        <v>395</v>
      </c>
      <c r="B23" s="28" t="s">
        <v>286</v>
      </c>
      <c r="C23" s="29" t="s">
        <v>130</v>
      </c>
      <c r="D23" s="101">
        <f>2127.16/1000</f>
        <v>2.1271599999999999</v>
      </c>
      <c r="E23" s="30"/>
      <c r="F23" s="31">
        <f t="shared" si="0"/>
        <v>0</v>
      </c>
      <c r="G23" s="30"/>
      <c r="H23" s="31">
        <f t="shared" si="1"/>
        <v>0</v>
      </c>
      <c r="I23" s="30">
        <f t="shared" si="2"/>
        <v>0</v>
      </c>
      <c r="J23" s="31">
        <f t="shared" si="3"/>
        <v>0</v>
      </c>
      <c r="K23" s="32"/>
      <c r="M23" s="97"/>
    </row>
    <row r="24" spans="1:13" ht="31.5" x14ac:dyDescent="0.2">
      <c r="A24" s="64" t="s">
        <v>396</v>
      </c>
      <c r="B24" s="63" t="s">
        <v>288</v>
      </c>
      <c r="C24" s="65"/>
      <c r="D24" s="66"/>
      <c r="E24" s="67"/>
      <c r="F24" s="68">
        <f>SUBTOTAL(9,F25:F36)</f>
        <v>0</v>
      </c>
      <c r="G24" s="67"/>
      <c r="H24" s="68">
        <f>SUBTOTAL(9,H25:H36)</f>
        <v>0</v>
      </c>
      <c r="I24" s="67"/>
      <c r="J24" s="68">
        <f>SUBTOTAL(9,J25:J36)</f>
        <v>0</v>
      </c>
      <c r="K24" s="107" t="s">
        <v>1660</v>
      </c>
      <c r="M24" s="97"/>
    </row>
    <row r="25" spans="1:13" ht="15.75" outlineLevel="1" x14ac:dyDescent="0.2">
      <c r="A25" s="27" t="s">
        <v>397</v>
      </c>
      <c r="B25" s="28" t="s">
        <v>192</v>
      </c>
      <c r="C25" s="29" t="s">
        <v>9</v>
      </c>
      <c r="D25" s="56">
        <v>171.5</v>
      </c>
      <c r="E25" s="30"/>
      <c r="F25" s="31">
        <f t="shared" ref="F25:F36" si="4">E25*D25</f>
        <v>0</v>
      </c>
      <c r="G25" s="30"/>
      <c r="H25" s="31">
        <f t="shared" ref="H25:H36" si="5">G25*D25</f>
        <v>0</v>
      </c>
      <c r="I25" s="30">
        <f t="shared" ref="I25:I36" si="6">E25+G25</f>
        <v>0</v>
      </c>
      <c r="J25" s="31">
        <f t="shared" ref="J25:J36" si="7">D25*I25</f>
        <v>0</v>
      </c>
      <c r="K25" s="32"/>
      <c r="M25" s="97"/>
    </row>
    <row r="26" spans="1:13" ht="15.75" outlineLevel="1" x14ac:dyDescent="0.2">
      <c r="A26" s="27" t="s">
        <v>398</v>
      </c>
      <c r="B26" s="28" t="s">
        <v>198</v>
      </c>
      <c r="C26" s="29" t="s">
        <v>28</v>
      </c>
      <c r="D26" s="56">
        <v>575.29999999999995</v>
      </c>
      <c r="E26" s="30"/>
      <c r="F26" s="31">
        <f t="shared" si="4"/>
        <v>0</v>
      </c>
      <c r="G26" s="30"/>
      <c r="H26" s="31">
        <f t="shared" si="5"/>
        <v>0</v>
      </c>
      <c r="I26" s="30">
        <f t="shared" si="6"/>
        <v>0</v>
      </c>
      <c r="J26" s="31">
        <f t="shared" si="7"/>
        <v>0</v>
      </c>
      <c r="K26" s="32"/>
    </row>
    <row r="27" spans="1:13" ht="15.75" outlineLevel="1" x14ac:dyDescent="0.2">
      <c r="A27" s="27" t="s">
        <v>399</v>
      </c>
      <c r="B27" s="28" t="s">
        <v>199</v>
      </c>
      <c r="C27" s="29" t="s">
        <v>28</v>
      </c>
      <c r="D27" s="56">
        <v>575.29999999999995</v>
      </c>
      <c r="E27" s="30"/>
      <c r="F27" s="31">
        <f t="shared" si="4"/>
        <v>0</v>
      </c>
      <c r="G27" s="30"/>
      <c r="H27" s="31">
        <f t="shared" si="5"/>
        <v>0</v>
      </c>
      <c r="I27" s="30">
        <f t="shared" si="6"/>
        <v>0</v>
      </c>
      <c r="J27" s="31">
        <f t="shared" si="7"/>
        <v>0</v>
      </c>
      <c r="K27" s="32"/>
    </row>
    <row r="28" spans="1:13" ht="15.75" outlineLevel="1" x14ac:dyDescent="0.2">
      <c r="A28" s="27" t="s">
        <v>400</v>
      </c>
      <c r="B28" s="28" t="s">
        <v>289</v>
      </c>
      <c r="C28" s="29" t="s">
        <v>28</v>
      </c>
      <c r="D28" s="56">
        <v>575.29999999999995</v>
      </c>
      <c r="E28" s="30"/>
      <c r="F28" s="31">
        <f t="shared" si="4"/>
        <v>0</v>
      </c>
      <c r="G28" s="30"/>
      <c r="H28" s="31">
        <f t="shared" si="5"/>
        <v>0</v>
      </c>
      <c r="I28" s="30">
        <f t="shared" si="6"/>
        <v>0</v>
      </c>
      <c r="J28" s="31">
        <f t="shared" si="7"/>
        <v>0</v>
      </c>
      <c r="K28" s="32"/>
    </row>
    <row r="29" spans="1:13" ht="15.75" outlineLevel="1" x14ac:dyDescent="0.2">
      <c r="A29" s="27" t="s">
        <v>401</v>
      </c>
      <c r="B29" s="28" t="s">
        <v>281</v>
      </c>
      <c r="C29" s="29" t="s">
        <v>28</v>
      </c>
      <c r="D29" s="56">
        <v>639.9</v>
      </c>
      <c r="E29" s="30"/>
      <c r="F29" s="31">
        <f t="shared" si="4"/>
        <v>0</v>
      </c>
      <c r="G29" s="30"/>
      <c r="H29" s="31">
        <f t="shared" si="5"/>
        <v>0</v>
      </c>
      <c r="I29" s="30">
        <f t="shared" si="6"/>
        <v>0</v>
      </c>
      <c r="J29" s="31">
        <f t="shared" si="7"/>
        <v>0</v>
      </c>
      <c r="K29" s="32"/>
    </row>
    <row r="30" spans="1:13" ht="15.75" outlineLevel="1" x14ac:dyDescent="0.2">
      <c r="A30" s="27" t="s">
        <v>402</v>
      </c>
      <c r="B30" s="28" t="s">
        <v>285</v>
      </c>
      <c r="C30" s="29" t="s">
        <v>9</v>
      </c>
      <c r="D30" s="56">
        <v>0.1</v>
      </c>
      <c r="E30" s="30"/>
      <c r="F30" s="31">
        <f t="shared" si="4"/>
        <v>0</v>
      </c>
      <c r="G30" s="30"/>
      <c r="H30" s="31">
        <f t="shared" si="5"/>
        <v>0</v>
      </c>
      <c r="I30" s="30">
        <f t="shared" si="6"/>
        <v>0</v>
      </c>
      <c r="J30" s="31">
        <f t="shared" si="7"/>
        <v>0</v>
      </c>
      <c r="K30" s="32"/>
    </row>
    <row r="31" spans="1:13" ht="15.75" outlineLevel="1" x14ac:dyDescent="0.2">
      <c r="A31" s="27" t="s">
        <v>403</v>
      </c>
      <c r="B31" s="28" t="s">
        <v>290</v>
      </c>
      <c r="C31" s="29" t="s">
        <v>1</v>
      </c>
      <c r="D31" s="56">
        <v>9.6</v>
      </c>
      <c r="E31" s="30"/>
      <c r="F31" s="31">
        <f t="shared" si="4"/>
        <v>0</v>
      </c>
      <c r="G31" s="30"/>
      <c r="H31" s="31">
        <f t="shared" si="5"/>
        <v>0</v>
      </c>
      <c r="I31" s="30">
        <f t="shared" si="6"/>
        <v>0</v>
      </c>
      <c r="J31" s="31">
        <f t="shared" si="7"/>
        <v>0</v>
      </c>
      <c r="K31" s="32"/>
    </row>
    <row r="32" spans="1:13" ht="15.75" outlineLevel="1" x14ac:dyDescent="0.2">
      <c r="A32" s="27" t="s">
        <v>404</v>
      </c>
      <c r="B32" s="28" t="s">
        <v>200</v>
      </c>
      <c r="C32" s="29" t="s">
        <v>130</v>
      </c>
      <c r="D32" s="101">
        <f>(9408.9+4539.93+7143.71+411.95+590.93+39.11+1097.01)/1000</f>
        <v>23.231539999999999</v>
      </c>
      <c r="E32" s="30"/>
      <c r="F32" s="31">
        <f t="shared" si="4"/>
        <v>0</v>
      </c>
      <c r="G32" s="30"/>
      <c r="H32" s="31">
        <f t="shared" si="5"/>
        <v>0</v>
      </c>
      <c r="I32" s="30">
        <f t="shared" si="6"/>
        <v>0</v>
      </c>
      <c r="J32" s="31">
        <f t="shared" si="7"/>
        <v>0</v>
      </c>
      <c r="K32" s="32"/>
    </row>
    <row r="33" spans="1:11" ht="15.75" outlineLevel="1" x14ac:dyDescent="0.2">
      <c r="A33" s="27" t="s">
        <v>405</v>
      </c>
      <c r="B33" s="28" t="s">
        <v>203</v>
      </c>
      <c r="C33" s="29" t="s">
        <v>130</v>
      </c>
      <c r="D33" s="101">
        <f>163.36/1000</f>
        <v>0.16336000000000001</v>
      </c>
      <c r="E33" s="30"/>
      <c r="F33" s="31">
        <f t="shared" si="4"/>
        <v>0</v>
      </c>
      <c r="G33" s="30"/>
      <c r="H33" s="31">
        <f t="shared" si="5"/>
        <v>0</v>
      </c>
      <c r="I33" s="30">
        <f t="shared" si="6"/>
        <v>0</v>
      </c>
      <c r="J33" s="31">
        <f t="shared" si="7"/>
        <v>0</v>
      </c>
      <c r="K33" s="32"/>
    </row>
    <row r="34" spans="1:11" ht="15.75" outlineLevel="1" x14ac:dyDescent="0.2">
      <c r="A34" s="27" t="s">
        <v>406</v>
      </c>
      <c r="B34" s="28" t="s">
        <v>223</v>
      </c>
      <c r="C34" s="29" t="s">
        <v>130</v>
      </c>
      <c r="D34" s="101">
        <f>266.08/1000</f>
        <v>0.26607999999999998</v>
      </c>
      <c r="E34" s="30"/>
      <c r="F34" s="31">
        <f t="shared" si="4"/>
        <v>0</v>
      </c>
      <c r="G34" s="30"/>
      <c r="H34" s="31">
        <f t="shared" si="5"/>
        <v>0</v>
      </c>
      <c r="I34" s="30">
        <f t="shared" si="6"/>
        <v>0</v>
      </c>
      <c r="J34" s="31">
        <f t="shared" si="7"/>
        <v>0</v>
      </c>
      <c r="K34" s="32"/>
    </row>
    <row r="35" spans="1:11" ht="15.75" outlineLevel="1" x14ac:dyDescent="0.2">
      <c r="A35" s="27" t="s">
        <v>2597</v>
      </c>
      <c r="B35" s="28" t="s">
        <v>291</v>
      </c>
      <c r="C35" s="29" t="s">
        <v>130</v>
      </c>
      <c r="D35" s="101">
        <f>0.09/1000</f>
        <v>9.0000000000000006E-5</v>
      </c>
      <c r="E35" s="30"/>
      <c r="F35" s="31">
        <f t="shared" si="4"/>
        <v>0</v>
      </c>
      <c r="G35" s="30"/>
      <c r="H35" s="31">
        <f t="shared" si="5"/>
        <v>0</v>
      </c>
      <c r="I35" s="30">
        <f t="shared" si="6"/>
        <v>0</v>
      </c>
      <c r="J35" s="31">
        <f t="shared" si="7"/>
        <v>0</v>
      </c>
      <c r="K35" s="32"/>
    </row>
    <row r="36" spans="1:11" ht="15.75" outlineLevel="1" x14ac:dyDescent="0.2">
      <c r="A36" s="27" t="s">
        <v>2598</v>
      </c>
      <c r="B36" s="28" t="s">
        <v>292</v>
      </c>
      <c r="C36" s="29" t="s">
        <v>130</v>
      </c>
      <c r="D36" s="101">
        <f>0.15/1000</f>
        <v>1.4999999999999999E-4</v>
      </c>
      <c r="E36" s="30"/>
      <c r="F36" s="31">
        <f t="shared" si="4"/>
        <v>0</v>
      </c>
      <c r="G36" s="30"/>
      <c r="H36" s="31">
        <f t="shared" si="5"/>
        <v>0</v>
      </c>
      <c r="I36" s="30">
        <f t="shared" si="6"/>
        <v>0</v>
      </c>
      <c r="J36" s="31">
        <f t="shared" si="7"/>
        <v>0</v>
      </c>
      <c r="K36" s="32"/>
    </row>
    <row r="37" spans="1:11" ht="31.5" x14ac:dyDescent="0.2">
      <c r="A37" s="64" t="s">
        <v>407</v>
      </c>
      <c r="B37" s="63" t="s">
        <v>293</v>
      </c>
      <c r="C37" s="65"/>
      <c r="D37" s="66"/>
      <c r="E37" s="67"/>
      <c r="F37" s="68">
        <f>SUBTOTAL(9,F38:F49)</f>
        <v>0</v>
      </c>
      <c r="G37" s="67"/>
      <c r="H37" s="68">
        <f>SUBTOTAL(9,H38:H49)</f>
        <v>0</v>
      </c>
      <c r="I37" s="67"/>
      <c r="J37" s="68">
        <f>SUBTOTAL(9,J38:J49)</f>
        <v>0</v>
      </c>
      <c r="K37" s="107" t="s">
        <v>1660</v>
      </c>
    </row>
    <row r="38" spans="1:11" ht="15.75" outlineLevel="1" x14ac:dyDescent="0.2">
      <c r="A38" s="100" t="s">
        <v>408</v>
      </c>
      <c r="B38" s="28" t="s">
        <v>192</v>
      </c>
      <c r="C38" s="29" t="s">
        <v>9</v>
      </c>
      <c r="D38" s="56">
        <v>147</v>
      </c>
      <c r="E38" s="30"/>
      <c r="F38" s="31">
        <f t="shared" ref="F38:F49" si="8">E38*D38</f>
        <v>0</v>
      </c>
      <c r="G38" s="30"/>
      <c r="H38" s="31">
        <f t="shared" ref="H38:H49" si="9">G38*D38</f>
        <v>0</v>
      </c>
      <c r="I38" s="30">
        <f t="shared" ref="I38:I49" si="10">E38+G38</f>
        <v>0</v>
      </c>
      <c r="J38" s="31">
        <f t="shared" ref="J38:J49" si="11">D38*I38</f>
        <v>0</v>
      </c>
      <c r="K38" s="32"/>
    </row>
    <row r="39" spans="1:11" ht="15.75" outlineLevel="1" x14ac:dyDescent="0.2">
      <c r="A39" s="100" t="s">
        <v>409</v>
      </c>
      <c r="B39" s="28" t="s">
        <v>198</v>
      </c>
      <c r="C39" s="29" t="s">
        <v>28</v>
      </c>
      <c r="D39" s="56">
        <v>588</v>
      </c>
      <c r="E39" s="30"/>
      <c r="F39" s="31">
        <f t="shared" si="8"/>
        <v>0</v>
      </c>
      <c r="G39" s="30"/>
      <c r="H39" s="31">
        <f t="shared" si="9"/>
        <v>0</v>
      </c>
      <c r="I39" s="30">
        <f t="shared" si="10"/>
        <v>0</v>
      </c>
      <c r="J39" s="31">
        <f t="shared" si="11"/>
        <v>0</v>
      </c>
      <c r="K39" s="32"/>
    </row>
    <row r="40" spans="1:11" ht="15.75" outlineLevel="1" x14ac:dyDescent="0.2">
      <c r="A40" s="100" t="s">
        <v>410</v>
      </c>
      <c r="B40" s="28" t="s">
        <v>199</v>
      </c>
      <c r="C40" s="29" t="s">
        <v>28</v>
      </c>
      <c r="D40" s="56">
        <v>588</v>
      </c>
      <c r="E40" s="30"/>
      <c r="F40" s="31">
        <f t="shared" si="8"/>
        <v>0</v>
      </c>
      <c r="G40" s="30"/>
      <c r="H40" s="31">
        <f t="shared" si="9"/>
        <v>0</v>
      </c>
      <c r="I40" s="30">
        <f t="shared" si="10"/>
        <v>0</v>
      </c>
      <c r="J40" s="31">
        <f t="shared" si="11"/>
        <v>0</v>
      </c>
      <c r="K40" s="32"/>
    </row>
    <row r="41" spans="1:11" ht="15.75" outlineLevel="1" x14ac:dyDescent="0.2">
      <c r="A41" s="100" t="s">
        <v>411</v>
      </c>
      <c r="B41" s="28" t="s">
        <v>289</v>
      </c>
      <c r="C41" s="29" t="s">
        <v>28</v>
      </c>
      <c r="D41" s="56">
        <v>575.29999999999995</v>
      </c>
      <c r="E41" s="30"/>
      <c r="F41" s="31">
        <f t="shared" si="8"/>
        <v>0</v>
      </c>
      <c r="G41" s="30"/>
      <c r="H41" s="31">
        <f t="shared" si="9"/>
        <v>0</v>
      </c>
      <c r="I41" s="30">
        <f t="shared" si="10"/>
        <v>0</v>
      </c>
      <c r="J41" s="31">
        <f t="shared" si="11"/>
        <v>0</v>
      </c>
      <c r="K41" s="32"/>
    </row>
    <row r="42" spans="1:11" ht="15.75" outlineLevel="1" x14ac:dyDescent="0.2">
      <c r="A42" s="100" t="s">
        <v>412</v>
      </c>
      <c r="B42" s="28" t="s">
        <v>285</v>
      </c>
      <c r="C42" s="29" t="s">
        <v>9</v>
      </c>
      <c r="D42" s="56">
        <v>0.06</v>
      </c>
      <c r="E42" s="30"/>
      <c r="F42" s="31">
        <f t="shared" si="8"/>
        <v>0</v>
      </c>
      <c r="G42" s="30"/>
      <c r="H42" s="31">
        <f t="shared" si="9"/>
        <v>0</v>
      </c>
      <c r="I42" s="30">
        <f t="shared" si="10"/>
        <v>0</v>
      </c>
      <c r="J42" s="31">
        <f t="shared" si="11"/>
        <v>0</v>
      </c>
      <c r="K42" s="32"/>
    </row>
    <row r="43" spans="1:11" ht="15.75" outlineLevel="1" x14ac:dyDescent="0.2">
      <c r="A43" s="100" t="s">
        <v>413</v>
      </c>
      <c r="B43" s="28" t="s">
        <v>200</v>
      </c>
      <c r="C43" s="29" t="s">
        <v>130</v>
      </c>
      <c r="D43" s="101">
        <f>(18580.8+2954.65+212.51+125)/1000</f>
        <v>21.872959999999999</v>
      </c>
      <c r="E43" s="30"/>
      <c r="F43" s="31">
        <f t="shared" si="8"/>
        <v>0</v>
      </c>
      <c r="G43" s="30"/>
      <c r="H43" s="31">
        <f t="shared" si="9"/>
        <v>0</v>
      </c>
      <c r="I43" s="30">
        <f t="shared" si="10"/>
        <v>0</v>
      </c>
      <c r="J43" s="31">
        <f t="shared" si="11"/>
        <v>0</v>
      </c>
      <c r="K43" s="32"/>
    </row>
    <row r="44" spans="1:11" ht="15.75" outlineLevel="1" x14ac:dyDescent="0.2">
      <c r="A44" s="100" t="s">
        <v>414</v>
      </c>
      <c r="B44" s="28" t="s">
        <v>203</v>
      </c>
      <c r="C44" s="29" t="s">
        <v>130</v>
      </c>
      <c r="D44" s="101">
        <f>895.51/1000</f>
        <v>0.89551000000000003</v>
      </c>
      <c r="E44" s="30"/>
      <c r="F44" s="31">
        <f t="shared" si="8"/>
        <v>0</v>
      </c>
      <c r="G44" s="30"/>
      <c r="H44" s="31">
        <f t="shared" si="9"/>
        <v>0</v>
      </c>
      <c r="I44" s="30">
        <f t="shared" si="10"/>
        <v>0</v>
      </c>
      <c r="J44" s="31">
        <f t="shared" si="11"/>
        <v>0</v>
      </c>
      <c r="K44" s="32"/>
    </row>
    <row r="45" spans="1:11" ht="15.75" outlineLevel="1" x14ac:dyDescent="0.2">
      <c r="A45" s="100" t="s">
        <v>415</v>
      </c>
      <c r="B45" s="28" t="s">
        <v>294</v>
      </c>
      <c r="C45" s="29" t="s">
        <v>130</v>
      </c>
      <c r="D45" s="101">
        <f>900.84/1000</f>
        <v>0.90083999999999997</v>
      </c>
      <c r="E45" s="30"/>
      <c r="F45" s="31">
        <f t="shared" si="8"/>
        <v>0</v>
      </c>
      <c r="G45" s="30"/>
      <c r="H45" s="31">
        <f t="shared" si="9"/>
        <v>0</v>
      </c>
      <c r="I45" s="30">
        <f t="shared" si="10"/>
        <v>0</v>
      </c>
      <c r="J45" s="31">
        <f t="shared" si="11"/>
        <v>0</v>
      </c>
      <c r="K45" s="32"/>
    </row>
    <row r="46" spans="1:11" ht="15.75" outlineLevel="1" x14ac:dyDescent="0.2">
      <c r="A46" s="100" t="s">
        <v>416</v>
      </c>
      <c r="B46" s="28" t="s">
        <v>295</v>
      </c>
      <c r="C46" s="29" t="s">
        <v>130</v>
      </c>
      <c r="D46" s="101">
        <f>393.3/1000</f>
        <v>0.39329999999999998</v>
      </c>
      <c r="E46" s="30"/>
      <c r="F46" s="31">
        <f t="shared" si="8"/>
        <v>0</v>
      </c>
      <c r="G46" s="30"/>
      <c r="H46" s="31">
        <f t="shared" si="9"/>
        <v>0</v>
      </c>
      <c r="I46" s="30">
        <f t="shared" si="10"/>
        <v>0</v>
      </c>
      <c r="J46" s="31">
        <f t="shared" si="11"/>
        <v>0</v>
      </c>
      <c r="K46" s="32"/>
    </row>
    <row r="47" spans="1:11" ht="15.75" outlineLevel="1" x14ac:dyDescent="0.2">
      <c r="A47" s="100" t="s">
        <v>417</v>
      </c>
      <c r="B47" s="28" t="s">
        <v>296</v>
      </c>
      <c r="C47" s="29" t="s">
        <v>191</v>
      </c>
      <c r="D47" s="56">
        <v>12</v>
      </c>
      <c r="E47" s="30"/>
      <c r="F47" s="31">
        <f t="shared" si="8"/>
        <v>0</v>
      </c>
      <c r="G47" s="30"/>
      <c r="H47" s="31">
        <f t="shared" si="9"/>
        <v>0</v>
      </c>
      <c r="I47" s="30">
        <f t="shared" si="10"/>
        <v>0</v>
      </c>
      <c r="J47" s="31">
        <f t="shared" si="11"/>
        <v>0</v>
      </c>
      <c r="K47" s="32"/>
    </row>
    <row r="48" spans="1:11" ht="15.75" outlineLevel="1" x14ac:dyDescent="0.2">
      <c r="A48" s="100" t="s">
        <v>418</v>
      </c>
      <c r="B48" s="28" t="s">
        <v>297</v>
      </c>
      <c r="C48" s="29" t="s">
        <v>191</v>
      </c>
      <c r="D48" s="56">
        <v>12</v>
      </c>
      <c r="E48" s="30"/>
      <c r="F48" s="31">
        <f t="shared" si="8"/>
        <v>0</v>
      </c>
      <c r="G48" s="30"/>
      <c r="H48" s="31">
        <f t="shared" si="9"/>
        <v>0</v>
      </c>
      <c r="I48" s="30">
        <f t="shared" si="10"/>
        <v>0</v>
      </c>
      <c r="J48" s="31">
        <f t="shared" si="11"/>
        <v>0</v>
      </c>
      <c r="K48" s="32"/>
    </row>
    <row r="49" spans="1:11" ht="15.75" outlineLevel="1" x14ac:dyDescent="0.2">
      <c r="A49" s="100" t="s">
        <v>419</v>
      </c>
      <c r="B49" s="28" t="s">
        <v>298</v>
      </c>
      <c r="C49" s="29" t="s">
        <v>191</v>
      </c>
      <c r="D49" s="56">
        <v>12</v>
      </c>
      <c r="E49" s="30"/>
      <c r="F49" s="31">
        <f t="shared" si="8"/>
        <v>0</v>
      </c>
      <c r="G49" s="30"/>
      <c r="H49" s="31">
        <f t="shared" si="9"/>
        <v>0</v>
      </c>
      <c r="I49" s="30">
        <f t="shared" si="10"/>
        <v>0</v>
      </c>
      <c r="J49" s="31">
        <f t="shared" si="11"/>
        <v>0</v>
      </c>
      <c r="K49" s="32"/>
    </row>
  </sheetData>
  <mergeCells count="8">
    <mergeCell ref="I6:J6"/>
    <mergeCell ref="K6:K7"/>
    <mergeCell ref="A6:A7"/>
    <mergeCell ref="B6:B7"/>
    <mergeCell ref="C6:C7"/>
    <mergeCell ref="D6:D7"/>
    <mergeCell ref="E6:F6"/>
    <mergeCell ref="G6:H6"/>
  </mergeCells>
  <pageMargins left="0.7" right="0.7" top="0.75" bottom="0.75" header="0.3" footer="0.3"/>
  <pageSetup paperSize="9" scale="30" orientation="portrait" r:id="rId1"/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3"/>
  <sheetViews>
    <sheetView view="pageBreakPreview" zoomScale="85" zoomScaleNormal="85" zoomScaleSheetLayoutView="85" workbookViewId="0">
      <selection activeCell="A4" sqref="A4"/>
    </sheetView>
  </sheetViews>
  <sheetFormatPr defaultRowHeight="12.75" outlineLevelRow="2" x14ac:dyDescent="0.2"/>
  <cols>
    <col min="1" max="1" width="11.5703125" customWidth="1"/>
    <col min="2" max="2" width="65.5703125" customWidth="1"/>
    <col min="3" max="3" width="12.42578125" customWidth="1"/>
    <col min="4" max="4" width="14" customWidth="1"/>
    <col min="5" max="10" width="17.7109375" style="98" customWidth="1"/>
    <col min="11" max="11" width="52.140625" customWidth="1"/>
  </cols>
  <sheetData>
    <row r="1" spans="1:13" ht="15.75" x14ac:dyDescent="0.2">
      <c r="A1" s="78" t="s">
        <v>3461</v>
      </c>
    </row>
    <row r="2" spans="1:13" ht="15.75" x14ac:dyDescent="0.2">
      <c r="A2" s="85" t="s">
        <v>2670</v>
      </c>
    </row>
    <row r="3" spans="1:13" ht="15.75" x14ac:dyDescent="0.2">
      <c r="A3" s="88" t="s">
        <v>3523</v>
      </c>
    </row>
    <row r="4" spans="1:13" ht="15.75" x14ac:dyDescent="0.2">
      <c r="A4" s="88" t="s">
        <v>2</v>
      </c>
      <c r="L4" s="14"/>
      <c r="M4" s="76"/>
    </row>
    <row r="5" spans="1:13" ht="13.5" thickBot="1" x14ac:dyDescent="0.25"/>
    <row r="6" spans="1:13" ht="36.75" customHeight="1" x14ac:dyDescent="0.2">
      <c r="A6" s="215" t="s">
        <v>3</v>
      </c>
      <c r="B6" s="215" t="s">
        <v>4</v>
      </c>
      <c r="C6" s="215" t="s">
        <v>5</v>
      </c>
      <c r="D6" s="221" t="s">
        <v>0</v>
      </c>
      <c r="E6" s="217" t="str">
        <f>'ЭТАП 1'!E7:F7</f>
        <v>Стоимость материалов и оборудования</v>
      </c>
      <c r="F6" s="218"/>
      <c r="G6" s="217" t="str">
        <f>'ЭТАП 1'!G7:H7</f>
        <v>Стоимость трудозатрат</v>
      </c>
      <c r="H6" s="218"/>
      <c r="I6" s="225" t="s">
        <v>37</v>
      </c>
      <c r="J6" s="226"/>
      <c r="K6" s="219" t="s">
        <v>6</v>
      </c>
    </row>
    <row r="7" spans="1:13" ht="16.5" thickBot="1" x14ac:dyDescent="0.25">
      <c r="A7" s="216"/>
      <c r="B7" s="216"/>
      <c r="C7" s="216"/>
      <c r="D7" s="222"/>
      <c r="E7" s="172" t="s">
        <v>33</v>
      </c>
      <c r="F7" s="185" t="s">
        <v>34</v>
      </c>
      <c r="G7" s="172" t="s">
        <v>33</v>
      </c>
      <c r="H7" s="185" t="s">
        <v>34</v>
      </c>
      <c r="I7" s="172" t="s">
        <v>33</v>
      </c>
      <c r="J7" s="185" t="s">
        <v>34</v>
      </c>
      <c r="K7" s="220"/>
    </row>
    <row r="8" spans="1:13" ht="15.75" x14ac:dyDescent="0.2">
      <c r="A8" s="17" t="s">
        <v>7</v>
      </c>
      <c r="B8" s="18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</row>
    <row r="9" spans="1:13" ht="15.75" x14ac:dyDescent="0.2">
      <c r="A9" s="21" t="s">
        <v>32</v>
      </c>
      <c r="B9" s="22" t="s">
        <v>247</v>
      </c>
      <c r="C9" s="23"/>
      <c r="D9" s="55"/>
      <c r="E9" s="174"/>
      <c r="F9" s="186">
        <f>SUBTOTAL(9,F10:F333)</f>
        <v>0</v>
      </c>
      <c r="G9" s="174"/>
      <c r="H9" s="186">
        <f>SUBTOTAL(9,H10:H333)</f>
        <v>0</v>
      </c>
      <c r="I9" s="174"/>
      <c r="J9" s="186">
        <f>SUBTOTAL(9,J10:J333)</f>
        <v>0</v>
      </c>
      <c r="K9" s="26"/>
    </row>
    <row r="10" spans="1:13" ht="15.75" x14ac:dyDescent="0.2">
      <c r="A10" s="64" t="s">
        <v>272</v>
      </c>
      <c r="B10" s="63" t="s">
        <v>80</v>
      </c>
      <c r="C10" s="65"/>
      <c r="D10" s="66"/>
      <c r="E10" s="175"/>
      <c r="F10" s="187">
        <f>SUBTOTAL(9,F11:F27)</f>
        <v>0</v>
      </c>
      <c r="G10" s="175"/>
      <c r="H10" s="187">
        <f>SUBTOTAL(9,H11:H27)</f>
        <v>0</v>
      </c>
      <c r="I10" s="175"/>
      <c r="J10" s="187">
        <f>SUBTOTAL(9,J11:J27)</f>
        <v>0</v>
      </c>
      <c r="K10" s="69" t="s">
        <v>1659</v>
      </c>
    </row>
    <row r="11" spans="1:13" ht="15.75" outlineLevel="1" x14ac:dyDescent="0.2">
      <c r="A11" s="100"/>
      <c r="B11" s="99" t="s">
        <v>261</v>
      </c>
      <c r="C11" s="108"/>
      <c r="D11" s="58"/>
      <c r="E11" s="193"/>
      <c r="F11" s="194"/>
      <c r="G11" s="193"/>
      <c r="H11" s="194"/>
      <c r="I11" s="193"/>
      <c r="J11" s="194"/>
      <c r="K11" s="109"/>
    </row>
    <row r="12" spans="1:13" ht="31.5" outlineLevel="2" x14ac:dyDescent="0.2">
      <c r="A12" s="27" t="s">
        <v>273</v>
      </c>
      <c r="B12" s="28" t="s">
        <v>248</v>
      </c>
      <c r="C12" s="29" t="s">
        <v>130</v>
      </c>
      <c r="D12" s="56">
        <v>1.31</v>
      </c>
      <c r="E12" s="176"/>
      <c r="F12" s="188">
        <f t="shared" ref="F12" si="0">E12*D12</f>
        <v>0</v>
      </c>
      <c r="G12" s="176"/>
      <c r="H12" s="188">
        <f t="shared" ref="H12" si="1">G12*D12</f>
        <v>0</v>
      </c>
      <c r="I12" s="176">
        <f t="shared" ref="I12" si="2">E12+G12</f>
        <v>0</v>
      </c>
      <c r="J12" s="188">
        <f t="shared" ref="J12" si="3">D12*I12</f>
        <v>0</v>
      </c>
      <c r="K12" s="32"/>
    </row>
    <row r="13" spans="1:13" ht="31.5" outlineLevel="2" x14ac:dyDescent="0.2">
      <c r="A13" s="27" t="s">
        <v>274</v>
      </c>
      <c r="B13" s="28" t="s">
        <v>249</v>
      </c>
      <c r="C13" s="29" t="s">
        <v>130</v>
      </c>
      <c r="D13" s="56">
        <v>1.03</v>
      </c>
      <c r="E13" s="176"/>
      <c r="F13" s="188">
        <f t="shared" ref="F13:F18" si="4">E13*D13</f>
        <v>0</v>
      </c>
      <c r="G13" s="176"/>
      <c r="H13" s="188">
        <f t="shared" ref="H13:H18" si="5">G13*D13</f>
        <v>0</v>
      </c>
      <c r="I13" s="176">
        <f t="shared" ref="I13:I18" si="6">E13+G13</f>
        <v>0</v>
      </c>
      <c r="J13" s="188">
        <f t="shared" ref="J13:J18" si="7">D13*I13</f>
        <v>0</v>
      </c>
      <c r="K13" s="32"/>
    </row>
    <row r="14" spans="1:13" ht="31.5" outlineLevel="2" x14ac:dyDescent="0.2">
      <c r="A14" s="27" t="s">
        <v>275</v>
      </c>
      <c r="B14" s="28" t="s">
        <v>250</v>
      </c>
      <c r="C14" s="29" t="s">
        <v>130</v>
      </c>
      <c r="D14" s="56">
        <v>0.67</v>
      </c>
      <c r="E14" s="176"/>
      <c r="F14" s="188">
        <f t="shared" si="4"/>
        <v>0</v>
      </c>
      <c r="G14" s="176"/>
      <c r="H14" s="188">
        <f t="shared" si="5"/>
        <v>0</v>
      </c>
      <c r="I14" s="176">
        <f t="shared" si="6"/>
        <v>0</v>
      </c>
      <c r="J14" s="188">
        <f t="shared" si="7"/>
        <v>0</v>
      </c>
      <c r="K14" s="32"/>
    </row>
    <row r="15" spans="1:13" ht="47.25" outlineLevel="2" x14ac:dyDescent="0.2">
      <c r="A15" s="27" t="s">
        <v>276</v>
      </c>
      <c r="B15" s="28" t="s">
        <v>251</v>
      </c>
      <c r="C15" s="29" t="s">
        <v>130</v>
      </c>
      <c r="D15" s="56">
        <v>1.83</v>
      </c>
      <c r="E15" s="176"/>
      <c r="F15" s="188">
        <f t="shared" si="4"/>
        <v>0</v>
      </c>
      <c r="G15" s="176"/>
      <c r="H15" s="188">
        <f t="shared" si="5"/>
        <v>0</v>
      </c>
      <c r="I15" s="176">
        <f t="shared" si="6"/>
        <v>0</v>
      </c>
      <c r="J15" s="188">
        <f t="shared" si="7"/>
        <v>0</v>
      </c>
      <c r="K15" s="32"/>
    </row>
    <row r="16" spans="1:13" ht="31.5" outlineLevel="2" x14ac:dyDescent="0.2">
      <c r="A16" s="27" t="s">
        <v>277</v>
      </c>
      <c r="B16" s="28" t="s">
        <v>252</v>
      </c>
      <c r="C16" s="29" t="s">
        <v>130</v>
      </c>
      <c r="D16" s="56">
        <v>0.27</v>
      </c>
      <c r="E16" s="176"/>
      <c r="F16" s="188">
        <f t="shared" si="4"/>
        <v>0</v>
      </c>
      <c r="G16" s="176"/>
      <c r="H16" s="188">
        <f t="shared" si="5"/>
        <v>0</v>
      </c>
      <c r="I16" s="176">
        <f t="shared" si="6"/>
        <v>0</v>
      </c>
      <c r="J16" s="188">
        <f t="shared" si="7"/>
        <v>0</v>
      </c>
      <c r="K16" s="32"/>
    </row>
    <row r="17" spans="1:11" ht="31.5" outlineLevel="2" x14ac:dyDescent="0.2">
      <c r="A17" s="27" t="s">
        <v>278</v>
      </c>
      <c r="B17" s="28" t="s">
        <v>253</v>
      </c>
      <c r="C17" s="29" t="s">
        <v>130</v>
      </c>
      <c r="D17" s="56">
        <v>0.09</v>
      </c>
      <c r="E17" s="176"/>
      <c r="F17" s="188">
        <f t="shared" si="4"/>
        <v>0</v>
      </c>
      <c r="G17" s="176"/>
      <c r="H17" s="188">
        <f t="shared" si="5"/>
        <v>0</v>
      </c>
      <c r="I17" s="176">
        <f t="shared" si="6"/>
        <v>0</v>
      </c>
      <c r="J17" s="188">
        <f t="shared" si="7"/>
        <v>0</v>
      </c>
      <c r="K17" s="32"/>
    </row>
    <row r="18" spans="1:11" ht="31.5" outlineLevel="2" x14ac:dyDescent="0.2">
      <c r="A18" s="27" t="s">
        <v>2671</v>
      </c>
      <c r="B18" s="28" t="s">
        <v>254</v>
      </c>
      <c r="C18" s="29" t="s">
        <v>130</v>
      </c>
      <c r="D18" s="56">
        <v>0.02</v>
      </c>
      <c r="E18" s="176"/>
      <c r="F18" s="188">
        <f t="shared" si="4"/>
        <v>0</v>
      </c>
      <c r="G18" s="176"/>
      <c r="H18" s="188">
        <f t="shared" si="5"/>
        <v>0</v>
      </c>
      <c r="I18" s="176">
        <f t="shared" si="6"/>
        <v>0</v>
      </c>
      <c r="J18" s="188">
        <f t="shared" si="7"/>
        <v>0</v>
      </c>
      <c r="K18" s="32"/>
    </row>
    <row r="19" spans="1:11" ht="15.75" outlineLevel="1" x14ac:dyDescent="0.2">
      <c r="A19" s="27"/>
      <c r="B19" s="99" t="s">
        <v>262</v>
      </c>
      <c r="C19" s="108"/>
      <c r="D19" s="58"/>
      <c r="E19" s="193"/>
      <c r="F19" s="194"/>
      <c r="G19" s="193"/>
      <c r="H19" s="194"/>
      <c r="I19" s="193"/>
      <c r="J19" s="194"/>
      <c r="K19" s="109"/>
    </row>
    <row r="20" spans="1:11" ht="31.5" outlineLevel="2" x14ac:dyDescent="0.2">
      <c r="A20" s="27" t="s">
        <v>2672</v>
      </c>
      <c r="B20" s="28" t="s">
        <v>1657</v>
      </c>
      <c r="C20" s="29" t="s">
        <v>130</v>
      </c>
      <c r="D20" s="56">
        <v>0.43</v>
      </c>
      <c r="E20" s="176"/>
      <c r="F20" s="188">
        <f t="shared" ref="F20" si="8">E20*D20</f>
        <v>0</v>
      </c>
      <c r="G20" s="176"/>
      <c r="H20" s="188">
        <f t="shared" ref="H20" si="9">G20*D20</f>
        <v>0</v>
      </c>
      <c r="I20" s="176">
        <f t="shared" ref="I20" si="10">E20+G20</f>
        <v>0</v>
      </c>
      <c r="J20" s="188">
        <f t="shared" ref="J20" si="11">D20*I20</f>
        <v>0</v>
      </c>
      <c r="K20" s="32"/>
    </row>
    <row r="21" spans="1:11" ht="31.5" outlineLevel="2" x14ac:dyDescent="0.2">
      <c r="A21" s="27" t="s">
        <v>2673</v>
      </c>
      <c r="B21" s="28" t="s">
        <v>255</v>
      </c>
      <c r="C21" s="29" t="s">
        <v>130</v>
      </c>
      <c r="D21" s="56">
        <v>0.18</v>
      </c>
      <c r="E21" s="176"/>
      <c r="F21" s="188">
        <f t="shared" ref="F21:F27" si="12">E21*D21</f>
        <v>0</v>
      </c>
      <c r="G21" s="176"/>
      <c r="H21" s="188">
        <f t="shared" ref="H21:H27" si="13">G21*D21</f>
        <v>0</v>
      </c>
      <c r="I21" s="176">
        <f t="shared" ref="I21:I27" si="14">E21+G21</f>
        <v>0</v>
      </c>
      <c r="J21" s="188">
        <f t="shared" ref="J21:J27" si="15">D21*I21</f>
        <v>0</v>
      </c>
      <c r="K21" s="32"/>
    </row>
    <row r="22" spans="1:11" ht="31.5" outlineLevel="2" x14ac:dyDescent="0.2">
      <c r="A22" s="27" t="s">
        <v>2674</v>
      </c>
      <c r="B22" s="28" t="s">
        <v>256</v>
      </c>
      <c r="C22" s="29" t="s">
        <v>130</v>
      </c>
      <c r="D22" s="56">
        <v>0.28000000000000003</v>
      </c>
      <c r="E22" s="176"/>
      <c r="F22" s="188">
        <f t="shared" si="12"/>
        <v>0</v>
      </c>
      <c r="G22" s="176"/>
      <c r="H22" s="188">
        <f t="shared" si="13"/>
        <v>0</v>
      </c>
      <c r="I22" s="176">
        <f t="shared" si="14"/>
        <v>0</v>
      </c>
      <c r="J22" s="188">
        <f t="shared" si="15"/>
        <v>0</v>
      </c>
      <c r="K22" s="32"/>
    </row>
    <row r="23" spans="1:11" ht="31.5" outlineLevel="2" x14ac:dyDescent="0.2">
      <c r="A23" s="27" t="s">
        <v>2675</v>
      </c>
      <c r="B23" s="28" t="s">
        <v>257</v>
      </c>
      <c r="C23" s="29" t="s">
        <v>130</v>
      </c>
      <c r="D23" s="56">
        <v>0.02</v>
      </c>
      <c r="E23" s="176"/>
      <c r="F23" s="188">
        <f t="shared" si="12"/>
        <v>0</v>
      </c>
      <c r="G23" s="176"/>
      <c r="H23" s="188">
        <f t="shared" si="13"/>
        <v>0</v>
      </c>
      <c r="I23" s="176">
        <f t="shared" si="14"/>
        <v>0</v>
      </c>
      <c r="J23" s="188">
        <f t="shared" si="15"/>
        <v>0</v>
      </c>
      <c r="K23" s="32"/>
    </row>
    <row r="24" spans="1:11" ht="15.75" outlineLevel="2" x14ac:dyDescent="0.2">
      <c r="A24" s="27" t="s">
        <v>2676</v>
      </c>
      <c r="B24" s="28" t="s">
        <v>258</v>
      </c>
      <c r="C24" s="29" t="s">
        <v>130</v>
      </c>
      <c r="D24" s="56">
        <v>0.05</v>
      </c>
      <c r="E24" s="176"/>
      <c r="F24" s="188">
        <f t="shared" si="12"/>
        <v>0</v>
      </c>
      <c r="G24" s="176"/>
      <c r="H24" s="188">
        <f t="shared" si="13"/>
        <v>0</v>
      </c>
      <c r="I24" s="176">
        <f t="shared" si="14"/>
        <v>0</v>
      </c>
      <c r="J24" s="188">
        <f t="shared" si="15"/>
        <v>0</v>
      </c>
      <c r="K24" s="32"/>
    </row>
    <row r="25" spans="1:11" ht="31.5" outlineLevel="2" x14ac:dyDescent="0.2">
      <c r="A25" s="27" t="s">
        <v>2677</v>
      </c>
      <c r="B25" s="28" t="s">
        <v>259</v>
      </c>
      <c r="C25" s="29" t="s">
        <v>130</v>
      </c>
      <c r="D25" s="56">
        <v>0.11</v>
      </c>
      <c r="E25" s="176"/>
      <c r="F25" s="188">
        <f t="shared" si="12"/>
        <v>0</v>
      </c>
      <c r="G25" s="176"/>
      <c r="H25" s="188">
        <f t="shared" si="13"/>
        <v>0</v>
      </c>
      <c r="I25" s="176">
        <f t="shared" si="14"/>
        <v>0</v>
      </c>
      <c r="J25" s="188">
        <f t="shared" si="15"/>
        <v>0</v>
      </c>
      <c r="K25" s="32"/>
    </row>
    <row r="26" spans="1:11" ht="31.5" outlineLevel="2" x14ac:dyDescent="0.2">
      <c r="A26" s="27" t="s">
        <v>2678</v>
      </c>
      <c r="B26" s="28" t="s">
        <v>1658</v>
      </c>
      <c r="C26" s="29" t="s">
        <v>130</v>
      </c>
      <c r="D26" s="56">
        <v>0.28000000000000003</v>
      </c>
      <c r="E26" s="176"/>
      <c r="F26" s="188">
        <f t="shared" si="12"/>
        <v>0</v>
      </c>
      <c r="G26" s="176"/>
      <c r="H26" s="188">
        <f t="shared" si="13"/>
        <v>0</v>
      </c>
      <c r="I26" s="176">
        <f t="shared" si="14"/>
        <v>0</v>
      </c>
      <c r="J26" s="188">
        <f t="shared" si="15"/>
        <v>0</v>
      </c>
      <c r="K26" s="32"/>
    </row>
    <row r="27" spans="1:11" ht="31.5" outlineLevel="2" x14ac:dyDescent="0.2">
      <c r="A27" s="27" t="s">
        <v>2679</v>
      </c>
      <c r="B27" s="28" t="s">
        <v>260</v>
      </c>
      <c r="C27" s="29" t="s">
        <v>130</v>
      </c>
      <c r="D27" s="56">
        <v>0.78</v>
      </c>
      <c r="E27" s="176"/>
      <c r="F27" s="188">
        <f t="shared" si="12"/>
        <v>0</v>
      </c>
      <c r="G27" s="176"/>
      <c r="H27" s="188">
        <f t="shared" si="13"/>
        <v>0</v>
      </c>
      <c r="I27" s="176">
        <f t="shared" si="14"/>
        <v>0</v>
      </c>
      <c r="J27" s="188">
        <f t="shared" si="15"/>
        <v>0</v>
      </c>
      <c r="K27" s="32"/>
    </row>
    <row r="28" spans="1:11" ht="31.5" x14ac:dyDescent="0.2">
      <c r="A28" s="64" t="s">
        <v>2663</v>
      </c>
      <c r="B28" s="63" t="s">
        <v>299</v>
      </c>
      <c r="C28" s="65"/>
      <c r="D28" s="66"/>
      <c r="E28" s="175"/>
      <c r="F28" s="187">
        <f>SUBTOTAL(9,F29:F38)</f>
        <v>0</v>
      </c>
      <c r="G28" s="175"/>
      <c r="H28" s="187">
        <f>SUBTOTAL(9,H29:H38)</f>
        <v>0</v>
      </c>
      <c r="I28" s="175"/>
      <c r="J28" s="187">
        <f>SUBTOTAL(9,J29:J38)</f>
        <v>0</v>
      </c>
      <c r="K28" s="107" t="s">
        <v>1660</v>
      </c>
    </row>
    <row r="29" spans="1:11" ht="15.75" outlineLevel="1" x14ac:dyDescent="0.2">
      <c r="A29" s="100" t="s">
        <v>2680</v>
      </c>
      <c r="B29" s="28" t="s">
        <v>192</v>
      </c>
      <c r="C29" s="29" t="s">
        <v>9</v>
      </c>
      <c r="D29" s="56">
        <v>30.6</v>
      </c>
      <c r="E29" s="176"/>
      <c r="F29" s="188">
        <f t="shared" ref="F29:F38" si="16">E29*D29</f>
        <v>0</v>
      </c>
      <c r="G29" s="176"/>
      <c r="H29" s="188">
        <f t="shared" ref="H29:H38" si="17">G29*D29</f>
        <v>0</v>
      </c>
      <c r="I29" s="176">
        <f t="shared" ref="I29:I38" si="18">E29+G29</f>
        <v>0</v>
      </c>
      <c r="J29" s="188">
        <f t="shared" ref="J29:J38" si="19">D29*I29</f>
        <v>0</v>
      </c>
      <c r="K29" s="32"/>
    </row>
    <row r="30" spans="1:11" ht="15.75" outlineLevel="1" x14ac:dyDescent="0.2">
      <c r="A30" s="100" t="s">
        <v>2681</v>
      </c>
      <c r="B30" s="28" t="s">
        <v>195</v>
      </c>
      <c r="C30" s="29" t="s">
        <v>9</v>
      </c>
      <c r="D30" s="56">
        <v>7.9</v>
      </c>
      <c r="E30" s="176"/>
      <c r="F30" s="188">
        <f t="shared" si="16"/>
        <v>0</v>
      </c>
      <c r="G30" s="176"/>
      <c r="H30" s="188">
        <f t="shared" si="17"/>
        <v>0</v>
      </c>
      <c r="I30" s="176">
        <f t="shared" si="18"/>
        <v>0</v>
      </c>
      <c r="J30" s="188">
        <f t="shared" si="19"/>
        <v>0</v>
      </c>
      <c r="K30" s="32"/>
    </row>
    <row r="31" spans="1:11" ht="15.75" outlineLevel="1" x14ac:dyDescent="0.2">
      <c r="A31" s="100" t="s">
        <v>2682</v>
      </c>
      <c r="B31" s="28" t="s">
        <v>196</v>
      </c>
      <c r="C31" s="29" t="s">
        <v>9</v>
      </c>
      <c r="D31" s="56">
        <v>2.4</v>
      </c>
      <c r="E31" s="176"/>
      <c r="F31" s="188">
        <f t="shared" si="16"/>
        <v>0</v>
      </c>
      <c r="G31" s="176"/>
      <c r="H31" s="188">
        <f t="shared" si="17"/>
        <v>0</v>
      </c>
      <c r="I31" s="176">
        <f t="shared" si="18"/>
        <v>0</v>
      </c>
      <c r="J31" s="188">
        <f t="shared" si="19"/>
        <v>0</v>
      </c>
      <c r="K31" s="32"/>
    </row>
    <row r="32" spans="1:11" ht="15.75" outlineLevel="1" x14ac:dyDescent="0.2">
      <c r="A32" s="100" t="s">
        <v>2683</v>
      </c>
      <c r="B32" s="28" t="s">
        <v>197</v>
      </c>
      <c r="C32" s="29" t="s">
        <v>9</v>
      </c>
      <c r="D32" s="56">
        <v>17.899999999999999</v>
      </c>
      <c r="E32" s="176"/>
      <c r="F32" s="188">
        <f t="shared" si="16"/>
        <v>0</v>
      </c>
      <c r="G32" s="176"/>
      <c r="H32" s="188">
        <f t="shared" si="17"/>
        <v>0</v>
      </c>
      <c r="I32" s="176">
        <f t="shared" si="18"/>
        <v>0</v>
      </c>
      <c r="J32" s="188">
        <f t="shared" si="19"/>
        <v>0</v>
      </c>
      <c r="K32" s="32"/>
    </row>
    <row r="33" spans="1:11" ht="15.75" outlineLevel="1" x14ac:dyDescent="0.2">
      <c r="A33" s="100" t="s">
        <v>2684</v>
      </c>
      <c r="B33" s="28" t="s">
        <v>198</v>
      </c>
      <c r="C33" s="29" t="s">
        <v>28</v>
      </c>
      <c r="D33" s="56">
        <v>89.8</v>
      </c>
      <c r="E33" s="176"/>
      <c r="F33" s="188">
        <f t="shared" si="16"/>
        <v>0</v>
      </c>
      <c r="G33" s="176"/>
      <c r="H33" s="188">
        <f t="shared" si="17"/>
        <v>0</v>
      </c>
      <c r="I33" s="176">
        <f t="shared" si="18"/>
        <v>0</v>
      </c>
      <c r="J33" s="188">
        <f t="shared" si="19"/>
        <v>0</v>
      </c>
      <c r="K33" s="32"/>
    </row>
    <row r="34" spans="1:11" ht="15.75" outlineLevel="1" x14ac:dyDescent="0.2">
      <c r="A34" s="100" t="s">
        <v>2685</v>
      </c>
      <c r="B34" s="28" t="s">
        <v>199</v>
      </c>
      <c r="C34" s="29" t="s">
        <v>28</v>
      </c>
      <c r="D34" s="56">
        <v>89.8</v>
      </c>
      <c r="E34" s="176"/>
      <c r="F34" s="188">
        <f t="shared" si="16"/>
        <v>0</v>
      </c>
      <c r="G34" s="176"/>
      <c r="H34" s="188">
        <f t="shared" si="17"/>
        <v>0</v>
      </c>
      <c r="I34" s="176">
        <f t="shared" si="18"/>
        <v>0</v>
      </c>
      <c r="J34" s="188">
        <f t="shared" si="19"/>
        <v>0</v>
      </c>
      <c r="K34" s="32"/>
    </row>
    <row r="35" spans="1:11" ht="15.75" outlineLevel="1" x14ac:dyDescent="0.2">
      <c r="A35" s="100" t="s">
        <v>2686</v>
      </c>
      <c r="B35" s="28" t="s">
        <v>284</v>
      </c>
      <c r="C35" s="29" t="s">
        <v>283</v>
      </c>
      <c r="D35" s="56">
        <v>32</v>
      </c>
      <c r="E35" s="176"/>
      <c r="F35" s="188">
        <f t="shared" si="16"/>
        <v>0</v>
      </c>
      <c r="G35" s="176"/>
      <c r="H35" s="188">
        <f t="shared" si="17"/>
        <v>0</v>
      </c>
      <c r="I35" s="176">
        <f t="shared" si="18"/>
        <v>0</v>
      </c>
      <c r="J35" s="188">
        <f t="shared" si="19"/>
        <v>0</v>
      </c>
      <c r="K35" s="32"/>
    </row>
    <row r="36" spans="1:11" ht="15.75" outlineLevel="1" x14ac:dyDescent="0.2">
      <c r="A36" s="100" t="s">
        <v>2687</v>
      </c>
      <c r="B36" s="28" t="s">
        <v>285</v>
      </c>
      <c r="C36" s="29" t="s">
        <v>9</v>
      </c>
      <c r="D36" s="56">
        <v>0.02</v>
      </c>
      <c r="E36" s="176"/>
      <c r="F36" s="188">
        <f t="shared" si="16"/>
        <v>0</v>
      </c>
      <c r="G36" s="176"/>
      <c r="H36" s="188">
        <f t="shared" si="17"/>
        <v>0</v>
      </c>
      <c r="I36" s="176">
        <f t="shared" si="18"/>
        <v>0</v>
      </c>
      <c r="J36" s="188">
        <f t="shared" si="19"/>
        <v>0</v>
      </c>
      <c r="K36" s="32"/>
    </row>
    <row r="37" spans="1:11" ht="15.75" outlineLevel="1" x14ac:dyDescent="0.2">
      <c r="A37" s="100" t="s">
        <v>2688</v>
      </c>
      <c r="B37" s="28" t="s">
        <v>200</v>
      </c>
      <c r="C37" s="29" t="s">
        <v>130</v>
      </c>
      <c r="D37" s="101">
        <f>(2502.72+39.3+39.96+525.9+842.89+58.52+86.18+104.96+112.63)/1000</f>
        <v>4.3130600000000001</v>
      </c>
      <c r="E37" s="176"/>
      <c r="F37" s="188">
        <f t="shared" si="16"/>
        <v>0</v>
      </c>
      <c r="G37" s="176"/>
      <c r="H37" s="188">
        <f t="shared" si="17"/>
        <v>0</v>
      </c>
      <c r="I37" s="176">
        <f t="shared" si="18"/>
        <v>0</v>
      </c>
      <c r="J37" s="188">
        <f t="shared" si="19"/>
        <v>0</v>
      </c>
      <c r="K37" s="32"/>
    </row>
    <row r="38" spans="1:11" ht="15.75" outlineLevel="1" x14ac:dyDescent="0.2">
      <c r="A38" s="100" t="s">
        <v>2689</v>
      </c>
      <c r="B38" s="28" t="s">
        <v>286</v>
      </c>
      <c r="C38" s="29" t="s">
        <v>130</v>
      </c>
      <c r="D38" s="101">
        <f>308.14/1000</f>
        <v>0.30814000000000002</v>
      </c>
      <c r="E38" s="176"/>
      <c r="F38" s="188">
        <f t="shared" si="16"/>
        <v>0</v>
      </c>
      <c r="G38" s="176"/>
      <c r="H38" s="188">
        <f t="shared" si="17"/>
        <v>0</v>
      </c>
      <c r="I38" s="176">
        <f t="shared" si="18"/>
        <v>0</v>
      </c>
      <c r="J38" s="188">
        <f t="shared" si="19"/>
        <v>0</v>
      </c>
      <c r="K38" s="32"/>
    </row>
    <row r="39" spans="1:11" ht="31.5" x14ac:dyDescent="0.2">
      <c r="A39" s="64" t="s">
        <v>2664</v>
      </c>
      <c r="B39" s="63" t="s">
        <v>300</v>
      </c>
      <c r="C39" s="65"/>
      <c r="D39" s="66"/>
      <c r="E39" s="175"/>
      <c r="F39" s="187">
        <f>SUBTOTAL(9,F40:F61)</f>
        <v>0</v>
      </c>
      <c r="G39" s="175"/>
      <c r="H39" s="187">
        <f>SUBTOTAL(9,H40:H61)</f>
        <v>0</v>
      </c>
      <c r="I39" s="175"/>
      <c r="J39" s="187">
        <f>SUBTOTAL(9,J40:J61)</f>
        <v>0</v>
      </c>
      <c r="K39" s="107" t="s">
        <v>1661</v>
      </c>
    </row>
    <row r="40" spans="1:11" ht="15.75" outlineLevel="1" x14ac:dyDescent="0.2">
      <c r="A40" s="100"/>
      <c r="B40" s="99" t="s">
        <v>305</v>
      </c>
      <c r="C40" s="108"/>
      <c r="D40" s="58"/>
      <c r="E40" s="193"/>
      <c r="F40" s="194"/>
      <c r="G40" s="193"/>
      <c r="H40" s="194"/>
      <c r="I40" s="193"/>
      <c r="J40" s="194"/>
      <c r="K40" s="32" t="s">
        <v>368</v>
      </c>
    </row>
    <row r="41" spans="1:11" ht="15.75" outlineLevel="2" x14ac:dyDescent="0.2">
      <c r="A41" s="100" t="s">
        <v>2690</v>
      </c>
      <c r="B41" s="28" t="s">
        <v>192</v>
      </c>
      <c r="C41" s="29" t="s">
        <v>9</v>
      </c>
      <c r="D41" s="56">
        <v>57.6</v>
      </c>
      <c r="E41" s="176"/>
      <c r="F41" s="188">
        <f t="shared" ref="F41:F51" si="20">E41*D41</f>
        <v>0</v>
      </c>
      <c r="G41" s="176"/>
      <c r="H41" s="188">
        <f t="shared" ref="H41:H51" si="21">G41*D41</f>
        <v>0</v>
      </c>
      <c r="I41" s="176">
        <f t="shared" ref="I41:I51" si="22">E41+G41</f>
        <v>0</v>
      </c>
      <c r="J41" s="188">
        <f t="shared" ref="J41:J51" si="23">D41*I41</f>
        <v>0</v>
      </c>
      <c r="K41" s="32"/>
    </row>
    <row r="42" spans="1:11" ht="15.75" outlineLevel="2" x14ac:dyDescent="0.2">
      <c r="A42" s="100" t="s">
        <v>2691</v>
      </c>
      <c r="B42" s="28" t="s">
        <v>198</v>
      </c>
      <c r="C42" s="29" t="s">
        <v>28</v>
      </c>
      <c r="D42" s="56">
        <v>152.19999999999999</v>
      </c>
      <c r="E42" s="176"/>
      <c r="F42" s="188">
        <f t="shared" si="20"/>
        <v>0</v>
      </c>
      <c r="G42" s="176"/>
      <c r="H42" s="188">
        <f t="shared" si="21"/>
        <v>0</v>
      </c>
      <c r="I42" s="176">
        <f t="shared" si="22"/>
        <v>0</v>
      </c>
      <c r="J42" s="188">
        <f t="shared" si="23"/>
        <v>0</v>
      </c>
      <c r="K42" s="32"/>
    </row>
    <row r="43" spans="1:11" ht="15.75" outlineLevel="2" x14ac:dyDescent="0.2">
      <c r="A43" s="100" t="s">
        <v>2692</v>
      </c>
      <c r="B43" s="28" t="s">
        <v>199</v>
      </c>
      <c r="C43" s="29" t="s">
        <v>28</v>
      </c>
      <c r="D43" s="56">
        <v>152.19999999999999</v>
      </c>
      <c r="E43" s="176"/>
      <c r="F43" s="188">
        <f t="shared" si="20"/>
        <v>0</v>
      </c>
      <c r="G43" s="176"/>
      <c r="H43" s="188">
        <f t="shared" si="21"/>
        <v>0</v>
      </c>
      <c r="I43" s="176">
        <f t="shared" si="22"/>
        <v>0</v>
      </c>
      <c r="J43" s="188">
        <f t="shared" si="23"/>
        <v>0</v>
      </c>
      <c r="K43" s="32"/>
    </row>
    <row r="44" spans="1:11" ht="15.75" outlineLevel="2" x14ac:dyDescent="0.2">
      <c r="A44" s="100" t="s">
        <v>2693</v>
      </c>
      <c r="B44" s="28" t="s">
        <v>289</v>
      </c>
      <c r="C44" s="29" t="s">
        <v>28</v>
      </c>
      <c r="D44" s="56">
        <v>152.19999999999999</v>
      </c>
      <c r="E44" s="176"/>
      <c r="F44" s="188">
        <f t="shared" si="20"/>
        <v>0</v>
      </c>
      <c r="G44" s="176"/>
      <c r="H44" s="188">
        <f t="shared" si="21"/>
        <v>0</v>
      </c>
      <c r="I44" s="176">
        <f t="shared" si="22"/>
        <v>0</v>
      </c>
      <c r="J44" s="188">
        <f t="shared" si="23"/>
        <v>0</v>
      </c>
      <c r="K44" s="32"/>
    </row>
    <row r="45" spans="1:11" ht="15.75" outlineLevel="2" x14ac:dyDescent="0.2">
      <c r="A45" s="100" t="s">
        <v>2694</v>
      </c>
      <c r="B45" s="28" t="s">
        <v>290</v>
      </c>
      <c r="C45" s="29" t="s">
        <v>1</v>
      </c>
      <c r="D45" s="56">
        <v>8.8000000000000007</v>
      </c>
      <c r="E45" s="176"/>
      <c r="F45" s="188">
        <f t="shared" si="20"/>
        <v>0</v>
      </c>
      <c r="G45" s="176"/>
      <c r="H45" s="188">
        <f t="shared" si="21"/>
        <v>0</v>
      </c>
      <c r="I45" s="176">
        <f t="shared" si="22"/>
        <v>0</v>
      </c>
      <c r="J45" s="188">
        <f t="shared" si="23"/>
        <v>0</v>
      </c>
      <c r="K45" s="32"/>
    </row>
    <row r="46" spans="1:11" ht="15.75" outlineLevel="2" x14ac:dyDescent="0.2">
      <c r="A46" s="100" t="s">
        <v>2695</v>
      </c>
      <c r="B46" s="28" t="s">
        <v>200</v>
      </c>
      <c r="C46" s="29" t="s">
        <v>130</v>
      </c>
      <c r="D46" s="101">
        <f>(2504.3+2424.23+4.51+68.29+99.1)/1000</f>
        <v>5.1004300000000002</v>
      </c>
      <c r="E46" s="176"/>
      <c r="F46" s="188">
        <f t="shared" si="20"/>
        <v>0</v>
      </c>
      <c r="G46" s="176"/>
      <c r="H46" s="188">
        <f t="shared" si="21"/>
        <v>0</v>
      </c>
      <c r="I46" s="176">
        <f t="shared" si="22"/>
        <v>0</v>
      </c>
      <c r="J46" s="188">
        <f t="shared" si="23"/>
        <v>0</v>
      </c>
      <c r="K46" s="32"/>
    </row>
    <row r="47" spans="1:11" ht="15.75" outlineLevel="2" x14ac:dyDescent="0.2">
      <c r="A47" s="100" t="s">
        <v>2696</v>
      </c>
      <c r="B47" s="28" t="s">
        <v>223</v>
      </c>
      <c r="C47" s="29" t="s">
        <v>130</v>
      </c>
      <c r="D47" s="101">
        <f>99.1/1000</f>
        <v>9.9099999999999994E-2</v>
      </c>
      <c r="E47" s="176"/>
      <c r="F47" s="188">
        <f t="shared" si="20"/>
        <v>0</v>
      </c>
      <c r="G47" s="176"/>
      <c r="H47" s="188">
        <f t="shared" si="21"/>
        <v>0</v>
      </c>
      <c r="I47" s="176">
        <f t="shared" si="22"/>
        <v>0</v>
      </c>
      <c r="J47" s="188">
        <f t="shared" si="23"/>
        <v>0</v>
      </c>
      <c r="K47" s="32"/>
    </row>
    <row r="48" spans="1:11" ht="15.75" outlineLevel="2" x14ac:dyDescent="0.2">
      <c r="A48" s="100" t="s">
        <v>2697</v>
      </c>
      <c r="B48" s="28" t="s">
        <v>301</v>
      </c>
      <c r="C48" s="29" t="s">
        <v>130</v>
      </c>
      <c r="D48" s="101">
        <f>0.03/1000</f>
        <v>3.0000000000000001E-5</v>
      </c>
      <c r="E48" s="176"/>
      <c r="F48" s="188">
        <f t="shared" si="20"/>
        <v>0</v>
      </c>
      <c r="G48" s="176"/>
      <c r="H48" s="188">
        <f t="shared" si="21"/>
        <v>0</v>
      </c>
      <c r="I48" s="176">
        <f t="shared" si="22"/>
        <v>0</v>
      </c>
      <c r="J48" s="188">
        <f t="shared" si="23"/>
        <v>0</v>
      </c>
      <c r="K48" s="32"/>
    </row>
    <row r="49" spans="1:11" ht="15.75" outlineLevel="2" x14ac:dyDescent="0.2">
      <c r="A49" s="100" t="s">
        <v>2698</v>
      </c>
      <c r="B49" s="28" t="s">
        <v>302</v>
      </c>
      <c r="C49" s="29" t="s">
        <v>130</v>
      </c>
      <c r="D49" s="101">
        <f>0.03/1000</f>
        <v>3.0000000000000001E-5</v>
      </c>
      <c r="E49" s="176"/>
      <c r="F49" s="188">
        <f t="shared" si="20"/>
        <v>0</v>
      </c>
      <c r="G49" s="176"/>
      <c r="H49" s="188">
        <f t="shared" si="21"/>
        <v>0</v>
      </c>
      <c r="I49" s="176">
        <f t="shared" si="22"/>
        <v>0</v>
      </c>
      <c r="J49" s="188">
        <f t="shared" si="23"/>
        <v>0</v>
      </c>
      <c r="K49" s="32"/>
    </row>
    <row r="50" spans="1:11" ht="15.75" outlineLevel="2" x14ac:dyDescent="0.2">
      <c r="A50" s="100" t="s">
        <v>2699</v>
      </c>
      <c r="B50" s="28" t="s">
        <v>303</v>
      </c>
      <c r="C50" s="29" t="s">
        <v>130</v>
      </c>
      <c r="D50" s="101">
        <f>0.1/1000</f>
        <v>1E-4</v>
      </c>
      <c r="E50" s="176"/>
      <c r="F50" s="188">
        <f t="shared" si="20"/>
        <v>0</v>
      </c>
      <c r="G50" s="176"/>
      <c r="H50" s="188">
        <f t="shared" si="21"/>
        <v>0</v>
      </c>
      <c r="I50" s="176">
        <f t="shared" si="22"/>
        <v>0</v>
      </c>
      <c r="J50" s="188">
        <f t="shared" si="23"/>
        <v>0</v>
      </c>
      <c r="K50" s="32"/>
    </row>
    <row r="51" spans="1:11" ht="15.75" outlineLevel="2" x14ac:dyDescent="0.2">
      <c r="A51" s="100" t="s">
        <v>2700</v>
      </c>
      <c r="B51" s="28" t="s">
        <v>304</v>
      </c>
      <c r="C51" s="29" t="s">
        <v>130</v>
      </c>
      <c r="D51" s="101">
        <f>0.06/1000</f>
        <v>6.0000000000000002E-5</v>
      </c>
      <c r="E51" s="176"/>
      <c r="F51" s="188">
        <f t="shared" si="20"/>
        <v>0</v>
      </c>
      <c r="G51" s="176"/>
      <c r="H51" s="188">
        <f t="shared" si="21"/>
        <v>0</v>
      </c>
      <c r="I51" s="176">
        <f t="shared" si="22"/>
        <v>0</v>
      </c>
      <c r="J51" s="188">
        <f t="shared" si="23"/>
        <v>0</v>
      </c>
      <c r="K51" s="32"/>
    </row>
    <row r="52" spans="1:11" ht="15.75" outlineLevel="1" x14ac:dyDescent="0.2">
      <c r="A52" s="100"/>
      <c r="B52" s="99" t="s">
        <v>306</v>
      </c>
      <c r="C52" s="29"/>
      <c r="D52" s="101"/>
      <c r="E52" s="176"/>
      <c r="F52" s="188"/>
      <c r="G52" s="176"/>
      <c r="H52" s="188"/>
      <c r="I52" s="176"/>
      <c r="J52" s="188"/>
      <c r="K52" s="32" t="s">
        <v>1662</v>
      </c>
    </row>
    <row r="53" spans="1:11" ht="15.75" outlineLevel="2" x14ac:dyDescent="0.2">
      <c r="A53" s="100" t="s">
        <v>2701</v>
      </c>
      <c r="B53" s="28" t="s">
        <v>192</v>
      </c>
      <c r="C53" s="29" t="s">
        <v>9</v>
      </c>
      <c r="D53" s="56">
        <v>6.4</v>
      </c>
      <c r="E53" s="176"/>
      <c r="F53" s="188">
        <f t="shared" ref="F53:F56" si="24">E53*D53</f>
        <v>0</v>
      </c>
      <c r="G53" s="176"/>
      <c r="H53" s="188">
        <f t="shared" ref="H53:H56" si="25">G53*D53</f>
        <v>0</v>
      </c>
      <c r="I53" s="176">
        <f t="shared" ref="I53:I56" si="26">E53+G53</f>
        <v>0</v>
      </c>
      <c r="J53" s="188">
        <f t="shared" ref="J53:J56" si="27">D53*I53</f>
        <v>0</v>
      </c>
      <c r="K53" s="32"/>
    </row>
    <row r="54" spans="1:11" ht="15.75" outlineLevel="2" x14ac:dyDescent="0.2">
      <c r="A54" s="100" t="s">
        <v>2702</v>
      </c>
      <c r="B54" s="28" t="s">
        <v>195</v>
      </c>
      <c r="C54" s="29" t="s">
        <v>9</v>
      </c>
      <c r="D54" s="56">
        <v>0.8</v>
      </c>
      <c r="E54" s="176"/>
      <c r="F54" s="188">
        <f t="shared" si="24"/>
        <v>0</v>
      </c>
      <c r="G54" s="176"/>
      <c r="H54" s="188">
        <f t="shared" si="25"/>
        <v>0</v>
      </c>
      <c r="I54" s="176">
        <f t="shared" si="26"/>
        <v>0</v>
      </c>
      <c r="J54" s="188">
        <f t="shared" si="27"/>
        <v>0</v>
      </c>
      <c r="K54" s="32"/>
    </row>
    <row r="55" spans="1:11" ht="15.75" outlineLevel="2" x14ac:dyDescent="0.2">
      <c r="A55" s="100" t="s">
        <v>2703</v>
      </c>
      <c r="B55" s="28" t="s">
        <v>200</v>
      </c>
      <c r="C55" s="29" t="s">
        <v>130</v>
      </c>
      <c r="D55" s="101">
        <f>(162.51+154.68+18.43+41.98+24.75+172.73)/1000</f>
        <v>0.57508000000000004</v>
      </c>
      <c r="E55" s="176"/>
      <c r="F55" s="188">
        <f t="shared" si="24"/>
        <v>0</v>
      </c>
      <c r="G55" s="176"/>
      <c r="H55" s="188">
        <f t="shared" si="25"/>
        <v>0</v>
      </c>
      <c r="I55" s="176">
        <f t="shared" si="26"/>
        <v>0</v>
      </c>
      <c r="J55" s="188">
        <f t="shared" si="27"/>
        <v>0</v>
      </c>
      <c r="K55" s="32"/>
    </row>
    <row r="56" spans="1:11" ht="15.75" outlineLevel="2" x14ac:dyDescent="0.2">
      <c r="A56" s="100" t="s">
        <v>2704</v>
      </c>
      <c r="B56" s="28" t="s">
        <v>222</v>
      </c>
      <c r="C56" s="29" t="s">
        <v>130</v>
      </c>
      <c r="D56" s="101">
        <f>(35.42+24.03)/1000</f>
        <v>5.9450000000000003E-2</v>
      </c>
      <c r="E56" s="176"/>
      <c r="F56" s="188">
        <f t="shared" si="24"/>
        <v>0</v>
      </c>
      <c r="G56" s="176"/>
      <c r="H56" s="188">
        <f t="shared" si="25"/>
        <v>0</v>
      </c>
      <c r="I56" s="176">
        <f t="shared" si="26"/>
        <v>0</v>
      </c>
      <c r="J56" s="188">
        <f t="shared" si="27"/>
        <v>0</v>
      </c>
      <c r="K56" s="32"/>
    </row>
    <row r="57" spans="1:11" ht="15.75" outlineLevel="1" x14ac:dyDescent="0.2">
      <c r="A57" s="100"/>
      <c r="B57" s="99" t="s">
        <v>367</v>
      </c>
      <c r="C57" s="29"/>
      <c r="D57" s="101"/>
      <c r="E57" s="176"/>
      <c r="F57" s="188"/>
      <c r="G57" s="176"/>
      <c r="H57" s="188"/>
      <c r="I57" s="176"/>
      <c r="J57" s="188"/>
      <c r="K57" s="32" t="s">
        <v>1663</v>
      </c>
    </row>
    <row r="58" spans="1:11" ht="31.5" outlineLevel="2" x14ac:dyDescent="0.2">
      <c r="A58" s="100" t="s">
        <v>2705</v>
      </c>
      <c r="B58" s="28" t="s">
        <v>330</v>
      </c>
      <c r="C58" s="29" t="s">
        <v>28</v>
      </c>
      <c r="D58" s="56">
        <v>167.63</v>
      </c>
      <c r="E58" s="176"/>
      <c r="F58" s="188">
        <f t="shared" ref="F58:F61" si="28">E58*D58</f>
        <v>0</v>
      </c>
      <c r="G58" s="176"/>
      <c r="H58" s="188">
        <f t="shared" ref="H58:H61" si="29">G58*D58</f>
        <v>0</v>
      </c>
      <c r="I58" s="176">
        <f t="shared" ref="I58:I61" si="30">E58+G58</f>
        <v>0</v>
      </c>
      <c r="J58" s="188">
        <f t="shared" ref="J58:J61" si="31">D58*I58</f>
        <v>0</v>
      </c>
      <c r="K58" s="32"/>
    </row>
    <row r="59" spans="1:11" ht="15.75" outlineLevel="2" x14ac:dyDescent="0.2">
      <c r="A59" s="100" t="s">
        <v>2706</v>
      </c>
      <c r="B59" s="28" t="s">
        <v>369</v>
      </c>
      <c r="C59" s="29" t="s">
        <v>9</v>
      </c>
      <c r="D59" s="56">
        <v>0.69</v>
      </c>
      <c r="E59" s="176"/>
      <c r="F59" s="188">
        <f t="shared" si="28"/>
        <v>0</v>
      </c>
      <c r="G59" s="176"/>
      <c r="H59" s="188">
        <f t="shared" si="29"/>
        <v>0</v>
      </c>
      <c r="I59" s="176">
        <f t="shared" si="30"/>
        <v>0</v>
      </c>
      <c r="J59" s="188">
        <f t="shared" si="31"/>
        <v>0</v>
      </c>
      <c r="K59" s="32"/>
    </row>
    <row r="60" spans="1:11" ht="15.75" outlineLevel="2" x14ac:dyDescent="0.2">
      <c r="A60" s="100" t="s">
        <v>2707</v>
      </c>
      <c r="B60" s="28" t="s">
        <v>370</v>
      </c>
      <c r="C60" s="29" t="s">
        <v>28</v>
      </c>
      <c r="D60" s="56">
        <v>13.74</v>
      </c>
      <c r="E60" s="176"/>
      <c r="F60" s="188">
        <f t="shared" si="28"/>
        <v>0</v>
      </c>
      <c r="G60" s="176"/>
      <c r="H60" s="188">
        <f t="shared" si="29"/>
        <v>0</v>
      </c>
      <c r="I60" s="176">
        <f t="shared" si="30"/>
        <v>0</v>
      </c>
      <c r="J60" s="188">
        <f t="shared" si="31"/>
        <v>0</v>
      </c>
      <c r="K60" s="32"/>
    </row>
    <row r="61" spans="1:11" ht="15.75" outlineLevel="2" x14ac:dyDescent="0.2">
      <c r="A61" s="100" t="s">
        <v>2708</v>
      </c>
      <c r="B61" s="28" t="s">
        <v>371</v>
      </c>
      <c r="C61" s="29" t="s">
        <v>28</v>
      </c>
      <c r="D61" s="56">
        <v>13.74</v>
      </c>
      <c r="E61" s="176"/>
      <c r="F61" s="188">
        <f t="shared" si="28"/>
        <v>0</v>
      </c>
      <c r="G61" s="176"/>
      <c r="H61" s="188">
        <f t="shared" si="29"/>
        <v>0</v>
      </c>
      <c r="I61" s="176">
        <f t="shared" si="30"/>
        <v>0</v>
      </c>
      <c r="J61" s="188">
        <f t="shared" si="31"/>
        <v>0</v>
      </c>
      <c r="K61" s="32"/>
    </row>
    <row r="62" spans="1:11" ht="15.75" x14ac:dyDescent="0.2">
      <c r="A62" s="64" t="s">
        <v>2665</v>
      </c>
      <c r="B62" s="63" t="s">
        <v>82</v>
      </c>
      <c r="C62" s="65"/>
      <c r="D62" s="66"/>
      <c r="E62" s="175"/>
      <c r="F62" s="187">
        <f>SUBTOTAL(9,F63:F63)</f>
        <v>0</v>
      </c>
      <c r="G62" s="175"/>
      <c r="H62" s="187">
        <f>SUBTOTAL(9,H63:H63)</f>
        <v>0</v>
      </c>
      <c r="I62" s="175"/>
      <c r="J62" s="187">
        <f>SUBTOTAL(9,J63:J63)</f>
        <v>0</v>
      </c>
      <c r="K62" s="69" t="s">
        <v>1664</v>
      </c>
    </row>
    <row r="63" spans="1:11" ht="47.25" outlineLevel="1" x14ac:dyDescent="0.2">
      <c r="A63" s="100" t="s">
        <v>2709</v>
      </c>
      <c r="B63" s="28" t="s">
        <v>355</v>
      </c>
      <c r="C63" s="29" t="s">
        <v>28</v>
      </c>
      <c r="D63" s="56">
        <v>73.3</v>
      </c>
      <c r="E63" s="176"/>
      <c r="F63" s="188">
        <f t="shared" ref="F63" si="32">E63*D63</f>
        <v>0</v>
      </c>
      <c r="G63" s="176"/>
      <c r="H63" s="188">
        <f t="shared" ref="H63" si="33">G63*D63</f>
        <v>0</v>
      </c>
      <c r="I63" s="176">
        <f t="shared" ref="I63" si="34">E63+G63</f>
        <v>0</v>
      </c>
      <c r="J63" s="188">
        <f t="shared" ref="J63" si="35">D63*I63</f>
        <v>0</v>
      </c>
      <c r="K63" s="32"/>
    </row>
    <row r="64" spans="1:11" ht="15.75" x14ac:dyDescent="0.2">
      <c r="A64" s="64" t="s">
        <v>2666</v>
      </c>
      <c r="B64" s="63" t="s">
        <v>329</v>
      </c>
      <c r="C64" s="65"/>
      <c r="D64" s="66"/>
      <c r="E64" s="175"/>
      <c r="F64" s="187">
        <f>SUBTOTAL(9,F65:F66)</f>
        <v>0</v>
      </c>
      <c r="G64" s="175"/>
      <c r="H64" s="187">
        <f>SUBTOTAL(9,H65:H66)</f>
        <v>0</v>
      </c>
      <c r="I64" s="175"/>
      <c r="J64" s="187">
        <f>SUBTOTAL(9,J65:J66)</f>
        <v>0</v>
      </c>
      <c r="K64" s="69" t="s">
        <v>1664</v>
      </c>
    </row>
    <row r="65" spans="1:11" ht="31.5" outlineLevel="1" x14ac:dyDescent="0.2">
      <c r="A65" s="100" t="s">
        <v>2710</v>
      </c>
      <c r="B65" s="28" t="s">
        <v>353</v>
      </c>
      <c r="C65" s="29" t="s">
        <v>131</v>
      </c>
      <c r="D65" s="56">
        <v>1</v>
      </c>
      <c r="E65" s="176"/>
      <c r="F65" s="188">
        <f t="shared" ref="F65:F66" si="36">E65*D65</f>
        <v>0</v>
      </c>
      <c r="G65" s="176"/>
      <c r="H65" s="188">
        <f t="shared" ref="H65:H66" si="37">G65*D65</f>
        <v>0</v>
      </c>
      <c r="I65" s="176">
        <f t="shared" ref="I65:I66" si="38">E65+G65</f>
        <v>0</v>
      </c>
      <c r="J65" s="188">
        <f t="shared" ref="J65:J66" si="39">D65*I65</f>
        <v>0</v>
      </c>
      <c r="K65" s="32"/>
    </row>
    <row r="66" spans="1:11" ht="31.5" outlineLevel="1" x14ac:dyDescent="0.2">
      <c r="A66" s="100" t="s">
        <v>2711</v>
      </c>
      <c r="B66" s="28" t="s">
        <v>354</v>
      </c>
      <c r="C66" s="29" t="s">
        <v>131</v>
      </c>
      <c r="D66" s="56">
        <v>1</v>
      </c>
      <c r="E66" s="176"/>
      <c r="F66" s="188">
        <f t="shared" si="36"/>
        <v>0</v>
      </c>
      <c r="G66" s="176"/>
      <c r="H66" s="188">
        <f t="shared" si="37"/>
        <v>0</v>
      </c>
      <c r="I66" s="176">
        <f t="shared" si="38"/>
        <v>0</v>
      </c>
      <c r="J66" s="188">
        <f t="shared" si="39"/>
        <v>0</v>
      </c>
      <c r="K66" s="32"/>
    </row>
    <row r="67" spans="1:11" ht="15.75" x14ac:dyDescent="0.2">
      <c r="A67" s="64" t="s">
        <v>2667</v>
      </c>
      <c r="B67" s="63" t="s">
        <v>356</v>
      </c>
      <c r="C67" s="65"/>
      <c r="D67" s="66"/>
      <c r="E67" s="175"/>
      <c r="F67" s="187">
        <f>SUBTOTAL(9,F68:F72)</f>
        <v>0</v>
      </c>
      <c r="G67" s="175"/>
      <c r="H67" s="187">
        <f>SUBTOTAL(9,H68:H72)</f>
        <v>0</v>
      </c>
      <c r="I67" s="175"/>
      <c r="J67" s="187">
        <f>SUBTOTAL(9,J68:J72)</f>
        <v>0</v>
      </c>
      <c r="K67" s="69" t="s">
        <v>1664</v>
      </c>
    </row>
    <row r="68" spans="1:11" ht="31.5" outlineLevel="1" x14ac:dyDescent="0.2">
      <c r="A68" s="100" t="s">
        <v>2712</v>
      </c>
      <c r="B68" s="28" t="s">
        <v>366</v>
      </c>
      <c r="C68" s="29" t="s">
        <v>28</v>
      </c>
      <c r="D68" s="56">
        <v>15.6</v>
      </c>
      <c r="E68" s="176"/>
      <c r="F68" s="188">
        <f t="shared" ref="F68:F72" si="40">E68*D68</f>
        <v>0</v>
      </c>
      <c r="G68" s="176"/>
      <c r="H68" s="188">
        <f t="shared" ref="H68:H72" si="41">G68*D68</f>
        <v>0</v>
      </c>
      <c r="I68" s="176">
        <f t="shared" ref="I68:I72" si="42">E68+G68</f>
        <v>0</v>
      </c>
      <c r="J68" s="188">
        <f t="shared" ref="J68:J72" si="43">D68*I68</f>
        <v>0</v>
      </c>
      <c r="K68" s="32"/>
    </row>
    <row r="69" spans="1:11" ht="31.5" outlineLevel="1" x14ac:dyDescent="0.2">
      <c r="A69" s="100" t="s">
        <v>2713</v>
      </c>
      <c r="B69" s="28" t="s">
        <v>365</v>
      </c>
      <c r="C69" s="29" t="s">
        <v>28</v>
      </c>
      <c r="D69" s="56">
        <v>15.6</v>
      </c>
      <c r="E69" s="176"/>
      <c r="F69" s="188">
        <f t="shared" si="40"/>
        <v>0</v>
      </c>
      <c r="G69" s="176"/>
      <c r="H69" s="188">
        <f t="shared" si="41"/>
        <v>0</v>
      </c>
      <c r="I69" s="176">
        <f t="shared" si="42"/>
        <v>0</v>
      </c>
      <c r="J69" s="188">
        <f t="shared" si="43"/>
        <v>0</v>
      </c>
      <c r="K69" s="32"/>
    </row>
    <row r="70" spans="1:11" ht="31.5" outlineLevel="1" x14ac:dyDescent="0.2">
      <c r="A70" s="100" t="s">
        <v>2714</v>
      </c>
      <c r="B70" s="28" t="s">
        <v>357</v>
      </c>
      <c r="C70" s="29" t="s">
        <v>28</v>
      </c>
      <c r="D70" s="56">
        <v>154.69999999999999</v>
      </c>
      <c r="E70" s="176"/>
      <c r="F70" s="188">
        <f t="shared" si="40"/>
        <v>0</v>
      </c>
      <c r="G70" s="176"/>
      <c r="H70" s="188">
        <f t="shared" si="41"/>
        <v>0</v>
      </c>
      <c r="I70" s="176">
        <f t="shared" si="42"/>
        <v>0</v>
      </c>
      <c r="J70" s="188">
        <f t="shared" si="43"/>
        <v>0</v>
      </c>
      <c r="K70" s="32"/>
    </row>
    <row r="71" spans="1:11" ht="31.5" outlineLevel="1" x14ac:dyDescent="0.2">
      <c r="A71" s="100" t="s">
        <v>2715</v>
      </c>
      <c r="B71" s="28" t="s">
        <v>358</v>
      </c>
      <c r="C71" s="29" t="s">
        <v>28</v>
      </c>
      <c r="D71" s="56">
        <v>154.69999999999999</v>
      </c>
      <c r="E71" s="176"/>
      <c r="F71" s="188">
        <f t="shared" si="40"/>
        <v>0</v>
      </c>
      <c r="G71" s="176"/>
      <c r="H71" s="188">
        <f t="shared" si="41"/>
        <v>0</v>
      </c>
      <c r="I71" s="176">
        <f t="shared" si="42"/>
        <v>0</v>
      </c>
      <c r="J71" s="188">
        <f t="shared" si="43"/>
        <v>0</v>
      </c>
      <c r="K71" s="32"/>
    </row>
    <row r="72" spans="1:11" ht="31.5" outlineLevel="1" x14ac:dyDescent="0.2">
      <c r="A72" s="100" t="s">
        <v>2716</v>
      </c>
      <c r="B72" s="28" t="s">
        <v>359</v>
      </c>
      <c r="C72" s="29" t="s">
        <v>28</v>
      </c>
      <c r="D72" s="56">
        <v>154.69999999999999</v>
      </c>
      <c r="E72" s="176"/>
      <c r="F72" s="188">
        <f t="shared" si="40"/>
        <v>0</v>
      </c>
      <c r="G72" s="176"/>
      <c r="H72" s="188">
        <f t="shared" si="41"/>
        <v>0</v>
      </c>
      <c r="I72" s="176">
        <f t="shared" si="42"/>
        <v>0</v>
      </c>
      <c r="J72" s="188">
        <f t="shared" si="43"/>
        <v>0</v>
      </c>
      <c r="K72" s="32"/>
    </row>
    <row r="73" spans="1:11" ht="15.75" x14ac:dyDescent="0.2">
      <c r="A73" s="64" t="s">
        <v>2668</v>
      </c>
      <c r="B73" s="63" t="s">
        <v>83</v>
      </c>
      <c r="C73" s="65"/>
      <c r="D73" s="66"/>
      <c r="E73" s="175"/>
      <c r="F73" s="187">
        <f>SUBTOTAL(9,F74:F79)</f>
        <v>0</v>
      </c>
      <c r="G73" s="175"/>
      <c r="H73" s="187">
        <f>SUBTOTAL(9,H74:H79)</f>
        <v>0</v>
      </c>
      <c r="I73" s="175"/>
      <c r="J73" s="187">
        <f>SUBTOTAL(9,J74:J79)</f>
        <v>0</v>
      </c>
      <c r="K73" s="69" t="s">
        <v>1664</v>
      </c>
    </row>
    <row r="74" spans="1:11" ht="78.75" outlineLevel="1" x14ac:dyDescent="0.2">
      <c r="A74" s="100" t="s">
        <v>2717</v>
      </c>
      <c r="B74" s="28" t="s">
        <v>1450</v>
      </c>
      <c r="C74" s="29" t="s">
        <v>28</v>
      </c>
      <c r="D74" s="56">
        <v>49.92</v>
      </c>
      <c r="E74" s="176"/>
      <c r="F74" s="188">
        <f t="shared" ref="F74:F79" si="44">E74*D74</f>
        <v>0</v>
      </c>
      <c r="G74" s="176"/>
      <c r="H74" s="188">
        <f t="shared" ref="H74:H79" si="45">G74*D74</f>
        <v>0</v>
      </c>
      <c r="I74" s="176">
        <f t="shared" ref="I74:I79" si="46">E74+G74</f>
        <v>0</v>
      </c>
      <c r="J74" s="188">
        <f t="shared" ref="J74:J79" si="47">D74*I74</f>
        <v>0</v>
      </c>
      <c r="K74" s="32"/>
    </row>
    <row r="75" spans="1:11" ht="15.75" outlineLevel="1" x14ac:dyDescent="0.2">
      <c r="A75" s="100" t="s">
        <v>2718</v>
      </c>
      <c r="B75" s="28" t="s">
        <v>362</v>
      </c>
      <c r="C75" s="29" t="s">
        <v>1</v>
      </c>
      <c r="D75" s="56">
        <v>28.48</v>
      </c>
      <c r="E75" s="176"/>
      <c r="F75" s="188">
        <f t="shared" si="44"/>
        <v>0</v>
      </c>
      <c r="G75" s="176"/>
      <c r="H75" s="188">
        <f t="shared" si="45"/>
        <v>0</v>
      </c>
      <c r="I75" s="176">
        <f t="shared" si="46"/>
        <v>0</v>
      </c>
      <c r="J75" s="188">
        <f t="shared" si="47"/>
        <v>0</v>
      </c>
      <c r="K75" s="32"/>
    </row>
    <row r="76" spans="1:11" ht="47.25" outlineLevel="1" x14ac:dyDescent="0.2">
      <c r="A76" s="100" t="s">
        <v>2719</v>
      </c>
      <c r="B76" s="28" t="s">
        <v>360</v>
      </c>
      <c r="C76" s="29" t="s">
        <v>28</v>
      </c>
      <c r="D76" s="56">
        <v>6.5</v>
      </c>
      <c r="E76" s="176"/>
      <c r="F76" s="188">
        <f t="shared" si="44"/>
        <v>0</v>
      </c>
      <c r="G76" s="176"/>
      <c r="H76" s="188">
        <f t="shared" si="45"/>
        <v>0</v>
      </c>
      <c r="I76" s="176">
        <f t="shared" si="46"/>
        <v>0</v>
      </c>
      <c r="J76" s="188">
        <f t="shared" si="47"/>
        <v>0</v>
      </c>
      <c r="K76" s="32"/>
    </row>
    <row r="77" spans="1:11" ht="15.75" outlineLevel="1" x14ac:dyDescent="0.2">
      <c r="A77" s="100" t="s">
        <v>2720</v>
      </c>
      <c r="B77" s="28" t="s">
        <v>363</v>
      </c>
      <c r="C77" s="29" t="s">
        <v>1</v>
      </c>
      <c r="D77" s="56">
        <v>10.199999999999999</v>
      </c>
      <c r="E77" s="176"/>
      <c r="F77" s="188">
        <f t="shared" si="44"/>
        <v>0</v>
      </c>
      <c r="G77" s="176"/>
      <c r="H77" s="188">
        <f t="shared" si="45"/>
        <v>0</v>
      </c>
      <c r="I77" s="176">
        <f t="shared" si="46"/>
        <v>0</v>
      </c>
      <c r="J77" s="188">
        <f t="shared" si="47"/>
        <v>0</v>
      </c>
      <c r="K77" s="32"/>
    </row>
    <row r="78" spans="1:11" ht="63" outlineLevel="1" x14ac:dyDescent="0.2">
      <c r="A78" s="100" t="s">
        <v>2721</v>
      </c>
      <c r="B78" s="28" t="s">
        <v>361</v>
      </c>
      <c r="C78" s="29" t="s">
        <v>28</v>
      </c>
      <c r="D78" s="56">
        <v>8.1999999999999993</v>
      </c>
      <c r="E78" s="176"/>
      <c r="F78" s="188">
        <f t="shared" si="44"/>
        <v>0</v>
      </c>
      <c r="G78" s="176"/>
      <c r="H78" s="188">
        <f t="shared" si="45"/>
        <v>0</v>
      </c>
      <c r="I78" s="176">
        <f t="shared" si="46"/>
        <v>0</v>
      </c>
      <c r="J78" s="188">
        <f t="shared" si="47"/>
        <v>0</v>
      </c>
      <c r="K78" s="32"/>
    </row>
    <row r="79" spans="1:11" ht="15.75" outlineLevel="1" x14ac:dyDescent="0.2">
      <c r="A79" s="100" t="s">
        <v>2722</v>
      </c>
      <c r="B79" s="28" t="s">
        <v>364</v>
      </c>
      <c r="C79" s="29" t="s">
        <v>1</v>
      </c>
      <c r="D79" s="56">
        <v>11.68</v>
      </c>
      <c r="E79" s="176"/>
      <c r="F79" s="188">
        <f t="shared" si="44"/>
        <v>0</v>
      </c>
      <c r="G79" s="176"/>
      <c r="H79" s="188">
        <f t="shared" si="45"/>
        <v>0</v>
      </c>
      <c r="I79" s="176">
        <f t="shared" si="46"/>
        <v>0</v>
      </c>
      <c r="J79" s="188">
        <f t="shared" si="47"/>
        <v>0</v>
      </c>
      <c r="K79" s="32"/>
    </row>
    <row r="80" spans="1:11" ht="15.75" x14ac:dyDescent="0.2">
      <c r="A80" s="64" t="s">
        <v>2669</v>
      </c>
      <c r="B80" s="63" t="s">
        <v>543</v>
      </c>
      <c r="C80" s="65"/>
      <c r="D80" s="66"/>
      <c r="E80" s="175"/>
      <c r="F80" s="187">
        <f>SUBTOTAL(9,F81:F333)</f>
        <v>0</v>
      </c>
      <c r="G80" s="175"/>
      <c r="H80" s="187">
        <f>SUBTOTAL(9,H81:H333)</f>
        <v>0</v>
      </c>
      <c r="I80" s="175"/>
      <c r="J80" s="187">
        <f>SUBTOTAL(9,J81:J333)</f>
        <v>0</v>
      </c>
      <c r="K80" s="69"/>
    </row>
    <row r="81" spans="1:11" ht="15.75" outlineLevel="1" x14ac:dyDescent="0.2">
      <c r="A81" s="100"/>
      <c r="B81" s="99" t="s">
        <v>1263</v>
      </c>
      <c r="C81" s="29"/>
      <c r="D81" s="56"/>
      <c r="E81" s="176"/>
      <c r="F81" s="188"/>
      <c r="G81" s="176"/>
      <c r="H81" s="188"/>
      <c r="I81" s="176"/>
      <c r="J81" s="188"/>
      <c r="K81" s="106" t="s">
        <v>1264</v>
      </c>
    </row>
    <row r="82" spans="1:11" ht="110.25" outlineLevel="2" x14ac:dyDescent="0.2">
      <c r="A82" s="100" t="s">
        <v>2723</v>
      </c>
      <c r="B82" s="28" t="s">
        <v>1248</v>
      </c>
      <c r="C82" s="29" t="s">
        <v>131</v>
      </c>
      <c r="D82" s="56">
        <v>1</v>
      </c>
      <c r="E82" s="176"/>
      <c r="F82" s="188">
        <f t="shared" ref="F82" si="48">E82*D82</f>
        <v>0</v>
      </c>
      <c r="G82" s="176"/>
      <c r="H82" s="188">
        <f t="shared" ref="H82" si="49">G82*D82</f>
        <v>0</v>
      </c>
      <c r="I82" s="176">
        <f t="shared" ref="I82" si="50">E82+G82</f>
        <v>0</v>
      </c>
      <c r="J82" s="188">
        <f t="shared" ref="J82" si="51">D82*I82</f>
        <v>0</v>
      </c>
      <c r="K82" s="32"/>
    </row>
    <row r="83" spans="1:11" ht="31.5" outlineLevel="2" x14ac:dyDescent="0.2">
      <c r="A83" s="100" t="s">
        <v>2724</v>
      </c>
      <c r="B83" s="28" t="s">
        <v>1249</v>
      </c>
      <c r="C83" s="29" t="s">
        <v>131</v>
      </c>
      <c r="D83" s="56">
        <v>1</v>
      </c>
      <c r="E83" s="176"/>
      <c r="F83" s="188">
        <f t="shared" ref="F83:F114" si="52">E83*D83</f>
        <v>0</v>
      </c>
      <c r="G83" s="176"/>
      <c r="H83" s="188">
        <f t="shared" ref="H83:H114" si="53">G83*D83</f>
        <v>0</v>
      </c>
      <c r="I83" s="176">
        <f t="shared" ref="I83:I114" si="54">E83+G83</f>
        <v>0</v>
      </c>
      <c r="J83" s="188">
        <f t="shared" ref="J83:J114" si="55">D83*I83</f>
        <v>0</v>
      </c>
      <c r="K83" s="32"/>
    </row>
    <row r="84" spans="1:11" ht="31.5" outlineLevel="2" x14ac:dyDescent="0.2">
      <c r="A84" s="100" t="s">
        <v>2725</v>
      </c>
      <c r="B84" s="28" t="s">
        <v>1250</v>
      </c>
      <c r="C84" s="29" t="s">
        <v>191</v>
      </c>
      <c r="D84" s="56">
        <v>2</v>
      </c>
      <c r="E84" s="176"/>
      <c r="F84" s="188">
        <f t="shared" si="52"/>
        <v>0</v>
      </c>
      <c r="G84" s="176"/>
      <c r="H84" s="188">
        <f t="shared" si="53"/>
        <v>0</v>
      </c>
      <c r="I84" s="176">
        <f t="shared" si="54"/>
        <v>0</v>
      </c>
      <c r="J84" s="188">
        <f t="shared" si="55"/>
        <v>0</v>
      </c>
      <c r="K84" s="32"/>
    </row>
    <row r="85" spans="1:11" ht="31.5" outlineLevel="2" x14ac:dyDescent="0.2">
      <c r="A85" s="100" t="s">
        <v>2726</v>
      </c>
      <c r="B85" s="28" t="s">
        <v>1251</v>
      </c>
      <c r="C85" s="29" t="s">
        <v>191</v>
      </c>
      <c r="D85" s="56">
        <v>2</v>
      </c>
      <c r="E85" s="176"/>
      <c r="F85" s="188">
        <f t="shared" si="52"/>
        <v>0</v>
      </c>
      <c r="G85" s="176"/>
      <c r="H85" s="188">
        <f t="shared" si="53"/>
        <v>0</v>
      </c>
      <c r="I85" s="176">
        <f t="shared" si="54"/>
        <v>0</v>
      </c>
      <c r="J85" s="188">
        <f t="shared" si="55"/>
        <v>0</v>
      </c>
      <c r="K85" s="32"/>
    </row>
    <row r="86" spans="1:11" ht="15.75" outlineLevel="2" x14ac:dyDescent="0.2">
      <c r="A86" s="100" t="s">
        <v>2727</v>
      </c>
      <c r="B86" s="28" t="s">
        <v>1252</v>
      </c>
      <c r="C86" s="29" t="s">
        <v>191</v>
      </c>
      <c r="D86" s="56">
        <v>2</v>
      </c>
      <c r="E86" s="176"/>
      <c r="F86" s="188">
        <f t="shared" si="52"/>
        <v>0</v>
      </c>
      <c r="G86" s="176"/>
      <c r="H86" s="188">
        <f t="shared" si="53"/>
        <v>0</v>
      </c>
      <c r="I86" s="176">
        <f t="shared" si="54"/>
        <v>0</v>
      </c>
      <c r="J86" s="188">
        <f t="shared" si="55"/>
        <v>0</v>
      </c>
      <c r="K86" s="32"/>
    </row>
    <row r="87" spans="1:11" ht="31.5" outlineLevel="2" x14ac:dyDescent="0.2">
      <c r="A87" s="100" t="s">
        <v>2728</v>
      </c>
      <c r="B87" s="28" t="s">
        <v>1253</v>
      </c>
      <c r="C87" s="29" t="s">
        <v>191</v>
      </c>
      <c r="D87" s="56">
        <v>12</v>
      </c>
      <c r="E87" s="176"/>
      <c r="F87" s="188">
        <f t="shared" si="52"/>
        <v>0</v>
      </c>
      <c r="G87" s="176"/>
      <c r="H87" s="188">
        <f t="shared" si="53"/>
        <v>0</v>
      </c>
      <c r="I87" s="176">
        <f t="shared" si="54"/>
        <v>0</v>
      </c>
      <c r="J87" s="188">
        <f t="shared" si="55"/>
        <v>0</v>
      </c>
      <c r="K87" s="32"/>
    </row>
    <row r="88" spans="1:11" ht="31.5" outlineLevel="2" x14ac:dyDescent="0.2">
      <c r="A88" s="100" t="s">
        <v>2729</v>
      </c>
      <c r="B88" s="28" t="s">
        <v>1254</v>
      </c>
      <c r="C88" s="29" t="s">
        <v>191</v>
      </c>
      <c r="D88" s="56">
        <v>12</v>
      </c>
      <c r="E88" s="176"/>
      <c r="F88" s="188">
        <f t="shared" si="52"/>
        <v>0</v>
      </c>
      <c r="G88" s="176"/>
      <c r="H88" s="188">
        <f t="shared" si="53"/>
        <v>0</v>
      </c>
      <c r="I88" s="176">
        <f t="shared" si="54"/>
        <v>0</v>
      </c>
      <c r="J88" s="188">
        <f t="shared" si="55"/>
        <v>0</v>
      </c>
      <c r="K88" s="32"/>
    </row>
    <row r="89" spans="1:11" ht="31.5" outlineLevel="2" x14ac:dyDescent="0.2">
      <c r="A89" s="100" t="s">
        <v>2730</v>
      </c>
      <c r="B89" s="28" t="s">
        <v>1256</v>
      </c>
      <c r="C89" s="29" t="s">
        <v>191</v>
      </c>
      <c r="D89" s="56">
        <v>12</v>
      </c>
      <c r="E89" s="176"/>
      <c r="F89" s="188">
        <f t="shared" si="52"/>
        <v>0</v>
      </c>
      <c r="G89" s="176"/>
      <c r="H89" s="188">
        <f t="shared" si="53"/>
        <v>0</v>
      </c>
      <c r="I89" s="176">
        <f t="shared" si="54"/>
        <v>0</v>
      </c>
      <c r="J89" s="188">
        <f t="shared" si="55"/>
        <v>0</v>
      </c>
      <c r="K89" s="32"/>
    </row>
    <row r="90" spans="1:11" ht="31.5" outlineLevel="2" x14ac:dyDescent="0.2">
      <c r="A90" s="100" t="s">
        <v>2731</v>
      </c>
      <c r="B90" s="28" t="s">
        <v>1255</v>
      </c>
      <c r="C90" s="29" t="s">
        <v>191</v>
      </c>
      <c r="D90" s="56">
        <v>12</v>
      </c>
      <c r="E90" s="176"/>
      <c r="F90" s="188">
        <f t="shared" si="52"/>
        <v>0</v>
      </c>
      <c r="G90" s="176"/>
      <c r="H90" s="188">
        <f t="shared" si="53"/>
        <v>0</v>
      </c>
      <c r="I90" s="176">
        <f t="shared" si="54"/>
        <v>0</v>
      </c>
      <c r="J90" s="188">
        <f t="shared" si="55"/>
        <v>0</v>
      </c>
      <c r="K90" s="32"/>
    </row>
    <row r="91" spans="1:11" ht="31.5" outlineLevel="2" x14ac:dyDescent="0.2">
      <c r="A91" s="100" t="s">
        <v>2732</v>
      </c>
      <c r="B91" s="28" t="s">
        <v>1257</v>
      </c>
      <c r="C91" s="29" t="s">
        <v>191</v>
      </c>
      <c r="D91" s="56">
        <v>1</v>
      </c>
      <c r="E91" s="176"/>
      <c r="F91" s="188">
        <f t="shared" si="52"/>
        <v>0</v>
      </c>
      <c r="G91" s="176"/>
      <c r="H91" s="188">
        <f t="shared" si="53"/>
        <v>0</v>
      </c>
      <c r="I91" s="176">
        <f t="shared" si="54"/>
        <v>0</v>
      </c>
      <c r="J91" s="188">
        <f t="shared" si="55"/>
        <v>0</v>
      </c>
      <c r="K91" s="32"/>
    </row>
    <row r="92" spans="1:11" ht="15.75" outlineLevel="2" x14ac:dyDescent="0.2">
      <c r="A92" s="100" t="s">
        <v>2733</v>
      </c>
      <c r="B92" s="28" t="s">
        <v>1258</v>
      </c>
      <c r="C92" s="29" t="s">
        <v>244</v>
      </c>
      <c r="D92" s="56">
        <v>4</v>
      </c>
      <c r="E92" s="176"/>
      <c r="F92" s="188">
        <f t="shared" si="52"/>
        <v>0</v>
      </c>
      <c r="G92" s="176"/>
      <c r="H92" s="188">
        <f t="shared" si="53"/>
        <v>0</v>
      </c>
      <c r="I92" s="176">
        <f t="shared" si="54"/>
        <v>0</v>
      </c>
      <c r="J92" s="188">
        <f t="shared" si="55"/>
        <v>0</v>
      </c>
      <c r="K92" s="32"/>
    </row>
    <row r="93" spans="1:11" ht="15.75" outlineLevel="2" x14ac:dyDescent="0.2">
      <c r="A93" s="100" t="s">
        <v>2734</v>
      </c>
      <c r="B93" s="28" t="s">
        <v>1259</v>
      </c>
      <c r="C93" s="29" t="s">
        <v>244</v>
      </c>
      <c r="D93" s="56">
        <v>12</v>
      </c>
      <c r="E93" s="176"/>
      <c r="F93" s="188">
        <f t="shared" si="52"/>
        <v>0</v>
      </c>
      <c r="G93" s="176"/>
      <c r="H93" s="188">
        <f t="shared" si="53"/>
        <v>0</v>
      </c>
      <c r="I93" s="176">
        <f t="shared" si="54"/>
        <v>0</v>
      </c>
      <c r="J93" s="188">
        <f t="shared" si="55"/>
        <v>0</v>
      </c>
      <c r="K93" s="32"/>
    </row>
    <row r="94" spans="1:11" ht="15.75" outlineLevel="2" x14ac:dyDescent="0.2">
      <c r="A94" s="100" t="s">
        <v>2735</v>
      </c>
      <c r="B94" s="28" t="s">
        <v>1260</v>
      </c>
      <c r="C94" s="29" t="s">
        <v>244</v>
      </c>
      <c r="D94" s="56">
        <v>8</v>
      </c>
      <c r="E94" s="176"/>
      <c r="F94" s="188">
        <f t="shared" si="52"/>
        <v>0</v>
      </c>
      <c r="G94" s="176"/>
      <c r="H94" s="188">
        <f t="shared" si="53"/>
        <v>0</v>
      </c>
      <c r="I94" s="176">
        <f t="shared" si="54"/>
        <v>0</v>
      </c>
      <c r="J94" s="188">
        <f t="shared" si="55"/>
        <v>0</v>
      </c>
      <c r="K94" s="32"/>
    </row>
    <row r="95" spans="1:11" ht="15.75" outlineLevel="2" x14ac:dyDescent="0.2">
      <c r="A95" s="100" t="s">
        <v>2736</v>
      </c>
      <c r="B95" s="28" t="s">
        <v>1261</v>
      </c>
      <c r="C95" s="29" t="s">
        <v>244</v>
      </c>
      <c r="D95" s="56">
        <v>50</v>
      </c>
      <c r="E95" s="176"/>
      <c r="F95" s="188">
        <f t="shared" si="52"/>
        <v>0</v>
      </c>
      <c r="G95" s="176"/>
      <c r="H95" s="188">
        <f t="shared" si="53"/>
        <v>0</v>
      </c>
      <c r="I95" s="176">
        <f t="shared" si="54"/>
        <v>0</v>
      </c>
      <c r="J95" s="188">
        <f t="shared" si="55"/>
        <v>0</v>
      </c>
      <c r="K95" s="32"/>
    </row>
    <row r="96" spans="1:11" ht="15.75" outlineLevel="2" x14ac:dyDescent="0.2">
      <c r="A96" s="100" t="s">
        <v>2737</v>
      </c>
      <c r="B96" s="28" t="s">
        <v>1262</v>
      </c>
      <c r="C96" s="29" t="s">
        <v>244</v>
      </c>
      <c r="D96" s="56">
        <v>3</v>
      </c>
      <c r="E96" s="176"/>
      <c r="F96" s="188">
        <f t="shared" si="52"/>
        <v>0</v>
      </c>
      <c r="G96" s="176"/>
      <c r="H96" s="188">
        <f t="shared" si="53"/>
        <v>0</v>
      </c>
      <c r="I96" s="176">
        <f t="shared" si="54"/>
        <v>0</v>
      </c>
      <c r="J96" s="188">
        <f t="shared" si="55"/>
        <v>0</v>
      </c>
      <c r="K96" s="32"/>
    </row>
    <row r="97" spans="1:11" ht="31.5" outlineLevel="2" x14ac:dyDescent="0.2">
      <c r="A97" s="100" t="s">
        <v>2738</v>
      </c>
      <c r="B97" s="28" t="s">
        <v>1265</v>
      </c>
      <c r="C97" s="29" t="s">
        <v>191</v>
      </c>
      <c r="D97" s="56">
        <v>2</v>
      </c>
      <c r="E97" s="176"/>
      <c r="F97" s="188">
        <f t="shared" si="52"/>
        <v>0</v>
      </c>
      <c r="G97" s="176"/>
      <c r="H97" s="188">
        <f t="shared" si="53"/>
        <v>0</v>
      </c>
      <c r="I97" s="176">
        <f t="shared" si="54"/>
        <v>0</v>
      </c>
      <c r="J97" s="188">
        <f t="shared" si="55"/>
        <v>0</v>
      </c>
      <c r="K97" s="32"/>
    </row>
    <row r="98" spans="1:11" ht="31.5" outlineLevel="2" x14ac:dyDescent="0.2">
      <c r="A98" s="100" t="s">
        <v>2739</v>
      </c>
      <c r="B98" s="28" t="s">
        <v>1266</v>
      </c>
      <c r="C98" s="29" t="s">
        <v>191</v>
      </c>
      <c r="D98" s="56">
        <v>2</v>
      </c>
      <c r="E98" s="176"/>
      <c r="F98" s="188">
        <f t="shared" si="52"/>
        <v>0</v>
      </c>
      <c r="G98" s="176"/>
      <c r="H98" s="188">
        <f t="shared" si="53"/>
        <v>0</v>
      </c>
      <c r="I98" s="176">
        <f t="shared" si="54"/>
        <v>0</v>
      </c>
      <c r="J98" s="188">
        <f t="shared" si="55"/>
        <v>0</v>
      </c>
      <c r="K98" s="32"/>
    </row>
    <row r="99" spans="1:11" ht="31.5" outlineLevel="2" x14ac:dyDescent="0.2">
      <c r="A99" s="100" t="s">
        <v>2740</v>
      </c>
      <c r="B99" s="28" t="s">
        <v>1267</v>
      </c>
      <c r="C99" s="29" t="s">
        <v>191</v>
      </c>
      <c r="D99" s="56">
        <v>2</v>
      </c>
      <c r="E99" s="176"/>
      <c r="F99" s="188">
        <f t="shared" si="52"/>
        <v>0</v>
      </c>
      <c r="G99" s="176"/>
      <c r="H99" s="188">
        <f t="shared" si="53"/>
        <v>0</v>
      </c>
      <c r="I99" s="176">
        <f t="shared" si="54"/>
        <v>0</v>
      </c>
      <c r="J99" s="188">
        <f t="shared" si="55"/>
        <v>0</v>
      </c>
      <c r="K99" s="32"/>
    </row>
    <row r="100" spans="1:11" ht="31.5" outlineLevel="2" x14ac:dyDescent="0.2">
      <c r="A100" s="100" t="s">
        <v>2741</v>
      </c>
      <c r="B100" s="28" t="s">
        <v>1268</v>
      </c>
      <c r="C100" s="29" t="s">
        <v>191</v>
      </c>
      <c r="D100" s="56">
        <v>2</v>
      </c>
      <c r="E100" s="176"/>
      <c r="F100" s="188">
        <f t="shared" si="52"/>
        <v>0</v>
      </c>
      <c r="G100" s="176"/>
      <c r="H100" s="188">
        <f t="shared" si="53"/>
        <v>0</v>
      </c>
      <c r="I100" s="176">
        <f t="shared" si="54"/>
        <v>0</v>
      </c>
      <c r="J100" s="188">
        <f t="shared" si="55"/>
        <v>0</v>
      </c>
      <c r="K100" s="32"/>
    </row>
    <row r="101" spans="1:11" ht="31.5" outlineLevel="2" x14ac:dyDescent="0.2">
      <c r="A101" s="100" t="s">
        <v>2742</v>
      </c>
      <c r="B101" s="28" t="s">
        <v>1269</v>
      </c>
      <c r="C101" s="29" t="s">
        <v>191</v>
      </c>
      <c r="D101" s="56">
        <v>3</v>
      </c>
      <c r="E101" s="176"/>
      <c r="F101" s="188">
        <f t="shared" si="52"/>
        <v>0</v>
      </c>
      <c r="G101" s="176"/>
      <c r="H101" s="188">
        <f t="shared" si="53"/>
        <v>0</v>
      </c>
      <c r="I101" s="176">
        <f t="shared" si="54"/>
        <v>0</v>
      </c>
      <c r="J101" s="188">
        <f t="shared" si="55"/>
        <v>0</v>
      </c>
      <c r="K101" s="32"/>
    </row>
    <row r="102" spans="1:11" ht="31.5" outlineLevel="2" x14ac:dyDescent="0.2">
      <c r="A102" s="100" t="s">
        <v>2743</v>
      </c>
      <c r="B102" s="28" t="s">
        <v>1270</v>
      </c>
      <c r="C102" s="29" t="s">
        <v>191</v>
      </c>
      <c r="D102" s="56">
        <v>36</v>
      </c>
      <c r="E102" s="176"/>
      <c r="F102" s="188">
        <f t="shared" si="52"/>
        <v>0</v>
      </c>
      <c r="G102" s="176"/>
      <c r="H102" s="188">
        <f t="shared" si="53"/>
        <v>0</v>
      </c>
      <c r="I102" s="176">
        <f t="shared" si="54"/>
        <v>0</v>
      </c>
      <c r="J102" s="188">
        <f t="shared" si="55"/>
        <v>0</v>
      </c>
      <c r="K102" s="32"/>
    </row>
    <row r="103" spans="1:11" ht="15.75" outlineLevel="2" x14ac:dyDescent="0.2">
      <c r="A103" s="100" t="s">
        <v>2744</v>
      </c>
      <c r="B103" s="28" t="s">
        <v>1271</v>
      </c>
      <c r="C103" s="29" t="s">
        <v>191</v>
      </c>
      <c r="D103" s="56">
        <v>1</v>
      </c>
      <c r="E103" s="176"/>
      <c r="F103" s="188">
        <f t="shared" si="52"/>
        <v>0</v>
      </c>
      <c r="G103" s="176"/>
      <c r="H103" s="188">
        <f t="shared" si="53"/>
        <v>0</v>
      </c>
      <c r="I103" s="176">
        <f t="shared" si="54"/>
        <v>0</v>
      </c>
      <c r="J103" s="188">
        <f t="shared" si="55"/>
        <v>0</v>
      </c>
      <c r="K103" s="32"/>
    </row>
    <row r="104" spans="1:11" ht="15.75" outlineLevel="2" x14ac:dyDescent="0.2">
      <c r="A104" s="100" t="s">
        <v>2745</v>
      </c>
      <c r="B104" s="28" t="s">
        <v>1272</v>
      </c>
      <c r="C104" s="29" t="s">
        <v>191</v>
      </c>
      <c r="D104" s="56">
        <v>1</v>
      </c>
      <c r="E104" s="176"/>
      <c r="F104" s="188">
        <f t="shared" si="52"/>
        <v>0</v>
      </c>
      <c r="G104" s="176"/>
      <c r="H104" s="188">
        <f t="shared" si="53"/>
        <v>0</v>
      </c>
      <c r="I104" s="176">
        <f t="shared" si="54"/>
        <v>0</v>
      </c>
      <c r="J104" s="188">
        <f t="shared" si="55"/>
        <v>0</v>
      </c>
      <c r="K104" s="32"/>
    </row>
    <row r="105" spans="1:11" ht="15.75" outlineLevel="2" x14ac:dyDescent="0.2">
      <c r="A105" s="100" t="s">
        <v>2746</v>
      </c>
      <c r="B105" s="28" t="s">
        <v>1273</v>
      </c>
      <c r="C105" s="29" t="s">
        <v>191</v>
      </c>
      <c r="D105" s="56">
        <v>1</v>
      </c>
      <c r="E105" s="176"/>
      <c r="F105" s="188">
        <f t="shared" si="52"/>
        <v>0</v>
      </c>
      <c r="G105" s="176"/>
      <c r="H105" s="188">
        <f t="shared" si="53"/>
        <v>0</v>
      </c>
      <c r="I105" s="176">
        <f t="shared" si="54"/>
        <v>0</v>
      </c>
      <c r="J105" s="188">
        <f t="shared" si="55"/>
        <v>0</v>
      </c>
      <c r="K105" s="32"/>
    </row>
    <row r="106" spans="1:11" ht="15.75" outlineLevel="2" x14ac:dyDescent="0.2">
      <c r="A106" s="100" t="s">
        <v>2747</v>
      </c>
      <c r="B106" s="28" t="s">
        <v>1274</v>
      </c>
      <c r="C106" s="29" t="s">
        <v>131</v>
      </c>
      <c r="D106" s="56">
        <v>4</v>
      </c>
      <c r="E106" s="176"/>
      <c r="F106" s="188">
        <f t="shared" si="52"/>
        <v>0</v>
      </c>
      <c r="G106" s="176"/>
      <c r="H106" s="188">
        <f t="shared" si="53"/>
        <v>0</v>
      </c>
      <c r="I106" s="176">
        <f t="shared" si="54"/>
        <v>0</v>
      </c>
      <c r="J106" s="188">
        <f t="shared" si="55"/>
        <v>0</v>
      </c>
      <c r="K106" s="32"/>
    </row>
    <row r="107" spans="1:11" ht="15.75" outlineLevel="2" x14ac:dyDescent="0.2">
      <c r="A107" s="100" t="s">
        <v>2748</v>
      </c>
      <c r="B107" s="28" t="s">
        <v>1275</v>
      </c>
      <c r="C107" s="29" t="s">
        <v>131</v>
      </c>
      <c r="D107" s="56">
        <v>3</v>
      </c>
      <c r="E107" s="176"/>
      <c r="F107" s="188">
        <f t="shared" si="52"/>
        <v>0</v>
      </c>
      <c r="G107" s="176"/>
      <c r="H107" s="188">
        <f t="shared" si="53"/>
        <v>0</v>
      </c>
      <c r="I107" s="176">
        <f t="shared" si="54"/>
        <v>0</v>
      </c>
      <c r="J107" s="188">
        <f t="shared" si="55"/>
        <v>0</v>
      </c>
      <c r="K107" s="32"/>
    </row>
    <row r="108" spans="1:11" ht="15.75" outlineLevel="2" x14ac:dyDescent="0.2">
      <c r="A108" s="100" t="s">
        <v>2749</v>
      </c>
      <c r="B108" s="28" t="s">
        <v>1276</v>
      </c>
      <c r="C108" s="29" t="s">
        <v>131</v>
      </c>
      <c r="D108" s="56">
        <v>2</v>
      </c>
      <c r="E108" s="176"/>
      <c r="F108" s="188">
        <f t="shared" si="52"/>
        <v>0</v>
      </c>
      <c r="G108" s="176"/>
      <c r="H108" s="188">
        <f t="shared" si="53"/>
        <v>0</v>
      </c>
      <c r="I108" s="176">
        <f t="shared" si="54"/>
        <v>0</v>
      </c>
      <c r="J108" s="188">
        <f t="shared" si="55"/>
        <v>0</v>
      </c>
      <c r="K108" s="32"/>
    </row>
    <row r="109" spans="1:11" ht="31.5" outlineLevel="2" x14ac:dyDescent="0.2">
      <c r="A109" s="100" t="s">
        <v>2750</v>
      </c>
      <c r="B109" s="28" t="s">
        <v>1277</v>
      </c>
      <c r="C109" s="29" t="s">
        <v>131</v>
      </c>
      <c r="D109" s="56">
        <v>24</v>
      </c>
      <c r="E109" s="176"/>
      <c r="F109" s="188">
        <f t="shared" si="52"/>
        <v>0</v>
      </c>
      <c r="G109" s="176"/>
      <c r="H109" s="188">
        <f t="shared" si="53"/>
        <v>0</v>
      </c>
      <c r="I109" s="176">
        <f t="shared" si="54"/>
        <v>0</v>
      </c>
      <c r="J109" s="188">
        <f t="shared" si="55"/>
        <v>0</v>
      </c>
      <c r="K109" s="32"/>
    </row>
    <row r="110" spans="1:11" ht="31.5" outlineLevel="2" x14ac:dyDescent="0.2">
      <c r="A110" s="100" t="s">
        <v>2751</v>
      </c>
      <c r="B110" s="28" t="s">
        <v>1278</v>
      </c>
      <c r="C110" s="29" t="s">
        <v>131</v>
      </c>
      <c r="D110" s="56">
        <v>4</v>
      </c>
      <c r="E110" s="176"/>
      <c r="F110" s="188">
        <f t="shared" si="52"/>
        <v>0</v>
      </c>
      <c r="G110" s="176"/>
      <c r="H110" s="188">
        <f t="shared" si="53"/>
        <v>0</v>
      </c>
      <c r="I110" s="176">
        <f t="shared" si="54"/>
        <v>0</v>
      </c>
      <c r="J110" s="188">
        <f t="shared" si="55"/>
        <v>0</v>
      </c>
      <c r="K110" s="32"/>
    </row>
    <row r="111" spans="1:11" ht="31.5" outlineLevel="2" x14ac:dyDescent="0.2">
      <c r="A111" s="100" t="s">
        <v>2752</v>
      </c>
      <c r="B111" s="28" t="s">
        <v>1279</v>
      </c>
      <c r="C111" s="29" t="s">
        <v>131</v>
      </c>
      <c r="D111" s="56">
        <v>1</v>
      </c>
      <c r="E111" s="176"/>
      <c r="F111" s="188">
        <f t="shared" si="52"/>
        <v>0</v>
      </c>
      <c r="G111" s="176"/>
      <c r="H111" s="188">
        <f t="shared" si="53"/>
        <v>0</v>
      </c>
      <c r="I111" s="176">
        <f t="shared" si="54"/>
        <v>0</v>
      </c>
      <c r="J111" s="188">
        <f t="shared" si="55"/>
        <v>0</v>
      </c>
      <c r="K111" s="32"/>
    </row>
    <row r="112" spans="1:11" ht="31.5" outlineLevel="2" x14ac:dyDescent="0.2">
      <c r="A112" s="100" t="s">
        <v>2753</v>
      </c>
      <c r="B112" s="28" t="s">
        <v>1280</v>
      </c>
      <c r="C112" s="29" t="s">
        <v>131</v>
      </c>
      <c r="D112" s="56">
        <v>2</v>
      </c>
      <c r="E112" s="176"/>
      <c r="F112" s="188">
        <f t="shared" si="52"/>
        <v>0</v>
      </c>
      <c r="G112" s="176"/>
      <c r="H112" s="188">
        <f t="shared" si="53"/>
        <v>0</v>
      </c>
      <c r="I112" s="176">
        <f t="shared" si="54"/>
        <v>0</v>
      </c>
      <c r="J112" s="188">
        <f t="shared" si="55"/>
        <v>0</v>
      </c>
      <c r="K112" s="32"/>
    </row>
    <row r="113" spans="1:11" ht="31.5" outlineLevel="2" x14ac:dyDescent="0.2">
      <c r="A113" s="100" t="s">
        <v>2754</v>
      </c>
      <c r="B113" s="28" t="s">
        <v>1281</v>
      </c>
      <c r="C113" s="29" t="s">
        <v>131</v>
      </c>
      <c r="D113" s="56">
        <v>24</v>
      </c>
      <c r="E113" s="176"/>
      <c r="F113" s="188">
        <f t="shared" si="52"/>
        <v>0</v>
      </c>
      <c r="G113" s="176"/>
      <c r="H113" s="188">
        <f t="shared" si="53"/>
        <v>0</v>
      </c>
      <c r="I113" s="176">
        <f t="shared" si="54"/>
        <v>0</v>
      </c>
      <c r="J113" s="188">
        <f t="shared" si="55"/>
        <v>0</v>
      </c>
      <c r="K113" s="32"/>
    </row>
    <row r="114" spans="1:11" ht="15.75" outlineLevel="2" x14ac:dyDescent="0.2">
      <c r="A114" s="180" t="s">
        <v>2755</v>
      </c>
      <c r="B114" s="99" t="s">
        <v>1460</v>
      </c>
      <c r="C114" s="102" t="s">
        <v>1071</v>
      </c>
      <c r="D114" s="103">
        <v>1</v>
      </c>
      <c r="E114" s="178"/>
      <c r="F114" s="189">
        <f t="shared" si="52"/>
        <v>0</v>
      </c>
      <c r="G114" s="198"/>
      <c r="H114" s="189">
        <f t="shared" si="53"/>
        <v>0</v>
      </c>
      <c r="I114" s="178">
        <f t="shared" si="54"/>
        <v>0</v>
      </c>
      <c r="J114" s="189">
        <f t="shared" si="55"/>
        <v>0</v>
      </c>
      <c r="K114" s="32"/>
    </row>
    <row r="115" spans="1:11" ht="15.75" outlineLevel="1" x14ac:dyDescent="0.2">
      <c r="A115" s="100"/>
      <c r="B115" s="99" t="s">
        <v>544</v>
      </c>
      <c r="C115" s="108"/>
      <c r="D115" s="58"/>
      <c r="E115" s="193"/>
      <c r="F115" s="194"/>
      <c r="G115" s="193"/>
      <c r="H115" s="188"/>
      <c r="I115" s="176"/>
      <c r="J115" s="188"/>
      <c r="K115" s="109" t="s">
        <v>1758</v>
      </c>
    </row>
    <row r="116" spans="1:11" ht="15.75" outlineLevel="2" x14ac:dyDescent="0.2">
      <c r="A116" s="100"/>
      <c r="B116" s="192" t="s">
        <v>1472</v>
      </c>
      <c r="C116" s="108"/>
      <c r="D116" s="58"/>
      <c r="E116" s="193"/>
      <c r="F116" s="194"/>
      <c r="G116" s="193"/>
      <c r="H116" s="188"/>
      <c r="I116" s="176"/>
      <c r="J116" s="188"/>
      <c r="K116" s="109"/>
    </row>
    <row r="117" spans="1:11" ht="15.75" outlineLevel="2" x14ac:dyDescent="0.2">
      <c r="A117" s="100" t="s">
        <v>2756</v>
      </c>
      <c r="B117" s="28" t="s">
        <v>1418</v>
      </c>
      <c r="C117" s="108" t="s">
        <v>191</v>
      </c>
      <c r="D117" s="58">
        <v>1</v>
      </c>
      <c r="E117" s="193"/>
      <c r="F117" s="194">
        <f t="shared" ref="F117:F196" si="56">E117*D117</f>
        <v>0</v>
      </c>
      <c r="G117" s="193"/>
      <c r="H117" s="188">
        <f t="shared" ref="H117:H196" si="57">G117*D117</f>
        <v>0</v>
      </c>
      <c r="I117" s="176">
        <f t="shared" ref="I117:I196" si="58">E117+G117</f>
        <v>0</v>
      </c>
      <c r="J117" s="188">
        <f t="shared" ref="J117:J196" si="59">D117*I117</f>
        <v>0</v>
      </c>
      <c r="K117" s="32" t="s">
        <v>1757</v>
      </c>
    </row>
    <row r="118" spans="1:11" ht="15.75" outlineLevel="2" x14ac:dyDescent="0.2">
      <c r="A118" s="100" t="s">
        <v>2757</v>
      </c>
      <c r="B118" s="28" t="s">
        <v>1419</v>
      </c>
      <c r="C118" s="108" t="s">
        <v>191</v>
      </c>
      <c r="D118" s="58">
        <v>1</v>
      </c>
      <c r="E118" s="193"/>
      <c r="F118" s="194">
        <f t="shared" si="56"/>
        <v>0</v>
      </c>
      <c r="G118" s="193"/>
      <c r="H118" s="188">
        <f t="shared" si="57"/>
        <v>0</v>
      </c>
      <c r="I118" s="176">
        <f t="shared" si="58"/>
        <v>0</v>
      </c>
      <c r="J118" s="188">
        <f t="shared" si="59"/>
        <v>0</v>
      </c>
      <c r="K118" s="32" t="s">
        <v>1757</v>
      </c>
    </row>
    <row r="119" spans="1:11" ht="15.75" outlineLevel="2" x14ac:dyDescent="0.2">
      <c r="A119" s="100" t="s">
        <v>2758</v>
      </c>
      <c r="B119" s="28" t="s">
        <v>1420</v>
      </c>
      <c r="C119" s="108" t="s">
        <v>191</v>
      </c>
      <c r="D119" s="58">
        <v>1</v>
      </c>
      <c r="E119" s="193"/>
      <c r="F119" s="194">
        <f t="shared" si="56"/>
        <v>0</v>
      </c>
      <c r="G119" s="193"/>
      <c r="H119" s="188">
        <f t="shared" ref="H119:H163" si="60">G119*D119</f>
        <v>0</v>
      </c>
      <c r="I119" s="176">
        <f t="shared" ref="I119:I163" si="61">E119+G119</f>
        <v>0</v>
      </c>
      <c r="J119" s="188">
        <f t="shared" ref="J119:J163" si="62">D119*I119</f>
        <v>0</v>
      </c>
      <c r="K119" s="32"/>
    </row>
    <row r="120" spans="1:11" ht="15.75" outlineLevel="2" x14ac:dyDescent="0.2">
      <c r="A120" s="100"/>
      <c r="B120" s="192" t="s">
        <v>563</v>
      </c>
      <c r="C120" s="29"/>
      <c r="D120" s="56"/>
      <c r="E120" s="176"/>
      <c r="F120" s="188"/>
      <c r="G120" s="176"/>
      <c r="H120" s="188"/>
      <c r="I120" s="176"/>
      <c r="J120" s="188"/>
      <c r="K120" s="32"/>
    </row>
    <row r="121" spans="1:11" ht="47.25" outlineLevel="2" x14ac:dyDescent="0.2">
      <c r="A121" s="100" t="s">
        <v>2759</v>
      </c>
      <c r="B121" s="28" t="s">
        <v>1421</v>
      </c>
      <c r="C121" s="29" t="s">
        <v>191</v>
      </c>
      <c r="D121" s="56">
        <v>8</v>
      </c>
      <c r="E121" s="176"/>
      <c r="F121" s="188">
        <f t="shared" si="56"/>
        <v>0</v>
      </c>
      <c r="G121" s="176"/>
      <c r="H121" s="188">
        <f t="shared" si="60"/>
        <v>0</v>
      </c>
      <c r="I121" s="176">
        <f t="shared" si="61"/>
        <v>0</v>
      </c>
      <c r="J121" s="188">
        <f t="shared" si="62"/>
        <v>0</v>
      </c>
      <c r="K121" s="32"/>
    </row>
    <row r="122" spans="1:11" ht="47.25" outlineLevel="2" x14ac:dyDescent="0.2">
      <c r="A122" s="100" t="s">
        <v>2760</v>
      </c>
      <c r="B122" s="28" t="s">
        <v>1422</v>
      </c>
      <c r="C122" s="29" t="s">
        <v>191</v>
      </c>
      <c r="D122" s="56">
        <v>5</v>
      </c>
      <c r="E122" s="176"/>
      <c r="F122" s="188">
        <f t="shared" si="56"/>
        <v>0</v>
      </c>
      <c r="G122" s="176"/>
      <c r="H122" s="188">
        <f t="shared" si="60"/>
        <v>0</v>
      </c>
      <c r="I122" s="176">
        <f t="shared" si="61"/>
        <v>0</v>
      </c>
      <c r="J122" s="188">
        <f t="shared" si="62"/>
        <v>0</v>
      </c>
      <c r="K122" s="32"/>
    </row>
    <row r="123" spans="1:11" ht="47.25" outlineLevel="2" x14ac:dyDescent="0.2">
      <c r="A123" s="100" t="s">
        <v>2761</v>
      </c>
      <c r="B123" s="28" t="s">
        <v>1423</v>
      </c>
      <c r="C123" s="29" t="s">
        <v>191</v>
      </c>
      <c r="D123" s="56">
        <v>2</v>
      </c>
      <c r="E123" s="176"/>
      <c r="F123" s="188">
        <f t="shared" si="56"/>
        <v>0</v>
      </c>
      <c r="G123" s="176"/>
      <c r="H123" s="188">
        <f t="shared" si="60"/>
        <v>0</v>
      </c>
      <c r="I123" s="176">
        <f t="shared" si="61"/>
        <v>0</v>
      </c>
      <c r="J123" s="188">
        <f t="shared" si="62"/>
        <v>0</v>
      </c>
      <c r="K123" s="32"/>
    </row>
    <row r="124" spans="1:11" ht="47.25" outlineLevel="2" x14ac:dyDescent="0.2">
      <c r="A124" s="100" t="s">
        <v>2762</v>
      </c>
      <c r="B124" s="28" t="s">
        <v>1424</v>
      </c>
      <c r="C124" s="29" t="s">
        <v>191</v>
      </c>
      <c r="D124" s="56">
        <v>2</v>
      </c>
      <c r="E124" s="176"/>
      <c r="F124" s="188">
        <f t="shared" si="56"/>
        <v>0</v>
      </c>
      <c r="G124" s="176"/>
      <c r="H124" s="188">
        <f t="shared" si="60"/>
        <v>0</v>
      </c>
      <c r="I124" s="176">
        <f t="shared" si="61"/>
        <v>0</v>
      </c>
      <c r="J124" s="188">
        <f t="shared" si="62"/>
        <v>0</v>
      </c>
      <c r="K124" s="32"/>
    </row>
    <row r="125" spans="1:11" ht="15.75" outlineLevel="2" x14ac:dyDescent="0.2">
      <c r="A125" s="100" t="s">
        <v>2763</v>
      </c>
      <c r="B125" s="28" t="s">
        <v>1425</v>
      </c>
      <c r="C125" s="29" t="s">
        <v>191</v>
      </c>
      <c r="D125" s="56">
        <v>2</v>
      </c>
      <c r="E125" s="176"/>
      <c r="F125" s="188">
        <f t="shared" si="56"/>
        <v>0</v>
      </c>
      <c r="G125" s="176"/>
      <c r="H125" s="188">
        <f t="shared" si="60"/>
        <v>0</v>
      </c>
      <c r="I125" s="176">
        <f t="shared" si="61"/>
        <v>0</v>
      </c>
      <c r="J125" s="188">
        <f t="shared" si="62"/>
        <v>0</v>
      </c>
      <c r="K125" s="32"/>
    </row>
    <row r="126" spans="1:11" ht="15.75" outlineLevel="2" x14ac:dyDescent="0.2">
      <c r="A126" s="100" t="s">
        <v>2764</v>
      </c>
      <c r="B126" s="28" t="s">
        <v>1426</v>
      </c>
      <c r="C126" s="29" t="s">
        <v>191</v>
      </c>
      <c r="D126" s="56">
        <v>1</v>
      </c>
      <c r="E126" s="176"/>
      <c r="F126" s="188">
        <f t="shared" si="56"/>
        <v>0</v>
      </c>
      <c r="G126" s="176"/>
      <c r="H126" s="188">
        <f t="shared" si="60"/>
        <v>0</v>
      </c>
      <c r="I126" s="176">
        <f t="shared" si="61"/>
        <v>0</v>
      </c>
      <c r="J126" s="188">
        <f t="shared" si="62"/>
        <v>0</v>
      </c>
      <c r="K126" s="32"/>
    </row>
    <row r="127" spans="1:11" ht="15.75" outlineLevel="2" x14ac:dyDescent="0.2">
      <c r="A127" s="100" t="s">
        <v>2765</v>
      </c>
      <c r="B127" s="28" t="s">
        <v>1427</v>
      </c>
      <c r="C127" s="29" t="s">
        <v>191</v>
      </c>
      <c r="D127" s="56">
        <v>1</v>
      </c>
      <c r="E127" s="176"/>
      <c r="F127" s="188">
        <f t="shared" si="56"/>
        <v>0</v>
      </c>
      <c r="G127" s="176"/>
      <c r="H127" s="188">
        <f t="shared" si="60"/>
        <v>0</v>
      </c>
      <c r="I127" s="176">
        <f t="shared" si="61"/>
        <v>0</v>
      </c>
      <c r="J127" s="188">
        <f t="shared" si="62"/>
        <v>0</v>
      </c>
      <c r="K127" s="32"/>
    </row>
    <row r="128" spans="1:11" ht="15.75" outlineLevel="2" x14ac:dyDescent="0.2">
      <c r="A128" s="100"/>
      <c r="B128" s="192" t="s">
        <v>1473</v>
      </c>
      <c r="C128" s="29"/>
      <c r="D128" s="56"/>
      <c r="E128" s="176"/>
      <c r="F128" s="188"/>
      <c r="G128" s="176"/>
      <c r="H128" s="188"/>
      <c r="I128" s="176"/>
      <c r="J128" s="188"/>
      <c r="K128" s="32"/>
    </row>
    <row r="129" spans="1:11" ht="31.5" outlineLevel="2" x14ac:dyDescent="0.2">
      <c r="A129" s="100" t="s">
        <v>2766</v>
      </c>
      <c r="B129" s="28" t="s">
        <v>1428</v>
      </c>
      <c r="C129" s="29" t="s">
        <v>191</v>
      </c>
      <c r="D129" s="56">
        <v>5</v>
      </c>
      <c r="E129" s="176"/>
      <c r="F129" s="188">
        <f t="shared" si="56"/>
        <v>0</v>
      </c>
      <c r="G129" s="176"/>
      <c r="H129" s="188">
        <f t="shared" si="60"/>
        <v>0</v>
      </c>
      <c r="I129" s="176">
        <f t="shared" si="61"/>
        <v>0</v>
      </c>
      <c r="J129" s="188">
        <f t="shared" si="62"/>
        <v>0</v>
      </c>
      <c r="K129" s="32"/>
    </row>
    <row r="130" spans="1:11" ht="15.75" outlineLevel="2" x14ac:dyDescent="0.2">
      <c r="A130" s="100" t="s">
        <v>2767</v>
      </c>
      <c r="B130" s="28" t="s">
        <v>1474</v>
      </c>
      <c r="C130" s="29" t="s">
        <v>191</v>
      </c>
      <c r="D130" s="56">
        <v>4</v>
      </c>
      <c r="E130" s="176"/>
      <c r="F130" s="188">
        <f t="shared" si="56"/>
        <v>0</v>
      </c>
      <c r="G130" s="176"/>
      <c r="H130" s="188">
        <f t="shared" si="60"/>
        <v>0</v>
      </c>
      <c r="I130" s="176">
        <f t="shared" si="61"/>
        <v>0</v>
      </c>
      <c r="J130" s="188">
        <f t="shared" si="62"/>
        <v>0</v>
      </c>
      <c r="K130" s="32"/>
    </row>
    <row r="131" spans="1:11" ht="31.5" outlineLevel="2" x14ac:dyDescent="0.2">
      <c r="A131" s="100" t="s">
        <v>2768</v>
      </c>
      <c r="B131" s="28" t="s">
        <v>1695</v>
      </c>
      <c r="C131" s="29" t="s">
        <v>191</v>
      </c>
      <c r="D131" s="56">
        <v>15</v>
      </c>
      <c r="E131" s="176"/>
      <c r="F131" s="188">
        <f t="shared" si="56"/>
        <v>0</v>
      </c>
      <c r="G131" s="176"/>
      <c r="H131" s="188">
        <f t="shared" si="60"/>
        <v>0</v>
      </c>
      <c r="I131" s="176">
        <f t="shared" si="61"/>
        <v>0</v>
      </c>
      <c r="J131" s="188">
        <f t="shared" si="62"/>
        <v>0</v>
      </c>
      <c r="K131" s="32"/>
    </row>
    <row r="132" spans="1:11" ht="15.75" outlineLevel="2" x14ac:dyDescent="0.2">
      <c r="A132" s="100"/>
      <c r="B132" s="192" t="s">
        <v>1361</v>
      </c>
      <c r="C132" s="29"/>
      <c r="D132" s="56"/>
      <c r="E132" s="176"/>
      <c r="F132" s="188">
        <f t="shared" si="56"/>
        <v>0</v>
      </c>
      <c r="G132" s="176"/>
      <c r="H132" s="188">
        <f t="shared" si="60"/>
        <v>0</v>
      </c>
      <c r="I132" s="176">
        <f t="shared" si="61"/>
        <v>0</v>
      </c>
      <c r="J132" s="188">
        <f t="shared" si="62"/>
        <v>0</v>
      </c>
      <c r="K132" s="32"/>
    </row>
    <row r="133" spans="1:11" ht="31.5" outlineLevel="2" x14ac:dyDescent="0.2">
      <c r="A133" s="100" t="s">
        <v>2769</v>
      </c>
      <c r="B133" s="28" t="s">
        <v>1475</v>
      </c>
      <c r="C133" s="29" t="s">
        <v>244</v>
      </c>
      <c r="D133" s="56">
        <v>8</v>
      </c>
      <c r="E133" s="176"/>
      <c r="F133" s="188">
        <f t="shared" si="56"/>
        <v>0</v>
      </c>
      <c r="G133" s="176"/>
      <c r="H133" s="188">
        <f t="shared" si="60"/>
        <v>0</v>
      </c>
      <c r="I133" s="176">
        <f t="shared" si="61"/>
        <v>0</v>
      </c>
      <c r="J133" s="188">
        <f t="shared" si="62"/>
        <v>0</v>
      </c>
      <c r="K133" s="32"/>
    </row>
    <row r="134" spans="1:11" ht="31.5" outlineLevel="2" x14ac:dyDescent="0.2">
      <c r="A134" s="100" t="s">
        <v>2770</v>
      </c>
      <c r="B134" s="28" t="s">
        <v>1476</v>
      </c>
      <c r="C134" s="29" t="s">
        <v>244</v>
      </c>
      <c r="D134" s="56">
        <v>103</v>
      </c>
      <c r="E134" s="176"/>
      <c r="F134" s="188">
        <f t="shared" si="56"/>
        <v>0</v>
      </c>
      <c r="G134" s="176"/>
      <c r="H134" s="188">
        <f t="shared" si="60"/>
        <v>0</v>
      </c>
      <c r="I134" s="176">
        <f t="shared" si="61"/>
        <v>0</v>
      </c>
      <c r="J134" s="188">
        <f t="shared" si="62"/>
        <v>0</v>
      </c>
      <c r="K134" s="32"/>
    </row>
    <row r="135" spans="1:11" ht="31.5" outlineLevel="2" x14ac:dyDescent="0.2">
      <c r="A135" s="100" t="s">
        <v>2771</v>
      </c>
      <c r="B135" s="28" t="s">
        <v>1477</v>
      </c>
      <c r="C135" s="29" t="s">
        <v>244</v>
      </c>
      <c r="D135" s="56">
        <v>83</v>
      </c>
      <c r="E135" s="176"/>
      <c r="F135" s="188">
        <f t="shared" si="56"/>
        <v>0</v>
      </c>
      <c r="G135" s="176"/>
      <c r="H135" s="188">
        <f t="shared" si="60"/>
        <v>0</v>
      </c>
      <c r="I135" s="176">
        <f t="shared" si="61"/>
        <v>0</v>
      </c>
      <c r="J135" s="188">
        <f t="shared" si="62"/>
        <v>0</v>
      </c>
      <c r="K135" s="32"/>
    </row>
    <row r="136" spans="1:11" ht="31.5" outlineLevel="2" x14ac:dyDescent="0.2">
      <c r="A136" s="100" t="s">
        <v>2772</v>
      </c>
      <c r="B136" s="28" t="s">
        <v>1478</v>
      </c>
      <c r="C136" s="29" t="s">
        <v>244</v>
      </c>
      <c r="D136" s="56">
        <v>10</v>
      </c>
      <c r="E136" s="176"/>
      <c r="F136" s="188">
        <f t="shared" si="56"/>
        <v>0</v>
      </c>
      <c r="G136" s="176"/>
      <c r="H136" s="188">
        <f t="shared" si="60"/>
        <v>0</v>
      </c>
      <c r="I136" s="176">
        <f t="shared" si="61"/>
        <v>0</v>
      </c>
      <c r="J136" s="188">
        <f t="shared" si="62"/>
        <v>0</v>
      </c>
      <c r="K136" s="32"/>
    </row>
    <row r="137" spans="1:11" ht="31.5" outlineLevel="2" x14ac:dyDescent="0.2">
      <c r="A137" s="100" t="s">
        <v>2773</v>
      </c>
      <c r="B137" s="28" t="s">
        <v>1479</v>
      </c>
      <c r="C137" s="29" t="s">
        <v>244</v>
      </c>
      <c r="D137" s="56">
        <v>16</v>
      </c>
      <c r="E137" s="176"/>
      <c r="F137" s="188">
        <f t="shared" si="56"/>
        <v>0</v>
      </c>
      <c r="G137" s="176"/>
      <c r="H137" s="188">
        <f t="shared" si="60"/>
        <v>0</v>
      </c>
      <c r="I137" s="176">
        <f t="shared" si="61"/>
        <v>0</v>
      </c>
      <c r="J137" s="188">
        <f t="shared" si="62"/>
        <v>0</v>
      </c>
      <c r="K137" s="32"/>
    </row>
    <row r="138" spans="1:11" ht="31.5" outlineLevel="2" x14ac:dyDescent="0.2">
      <c r="A138" s="100" t="s">
        <v>2774</v>
      </c>
      <c r="B138" s="28" t="s">
        <v>1480</v>
      </c>
      <c r="C138" s="29" t="s">
        <v>244</v>
      </c>
      <c r="D138" s="56">
        <v>71</v>
      </c>
      <c r="E138" s="176"/>
      <c r="F138" s="188">
        <f t="shared" si="56"/>
        <v>0</v>
      </c>
      <c r="G138" s="176"/>
      <c r="H138" s="188">
        <f t="shared" si="60"/>
        <v>0</v>
      </c>
      <c r="I138" s="176">
        <f t="shared" si="61"/>
        <v>0</v>
      </c>
      <c r="J138" s="188">
        <f t="shared" si="62"/>
        <v>0</v>
      </c>
      <c r="K138" s="32"/>
    </row>
    <row r="139" spans="1:11" ht="31.5" outlineLevel="2" x14ac:dyDescent="0.2">
      <c r="A139" s="100" t="s">
        <v>2775</v>
      </c>
      <c r="B139" s="28" t="s">
        <v>1481</v>
      </c>
      <c r="C139" s="29" t="s">
        <v>244</v>
      </c>
      <c r="D139" s="56">
        <v>10</v>
      </c>
      <c r="E139" s="176"/>
      <c r="F139" s="188">
        <f t="shared" si="56"/>
        <v>0</v>
      </c>
      <c r="G139" s="176"/>
      <c r="H139" s="188">
        <f t="shared" si="60"/>
        <v>0</v>
      </c>
      <c r="I139" s="176">
        <f t="shared" si="61"/>
        <v>0</v>
      </c>
      <c r="J139" s="188">
        <f t="shared" si="62"/>
        <v>0</v>
      </c>
      <c r="K139" s="32"/>
    </row>
    <row r="140" spans="1:11" ht="15.75" outlineLevel="2" x14ac:dyDescent="0.2">
      <c r="A140" s="100"/>
      <c r="B140" s="192" t="s">
        <v>1482</v>
      </c>
      <c r="C140" s="29"/>
      <c r="D140" s="56"/>
      <c r="E140" s="176"/>
      <c r="F140" s="188">
        <f t="shared" si="56"/>
        <v>0</v>
      </c>
      <c r="G140" s="176"/>
      <c r="H140" s="188">
        <f t="shared" si="60"/>
        <v>0</v>
      </c>
      <c r="I140" s="176">
        <f t="shared" si="61"/>
        <v>0</v>
      </c>
      <c r="J140" s="188">
        <f t="shared" si="62"/>
        <v>0</v>
      </c>
      <c r="K140" s="32"/>
    </row>
    <row r="141" spans="1:11" ht="15.75" outlineLevel="2" x14ac:dyDescent="0.2">
      <c r="A141" s="100" t="s">
        <v>2776</v>
      </c>
      <c r="B141" s="28" t="s">
        <v>1483</v>
      </c>
      <c r="C141" s="29" t="s">
        <v>244</v>
      </c>
      <c r="D141" s="56">
        <v>22</v>
      </c>
      <c r="E141" s="176"/>
      <c r="F141" s="188">
        <f t="shared" si="56"/>
        <v>0</v>
      </c>
      <c r="G141" s="176"/>
      <c r="H141" s="188">
        <f t="shared" si="60"/>
        <v>0</v>
      </c>
      <c r="I141" s="176">
        <f t="shared" si="61"/>
        <v>0</v>
      </c>
      <c r="J141" s="188">
        <f t="shared" si="62"/>
        <v>0</v>
      </c>
      <c r="K141" s="32"/>
    </row>
    <row r="142" spans="1:11" ht="15.75" outlineLevel="2" x14ac:dyDescent="0.2">
      <c r="A142" s="100" t="s">
        <v>2777</v>
      </c>
      <c r="B142" s="28" t="s">
        <v>1484</v>
      </c>
      <c r="C142" s="29" t="s">
        <v>244</v>
      </c>
      <c r="D142" s="56">
        <v>102</v>
      </c>
      <c r="E142" s="176"/>
      <c r="F142" s="188">
        <f t="shared" si="56"/>
        <v>0</v>
      </c>
      <c r="G142" s="176"/>
      <c r="H142" s="188">
        <f t="shared" si="60"/>
        <v>0</v>
      </c>
      <c r="I142" s="176">
        <f t="shared" si="61"/>
        <v>0</v>
      </c>
      <c r="J142" s="188">
        <f t="shared" si="62"/>
        <v>0</v>
      </c>
      <c r="K142" s="32"/>
    </row>
    <row r="143" spans="1:11" ht="15.75" outlineLevel="2" x14ac:dyDescent="0.2">
      <c r="A143" s="100" t="s">
        <v>2778</v>
      </c>
      <c r="B143" s="28" t="s">
        <v>1485</v>
      </c>
      <c r="C143" s="29" t="s">
        <v>191</v>
      </c>
      <c r="D143" s="56">
        <v>22</v>
      </c>
      <c r="E143" s="176"/>
      <c r="F143" s="188">
        <f t="shared" si="56"/>
        <v>0</v>
      </c>
      <c r="G143" s="176"/>
      <c r="H143" s="188">
        <f t="shared" si="60"/>
        <v>0</v>
      </c>
      <c r="I143" s="176">
        <f t="shared" si="61"/>
        <v>0</v>
      </c>
      <c r="J143" s="188">
        <f t="shared" si="62"/>
        <v>0</v>
      </c>
      <c r="K143" s="32"/>
    </row>
    <row r="144" spans="1:11" ht="15.75" outlineLevel="2" x14ac:dyDescent="0.2">
      <c r="A144" s="100" t="s">
        <v>2779</v>
      </c>
      <c r="B144" s="28" t="s">
        <v>1486</v>
      </c>
      <c r="C144" s="29" t="s">
        <v>191</v>
      </c>
      <c r="D144" s="56">
        <v>60</v>
      </c>
      <c r="E144" s="176"/>
      <c r="F144" s="188">
        <f t="shared" si="56"/>
        <v>0</v>
      </c>
      <c r="G144" s="176"/>
      <c r="H144" s="188">
        <f t="shared" si="60"/>
        <v>0</v>
      </c>
      <c r="I144" s="176">
        <f t="shared" si="61"/>
        <v>0</v>
      </c>
      <c r="J144" s="188">
        <f t="shared" si="62"/>
        <v>0</v>
      </c>
      <c r="K144" s="32"/>
    </row>
    <row r="145" spans="1:11" ht="15.75" outlineLevel="2" x14ac:dyDescent="0.2">
      <c r="A145" s="100" t="s">
        <v>2780</v>
      </c>
      <c r="B145" s="28" t="s">
        <v>1487</v>
      </c>
      <c r="C145" s="29" t="s">
        <v>244</v>
      </c>
      <c r="D145" s="56">
        <v>57</v>
      </c>
      <c r="E145" s="176"/>
      <c r="F145" s="188">
        <f t="shared" si="56"/>
        <v>0</v>
      </c>
      <c r="G145" s="176"/>
      <c r="H145" s="188">
        <f t="shared" si="60"/>
        <v>0</v>
      </c>
      <c r="I145" s="176">
        <f t="shared" si="61"/>
        <v>0</v>
      </c>
      <c r="J145" s="188">
        <f t="shared" si="62"/>
        <v>0</v>
      </c>
      <c r="K145" s="32"/>
    </row>
    <row r="146" spans="1:11" ht="15.75" outlineLevel="2" x14ac:dyDescent="0.2">
      <c r="A146" s="100" t="s">
        <v>2781</v>
      </c>
      <c r="B146" s="28" t="s">
        <v>1488</v>
      </c>
      <c r="C146" s="29" t="s">
        <v>191</v>
      </c>
      <c r="D146" s="56">
        <v>42</v>
      </c>
      <c r="E146" s="176"/>
      <c r="F146" s="188">
        <f t="shared" si="56"/>
        <v>0</v>
      </c>
      <c r="G146" s="176"/>
      <c r="H146" s="188">
        <f t="shared" si="60"/>
        <v>0</v>
      </c>
      <c r="I146" s="176">
        <f t="shared" si="61"/>
        <v>0</v>
      </c>
      <c r="J146" s="188">
        <f t="shared" si="62"/>
        <v>0</v>
      </c>
      <c r="K146" s="32"/>
    </row>
    <row r="147" spans="1:11" ht="15.75" outlineLevel="2" x14ac:dyDescent="0.2">
      <c r="A147" s="100" t="s">
        <v>2782</v>
      </c>
      <c r="B147" s="28" t="s">
        <v>1489</v>
      </c>
      <c r="C147" s="29" t="s">
        <v>191</v>
      </c>
      <c r="D147" s="56">
        <v>16</v>
      </c>
      <c r="E147" s="176"/>
      <c r="F147" s="188">
        <f t="shared" si="56"/>
        <v>0</v>
      </c>
      <c r="G147" s="176"/>
      <c r="H147" s="188">
        <f t="shared" si="60"/>
        <v>0</v>
      </c>
      <c r="I147" s="176">
        <f t="shared" si="61"/>
        <v>0</v>
      </c>
      <c r="J147" s="188">
        <f t="shared" si="62"/>
        <v>0</v>
      </c>
      <c r="K147" s="32"/>
    </row>
    <row r="148" spans="1:11" ht="15.75" outlineLevel="2" x14ac:dyDescent="0.2">
      <c r="A148" s="100" t="s">
        <v>2783</v>
      </c>
      <c r="B148" s="28" t="s">
        <v>1490</v>
      </c>
      <c r="C148" s="29" t="s">
        <v>191</v>
      </c>
      <c r="D148" s="56">
        <v>4</v>
      </c>
      <c r="E148" s="176"/>
      <c r="F148" s="188">
        <f t="shared" si="56"/>
        <v>0</v>
      </c>
      <c r="G148" s="176"/>
      <c r="H148" s="188">
        <f t="shared" si="60"/>
        <v>0</v>
      </c>
      <c r="I148" s="176">
        <f t="shared" si="61"/>
        <v>0</v>
      </c>
      <c r="J148" s="188">
        <f t="shared" si="62"/>
        <v>0</v>
      </c>
      <c r="K148" s="32"/>
    </row>
    <row r="149" spans="1:11" ht="15.75" outlineLevel="2" x14ac:dyDescent="0.2">
      <c r="A149" s="100" t="s">
        <v>2784</v>
      </c>
      <c r="B149" s="28" t="s">
        <v>1492</v>
      </c>
      <c r="C149" s="29" t="s">
        <v>191</v>
      </c>
      <c r="D149" s="56">
        <v>6</v>
      </c>
      <c r="E149" s="176"/>
      <c r="F149" s="188">
        <f t="shared" si="56"/>
        <v>0</v>
      </c>
      <c r="G149" s="176"/>
      <c r="H149" s="188">
        <f t="shared" si="60"/>
        <v>0</v>
      </c>
      <c r="I149" s="176">
        <f t="shared" si="61"/>
        <v>0</v>
      </c>
      <c r="J149" s="188">
        <f t="shared" si="62"/>
        <v>0</v>
      </c>
      <c r="K149" s="32"/>
    </row>
    <row r="150" spans="1:11" ht="15.75" outlineLevel="2" x14ac:dyDescent="0.2">
      <c r="A150" s="100" t="s">
        <v>2785</v>
      </c>
      <c r="B150" s="28" t="s">
        <v>1493</v>
      </c>
      <c r="C150" s="29" t="s">
        <v>191</v>
      </c>
      <c r="D150" s="56">
        <v>4</v>
      </c>
      <c r="E150" s="176"/>
      <c r="F150" s="188">
        <f t="shared" si="56"/>
        <v>0</v>
      </c>
      <c r="G150" s="176"/>
      <c r="H150" s="188">
        <f t="shared" si="60"/>
        <v>0</v>
      </c>
      <c r="I150" s="176">
        <f t="shared" si="61"/>
        <v>0</v>
      </c>
      <c r="J150" s="188">
        <f t="shared" si="62"/>
        <v>0</v>
      </c>
      <c r="K150" s="32"/>
    </row>
    <row r="151" spans="1:11" ht="15.75" outlineLevel="2" x14ac:dyDescent="0.2">
      <c r="A151" s="100" t="s">
        <v>2786</v>
      </c>
      <c r="B151" s="28" t="s">
        <v>1494</v>
      </c>
      <c r="C151" s="29" t="s">
        <v>191</v>
      </c>
      <c r="D151" s="56">
        <v>11</v>
      </c>
      <c r="E151" s="176"/>
      <c r="F151" s="188">
        <f t="shared" si="56"/>
        <v>0</v>
      </c>
      <c r="G151" s="176"/>
      <c r="H151" s="188">
        <f t="shared" si="60"/>
        <v>0</v>
      </c>
      <c r="I151" s="176">
        <f t="shared" si="61"/>
        <v>0</v>
      </c>
      <c r="J151" s="188">
        <f t="shared" si="62"/>
        <v>0</v>
      </c>
      <c r="K151" s="32"/>
    </row>
    <row r="152" spans="1:11" ht="31.5" outlineLevel="2" x14ac:dyDescent="0.2">
      <c r="A152" s="100" t="s">
        <v>2787</v>
      </c>
      <c r="B152" s="28" t="s">
        <v>1491</v>
      </c>
      <c r="C152" s="29" t="s">
        <v>191</v>
      </c>
      <c r="D152" s="56">
        <v>7</v>
      </c>
      <c r="E152" s="176"/>
      <c r="F152" s="188">
        <f t="shared" si="56"/>
        <v>0</v>
      </c>
      <c r="G152" s="176"/>
      <c r="H152" s="188">
        <f t="shared" si="60"/>
        <v>0</v>
      </c>
      <c r="I152" s="176">
        <f t="shared" si="61"/>
        <v>0</v>
      </c>
      <c r="J152" s="188">
        <f t="shared" si="62"/>
        <v>0</v>
      </c>
      <c r="K152" s="32"/>
    </row>
    <row r="153" spans="1:11" ht="15.75" outlineLevel="2" x14ac:dyDescent="0.2">
      <c r="A153" s="100"/>
      <c r="B153" s="192" t="s">
        <v>1495</v>
      </c>
      <c r="C153" s="29"/>
      <c r="D153" s="56"/>
      <c r="E153" s="176"/>
      <c r="F153" s="188">
        <f t="shared" si="56"/>
        <v>0</v>
      </c>
      <c r="G153" s="176"/>
      <c r="H153" s="188">
        <f t="shared" si="60"/>
        <v>0</v>
      </c>
      <c r="I153" s="176">
        <f t="shared" si="61"/>
        <v>0</v>
      </c>
      <c r="J153" s="188">
        <f t="shared" si="62"/>
        <v>0</v>
      </c>
      <c r="K153" s="32"/>
    </row>
    <row r="154" spans="1:11" ht="31.5" outlineLevel="2" x14ac:dyDescent="0.2">
      <c r="A154" s="100" t="s">
        <v>2788</v>
      </c>
      <c r="B154" s="28" t="s">
        <v>1496</v>
      </c>
      <c r="C154" s="29" t="s">
        <v>244</v>
      </c>
      <c r="D154" s="56">
        <v>198</v>
      </c>
      <c r="E154" s="176"/>
      <c r="F154" s="188">
        <f t="shared" si="56"/>
        <v>0</v>
      </c>
      <c r="G154" s="176"/>
      <c r="H154" s="188">
        <f t="shared" si="60"/>
        <v>0</v>
      </c>
      <c r="I154" s="176">
        <f t="shared" si="61"/>
        <v>0</v>
      </c>
      <c r="J154" s="188">
        <f t="shared" si="62"/>
        <v>0</v>
      </c>
      <c r="K154" s="32"/>
    </row>
    <row r="155" spans="1:11" ht="31.5" outlineLevel="2" x14ac:dyDescent="0.2">
      <c r="A155" s="100" t="s">
        <v>2789</v>
      </c>
      <c r="B155" s="28" t="s">
        <v>1505</v>
      </c>
      <c r="C155" s="29" t="s">
        <v>244</v>
      </c>
      <c r="D155" s="56">
        <v>83</v>
      </c>
      <c r="E155" s="176"/>
      <c r="F155" s="188">
        <f t="shared" si="56"/>
        <v>0</v>
      </c>
      <c r="G155" s="176"/>
      <c r="H155" s="188">
        <f t="shared" si="60"/>
        <v>0</v>
      </c>
      <c r="I155" s="176">
        <f t="shared" si="61"/>
        <v>0</v>
      </c>
      <c r="J155" s="188">
        <f t="shared" si="62"/>
        <v>0</v>
      </c>
      <c r="K155" s="32"/>
    </row>
    <row r="156" spans="1:11" ht="31.5" outlineLevel="2" x14ac:dyDescent="0.2">
      <c r="A156" s="100" t="s">
        <v>2790</v>
      </c>
      <c r="B156" s="28" t="s">
        <v>1497</v>
      </c>
      <c r="C156" s="29" t="s">
        <v>244</v>
      </c>
      <c r="D156" s="56">
        <v>20</v>
      </c>
      <c r="E156" s="176"/>
      <c r="F156" s="188">
        <f t="shared" si="56"/>
        <v>0</v>
      </c>
      <c r="G156" s="176"/>
      <c r="H156" s="188">
        <f t="shared" si="60"/>
        <v>0</v>
      </c>
      <c r="I156" s="176">
        <f t="shared" si="61"/>
        <v>0</v>
      </c>
      <c r="J156" s="188">
        <f t="shared" si="62"/>
        <v>0</v>
      </c>
      <c r="K156" s="32"/>
    </row>
    <row r="157" spans="1:11" ht="15.75" outlineLevel="2" x14ac:dyDescent="0.2">
      <c r="A157" s="100" t="s">
        <v>2791</v>
      </c>
      <c r="B157" s="28" t="s">
        <v>1498</v>
      </c>
      <c r="C157" s="29" t="s">
        <v>191</v>
      </c>
      <c r="D157" s="56">
        <v>2</v>
      </c>
      <c r="E157" s="176"/>
      <c r="F157" s="188">
        <f t="shared" si="56"/>
        <v>0</v>
      </c>
      <c r="G157" s="176"/>
      <c r="H157" s="188">
        <f t="shared" si="60"/>
        <v>0</v>
      </c>
      <c r="I157" s="176">
        <f t="shared" si="61"/>
        <v>0</v>
      </c>
      <c r="J157" s="188">
        <f t="shared" si="62"/>
        <v>0</v>
      </c>
      <c r="K157" s="32"/>
    </row>
    <row r="158" spans="1:11" ht="15.75" outlineLevel="2" x14ac:dyDescent="0.2">
      <c r="A158" s="100" t="s">
        <v>2792</v>
      </c>
      <c r="B158" s="28" t="s">
        <v>1499</v>
      </c>
      <c r="C158" s="29" t="s">
        <v>191</v>
      </c>
      <c r="D158" s="56">
        <v>4</v>
      </c>
      <c r="E158" s="176"/>
      <c r="F158" s="188">
        <f t="shared" si="56"/>
        <v>0</v>
      </c>
      <c r="G158" s="176"/>
      <c r="H158" s="188">
        <f t="shared" si="60"/>
        <v>0</v>
      </c>
      <c r="I158" s="176">
        <f t="shared" si="61"/>
        <v>0</v>
      </c>
      <c r="J158" s="188">
        <f t="shared" si="62"/>
        <v>0</v>
      </c>
      <c r="K158" s="32"/>
    </row>
    <row r="159" spans="1:11" ht="15.75" outlineLevel="2" x14ac:dyDescent="0.2">
      <c r="A159" s="100" t="s">
        <v>2793</v>
      </c>
      <c r="B159" s="28" t="s">
        <v>1500</v>
      </c>
      <c r="C159" s="29" t="s">
        <v>191</v>
      </c>
      <c r="D159" s="56">
        <v>6</v>
      </c>
      <c r="E159" s="176"/>
      <c r="F159" s="188">
        <f t="shared" si="56"/>
        <v>0</v>
      </c>
      <c r="G159" s="176"/>
      <c r="H159" s="188">
        <f t="shared" si="60"/>
        <v>0</v>
      </c>
      <c r="I159" s="176">
        <f t="shared" si="61"/>
        <v>0</v>
      </c>
      <c r="J159" s="188">
        <f t="shared" si="62"/>
        <v>0</v>
      </c>
      <c r="K159" s="32"/>
    </row>
    <row r="160" spans="1:11" ht="15.75" outlineLevel="2" x14ac:dyDescent="0.2">
      <c r="A160" s="100" t="s">
        <v>2794</v>
      </c>
      <c r="B160" s="28" t="s">
        <v>1501</v>
      </c>
      <c r="C160" s="29" t="s">
        <v>191</v>
      </c>
      <c r="D160" s="56">
        <v>6</v>
      </c>
      <c r="E160" s="176"/>
      <c r="F160" s="188">
        <f t="shared" si="56"/>
        <v>0</v>
      </c>
      <c r="G160" s="176"/>
      <c r="H160" s="188">
        <f t="shared" si="60"/>
        <v>0</v>
      </c>
      <c r="I160" s="176">
        <f t="shared" si="61"/>
        <v>0</v>
      </c>
      <c r="J160" s="188">
        <f t="shared" si="62"/>
        <v>0</v>
      </c>
      <c r="K160" s="32"/>
    </row>
    <row r="161" spans="1:11" ht="31.5" outlineLevel="2" x14ac:dyDescent="0.2">
      <c r="A161" s="100" t="s">
        <v>2795</v>
      </c>
      <c r="B161" s="28" t="s">
        <v>1502</v>
      </c>
      <c r="C161" s="29" t="s">
        <v>191</v>
      </c>
      <c r="D161" s="56">
        <v>6</v>
      </c>
      <c r="E161" s="176"/>
      <c r="F161" s="188">
        <f t="shared" si="56"/>
        <v>0</v>
      </c>
      <c r="G161" s="176"/>
      <c r="H161" s="188">
        <f t="shared" si="60"/>
        <v>0</v>
      </c>
      <c r="I161" s="176">
        <f t="shared" si="61"/>
        <v>0</v>
      </c>
      <c r="J161" s="188">
        <f t="shared" si="62"/>
        <v>0</v>
      </c>
      <c r="K161" s="32"/>
    </row>
    <row r="162" spans="1:11" ht="31.5" outlineLevel="2" x14ac:dyDescent="0.2">
      <c r="A162" s="100" t="s">
        <v>2796</v>
      </c>
      <c r="B162" s="28" t="s">
        <v>1503</v>
      </c>
      <c r="C162" s="29" t="s">
        <v>191</v>
      </c>
      <c r="D162" s="56">
        <v>6</v>
      </c>
      <c r="E162" s="176"/>
      <c r="F162" s="188">
        <f t="shared" si="56"/>
        <v>0</v>
      </c>
      <c r="G162" s="176"/>
      <c r="H162" s="188">
        <f t="shared" si="60"/>
        <v>0</v>
      </c>
      <c r="I162" s="176">
        <f t="shared" si="61"/>
        <v>0</v>
      </c>
      <c r="J162" s="188">
        <f t="shared" si="62"/>
        <v>0</v>
      </c>
      <c r="K162" s="32"/>
    </row>
    <row r="163" spans="1:11" ht="31.5" outlineLevel="2" x14ac:dyDescent="0.2">
      <c r="A163" s="100" t="s">
        <v>2797</v>
      </c>
      <c r="B163" s="28" t="s">
        <v>1504</v>
      </c>
      <c r="C163" s="29" t="s">
        <v>191</v>
      </c>
      <c r="D163" s="56">
        <v>24</v>
      </c>
      <c r="E163" s="176"/>
      <c r="F163" s="188">
        <f t="shared" si="56"/>
        <v>0</v>
      </c>
      <c r="G163" s="176"/>
      <c r="H163" s="188">
        <f t="shared" si="60"/>
        <v>0</v>
      </c>
      <c r="I163" s="176">
        <f t="shared" si="61"/>
        <v>0</v>
      </c>
      <c r="J163" s="188">
        <f t="shared" si="62"/>
        <v>0</v>
      </c>
      <c r="K163" s="32"/>
    </row>
    <row r="164" spans="1:11" ht="15.75" outlineLevel="2" x14ac:dyDescent="0.2">
      <c r="A164" s="180" t="s">
        <v>2798</v>
      </c>
      <c r="B164" s="99" t="s">
        <v>1454</v>
      </c>
      <c r="C164" s="102" t="s">
        <v>1071</v>
      </c>
      <c r="D164" s="103">
        <v>1</v>
      </c>
      <c r="E164" s="178"/>
      <c r="F164" s="189">
        <f t="shared" ref="F164" si="63">E164*D164</f>
        <v>0</v>
      </c>
      <c r="G164" s="178"/>
      <c r="H164" s="189">
        <f t="shared" ref="H164" si="64">G164*D164</f>
        <v>0</v>
      </c>
      <c r="I164" s="178">
        <f t="shared" ref="I164" si="65">E164+G164</f>
        <v>0</v>
      </c>
      <c r="J164" s="189">
        <f t="shared" ref="J164" si="66">D164*I164</f>
        <v>0</v>
      </c>
      <c r="K164" s="32"/>
    </row>
    <row r="165" spans="1:11" ht="15.75" outlineLevel="1" x14ac:dyDescent="0.2">
      <c r="A165" s="100"/>
      <c r="B165" s="99" t="s">
        <v>1429</v>
      </c>
      <c r="C165" s="29"/>
      <c r="D165" s="56"/>
      <c r="E165" s="176"/>
      <c r="F165" s="188"/>
      <c r="G165" s="176"/>
      <c r="H165" s="188"/>
      <c r="I165" s="176"/>
      <c r="J165" s="188"/>
      <c r="K165" s="109" t="s">
        <v>1688</v>
      </c>
    </row>
    <row r="166" spans="1:11" ht="15.75" outlineLevel="2" x14ac:dyDescent="0.2">
      <c r="A166" s="100"/>
      <c r="B166" s="192" t="s">
        <v>1612</v>
      </c>
      <c r="C166" s="29"/>
      <c r="D166" s="56"/>
      <c r="E166" s="176"/>
      <c r="F166" s="188"/>
      <c r="G166" s="176"/>
      <c r="H166" s="188"/>
      <c r="I166" s="176"/>
      <c r="J166" s="188"/>
      <c r="K166" s="32"/>
    </row>
    <row r="167" spans="1:11" ht="31.5" outlineLevel="2" x14ac:dyDescent="0.2">
      <c r="A167" s="100" t="s">
        <v>2799</v>
      </c>
      <c r="B167" s="28" t="s">
        <v>1613</v>
      </c>
      <c r="C167" s="29" t="s">
        <v>131</v>
      </c>
      <c r="D167" s="56">
        <v>3</v>
      </c>
      <c r="E167" s="176"/>
      <c r="F167" s="188">
        <f t="shared" ref="F167:F191" si="67">E167*D167</f>
        <v>0</v>
      </c>
      <c r="G167" s="176"/>
      <c r="H167" s="188">
        <f t="shared" ref="H167:H191" si="68">G167*D167</f>
        <v>0</v>
      </c>
      <c r="I167" s="176">
        <f t="shared" ref="I167:I191" si="69">E167+G167</f>
        <v>0</v>
      </c>
      <c r="J167" s="188">
        <f t="shared" ref="J167:J191" si="70">D167*I167</f>
        <v>0</v>
      </c>
      <c r="K167" s="32"/>
    </row>
    <row r="168" spans="1:11" ht="31.5" outlineLevel="2" x14ac:dyDescent="0.2">
      <c r="A168" s="100" t="s">
        <v>2800</v>
      </c>
      <c r="B168" s="28" t="s">
        <v>1614</v>
      </c>
      <c r="C168" s="29" t="s">
        <v>131</v>
      </c>
      <c r="D168" s="56">
        <v>1</v>
      </c>
      <c r="E168" s="176"/>
      <c r="F168" s="188">
        <f t="shared" si="67"/>
        <v>0</v>
      </c>
      <c r="G168" s="176"/>
      <c r="H168" s="188">
        <f t="shared" si="68"/>
        <v>0</v>
      </c>
      <c r="I168" s="176">
        <f t="shared" si="69"/>
        <v>0</v>
      </c>
      <c r="J168" s="188">
        <f t="shared" si="70"/>
        <v>0</v>
      </c>
      <c r="K168" s="32"/>
    </row>
    <row r="169" spans="1:11" ht="31.5" outlineLevel="2" x14ac:dyDescent="0.2">
      <c r="A169" s="100" t="s">
        <v>2801</v>
      </c>
      <c r="B169" s="28" t="s">
        <v>1615</v>
      </c>
      <c r="C169" s="29" t="s">
        <v>244</v>
      </c>
      <c r="D169" s="56">
        <v>6</v>
      </c>
      <c r="E169" s="176"/>
      <c r="F169" s="188">
        <f t="shared" si="67"/>
        <v>0</v>
      </c>
      <c r="G169" s="176"/>
      <c r="H169" s="188">
        <f t="shared" si="68"/>
        <v>0</v>
      </c>
      <c r="I169" s="176">
        <f t="shared" si="69"/>
        <v>0</v>
      </c>
      <c r="J169" s="188">
        <f t="shared" si="70"/>
        <v>0</v>
      </c>
      <c r="K169" s="32"/>
    </row>
    <row r="170" spans="1:11" ht="31.5" outlineLevel="2" x14ac:dyDescent="0.2">
      <c r="A170" s="100" t="s">
        <v>2802</v>
      </c>
      <c r="B170" s="28" t="s">
        <v>1616</v>
      </c>
      <c r="C170" s="29" t="s">
        <v>191</v>
      </c>
      <c r="D170" s="56">
        <v>25</v>
      </c>
      <c r="E170" s="176"/>
      <c r="F170" s="188">
        <f t="shared" si="67"/>
        <v>0</v>
      </c>
      <c r="G170" s="176"/>
      <c r="H170" s="188">
        <f t="shared" si="68"/>
        <v>0</v>
      </c>
      <c r="I170" s="176">
        <f t="shared" si="69"/>
        <v>0</v>
      </c>
      <c r="J170" s="188">
        <f t="shared" si="70"/>
        <v>0</v>
      </c>
      <c r="K170" s="32"/>
    </row>
    <row r="171" spans="1:11" ht="15.75" outlineLevel="2" x14ac:dyDescent="0.2">
      <c r="A171" s="100"/>
      <c r="B171" s="192" t="s">
        <v>1617</v>
      </c>
      <c r="C171" s="29"/>
      <c r="D171" s="56"/>
      <c r="E171" s="176"/>
      <c r="F171" s="188"/>
      <c r="G171" s="176"/>
      <c r="H171" s="188"/>
      <c r="I171" s="176"/>
      <c r="J171" s="188"/>
      <c r="K171" s="32"/>
    </row>
    <row r="172" spans="1:11" ht="47.25" outlineLevel="2" x14ac:dyDescent="0.2">
      <c r="A172" s="100" t="s">
        <v>2803</v>
      </c>
      <c r="B172" s="28" t="s">
        <v>1618</v>
      </c>
      <c r="C172" s="108" t="s">
        <v>131</v>
      </c>
      <c r="D172" s="58">
        <v>1</v>
      </c>
      <c r="E172" s="193"/>
      <c r="F172" s="188">
        <f t="shared" si="67"/>
        <v>0</v>
      </c>
      <c r="G172" s="176"/>
      <c r="H172" s="188">
        <f t="shared" si="68"/>
        <v>0</v>
      </c>
      <c r="I172" s="176">
        <f t="shared" si="69"/>
        <v>0</v>
      </c>
      <c r="J172" s="188">
        <f t="shared" si="70"/>
        <v>0</v>
      </c>
      <c r="K172" s="32"/>
    </row>
    <row r="173" spans="1:11" ht="15.75" outlineLevel="2" x14ac:dyDescent="0.2">
      <c r="A173" s="100" t="s">
        <v>2804</v>
      </c>
      <c r="B173" s="28" t="s">
        <v>1619</v>
      </c>
      <c r="C173" s="29" t="s">
        <v>191</v>
      </c>
      <c r="D173" s="56">
        <v>2</v>
      </c>
      <c r="E173" s="176"/>
      <c r="F173" s="188">
        <f t="shared" si="67"/>
        <v>0</v>
      </c>
      <c r="G173" s="176"/>
      <c r="H173" s="188">
        <f t="shared" si="68"/>
        <v>0</v>
      </c>
      <c r="I173" s="176">
        <f t="shared" si="69"/>
        <v>0</v>
      </c>
      <c r="J173" s="188">
        <f t="shared" si="70"/>
        <v>0</v>
      </c>
      <c r="K173" s="32"/>
    </row>
    <row r="174" spans="1:11" ht="47.25" outlineLevel="2" x14ac:dyDescent="0.2">
      <c r="A174" s="100" t="s">
        <v>2805</v>
      </c>
      <c r="B174" s="28" t="s">
        <v>1624</v>
      </c>
      <c r="C174" s="29" t="s">
        <v>131</v>
      </c>
      <c r="D174" s="56">
        <v>1</v>
      </c>
      <c r="E174" s="176"/>
      <c r="F174" s="188">
        <f t="shared" si="67"/>
        <v>0</v>
      </c>
      <c r="G174" s="176"/>
      <c r="H174" s="188">
        <f t="shared" si="68"/>
        <v>0</v>
      </c>
      <c r="I174" s="176">
        <f t="shared" si="69"/>
        <v>0</v>
      </c>
      <c r="J174" s="188">
        <f t="shared" si="70"/>
        <v>0</v>
      </c>
      <c r="K174" s="32"/>
    </row>
    <row r="175" spans="1:11" ht="31.5" outlineLevel="2" x14ac:dyDescent="0.2">
      <c r="A175" s="100" t="s">
        <v>2806</v>
      </c>
      <c r="B175" s="28" t="s">
        <v>1623</v>
      </c>
      <c r="C175" s="29" t="s">
        <v>131</v>
      </c>
      <c r="D175" s="56">
        <v>2</v>
      </c>
      <c r="E175" s="176"/>
      <c r="F175" s="188">
        <f t="shared" si="67"/>
        <v>0</v>
      </c>
      <c r="G175" s="176"/>
      <c r="H175" s="188">
        <f t="shared" si="68"/>
        <v>0</v>
      </c>
      <c r="I175" s="176">
        <f t="shared" si="69"/>
        <v>0</v>
      </c>
      <c r="J175" s="188">
        <f t="shared" si="70"/>
        <v>0</v>
      </c>
      <c r="K175" s="32"/>
    </row>
    <row r="176" spans="1:11" ht="31.5" outlineLevel="2" x14ac:dyDescent="0.2">
      <c r="A176" s="100" t="s">
        <v>2807</v>
      </c>
      <c r="B176" s="28" t="s">
        <v>1622</v>
      </c>
      <c r="C176" s="29" t="s">
        <v>131</v>
      </c>
      <c r="D176" s="56">
        <v>3</v>
      </c>
      <c r="E176" s="176"/>
      <c r="F176" s="188">
        <f t="shared" si="67"/>
        <v>0</v>
      </c>
      <c r="G176" s="176"/>
      <c r="H176" s="188">
        <f t="shared" si="68"/>
        <v>0</v>
      </c>
      <c r="I176" s="176">
        <f t="shared" si="69"/>
        <v>0</v>
      </c>
      <c r="J176" s="188">
        <f t="shared" si="70"/>
        <v>0</v>
      </c>
      <c r="K176" s="32"/>
    </row>
    <row r="177" spans="1:11" ht="31.5" outlineLevel="2" x14ac:dyDescent="0.2">
      <c r="A177" s="100" t="s">
        <v>2808</v>
      </c>
      <c r="B177" s="28" t="s">
        <v>1621</v>
      </c>
      <c r="C177" s="29" t="s">
        <v>131</v>
      </c>
      <c r="D177" s="56">
        <v>4</v>
      </c>
      <c r="E177" s="176"/>
      <c r="F177" s="188">
        <f t="shared" si="67"/>
        <v>0</v>
      </c>
      <c r="G177" s="176"/>
      <c r="H177" s="188">
        <f t="shared" si="68"/>
        <v>0</v>
      </c>
      <c r="I177" s="176">
        <f t="shared" si="69"/>
        <v>0</v>
      </c>
      <c r="J177" s="188">
        <f t="shared" si="70"/>
        <v>0</v>
      </c>
      <c r="K177" s="32"/>
    </row>
    <row r="178" spans="1:11" ht="15.75" outlineLevel="2" x14ac:dyDescent="0.2">
      <c r="A178" s="100" t="s">
        <v>2809</v>
      </c>
      <c r="B178" s="28" t="s">
        <v>1620</v>
      </c>
      <c r="C178" s="29" t="s">
        <v>191</v>
      </c>
      <c r="D178" s="56">
        <v>1</v>
      </c>
      <c r="E178" s="176"/>
      <c r="F178" s="188">
        <f t="shared" si="67"/>
        <v>0</v>
      </c>
      <c r="G178" s="176"/>
      <c r="H178" s="188">
        <f t="shared" si="68"/>
        <v>0</v>
      </c>
      <c r="I178" s="176">
        <f t="shared" si="69"/>
        <v>0</v>
      </c>
      <c r="J178" s="188">
        <f t="shared" si="70"/>
        <v>0</v>
      </c>
      <c r="K178" s="32"/>
    </row>
    <row r="179" spans="1:11" ht="31.5" outlineLevel="2" x14ac:dyDescent="0.2">
      <c r="A179" s="100" t="s">
        <v>2810</v>
      </c>
      <c r="B179" s="28" t="s">
        <v>1628</v>
      </c>
      <c r="C179" s="29" t="s">
        <v>28</v>
      </c>
      <c r="D179" s="56">
        <v>12</v>
      </c>
      <c r="E179" s="176"/>
      <c r="F179" s="188">
        <f t="shared" si="67"/>
        <v>0</v>
      </c>
      <c r="G179" s="176"/>
      <c r="H179" s="188">
        <f t="shared" si="68"/>
        <v>0</v>
      </c>
      <c r="I179" s="176">
        <f t="shared" si="69"/>
        <v>0</v>
      </c>
      <c r="J179" s="188">
        <f t="shared" si="70"/>
        <v>0</v>
      </c>
      <c r="K179" s="32"/>
    </row>
    <row r="180" spans="1:11" ht="31.5" outlineLevel="2" x14ac:dyDescent="0.2">
      <c r="A180" s="100" t="s">
        <v>2811</v>
      </c>
      <c r="B180" s="28" t="s">
        <v>1627</v>
      </c>
      <c r="C180" s="29" t="s">
        <v>28</v>
      </c>
      <c r="D180" s="56">
        <v>4.5</v>
      </c>
      <c r="E180" s="176"/>
      <c r="F180" s="188">
        <f t="shared" si="67"/>
        <v>0</v>
      </c>
      <c r="G180" s="176"/>
      <c r="H180" s="188">
        <f t="shared" si="68"/>
        <v>0</v>
      </c>
      <c r="I180" s="176">
        <f t="shared" si="69"/>
        <v>0</v>
      </c>
      <c r="J180" s="188">
        <f t="shared" si="70"/>
        <v>0</v>
      </c>
      <c r="K180" s="32"/>
    </row>
    <row r="181" spans="1:11" ht="31.5" outlineLevel="2" x14ac:dyDescent="0.2">
      <c r="A181" s="100" t="s">
        <v>2812</v>
      </c>
      <c r="B181" s="28" t="s">
        <v>1626</v>
      </c>
      <c r="C181" s="29" t="s">
        <v>28</v>
      </c>
      <c r="D181" s="56">
        <v>3</v>
      </c>
      <c r="E181" s="176"/>
      <c r="F181" s="188">
        <f t="shared" si="67"/>
        <v>0</v>
      </c>
      <c r="G181" s="176"/>
      <c r="H181" s="188">
        <f t="shared" si="68"/>
        <v>0</v>
      </c>
      <c r="I181" s="176">
        <f t="shared" si="69"/>
        <v>0</v>
      </c>
      <c r="J181" s="188">
        <f t="shared" si="70"/>
        <v>0</v>
      </c>
      <c r="K181" s="32"/>
    </row>
    <row r="182" spans="1:11" ht="31.5" outlineLevel="2" x14ac:dyDescent="0.2">
      <c r="A182" s="100" t="s">
        <v>2813</v>
      </c>
      <c r="B182" s="28" t="s">
        <v>1625</v>
      </c>
      <c r="C182" s="29" t="s">
        <v>28</v>
      </c>
      <c r="D182" s="56">
        <v>1.6</v>
      </c>
      <c r="E182" s="176"/>
      <c r="F182" s="188">
        <f t="shared" si="67"/>
        <v>0</v>
      </c>
      <c r="G182" s="176"/>
      <c r="H182" s="188">
        <f t="shared" si="68"/>
        <v>0</v>
      </c>
      <c r="I182" s="176">
        <f t="shared" si="69"/>
        <v>0</v>
      </c>
      <c r="J182" s="188">
        <f t="shared" si="70"/>
        <v>0</v>
      </c>
      <c r="K182" s="32"/>
    </row>
    <row r="183" spans="1:11" ht="31.5" outlineLevel="2" x14ac:dyDescent="0.2">
      <c r="A183" s="100" t="s">
        <v>2814</v>
      </c>
      <c r="B183" s="28" t="s">
        <v>1629</v>
      </c>
      <c r="C183" s="29" t="s">
        <v>191</v>
      </c>
      <c r="D183" s="56">
        <v>4</v>
      </c>
      <c r="E183" s="176"/>
      <c r="F183" s="188">
        <f t="shared" si="67"/>
        <v>0</v>
      </c>
      <c r="G183" s="176"/>
      <c r="H183" s="188">
        <f t="shared" si="68"/>
        <v>0</v>
      </c>
      <c r="I183" s="176">
        <f t="shared" si="69"/>
        <v>0</v>
      </c>
      <c r="J183" s="188">
        <f t="shared" si="70"/>
        <v>0</v>
      </c>
      <c r="K183" s="32"/>
    </row>
    <row r="184" spans="1:11" ht="31.5" outlineLevel="2" x14ac:dyDescent="0.2">
      <c r="A184" s="100" t="s">
        <v>2815</v>
      </c>
      <c r="B184" s="28" t="s">
        <v>1630</v>
      </c>
      <c r="C184" s="29" t="s">
        <v>191</v>
      </c>
      <c r="D184" s="56">
        <v>3</v>
      </c>
      <c r="E184" s="176"/>
      <c r="F184" s="188">
        <f t="shared" si="67"/>
        <v>0</v>
      </c>
      <c r="G184" s="176"/>
      <c r="H184" s="188">
        <f t="shared" si="68"/>
        <v>0</v>
      </c>
      <c r="I184" s="176">
        <f t="shared" si="69"/>
        <v>0</v>
      </c>
      <c r="J184" s="188">
        <f t="shared" si="70"/>
        <v>0</v>
      </c>
      <c r="K184" s="32"/>
    </row>
    <row r="185" spans="1:11" ht="63" outlineLevel="2" x14ac:dyDescent="0.2">
      <c r="A185" s="100" t="s">
        <v>2816</v>
      </c>
      <c r="B185" s="28" t="s">
        <v>1638</v>
      </c>
      <c r="C185" s="29" t="s">
        <v>131</v>
      </c>
      <c r="D185" s="56">
        <v>1</v>
      </c>
      <c r="E185" s="193"/>
      <c r="F185" s="188">
        <f t="shared" si="67"/>
        <v>0</v>
      </c>
      <c r="G185" s="176"/>
      <c r="H185" s="188">
        <f t="shared" si="68"/>
        <v>0</v>
      </c>
      <c r="I185" s="176">
        <f t="shared" si="69"/>
        <v>0</v>
      </c>
      <c r="J185" s="188">
        <f t="shared" si="70"/>
        <v>0</v>
      </c>
      <c r="K185" s="32"/>
    </row>
    <row r="186" spans="1:11" ht="47.25" outlineLevel="2" x14ac:dyDescent="0.2">
      <c r="A186" s="100" t="s">
        <v>2817</v>
      </c>
      <c r="B186" s="28" t="s">
        <v>1631</v>
      </c>
      <c r="C186" s="29" t="s">
        <v>191</v>
      </c>
      <c r="D186" s="56">
        <v>1</v>
      </c>
      <c r="E186" s="176"/>
      <c r="F186" s="188">
        <f t="shared" si="67"/>
        <v>0</v>
      </c>
      <c r="G186" s="176"/>
      <c r="H186" s="188">
        <f t="shared" si="68"/>
        <v>0</v>
      </c>
      <c r="I186" s="176">
        <f t="shared" si="69"/>
        <v>0</v>
      </c>
      <c r="J186" s="188">
        <f t="shared" si="70"/>
        <v>0</v>
      </c>
      <c r="K186" s="32"/>
    </row>
    <row r="187" spans="1:11" ht="15.75" outlineLevel="2" x14ac:dyDescent="0.2">
      <c r="A187" s="100" t="s">
        <v>2818</v>
      </c>
      <c r="B187" s="28" t="s">
        <v>1632</v>
      </c>
      <c r="C187" s="29" t="s">
        <v>191</v>
      </c>
      <c r="D187" s="56">
        <v>1</v>
      </c>
      <c r="E187" s="176"/>
      <c r="F187" s="188">
        <f t="shared" si="67"/>
        <v>0</v>
      </c>
      <c r="G187" s="176"/>
      <c r="H187" s="188">
        <f t="shared" si="68"/>
        <v>0</v>
      </c>
      <c r="I187" s="176">
        <f t="shared" si="69"/>
        <v>0</v>
      </c>
      <c r="J187" s="188">
        <f t="shared" si="70"/>
        <v>0</v>
      </c>
      <c r="K187" s="32"/>
    </row>
    <row r="188" spans="1:11" ht="15.75" outlineLevel="2" x14ac:dyDescent="0.2">
      <c r="A188" s="100" t="s">
        <v>2819</v>
      </c>
      <c r="B188" s="28" t="s">
        <v>1633</v>
      </c>
      <c r="C188" s="29" t="s">
        <v>191</v>
      </c>
      <c r="D188" s="56">
        <v>2</v>
      </c>
      <c r="E188" s="176"/>
      <c r="F188" s="188">
        <f t="shared" si="67"/>
        <v>0</v>
      </c>
      <c r="G188" s="176"/>
      <c r="H188" s="188">
        <f t="shared" si="68"/>
        <v>0</v>
      </c>
      <c r="I188" s="176">
        <f t="shared" si="69"/>
        <v>0</v>
      </c>
      <c r="J188" s="188">
        <f t="shared" si="70"/>
        <v>0</v>
      </c>
      <c r="K188" s="32"/>
    </row>
    <row r="189" spans="1:11" ht="47.25" outlineLevel="2" x14ac:dyDescent="0.2">
      <c r="A189" s="100" t="s">
        <v>2820</v>
      </c>
      <c r="B189" s="28" t="s">
        <v>1634</v>
      </c>
      <c r="C189" s="29" t="s">
        <v>131</v>
      </c>
      <c r="D189" s="56">
        <v>2</v>
      </c>
      <c r="E189" s="176"/>
      <c r="F189" s="188">
        <f t="shared" si="67"/>
        <v>0</v>
      </c>
      <c r="G189" s="176"/>
      <c r="H189" s="188">
        <f t="shared" si="68"/>
        <v>0</v>
      </c>
      <c r="I189" s="176">
        <f t="shared" si="69"/>
        <v>0</v>
      </c>
      <c r="J189" s="188">
        <f t="shared" si="70"/>
        <v>0</v>
      </c>
      <c r="K189" s="32"/>
    </row>
    <row r="190" spans="1:11" ht="15.75" outlineLevel="2" x14ac:dyDescent="0.2">
      <c r="A190" s="100" t="s">
        <v>2821</v>
      </c>
      <c r="B190" s="28" t="s">
        <v>1635</v>
      </c>
      <c r="C190" s="29" t="s">
        <v>191</v>
      </c>
      <c r="D190" s="56">
        <v>1</v>
      </c>
      <c r="E190" s="176"/>
      <c r="F190" s="188">
        <f t="shared" si="67"/>
        <v>0</v>
      </c>
      <c r="G190" s="176"/>
      <c r="H190" s="188">
        <f t="shared" si="68"/>
        <v>0</v>
      </c>
      <c r="I190" s="176">
        <f t="shared" si="69"/>
        <v>0</v>
      </c>
      <c r="J190" s="188">
        <f t="shared" si="70"/>
        <v>0</v>
      </c>
      <c r="K190" s="32"/>
    </row>
    <row r="191" spans="1:11" ht="31.5" outlineLevel="2" x14ac:dyDescent="0.2">
      <c r="A191" s="100" t="s">
        <v>2822</v>
      </c>
      <c r="B191" s="28" t="s">
        <v>1636</v>
      </c>
      <c r="C191" s="29" t="s">
        <v>131</v>
      </c>
      <c r="D191" s="56">
        <v>1</v>
      </c>
      <c r="E191" s="176"/>
      <c r="F191" s="188">
        <f t="shared" si="67"/>
        <v>0</v>
      </c>
      <c r="G191" s="176"/>
      <c r="H191" s="188">
        <f t="shared" si="68"/>
        <v>0</v>
      </c>
      <c r="I191" s="176">
        <f t="shared" si="69"/>
        <v>0</v>
      </c>
      <c r="J191" s="188">
        <f t="shared" si="70"/>
        <v>0</v>
      </c>
      <c r="K191" s="32"/>
    </row>
    <row r="192" spans="1:11" ht="15.75" outlineLevel="2" x14ac:dyDescent="0.2">
      <c r="A192" s="100" t="s">
        <v>2823</v>
      </c>
      <c r="B192" s="28" t="s">
        <v>1637</v>
      </c>
      <c r="C192" s="108" t="s">
        <v>131</v>
      </c>
      <c r="D192" s="58">
        <v>1</v>
      </c>
      <c r="E192" s="193"/>
      <c r="F192" s="194">
        <f t="shared" si="56"/>
        <v>0</v>
      </c>
      <c r="G192" s="193"/>
      <c r="H192" s="188">
        <f t="shared" si="57"/>
        <v>0</v>
      </c>
      <c r="I192" s="176">
        <f t="shared" si="58"/>
        <v>0</v>
      </c>
      <c r="J192" s="188">
        <f t="shared" si="59"/>
        <v>0</v>
      </c>
      <c r="K192" s="32"/>
    </row>
    <row r="193" spans="1:11" ht="15.75" outlineLevel="2" x14ac:dyDescent="0.2">
      <c r="A193" s="180" t="s">
        <v>2824</v>
      </c>
      <c r="B193" s="99" t="s">
        <v>1454</v>
      </c>
      <c r="C193" s="102" t="s">
        <v>1071</v>
      </c>
      <c r="D193" s="103">
        <v>1</v>
      </c>
      <c r="E193" s="178"/>
      <c r="F193" s="189">
        <f t="shared" si="56"/>
        <v>0</v>
      </c>
      <c r="G193" s="178"/>
      <c r="H193" s="189">
        <f t="shared" si="57"/>
        <v>0</v>
      </c>
      <c r="I193" s="178">
        <f t="shared" si="58"/>
        <v>0</v>
      </c>
      <c r="J193" s="189">
        <f t="shared" si="59"/>
        <v>0</v>
      </c>
      <c r="K193" s="32"/>
    </row>
    <row r="194" spans="1:11" ht="15.75" outlineLevel="1" x14ac:dyDescent="0.2">
      <c r="A194" s="100"/>
      <c r="B194" s="99" t="s">
        <v>1068</v>
      </c>
      <c r="C194" s="29"/>
      <c r="D194" s="56"/>
      <c r="E194" s="176"/>
      <c r="F194" s="188"/>
      <c r="G194" s="176"/>
      <c r="H194" s="188"/>
      <c r="I194" s="176"/>
      <c r="J194" s="188"/>
      <c r="K194" s="106" t="s">
        <v>1164</v>
      </c>
    </row>
    <row r="195" spans="1:11" ht="110.25" outlineLevel="2" x14ac:dyDescent="0.2">
      <c r="A195" s="100" t="s">
        <v>2825</v>
      </c>
      <c r="B195" s="28" t="s">
        <v>1845</v>
      </c>
      <c r="C195" s="29" t="s">
        <v>1071</v>
      </c>
      <c r="D195" s="56">
        <v>1</v>
      </c>
      <c r="E195" s="193"/>
      <c r="F195" s="188">
        <f t="shared" si="56"/>
        <v>0</v>
      </c>
      <c r="G195" s="193"/>
      <c r="H195" s="188">
        <f t="shared" si="57"/>
        <v>0</v>
      </c>
      <c r="I195" s="176">
        <f t="shared" si="58"/>
        <v>0</v>
      </c>
      <c r="J195" s="188">
        <f t="shared" si="59"/>
        <v>0</v>
      </c>
      <c r="K195" s="32"/>
    </row>
    <row r="196" spans="1:11" ht="63" outlineLevel="2" x14ac:dyDescent="0.2">
      <c r="A196" s="100" t="s">
        <v>2826</v>
      </c>
      <c r="B196" s="28" t="s">
        <v>1459</v>
      </c>
      <c r="C196" s="108" t="s">
        <v>1071</v>
      </c>
      <c r="D196" s="58">
        <v>1</v>
      </c>
      <c r="E196" s="193"/>
      <c r="F196" s="194">
        <f t="shared" si="56"/>
        <v>0</v>
      </c>
      <c r="G196" s="193"/>
      <c r="H196" s="188">
        <f t="shared" si="57"/>
        <v>0</v>
      </c>
      <c r="I196" s="176">
        <f t="shared" si="58"/>
        <v>0</v>
      </c>
      <c r="J196" s="188">
        <f t="shared" si="59"/>
        <v>0</v>
      </c>
      <c r="K196" s="32"/>
    </row>
    <row r="197" spans="1:11" ht="31.5" outlineLevel="2" x14ac:dyDescent="0.2">
      <c r="A197" s="100" t="s">
        <v>2827</v>
      </c>
      <c r="B197" s="28" t="s">
        <v>1165</v>
      </c>
      <c r="C197" s="29" t="s">
        <v>191</v>
      </c>
      <c r="D197" s="56">
        <v>1</v>
      </c>
      <c r="E197" s="176"/>
      <c r="F197" s="188">
        <f t="shared" ref="F197:F218" si="71">E197*D197</f>
        <v>0</v>
      </c>
      <c r="G197" s="176"/>
      <c r="H197" s="188">
        <f t="shared" ref="H197:H218" si="72">G197*D197</f>
        <v>0</v>
      </c>
      <c r="I197" s="176">
        <f t="shared" ref="I197:I218" si="73">E197+G197</f>
        <v>0</v>
      </c>
      <c r="J197" s="188">
        <f t="shared" ref="J197:J218" si="74">D197*I197</f>
        <v>0</v>
      </c>
      <c r="K197" s="32"/>
    </row>
    <row r="198" spans="1:11" ht="15.75" outlineLevel="2" x14ac:dyDescent="0.2">
      <c r="A198" s="100" t="s">
        <v>2828</v>
      </c>
      <c r="B198" s="28" t="s">
        <v>1166</v>
      </c>
      <c r="C198" s="29" t="s">
        <v>191</v>
      </c>
      <c r="D198" s="56">
        <v>1</v>
      </c>
      <c r="E198" s="176"/>
      <c r="F198" s="188">
        <f t="shared" si="71"/>
        <v>0</v>
      </c>
      <c r="G198" s="176"/>
      <c r="H198" s="188">
        <f t="shared" si="72"/>
        <v>0</v>
      </c>
      <c r="I198" s="176">
        <f t="shared" si="73"/>
        <v>0</v>
      </c>
      <c r="J198" s="188">
        <f t="shared" si="74"/>
        <v>0</v>
      </c>
      <c r="K198" s="32"/>
    </row>
    <row r="199" spans="1:11" ht="31.5" outlineLevel="2" x14ac:dyDescent="0.2">
      <c r="A199" s="100" t="s">
        <v>2829</v>
      </c>
      <c r="B199" s="28" t="s">
        <v>1072</v>
      </c>
      <c r="C199" s="29" t="s">
        <v>191</v>
      </c>
      <c r="D199" s="56">
        <v>1</v>
      </c>
      <c r="E199" s="176"/>
      <c r="F199" s="188">
        <f t="shared" si="71"/>
        <v>0</v>
      </c>
      <c r="G199" s="176"/>
      <c r="H199" s="188">
        <f t="shared" si="72"/>
        <v>0</v>
      </c>
      <c r="I199" s="176">
        <f t="shared" si="73"/>
        <v>0</v>
      </c>
      <c r="J199" s="188">
        <f t="shared" si="74"/>
        <v>0</v>
      </c>
      <c r="K199" s="32"/>
    </row>
    <row r="200" spans="1:11" ht="31.5" outlineLevel="2" x14ac:dyDescent="0.2">
      <c r="A200" s="100" t="s">
        <v>2830</v>
      </c>
      <c r="B200" s="28" t="s">
        <v>1037</v>
      </c>
      <c r="C200" s="29" t="s">
        <v>191</v>
      </c>
      <c r="D200" s="56">
        <v>1</v>
      </c>
      <c r="E200" s="176"/>
      <c r="F200" s="188">
        <f t="shared" si="71"/>
        <v>0</v>
      </c>
      <c r="G200" s="176"/>
      <c r="H200" s="188">
        <f t="shared" si="72"/>
        <v>0</v>
      </c>
      <c r="I200" s="176">
        <f t="shared" si="73"/>
        <v>0</v>
      </c>
      <c r="J200" s="188">
        <f t="shared" si="74"/>
        <v>0</v>
      </c>
      <c r="K200" s="32"/>
    </row>
    <row r="201" spans="1:11" ht="31.5" outlineLevel="2" x14ac:dyDescent="0.2">
      <c r="A201" s="100" t="s">
        <v>2831</v>
      </c>
      <c r="B201" s="28" t="s">
        <v>1038</v>
      </c>
      <c r="C201" s="29" t="s">
        <v>191</v>
      </c>
      <c r="D201" s="56">
        <v>1</v>
      </c>
      <c r="E201" s="176"/>
      <c r="F201" s="188">
        <f t="shared" si="71"/>
        <v>0</v>
      </c>
      <c r="G201" s="176"/>
      <c r="H201" s="188">
        <f t="shared" si="72"/>
        <v>0</v>
      </c>
      <c r="I201" s="176">
        <f t="shared" si="73"/>
        <v>0</v>
      </c>
      <c r="J201" s="188">
        <f t="shared" si="74"/>
        <v>0</v>
      </c>
      <c r="K201" s="32"/>
    </row>
    <row r="202" spans="1:11" ht="31.5" outlineLevel="2" x14ac:dyDescent="0.2">
      <c r="A202" s="100" t="s">
        <v>2832</v>
      </c>
      <c r="B202" s="28" t="s">
        <v>1082</v>
      </c>
      <c r="C202" s="29" t="s">
        <v>244</v>
      </c>
      <c r="D202" s="56">
        <v>20</v>
      </c>
      <c r="E202" s="176"/>
      <c r="F202" s="188">
        <f t="shared" si="71"/>
        <v>0</v>
      </c>
      <c r="G202" s="176"/>
      <c r="H202" s="188">
        <f t="shared" si="72"/>
        <v>0</v>
      </c>
      <c r="I202" s="176">
        <f t="shared" si="73"/>
        <v>0</v>
      </c>
      <c r="J202" s="188">
        <f t="shared" si="74"/>
        <v>0</v>
      </c>
      <c r="K202" s="32"/>
    </row>
    <row r="203" spans="1:11" ht="31.5" outlineLevel="2" x14ac:dyDescent="0.2">
      <c r="A203" s="100" t="s">
        <v>2833</v>
      </c>
      <c r="B203" s="28" t="s">
        <v>1083</v>
      </c>
      <c r="C203" s="29" t="s">
        <v>244</v>
      </c>
      <c r="D203" s="56">
        <v>110</v>
      </c>
      <c r="E203" s="176"/>
      <c r="F203" s="188">
        <f t="shared" si="71"/>
        <v>0</v>
      </c>
      <c r="G203" s="176"/>
      <c r="H203" s="188">
        <f t="shared" si="72"/>
        <v>0</v>
      </c>
      <c r="I203" s="176">
        <f t="shared" si="73"/>
        <v>0</v>
      </c>
      <c r="J203" s="188">
        <f t="shared" si="74"/>
        <v>0</v>
      </c>
      <c r="K203" s="32"/>
    </row>
    <row r="204" spans="1:11" ht="31.5" outlineLevel="2" x14ac:dyDescent="0.2">
      <c r="A204" s="100" t="s">
        <v>2834</v>
      </c>
      <c r="B204" s="28" t="s">
        <v>1085</v>
      </c>
      <c r="C204" s="29" t="s">
        <v>244</v>
      </c>
      <c r="D204" s="56">
        <v>50</v>
      </c>
      <c r="E204" s="176"/>
      <c r="F204" s="188">
        <f t="shared" si="71"/>
        <v>0</v>
      </c>
      <c r="G204" s="176"/>
      <c r="H204" s="188">
        <f t="shared" si="72"/>
        <v>0</v>
      </c>
      <c r="I204" s="176">
        <f t="shared" si="73"/>
        <v>0</v>
      </c>
      <c r="J204" s="188">
        <f t="shared" si="74"/>
        <v>0</v>
      </c>
      <c r="K204" s="32"/>
    </row>
    <row r="205" spans="1:11" ht="31.5" outlineLevel="2" x14ac:dyDescent="0.2">
      <c r="A205" s="100" t="s">
        <v>2835</v>
      </c>
      <c r="B205" s="28" t="s">
        <v>1086</v>
      </c>
      <c r="C205" s="29" t="s">
        <v>244</v>
      </c>
      <c r="D205" s="56">
        <v>10</v>
      </c>
      <c r="E205" s="176"/>
      <c r="F205" s="188">
        <f t="shared" si="71"/>
        <v>0</v>
      </c>
      <c r="G205" s="176"/>
      <c r="H205" s="188">
        <f t="shared" si="72"/>
        <v>0</v>
      </c>
      <c r="I205" s="176">
        <f t="shared" si="73"/>
        <v>0</v>
      </c>
      <c r="J205" s="188">
        <f t="shared" si="74"/>
        <v>0</v>
      </c>
      <c r="K205" s="32"/>
    </row>
    <row r="206" spans="1:11" ht="31.5" outlineLevel="2" x14ac:dyDescent="0.2">
      <c r="A206" s="100" t="s">
        <v>2836</v>
      </c>
      <c r="B206" s="28" t="s">
        <v>1058</v>
      </c>
      <c r="C206" s="29" t="s">
        <v>244</v>
      </c>
      <c r="D206" s="56">
        <v>5</v>
      </c>
      <c r="E206" s="176"/>
      <c r="F206" s="188">
        <f t="shared" si="71"/>
        <v>0</v>
      </c>
      <c r="G206" s="176"/>
      <c r="H206" s="188">
        <f t="shared" si="72"/>
        <v>0</v>
      </c>
      <c r="I206" s="176">
        <f t="shared" si="73"/>
        <v>0</v>
      </c>
      <c r="J206" s="188">
        <f t="shared" si="74"/>
        <v>0</v>
      </c>
      <c r="K206" s="32"/>
    </row>
    <row r="207" spans="1:11" ht="31.5" outlineLevel="2" x14ac:dyDescent="0.2">
      <c r="A207" s="100" t="s">
        <v>2837</v>
      </c>
      <c r="B207" s="28" t="s">
        <v>1167</v>
      </c>
      <c r="C207" s="29" t="s">
        <v>244</v>
      </c>
      <c r="D207" s="56">
        <v>2</v>
      </c>
      <c r="E207" s="176"/>
      <c r="F207" s="188">
        <f t="shared" si="71"/>
        <v>0</v>
      </c>
      <c r="G207" s="176"/>
      <c r="H207" s="188">
        <f t="shared" si="72"/>
        <v>0</v>
      </c>
      <c r="I207" s="176">
        <f t="shared" si="73"/>
        <v>0</v>
      </c>
      <c r="J207" s="188">
        <f t="shared" si="74"/>
        <v>0</v>
      </c>
      <c r="K207" s="32"/>
    </row>
    <row r="208" spans="1:11" ht="15.75" outlineLevel="2" x14ac:dyDescent="0.2">
      <c r="A208" s="100" t="s">
        <v>2838</v>
      </c>
      <c r="B208" s="28" t="s">
        <v>1087</v>
      </c>
      <c r="C208" s="29" t="s">
        <v>191</v>
      </c>
      <c r="D208" s="56">
        <v>1</v>
      </c>
      <c r="E208" s="176"/>
      <c r="F208" s="188">
        <f t="shared" si="71"/>
        <v>0</v>
      </c>
      <c r="G208" s="176"/>
      <c r="H208" s="188">
        <f t="shared" si="72"/>
        <v>0</v>
      </c>
      <c r="I208" s="176">
        <f t="shared" si="73"/>
        <v>0</v>
      </c>
      <c r="J208" s="188">
        <f t="shared" si="74"/>
        <v>0</v>
      </c>
      <c r="K208" s="32"/>
    </row>
    <row r="209" spans="1:11" ht="31.5" outlineLevel="2" x14ac:dyDescent="0.2">
      <c r="A209" s="100" t="s">
        <v>2839</v>
      </c>
      <c r="B209" s="28" t="s">
        <v>1052</v>
      </c>
      <c r="C209" s="29" t="s">
        <v>191</v>
      </c>
      <c r="D209" s="56">
        <v>2</v>
      </c>
      <c r="E209" s="176"/>
      <c r="F209" s="188">
        <f t="shared" si="71"/>
        <v>0</v>
      </c>
      <c r="G209" s="176"/>
      <c r="H209" s="188">
        <f t="shared" si="72"/>
        <v>0</v>
      </c>
      <c r="I209" s="176">
        <f t="shared" si="73"/>
        <v>0</v>
      </c>
      <c r="J209" s="188">
        <f t="shared" si="74"/>
        <v>0</v>
      </c>
      <c r="K209" s="32"/>
    </row>
    <row r="210" spans="1:11" ht="31.5" outlineLevel="2" x14ac:dyDescent="0.2">
      <c r="A210" s="100" t="s">
        <v>2840</v>
      </c>
      <c r="B210" s="28" t="s">
        <v>1089</v>
      </c>
      <c r="C210" s="29" t="s">
        <v>191</v>
      </c>
      <c r="D210" s="56">
        <v>4</v>
      </c>
      <c r="E210" s="176"/>
      <c r="F210" s="188">
        <f t="shared" si="71"/>
        <v>0</v>
      </c>
      <c r="G210" s="176"/>
      <c r="H210" s="188">
        <f t="shared" si="72"/>
        <v>0</v>
      </c>
      <c r="I210" s="176">
        <f t="shared" si="73"/>
        <v>0</v>
      </c>
      <c r="J210" s="188">
        <f t="shared" si="74"/>
        <v>0</v>
      </c>
      <c r="K210" s="32"/>
    </row>
    <row r="211" spans="1:11" ht="15.75" outlineLevel="2" x14ac:dyDescent="0.2">
      <c r="A211" s="100" t="s">
        <v>2841</v>
      </c>
      <c r="B211" s="28" t="s">
        <v>1090</v>
      </c>
      <c r="C211" s="29" t="s">
        <v>244</v>
      </c>
      <c r="D211" s="56">
        <v>190</v>
      </c>
      <c r="E211" s="176"/>
      <c r="F211" s="188">
        <f t="shared" si="71"/>
        <v>0</v>
      </c>
      <c r="G211" s="176"/>
      <c r="H211" s="188">
        <f t="shared" si="72"/>
        <v>0</v>
      </c>
      <c r="I211" s="176">
        <f t="shared" si="73"/>
        <v>0</v>
      </c>
      <c r="J211" s="188">
        <f t="shared" si="74"/>
        <v>0</v>
      </c>
      <c r="K211" s="32"/>
    </row>
    <row r="212" spans="1:11" ht="31.5" outlineLevel="2" x14ac:dyDescent="0.2">
      <c r="A212" s="100" t="s">
        <v>2842</v>
      </c>
      <c r="B212" s="28" t="s">
        <v>1701</v>
      </c>
      <c r="C212" s="29" t="s">
        <v>570</v>
      </c>
      <c r="D212" s="56">
        <v>6</v>
      </c>
      <c r="E212" s="176"/>
      <c r="F212" s="188">
        <f t="shared" si="71"/>
        <v>0</v>
      </c>
      <c r="G212" s="176"/>
      <c r="H212" s="188">
        <f t="shared" si="72"/>
        <v>0</v>
      </c>
      <c r="I212" s="176">
        <f t="shared" si="73"/>
        <v>0</v>
      </c>
      <c r="J212" s="188">
        <f t="shared" si="74"/>
        <v>0</v>
      </c>
      <c r="K212" s="32"/>
    </row>
    <row r="213" spans="1:11" ht="31.5" outlineLevel="2" x14ac:dyDescent="0.2">
      <c r="A213" s="100" t="s">
        <v>2843</v>
      </c>
      <c r="B213" s="28" t="s">
        <v>1063</v>
      </c>
      <c r="C213" s="29" t="s">
        <v>244</v>
      </c>
      <c r="D213" s="56">
        <v>1</v>
      </c>
      <c r="E213" s="176"/>
      <c r="F213" s="188">
        <f t="shared" si="71"/>
        <v>0</v>
      </c>
      <c r="G213" s="176"/>
      <c r="H213" s="188">
        <f t="shared" si="72"/>
        <v>0</v>
      </c>
      <c r="I213" s="176">
        <f t="shared" si="73"/>
        <v>0</v>
      </c>
      <c r="J213" s="188">
        <f t="shared" si="74"/>
        <v>0</v>
      </c>
      <c r="K213" s="32"/>
    </row>
    <row r="214" spans="1:11" ht="31.5" outlineLevel="2" x14ac:dyDescent="0.2">
      <c r="A214" s="100" t="s">
        <v>2844</v>
      </c>
      <c r="B214" s="28" t="s">
        <v>1091</v>
      </c>
      <c r="C214" s="29" t="s">
        <v>570</v>
      </c>
      <c r="D214" s="56">
        <v>12</v>
      </c>
      <c r="E214" s="176"/>
      <c r="F214" s="188">
        <f t="shared" si="71"/>
        <v>0</v>
      </c>
      <c r="G214" s="176"/>
      <c r="H214" s="188">
        <f t="shared" si="72"/>
        <v>0</v>
      </c>
      <c r="I214" s="176">
        <f t="shared" si="73"/>
        <v>0</v>
      </c>
      <c r="J214" s="188">
        <f t="shared" si="74"/>
        <v>0</v>
      </c>
      <c r="K214" s="32"/>
    </row>
    <row r="215" spans="1:11" ht="15.75" outlineLevel="2" x14ac:dyDescent="0.2">
      <c r="A215" s="100" t="s">
        <v>2845</v>
      </c>
      <c r="B215" s="28" t="s">
        <v>1081</v>
      </c>
      <c r="C215" s="29" t="s">
        <v>191</v>
      </c>
      <c r="D215" s="56">
        <v>600</v>
      </c>
      <c r="E215" s="176"/>
      <c r="F215" s="188">
        <f t="shared" si="71"/>
        <v>0</v>
      </c>
      <c r="G215" s="176"/>
      <c r="H215" s="188">
        <f t="shared" si="72"/>
        <v>0</v>
      </c>
      <c r="I215" s="176">
        <f t="shared" si="73"/>
        <v>0</v>
      </c>
      <c r="J215" s="188">
        <f t="shared" si="74"/>
        <v>0</v>
      </c>
      <c r="K215" s="32"/>
    </row>
    <row r="216" spans="1:11" ht="31.5" outlineLevel="2" x14ac:dyDescent="0.2">
      <c r="A216" s="100" t="s">
        <v>2846</v>
      </c>
      <c r="B216" s="28" t="s">
        <v>1065</v>
      </c>
      <c r="C216" s="29" t="s">
        <v>191</v>
      </c>
      <c r="D216" s="56">
        <v>1</v>
      </c>
      <c r="E216" s="176"/>
      <c r="F216" s="188">
        <f t="shared" si="71"/>
        <v>0</v>
      </c>
      <c r="G216" s="176"/>
      <c r="H216" s="188">
        <f t="shared" si="72"/>
        <v>0</v>
      </c>
      <c r="I216" s="176">
        <f t="shared" si="73"/>
        <v>0</v>
      </c>
      <c r="J216" s="188">
        <f t="shared" si="74"/>
        <v>0</v>
      </c>
      <c r="K216" s="32"/>
    </row>
    <row r="217" spans="1:11" ht="31.5" outlineLevel="2" x14ac:dyDescent="0.2">
      <c r="A217" s="100" t="s">
        <v>2847</v>
      </c>
      <c r="B217" s="28" t="s">
        <v>1168</v>
      </c>
      <c r="C217" s="29" t="s">
        <v>191</v>
      </c>
      <c r="D217" s="56">
        <v>2</v>
      </c>
      <c r="E217" s="176"/>
      <c r="F217" s="188">
        <f t="shared" si="71"/>
        <v>0</v>
      </c>
      <c r="G217" s="176"/>
      <c r="H217" s="188">
        <f t="shared" si="72"/>
        <v>0</v>
      </c>
      <c r="I217" s="176">
        <f t="shared" si="73"/>
        <v>0</v>
      </c>
      <c r="J217" s="188">
        <f t="shared" si="74"/>
        <v>0</v>
      </c>
      <c r="K217" s="32"/>
    </row>
    <row r="218" spans="1:11" ht="15.75" outlineLevel="2" x14ac:dyDescent="0.2">
      <c r="A218" s="180" t="s">
        <v>2848</v>
      </c>
      <c r="B218" s="99" t="s">
        <v>1454</v>
      </c>
      <c r="C218" s="102" t="s">
        <v>1071</v>
      </c>
      <c r="D218" s="103">
        <v>1</v>
      </c>
      <c r="E218" s="178"/>
      <c r="F218" s="189">
        <f t="shared" si="71"/>
        <v>0</v>
      </c>
      <c r="G218" s="178"/>
      <c r="H218" s="189">
        <f t="shared" si="72"/>
        <v>0</v>
      </c>
      <c r="I218" s="178">
        <f t="shared" si="73"/>
        <v>0</v>
      </c>
      <c r="J218" s="189">
        <f t="shared" si="74"/>
        <v>0</v>
      </c>
      <c r="K218" s="32"/>
    </row>
    <row r="219" spans="1:11" ht="15.75" outlineLevel="1" x14ac:dyDescent="0.2">
      <c r="A219" s="100"/>
      <c r="B219" s="99" t="s">
        <v>1169</v>
      </c>
      <c r="C219" s="29"/>
      <c r="D219" s="56"/>
      <c r="E219" s="176"/>
      <c r="F219" s="188"/>
      <c r="G219" s="176"/>
      <c r="H219" s="188"/>
      <c r="I219" s="176"/>
      <c r="J219" s="188"/>
      <c r="K219" s="106" t="s">
        <v>1170</v>
      </c>
    </row>
    <row r="220" spans="1:11" ht="31.5" outlineLevel="2" x14ac:dyDescent="0.2">
      <c r="A220" s="100" t="s">
        <v>2849</v>
      </c>
      <c r="B220" s="28" t="s">
        <v>1226</v>
      </c>
      <c r="C220" s="29" t="s">
        <v>191</v>
      </c>
      <c r="D220" s="56">
        <v>1</v>
      </c>
      <c r="E220" s="176"/>
      <c r="F220" s="188">
        <f t="shared" ref="F220:F237" si="75">E220*D220</f>
        <v>0</v>
      </c>
      <c r="G220" s="176"/>
      <c r="H220" s="188">
        <f t="shared" ref="H220:H237" si="76">G220*D220</f>
        <v>0</v>
      </c>
      <c r="I220" s="176">
        <f t="shared" ref="I220:I237" si="77">E220+G220</f>
        <v>0</v>
      </c>
      <c r="J220" s="188">
        <f t="shared" ref="J220:J237" si="78">D220*I220</f>
        <v>0</v>
      </c>
      <c r="K220" s="32"/>
    </row>
    <row r="221" spans="1:11" ht="31.5" outlineLevel="2" x14ac:dyDescent="0.2">
      <c r="A221" s="100" t="s">
        <v>2850</v>
      </c>
      <c r="B221" s="28" t="s">
        <v>1244</v>
      </c>
      <c r="C221" s="29" t="s">
        <v>191</v>
      </c>
      <c r="D221" s="56">
        <v>1</v>
      </c>
      <c r="E221" s="176"/>
      <c r="F221" s="188">
        <f t="shared" si="75"/>
        <v>0</v>
      </c>
      <c r="G221" s="176"/>
      <c r="H221" s="188">
        <f t="shared" si="76"/>
        <v>0</v>
      </c>
      <c r="I221" s="176">
        <f t="shared" si="77"/>
        <v>0</v>
      </c>
      <c r="J221" s="188">
        <f t="shared" si="78"/>
        <v>0</v>
      </c>
      <c r="K221" s="32"/>
    </row>
    <row r="222" spans="1:11" ht="15.75" outlineLevel="2" x14ac:dyDescent="0.2">
      <c r="A222" s="100" t="s">
        <v>2851</v>
      </c>
      <c r="B222" s="28" t="s">
        <v>1245</v>
      </c>
      <c r="C222" s="29" t="s">
        <v>191</v>
      </c>
      <c r="D222" s="56">
        <v>2</v>
      </c>
      <c r="E222" s="176"/>
      <c r="F222" s="188">
        <f t="shared" si="75"/>
        <v>0</v>
      </c>
      <c r="G222" s="176"/>
      <c r="H222" s="188">
        <f t="shared" si="76"/>
        <v>0</v>
      </c>
      <c r="I222" s="176">
        <f t="shared" si="77"/>
        <v>0</v>
      </c>
      <c r="J222" s="188">
        <f t="shared" si="78"/>
        <v>0</v>
      </c>
      <c r="K222" s="32"/>
    </row>
    <row r="223" spans="1:11" ht="31.5" outlineLevel="2" x14ac:dyDescent="0.2">
      <c r="A223" s="100" t="s">
        <v>2852</v>
      </c>
      <c r="B223" s="28" t="s">
        <v>1228</v>
      </c>
      <c r="C223" s="29" t="s">
        <v>191</v>
      </c>
      <c r="D223" s="56">
        <v>2</v>
      </c>
      <c r="E223" s="176"/>
      <c r="F223" s="188">
        <f t="shared" si="75"/>
        <v>0</v>
      </c>
      <c r="G223" s="176"/>
      <c r="H223" s="188">
        <f t="shared" si="76"/>
        <v>0</v>
      </c>
      <c r="I223" s="176">
        <f t="shared" si="77"/>
        <v>0</v>
      </c>
      <c r="J223" s="188">
        <f t="shared" si="78"/>
        <v>0</v>
      </c>
      <c r="K223" s="32"/>
    </row>
    <row r="224" spans="1:11" ht="31.5" outlineLevel="2" x14ac:dyDescent="0.2">
      <c r="A224" s="100" t="s">
        <v>2853</v>
      </c>
      <c r="B224" s="28" t="s">
        <v>1229</v>
      </c>
      <c r="C224" s="29" t="s">
        <v>191</v>
      </c>
      <c r="D224" s="56">
        <v>3</v>
      </c>
      <c r="E224" s="176"/>
      <c r="F224" s="188">
        <f t="shared" si="75"/>
        <v>0</v>
      </c>
      <c r="G224" s="176"/>
      <c r="H224" s="188">
        <f t="shared" si="76"/>
        <v>0</v>
      </c>
      <c r="I224" s="176">
        <f t="shared" si="77"/>
        <v>0</v>
      </c>
      <c r="J224" s="188">
        <f t="shared" si="78"/>
        <v>0</v>
      </c>
      <c r="K224" s="32"/>
    </row>
    <row r="225" spans="1:11" ht="31.5" outlineLevel="2" x14ac:dyDescent="0.2">
      <c r="A225" s="100" t="s">
        <v>2854</v>
      </c>
      <c r="B225" s="28" t="s">
        <v>1230</v>
      </c>
      <c r="C225" s="29" t="s">
        <v>191</v>
      </c>
      <c r="D225" s="56">
        <v>1</v>
      </c>
      <c r="E225" s="176"/>
      <c r="F225" s="188">
        <f t="shared" si="75"/>
        <v>0</v>
      </c>
      <c r="G225" s="176"/>
      <c r="H225" s="188">
        <f t="shared" si="76"/>
        <v>0</v>
      </c>
      <c r="I225" s="176">
        <f t="shared" si="77"/>
        <v>0</v>
      </c>
      <c r="J225" s="188">
        <f t="shared" si="78"/>
        <v>0</v>
      </c>
      <c r="K225" s="32"/>
    </row>
    <row r="226" spans="1:11" ht="31.5" outlineLevel="2" x14ac:dyDescent="0.2">
      <c r="A226" s="100" t="s">
        <v>2855</v>
      </c>
      <c r="B226" s="28" t="s">
        <v>1246</v>
      </c>
      <c r="C226" s="29" t="s">
        <v>191</v>
      </c>
      <c r="D226" s="56">
        <v>3</v>
      </c>
      <c r="E226" s="176"/>
      <c r="F226" s="188">
        <f t="shared" si="75"/>
        <v>0</v>
      </c>
      <c r="G226" s="176"/>
      <c r="H226" s="188">
        <f t="shared" si="76"/>
        <v>0</v>
      </c>
      <c r="I226" s="176">
        <f t="shared" si="77"/>
        <v>0</v>
      </c>
      <c r="J226" s="188">
        <f t="shared" si="78"/>
        <v>0</v>
      </c>
      <c r="K226" s="32"/>
    </row>
    <row r="227" spans="1:11" ht="15.75" outlineLevel="2" x14ac:dyDescent="0.2">
      <c r="A227" s="100" t="s">
        <v>2856</v>
      </c>
      <c r="B227" s="28" t="s">
        <v>1231</v>
      </c>
      <c r="C227" s="29" t="s">
        <v>191</v>
      </c>
      <c r="D227" s="56">
        <v>2</v>
      </c>
      <c r="E227" s="176"/>
      <c r="F227" s="188">
        <f t="shared" si="75"/>
        <v>0</v>
      </c>
      <c r="G227" s="176"/>
      <c r="H227" s="188">
        <f t="shared" si="76"/>
        <v>0</v>
      </c>
      <c r="I227" s="176">
        <f t="shared" si="77"/>
        <v>0</v>
      </c>
      <c r="J227" s="188">
        <f t="shared" si="78"/>
        <v>0</v>
      </c>
      <c r="K227" s="32"/>
    </row>
    <row r="228" spans="1:11" ht="15.75" outlineLevel="2" x14ac:dyDescent="0.2">
      <c r="A228" s="100" t="s">
        <v>2857</v>
      </c>
      <c r="B228" s="28" t="s">
        <v>1232</v>
      </c>
      <c r="C228" s="29" t="s">
        <v>191</v>
      </c>
      <c r="D228" s="56">
        <v>2</v>
      </c>
      <c r="E228" s="176"/>
      <c r="F228" s="188">
        <f t="shared" si="75"/>
        <v>0</v>
      </c>
      <c r="G228" s="176"/>
      <c r="H228" s="188">
        <f t="shared" si="76"/>
        <v>0</v>
      </c>
      <c r="I228" s="176">
        <f t="shared" si="77"/>
        <v>0</v>
      </c>
      <c r="J228" s="188">
        <f t="shared" si="78"/>
        <v>0</v>
      </c>
      <c r="K228" s="32"/>
    </row>
    <row r="229" spans="1:11" ht="31.5" outlineLevel="2" x14ac:dyDescent="0.2">
      <c r="A229" s="100" t="s">
        <v>2858</v>
      </c>
      <c r="B229" s="28" t="s">
        <v>1237</v>
      </c>
      <c r="C229" s="29" t="s">
        <v>244</v>
      </c>
      <c r="D229" s="56">
        <v>140</v>
      </c>
      <c r="E229" s="176"/>
      <c r="F229" s="188">
        <f t="shared" si="75"/>
        <v>0</v>
      </c>
      <c r="G229" s="176"/>
      <c r="H229" s="188">
        <f t="shared" si="76"/>
        <v>0</v>
      </c>
      <c r="I229" s="176">
        <f t="shared" si="77"/>
        <v>0</v>
      </c>
      <c r="J229" s="188">
        <f t="shared" si="78"/>
        <v>0</v>
      </c>
      <c r="K229" s="32"/>
    </row>
    <row r="230" spans="1:11" ht="31.5" outlineLevel="2" x14ac:dyDescent="0.2">
      <c r="A230" s="100" t="s">
        <v>2859</v>
      </c>
      <c r="B230" s="28" t="s">
        <v>1238</v>
      </c>
      <c r="C230" s="29" t="s">
        <v>244</v>
      </c>
      <c r="D230" s="56">
        <v>30</v>
      </c>
      <c r="E230" s="176"/>
      <c r="F230" s="188">
        <f t="shared" si="75"/>
        <v>0</v>
      </c>
      <c r="G230" s="176"/>
      <c r="H230" s="188">
        <f t="shared" si="76"/>
        <v>0</v>
      </c>
      <c r="I230" s="176">
        <f t="shared" si="77"/>
        <v>0</v>
      </c>
      <c r="J230" s="188">
        <f t="shared" si="78"/>
        <v>0</v>
      </c>
      <c r="K230" s="32"/>
    </row>
    <row r="231" spans="1:11" ht="15.75" outlineLevel="2" x14ac:dyDescent="0.2">
      <c r="A231" s="100" t="s">
        <v>2860</v>
      </c>
      <c r="B231" s="28" t="s">
        <v>1247</v>
      </c>
      <c r="C231" s="29" t="s">
        <v>244</v>
      </c>
      <c r="D231" s="56">
        <v>5</v>
      </c>
      <c r="E231" s="176"/>
      <c r="F231" s="188">
        <f t="shared" si="75"/>
        <v>0</v>
      </c>
      <c r="G231" s="176"/>
      <c r="H231" s="188">
        <f t="shared" si="76"/>
        <v>0</v>
      </c>
      <c r="I231" s="176">
        <f t="shared" si="77"/>
        <v>0</v>
      </c>
      <c r="J231" s="188">
        <f t="shared" si="78"/>
        <v>0</v>
      </c>
      <c r="K231" s="32"/>
    </row>
    <row r="232" spans="1:11" ht="31.5" outlineLevel="2" x14ac:dyDescent="0.2">
      <c r="A232" s="100" t="s">
        <v>2861</v>
      </c>
      <c r="B232" s="28" t="s">
        <v>1224</v>
      </c>
      <c r="C232" s="29" t="s">
        <v>244</v>
      </c>
      <c r="D232" s="56">
        <v>175</v>
      </c>
      <c r="E232" s="176"/>
      <c r="F232" s="188">
        <f t="shared" si="75"/>
        <v>0</v>
      </c>
      <c r="G232" s="176"/>
      <c r="H232" s="188">
        <f t="shared" si="76"/>
        <v>0</v>
      </c>
      <c r="I232" s="176">
        <f t="shared" si="77"/>
        <v>0</v>
      </c>
      <c r="J232" s="188">
        <f t="shared" si="78"/>
        <v>0</v>
      </c>
      <c r="K232" s="32"/>
    </row>
    <row r="233" spans="1:11" ht="31.5" outlineLevel="2" x14ac:dyDescent="0.2">
      <c r="A233" s="100" t="s">
        <v>2862</v>
      </c>
      <c r="B233" s="28" t="s">
        <v>1239</v>
      </c>
      <c r="C233" s="29" t="s">
        <v>1071</v>
      </c>
      <c r="D233" s="56">
        <v>4</v>
      </c>
      <c r="E233" s="176"/>
      <c r="F233" s="188">
        <f t="shared" si="75"/>
        <v>0</v>
      </c>
      <c r="G233" s="176"/>
      <c r="H233" s="188">
        <f t="shared" si="76"/>
        <v>0</v>
      </c>
      <c r="I233" s="176">
        <f t="shared" si="77"/>
        <v>0</v>
      </c>
      <c r="J233" s="188">
        <f t="shared" si="78"/>
        <v>0</v>
      </c>
      <c r="K233" s="32"/>
    </row>
    <row r="234" spans="1:11" ht="15.75" outlineLevel="2" x14ac:dyDescent="0.2">
      <c r="A234" s="100" t="s">
        <v>2863</v>
      </c>
      <c r="B234" s="28" t="s">
        <v>1241</v>
      </c>
      <c r="C234" s="29" t="s">
        <v>244</v>
      </c>
      <c r="D234" s="56">
        <v>1</v>
      </c>
      <c r="E234" s="176"/>
      <c r="F234" s="188">
        <f t="shared" si="75"/>
        <v>0</v>
      </c>
      <c r="G234" s="176"/>
      <c r="H234" s="188">
        <f t="shared" si="76"/>
        <v>0</v>
      </c>
      <c r="I234" s="176">
        <f t="shared" si="77"/>
        <v>0</v>
      </c>
      <c r="J234" s="188">
        <f t="shared" si="78"/>
        <v>0</v>
      </c>
      <c r="K234" s="32"/>
    </row>
    <row r="235" spans="1:11" ht="15.75" outlineLevel="2" x14ac:dyDescent="0.2">
      <c r="A235" s="100" t="s">
        <v>2864</v>
      </c>
      <c r="B235" s="28" t="s">
        <v>1240</v>
      </c>
      <c r="C235" s="29" t="s">
        <v>191</v>
      </c>
      <c r="D235" s="56">
        <v>1</v>
      </c>
      <c r="E235" s="176"/>
      <c r="F235" s="188">
        <f t="shared" si="75"/>
        <v>0</v>
      </c>
      <c r="G235" s="176"/>
      <c r="H235" s="188">
        <f t="shared" si="76"/>
        <v>0</v>
      </c>
      <c r="I235" s="176">
        <f t="shared" si="77"/>
        <v>0</v>
      </c>
      <c r="J235" s="188">
        <f t="shared" si="78"/>
        <v>0</v>
      </c>
      <c r="K235" s="32"/>
    </row>
    <row r="236" spans="1:11" ht="31.5" outlineLevel="2" x14ac:dyDescent="0.2">
      <c r="A236" s="100" t="s">
        <v>2865</v>
      </c>
      <c r="B236" s="28" t="s">
        <v>1242</v>
      </c>
      <c r="C236" s="29" t="s">
        <v>244</v>
      </c>
      <c r="D236" s="56">
        <v>1</v>
      </c>
      <c r="E236" s="176"/>
      <c r="F236" s="188">
        <f t="shared" si="75"/>
        <v>0</v>
      </c>
      <c r="G236" s="176"/>
      <c r="H236" s="188">
        <f t="shared" si="76"/>
        <v>0</v>
      </c>
      <c r="I236" s="176">
        <f t="shared" si="77"/>
        <v>0</v>
      </c>
      <c r="J236" s="188">
        <f t="shared" si="78"/>
        <v>0</v>
      </c>
      <c r="K236" s="32"/>
    </row>
    <row r="237" spans="1:11" ht="31.5" outlineLevel="2" x14ac:dyDescent="0.2">
      <c r="A237" s="100" t="s">
        <v>2866</v>
      </c>
      <c r="B237" s="28" t="s">
        <v>1065</v>
      </c>
      <c r="C237" s="29" t="s">
        <v>191</v>
      </c>
      <c r="D237" s="56">
        <v>1</v>
      </c>
      <c r="E237" s="176"/>
      <c r="F237" s="188">
        <f t="shared" si="75"/>
        <v>0</v>
      </c>
      <c r="G237" s="176"/>
      <c r="H237" s="188">
        <f t="shared" si="76"/>
        <v>0</v>
      </c>
      <c r="I237" s="176">
        <f t="shared" si="77"/>
        <v>0</v>
      </c>
      <c r="J237" s="188">
        <f t="shared" si="78"/>
        <v>0</v>
      </c>
      <c r="K237" s="32"/>
    </row>
    <row r="238" spans="1:11" ht="15.75" outlineLevel="2" x14ac:dyDescent="0.2">
      <c r="A238" s="180" t="s">
        <v>2867</v>
      </c>
      <c r="B238" s="99" t="s">
        <v>1454</v>
      </c>
      <c r="C238" s="102" t="s">
        <v>1071</v>
      </c>
      <c r="D238" s="103">
        <v>1</v>
      </c>
      <c r="E238" s="178"/>
      <c r="F238" s="189">
        <f t="shared" ref="F238:F252" si="79">E238*D238</f>
        <v>0</v>
      </c>
      <c r="G238" s="178"/>
      <c r="H238" s="189">
        <f t="shared" ref="H238:H252" si="80">G238*D238</f>
        <v>0</v>
      </c>
      <c r="I238" s="178">
        <f t="shared" ref="I238:I252" si="81">E238+G238</f>
        <v>0</v>
      </c>
      <c r="J238" s="189">
        <f t="shared" ref="J238:J252" si="82">D238*I238</f>
        <v>0</v>
      </c>
      <c r="K238" s="106"/>
    </row>
    <row r="239" spans="1:11" ht="15.75" outlineLevel="1" x14ac:dyDescent="0.2">
      <c r="A239" s="100"/>
      <c r="B239" s="99" t="s">
        <v>50</v>
      </c>
      <c r="C239" s="29"/>
      <c r="D239" s="56"/>
      <c r="E239" s="176"/>
      <c r="F239" s="188"/>
      <c r="G239" s="176"/>
      <c r="H239" s="188"/>
      <c r="I239" s="176"/>
      <c r="J239" s="188"/>
      <c r="K239" s="106" t="s">
        <v>1689</v>
      </c>
    </row>
    <row r="240" spans="1:11" ht="15.75" outlineLevel="2" x14ac:dyDescent="0.2">
      <c r="A240" s="100"/>
      <c r="B240" s="99" t="s">
        <v>1101</v>
      </c>
      <c r="C240" s="29"/>
      <c r="D240" s="56"/>
      <c r="E240" s="176"/>
      <c r="F240" s="188"/>
      <c r="G240" s="176"/>
      <c r="H240" s="188"/>
      <c r="I240" s="176"/>
      <c r="J240" s="188"/>
      <c r="K240" s="106"/>
    </row>
    <row r="241" spans="1:11" ht="31.5" outlineLevel="2" x14ac:dyDescent="0.2">
      <c r="A241" s="100" t="s">
        <v>2868</v>
      </c>
      <c r="B241" s="28" t="s">
        <v>1691</v>
      </c>
      <c r="C241" s="29" t="s">
        <v>191</v>
      </c>
      <c r="D241" s="56">
        <v>1</v>
      </c>
      <c r="E241" s="176"/>
      <c r="F241" s="188">
        <f t="shared" si="79"/>
        <v>0</v>
      </c>
      <c r="G241" s="176"/>
      <c r="H241" s="188">
        <f t="shared" si="80"/>
        <v>0</v>
      </c>
      <c r="I241" s="176">
        <f t="shared" si="81"/>
        <v>0</v>
      </c>
      <c r="J241" s="188">
        <f t="shared" si="82"/>
        <v>0</v>
      </c>
      <c r="K241" s="32"/>
    </row>
    <row r="242" spans="1:11" ht="31.5" outlineLevel="2" x14ac:dyDescent="0.2">
      <c r="A242" s="100" t="s">
        <v>2869</v>
      </c>
      <c r="B242" s="28" t="s">
        <v>1690</v>
      </c>
      <c r="C242" s="29" t="s">
        <v>191</v>
      </c>
      <c r="D242" s="56">
        <v>1</v>
      </c>
      <c r="E242" s="176"/>
      <c r="F242" s="188">
        <f t="shared" si="79"/>
        <v>0</v>
      </c>
      <c r="G242" s="176"/>
      <c r="H242" s="188">
        <f t="shared" si="80"/>
        <v>0</v>
      </c>
      <c r="I242" s="176">
        <f t="shared" si="81"/>
        <v>0</v>
      </c>
      <c r="J242" s="188">
        <f t="shared" si="82"/>
        <v>0</v>
      </c>
      <c r="K242" s="32"/>
    </row>
    <row r="243" spans="1:11" ht="15.75" outlineLevel="2" x14ac:dyDescent="0.2">
      <c r="A243" s="100" t="s">
        <v>2870</v>
      </c>
      <c r="B243" s="28" t="s">
        <v>1692</v>
      </c>
      <c r="C243" s="29" t="s">
        <v>191</v>
      </c>
      <c r="D243" s="56">
        <v>1</v>
      </c>
      <c r="E243" s="176"/>
      <c r="F243" s="188">
        <f t="shared" si="79"/>
        <v>0</v>
      </c>
      <c r="G243" s="176"/>
      <c r="H243" s="188">
        <f t="shared" si="80"/>
        <v>0</v>
      </c>
      <c r="I243" s="176">
        <f t="shared" si="81"/>
        <v>0</v>
      </c>
      <c r="J243" s="188">
        <f t="shared" si="82"/>
        <v>0</v>
      </c>
      <c r="K243" s="32"/>
    </row>
    <row r="244" spans="1:11" ht="31.5" outlineLevel="2" x14ac:dyDescent="0.2">
      <c r="A244" s="100" t="s">
        <v>2871</v>
      </c>
      <c r="B244" s="28" t="s">
        <v>1693</v>
      </c>
      <c r="C244" s="29" t="s">
        <v>191</v>
      </c>
      <c r="D244" s="56">
        <v>1</v>
      </c>
      <c r="E244" s="176"/>
      <c r="F244" s="188">
        <f t="shared" ref="F244" si="83">E244*D244</f>
        <v>0</v>
      </c>
      <c r="G244" s="176"/>
      <c r="H244" s="188">
        <f t="shared" ref="H244" si="84">G244*D244</f>
        <v>0</v>
      </c>
      <c r="I244" s="176">
        <f t="shared" ref="I244" si="85">E244+G244</f>
        <v>0</v>
      </c>
      <c r="J244" s="188">
        <f t="shared" ref="J244" si="86">D244*I244</f>
        <v>0</v>
      </c>
      <c r="K244" s="32"/>
    </row>
    <row r="245" spans="1:11" ht="15.75" outlineLevel="2" x14ac:dyDescent="0.2">
      <c r="A245" s="100"/>
      <c r="B245" s="99" t="s">
        <v>1122</v>
      </c>
      <c r="C245" s="29"/>
      <c r="D245" s="56"/>
      <c r="E245" s="176"/>
      <c r="F245" s="188"/>
      <c r="G245" s="176"/>
      <c r="H245" s="188"/>
      <c r="I245" s="176"/>
      <c r="J245" s="188"/>
      <c r="K245" s="32"/>
    </row>
    <row r="246" spans="1:11" ht="31.5" outlineLevel="2" x14ac:dyDescent="0.2">
      <c r="A246" s="100" t="s">
        <v>2872</v>
      </c>
      <c r="B246" s="28" t="s">
        <v>1694</v>
      </c>
      <c r="C246" s="29" t="s">
        <v>191</v>
      </c>
      <c r="D246" s="56">
        <v>3</v>
      </c>
      <c r="E246" s="176"/>
      <c r="F246" s="188">
        <f t="shared" si="79"/>
        <v>0</v>
      </c>
      <c r="G246" s="176"/>
      <c r="H246" s="188">
        <f t="shared" si="80"/>
        <v>0</v>
      </c>
      <c r="I246" s="176">
        <f t="shared" si="81"/>
        <v>0</v>
      </c>
      <c r="J246" s="188">
        <f t="shared" si="82"/>
        <v>0</v>
      </c>
      <c r="K246" s="32"/>
    </row>
    <row r="247" spans="1:11" ht="31.5" outlineLevel="2" x14ac:dyDescent="0.2">
      <c r="A247" s="100" t="s">
        <v>2873</v>
      </c>
      <c r="B247" s="28" t="s">
        <v>1696</v>
      </c>
      <c r="C247" s="29" t="s">
        <v>191</v>
      </c>
      <c r="D247" s="56">
        <v>3</v>
      </c>
      <c r="E247" s="176"/>
      <c r="F247" s="188">
        <f t="shared" si="79"/>
        <v>0</v>
      </c>
      <c r="G247" s="176"/>
      <c r="H247" s="188">
        <f t="shared" si="80"/>
        <v>0</v>
      </c>
      <c r="I247" s="176">
        <f t="shared" si="81"/>
        <v>0</v>
      </c>
      <c r="J247" s="188">
        <f t="shared" si="82"/>
        <v>0</v>
      </c>
      <c r="K247" s="32"/>
    </row>
    <row r="248" spans="1:11" ht="15.75" outlineLevel="2" x14ac:dyDescent="0.2">
      <c r="A248" s="100" t="s">
        <v>2874</v>
      </c>
      <c r="B248" s="28" t="s">
        <v>1697</v>
      </c>
      <c r="C248" s="29" t="s">
        <v>191</v>
      </c>
      <c r="D248" s="56">
        <v>16</v>
      </c>
      <c r="E248" s="176"/>
      <c r="F248" s="188">
        <f t="shared" si="79"/>
        <v>0</v>
      </c>
      <c r="G248" s="176"/>
      <c r="H248" s="188">
        <f t="shared" si="80"/>
        <v>0</v>
      </c>
      <c r="I248" s="176">
        <f t="shared" si="81"/>
        <v>0</v>
      </c>
      <c r="J248" s="188">
        <f t="shared" si="82"/>
        <v>0</v>
      </c>
      <c r="K248" s="32"/>
    </row>
    <row r="249" spans="1:11" ht="15.75" outlineLevel="2" x14ac:dyDescent="0.2">
      <c r="A249" s="100"/>
      <c r="B249" s="99" t="s">
        <v>1136</v>
      </c>
      <c r="C249" s="29"/>
      <c r="D249" s="56"/>
      <c r="E249" s="176"/>
      <c r="F249" s="188"/>
      <c r="G249" s="176"/>
      <c r="H249" s="188"/>
      <c r="I249" s="176"/>
      <c r="J249" s="188"/>
      <c r="K249" s="32"/>
    </row>
    <row r="250" spans="1:11" ht="15.75" outlineLevel="2" x14ac:dyDescent="0.2">
      <c r="A250" s="100" t="s">
        <v>2875</v>
      </c>
      <c r="B250" s="28" t="s">
        <v>1698</v>
      </c>
      <c r="C250" s="29" t="s">
        <v>244</v>
      </c>
      <c r="D250" s="56">
        <v>10</v>
      </c>
      <c r="E250" s="176"/>
      <c r="F250" s="188">
        <f t="shared" si="79"/>
        <v>0</v>
      </c>
      <c r="G250" s="176"/>
      <c r="H250" s="188">
        <f t="shared" si="80"/>
        <v>0</v>
      </c>
      <c r="I250" s="176">
        <f t="shared" si="81"/>
        <v>0</v>
      </c>
      <c r="J250" s="188">
        <f t="shared" si="82"/>
        <v>0</v>
      </c>
      <c r="K250" s="32"/>
    </row>
    <row r="251" spans="1:11" ht="15.75" outlineLevel="2" x14ac:dyDescent="0.2">
      <c r="A251" s="100" t="s">
        <v>2876</v>
      </c>
      <c r="B251" s="28" t="s">
        <v>1699</v>
      </c>
      <c r="C251" s="29" t="s">
        <v>244</v>
      </c>
      <c r="D251" s="56">
        <v>30</v>
      </c>
      <c r="E251" s="176"/>
      <c r="F251" s="188">
        <f t="shared" si="79"/>
        <v>0</v>
      </c>
      <c r="G251" s="176"/>
      <c r="H251" s="188">
        <f t="shared" si="80"/>
        <v>0</v>
      </c>
      <c r="I251" s="176">
        <f t="shared" si="81"/>
        <v>0</v>
      </c>
      <c r="J251" s="188">
        <f t="shared" si="82"/>
        <v>0</v>
      </c>
      <c r="K251" s="32"/>
    </row>
    <row r="252" spans="1:11" ht="15.75" outlineLevel="2" x14ac:dyDescent="0.2">
      <c r="A252" s="100" t="s">
        <v>2877</v>
      </c>
      <c r="B252" s="28" t="s">
        <v>1700</v>
      </c>
      <c r="C252" s="29" t="s">
        <v>244</v>
      </c>
      <c r="D252" s="56">
        <v>5</v>
      </c>
      <c r="E252" s="176"/>
      <c r="F252" s="188">
        <f t="shared" si="79"/>
        <v>0</v>
      </c>
      <c r="G252" s="176"/>
      <c r="H252" s="188">
        <f t="shared" si="80"/>
        <v>0</v>
      </c>
      <c r="I252" s="176">
        <f t="shared" si="81"/>
        <v>0</v>
      </c>
      <c r="J252" s="188">
        <f t="shared" si="82"/>
        <v>0</v>
      </c>
      <c r="K252" s="32"/>
    </row>
    <row r="253" spans="1:11" ht="31.5" outlineLevel="2" x14ac:dyDescent="0.2">
      <c r="A253" s="100" t="s">
        <v>2878</v>
      </c>
      <c r="B253" s="28" t="s">
        <v>1224</v>
      </c>
      <c r="C253" s="29" t="s">
        <v>244</v>
      </c>
      <c r="D253" s="56">
        <v>45</v>
      </c>
      <c r="E253" s="176"/>
      <c r="F253" s="188">
        <f t="shared" ref="F253:F255" si="87">E253*D253</f>
        <v>0</v>
      </c>
      <c r="G253" s="176"/>
      <c r="H253" s="188">
        <f t="shared" ref="H253:H254" si="88">G253*D253</f>
        <v>0</v>
      </c>
      <c r="I253" s="176">
        <f t="shared" ref="I253:I254" si="89">E253+G253</f>
        <v>0</v>
      </c>
      <c r="J253" s="188">
        <f t="shared" ref="J253:J254" si="90">D253*I253</f>
        <v>0</v>
      </c>
      <c r="K253" s="32"/>
    </row>
    <row r="254" spans="1:11" ht="31.5" outlineLevel="2" x14ac:dyDescent="0.2">
      <c r="A254" s="100" t="s">
        <v>2879</v>
      </c>
      <c r="B254" s="28" t="s">
        <v>1701</v>
      </c>
      <c r="C254" s="29" t="s">
        <v>570</v>
      </c>
      <c r="D254" s="56">
        <v>1</v>
      </c>
      <c r="E254" s="176"/>
      <c r="F254" s="188">
        <f t="shared" si="87"/>
        <v>0</v>
      </c>
      <c r="G254" s="176"/>
      <c r="H254" s="188">
        <f t="shared" si="88"/>
        <v>0</v>
      </c>
      <c r="I254" s="176">
        <f t="shared" si="89"/>
        <v>0</v>
      </c>
      <c r="J254" s="188">
        <f t="shared" si="90"/>
        <v>0</v>
      </c>
      <c r="K254" s="32"/>
    </row>
    <row r="255" spans="1:11" ht="15.75" outlineLevel="2" x14ac:dyDescent="0.2">
      <c r="A255" s="100" t="s">
        <v>2880</v>
      </c>
      <c r="B255" s="28" t="s">
        <v>1702</v>
      </c>
      <c r="C255" s="29" t="s">
        <v>191</v>
      </c>
      <c r="D255" s="56">
        <v>100</v>
      </c>
      <c r="E255" s="176"/>
      <c r="F255" s="188">
        <f t="shared" si="87"/>
        <v>0</v>
      </c>
      <c r="G255" s="176"/>
      <c r="H255" s="188">
        <f t="shared" ref="H255" si="91">G255*D255</f>
        <v>0</v>
      </c>
      <c r="I255" s="176">
        <f t="shared" ref="I255" si="92">E255+G255</f>
        <v>0</v>
      </c>
      <c r="J255" s="188">
        <f t="shared" ref="J255" si="93">D255*I255</f>
        <v>0</v>
      </c>
      <c r="K255" s="32"/>
    </row>
    <row r="256" spans="1:11" ht="31.5" outlineLevel="2" x14ac:dyDescent="0.2">
      <c r="A256" s="100" t="s">
        <v>2881</v>
      </c>
      <c r="B256" s="28" t="s">
        <v>1065</v>
      </c>
      <c r="C256" s="29" t="s">
        <v>191</v>
      </c>
      <c r="D256" s="56">
        <v>1</v>
      </c>
      <c r="E256" s="176"/>
      <c r="F256" s="188">
        <f t="shared" ref="F256:F257" si="94">E256*D256</f>
        <v>0</v>
      </c>
      <c r="G256" s="176"/>
      <c r="H256" s="188">
        <f t="shared" ref="H256:H257" si="95">G256*D256</f>
        <v>0</v>
      </c>
      <c r="I256" s="176">
        <f t="shared" ref="I256:I257" si="96">E256+G256</f>
        <v>0</v>
      </c>
      <c r="J256" s="188">
        <f t="shared" ref="J256:J257" si="97">D256*I256</f>
        <v>0</v>
      </c>
      <c r="K256" s="32"/>
    </row>
    <row r="257" spans="1:11" ht="31.5" outlineLevel="2" x14ac:dyDescent="0.2">
      <c r="A257" s="100" t="s">
        <v>2882</v>
      </c>
      <c r="B257" s="28" t="s">
        <v>1242</v>
      </c>
      <c r="C257" s="29" t="s">
        <v>244</v>
      </c>
      <c r="D257" s="56">
        <v>1</v>
      </c>
      <c r="E257" s="176"/>
      <c r="F257" s="188">
        <f t="shared" si="94"/>
        <v>0</v>
      </c>
      <c r="G257" s="176"/>
      <c r="H257" s="188">
        <f t="shared" si="95"/>
        <v>0</v>
      </c>
      <c r="I257" s="176">
        <f t="shared" si="96"/>
        <v>0</v>
      </c>
      <c r="J257" s="188">
        <f t="shared" si="97"/>
        <v>0</v>
      </c>
      <c r="K257" s="32"/>
    </row>
    <row r="258" spans="1:11" ht="15.75" outlineLevel="2" x14ac:dyDescent="0.2">
      <c r="A258" s="100"/>
      <c r="B258" s="99" t="s">
        <v>1110</v>
      </c>
      <c r="C258" s="29"/>
      <c r="D258" s="56"/>
      <c r="E258" s="176"/>
      <c r="F258" s="188"/>
      <c r="G258" s="176"/>
      <c r="H258" s="188"/>
      <c r="I258" s="176"/>
      <c r="J258" s="188"/>
      <c r="K258" s="32"/>
    </row>
    <row r="259" spans="1:11" ht="15.75" outlineLevel="2" x14ac:dyDescent="0.2">
      <c r="A259" s="100" t="s">
        <v>2883</v>
      </c>
      <c r="B259" s="28" t="s">
        <v>1703</v>
      </c>
      <c r="C259" s="29" t="s">
        <v>191</v>
      </c>
      <c r="D259" s="56">
        <v>1</v>
      </c>
      <c r="E259" s="176"/>
      <c r="F259" s="188">
        <f t="shared" ref="F259:F261" si="98">E259*D259</f>
        <v>0</v>
      </c>
      <c r="G259" s="176"/>
      <c r="H259" s="188">
        <f t="shared" ref="H259" si="99">G259*D259</f>
        <v>0</v>
      </c>
      <c r="I259" s="176">
        <f t="shared" ref="I259" si="100">E259+G259</f>
        <v>0</v>
      </c>
      <c r="J259" s="188">
        <f t="shared" ref="J259" si="101">D259*I259</f>
        <v>0</v>
      </c>
      <c r="K259" s="32"/>
    </row>
    <row r="260" spans="1:11" ht="31.5" outlineLevel="2" x14ac:dyDescent="0.2">
      <c r="A260" s="100" t="s">
        <v>2884</v>
      </c>
      <c r="B260" s="28" t="s">
        <v>1704</v>
      </c>
      <c r="C260" s="29" t="s">
        <v>191</v>
      </c>
      <c r="D260" s="56">
        <v>1</v>
      </c>
      <c r="E260" s="176"/>
      <c r="F260" s="188">
        <f t="shared" si="98"/>
        <v>0</v>
      </c>
      <c r="G260" s="176"/>
      <c r="H260" s="188">
        <f t="shared" ref="H260:H261" si="102">G260*D260</f>
        <v>0</v>
      </c>
      <c r="I260" s="176">
        <f t="shared" ref="I260:I261" si="103">E260+G260</f>
        <v>0</v>
      </c>
      <c r="J260" s="188">
        <f t="shared" ref="J260:J261" si="104">D260*I260</f>
        <v>0</v>
      </c>
      <c r="K260" s="32"/>
    </row>
    <row r="261" spans="1:11" ht="15.75" outlineLevel="2" x14ac:dyDescent="0.2">
      <c r="A261" s="100" t="s">
        <v>2885</v>
      </c>
      <c r="B261" s="28" t="s">
        <v>1705</v>
      </c>
      <c r="C261" s="29" t="s">
        <v>191</v>
      </c>
      <c r="D261" s="56">
        <v>1</v>
      </c>
      <c r="E261" s="176"/>
      <c r="F261" s="188">
        <f t="shared" si="98"/>
        <v>0</v>
      </c>
      <c r="G261" s="176"/>
      <c r="H261" s="188">
        <f t="shared" si="102"/>
        <v>0</v>
      </c>
      <c r="I261" s="176">
        <f t="shared" si="103"/>
        <v>0</v>
      </c>
      <c r="J261" s="188">
        <f t="shared" si="104"/>
        <v>0</v>
      </c>
      <c r="K261" s="32"/>
    </row>
    <row r="262" spans="1:11" ht="15.75" outlineLevel="2" x14ac:dyDescent="0.2">
      <c r="A262" s="100"/>
      <c r="B262" s="99" t="s">
        <v>1129</v>
      </c>
      <c r="C262" s="29"/>
      <c r="D262" s="56"/>
      <c r="E262" s="176"/>
      <c r="F262" s="188"/>
      <c r="G262" s="176"/>
      <c r="H262" s="188"/>
      <c r="I262" s="176"/>
      <c r="J262" s="188"/>
      <c r="K262" s="32"/>
    </row>
    <row r="263" spans="1:11" ht="17.25" customHeight="1" outlineLevel="2" x14ac:dyDescent="0.2">
      <c r="A263" s="100" t="s">
        <v>2886</v>
      </c>
      <c r="B263" s="28" t="s">
        <v>1706</v>
      </c>
      <c r="C263" s="29" t="s">
        <v>191</v>
      </c>
      <c r="D263" s="56">
        <v>2</v>
      </c>
      <c r="E263" s="176"/>
      <c r="F263" s="188">
        <f t="shared" ref="F263:F267" si="105">E263*D263</f>
        <v>0</v>
      </c>
      <c r="G263" s="176"/>
      <c r="H263" s="188">
        <f t="shared" ref="H263:H267" si="106">G263*D263</f>
        <v>0</v>
      </c>
      <c r="I263" s="176">
        <f t="shared" ref="I263:I267" si="107">E263+G263</f>
        <v>0</v>
      </c>
      <c r="J263" s="188">
        <f t="shared" ref="J263:J267" si="108">D263*I263</f>
        <v>0</v>
      </c>
      <c r="K263" s="32"/>
    </row>
    <row r="264" spans="1:11" ht="15.75" outlineLevel="2" x14ac:dyDescent="0.2">
      <c r="A264" s="100" t="s">
        <v>2887</v>
      </c>
      <c r="B264" s="28" t="s">
        <v>1707</v>
      </c>
      <c r="C264" s="29" t="s">
        <v>191</v>
      </c>
      <c r="D264" s="56">
        <v>1</v>
      </c>
      <c r="E264" s="176"/>
      <c r="F264" s="188">
        <f t="shared" si="105"/>
        <v>0</v>
      </c>
      <c r="G264" s="176"/>
      <c r="H264" s="188">
        <f t="shared" si="106"/>
        <v>0</v>
      </c>
      <c r="I264" s="176">
        <f t="shared" si="107"/>
        <v>0</v>
      </c>
      <c r="J264" s="188">
        <f t="shared" si="108"/>
        <v>0</v>
      </c>
      <c r="K264" s="32"/>
    </row>
    <row r="265" spans="1:11" ht="15.75" outlineLevel="2" x14ac:dyDescent="0.2">
      <c r="A265" s="100" t="s">
        <v>2888</v>
      </c>
      <c r="B265" s="28" t="s">
        <v>1708</v>
      </c>
      <c r="C265" s="29" t="s">
        <v>191</v>
      </c>
      <c r="D265" s="56">
        <v>1</v>
      </c>
      <c r="E265" s="176"/>
      <c r="F265" s="188">
        <f t="shared" si="105"/>
        <v>0</v>
      </c>
      <c r="G265" s="176"/>
      <c r="H265" s="188">
        <f t="shared" si="106"/>
        <v>0</v>
      </c>
      <c r="I265" s="176">
        <f t="shared" si="107"/>
        <v>0</v>
      </c>
      <c r="J265" s="188">
        <f t="shared" si="108"/>
        <v>0</v>
      </c>
      <c r="K265" s="32"/>
    </row>
    <row r="266" spans="1:11" ht="15.75" outlineLevel="2" x14ac:dyDescent="0.2">
      <c r="A266" s="100" t="s">
        <v>2889</v>
      </c>
      <c r="B266" s="28" t="s">
        <v>1709</v>
      </c>
      <c r="C266" s="29" t="s">
        <v>191</v>
      </c>
      <c r="D266" s="56">
        <v>1</v>
      </c>
      <c r="E266" s="176"/>
      <c r="F266" s="188">
        <f t="shared" si="105"/>
        <v>0</v>
      </c>
      <c r="G266" s="176"/>
      <c r="H266" s="188">
        <f t="shared" si="106"/>
        <v>0</v>
      </c>
      <c r="I266" s="176">
        <f t="shared" si="107"/>
        <v>0</v>
      </c>
      <c r="J266" s="188">
        <f t="shared" si="108"/>
        <v>0</v>
      </c>
      <c r="K266" s="32"/>
    </row>
    <row r="267" spans="1:11" ht="15.75" outlineLevel="2" x14ac:dyDescent="0.2">
      <c r="A267" s="100" t="s">
        <v>2890</v>
      </c>
      <c r="B267" s="28" t="s">
        <v>1710</v>
      </c>
      <c r="C267" s="29" t="s">
        <v>191</v>
      </c>
      <c r="D267" s="56">
        <v>10</v>
      </c>
      <c r="E267" s="176"/>
      <c r="F267" s="188">
        <f t="shared" si="105"/>
        <v>0</v>
      </c>
      <c r="G267" s="176"/>
      <c r="H267" s="188">
        <f t="shared" si="106"/>
        <v>0</v>
      </c>
      <c r="I267" s="176">
        <f t="shared" si="107"/>
        <v>0</v>
      </c>
      <c r="J267" s="188">
        <f t="shared" si="108"/>
        <v>0</v>
      </c>
      <c r="K267" s="32"/>
    </row>
    <row r="268" spans="1:11" ht="15.75" outlineLevel="2" x14ac:dyDescent="0.2">
      <c r="A268" s="100"/>
      <c r="B268" s="99" t="s">
        <v>1148</v>
      </c>
      <c r="C268" s="29"/>
      <c r="D268" s="56"/>
      <c r="E268" s="176"/>
      <c r="F268" s="188"/>
      <c r="G268" s="176"/>
      <c r="H268" s="188"/>
      <c r="I268" s="176"/>
      <c r="J268" s="188"/>
      <c r="K268" s="32"/>
    </row>
    <row r="269" spans="1:11" ht="15.75" outlineLevel="2" x14ac:dyDescent="0.2">
      <c r="A269" s="100" t="s">
        <v>2891</v>
      </c>
      <c r="B269" s="28" t="s">
        <v>1698</v>
      </c>
      <c r="C269" s="29" t="s">
        <v>244</v>
      </c>
      <c r="D269" s="56">
        <v>15</v>
      </c>
      <c r="E269" s="176"/>
      <c r="F269" s="188">
        <f t="shared" ref="F269:F273" si="109">E269*D269</f>
        <v>0</v>
      </c>
      <c r="G269" s="176"/>
      <c r="H269" s="188">
        <f t="shared" ref="H269:H273" si="110">G269*D269</f>
        <v>0</v>
      </c>
      <c r="I269" s="176">
        <f t="shared" ref="I269:I273" si="111">E269+G269</f>
        <v>0</v>
      </c>
      <c r="J269" s="188">
        <f t="shared" ref="J269:J273" si="112">D269*I269</f>
        <v>0</v>
      </c>
      <c r="K269" s="32"/>
    </row>
    <row r="270" spans="1:11" ht="15.75" outlineLevel="2" x14ac:dyDescent="0.2">
      <c r="A270" s="100" t="s">
        <v>2892</v>
      </c>
      <c r="B270" s="28" t="s">
        <v>1711</v>
      </c>
      <c r="C270" s="29" t="s">
        <v>244</v>
      </c>
      <c r="D270" s="56">
        <v>20</v>
      </c>
      <c r="E270" s="176"/>
      <c r="F270" s="188">
        <f t="shared" si="109"/>
        <v>0</v>
      </c>
      <c r="G270" s="176"/>
      <c r="H270" s="188">
        <f t="shared" si="110"/>
        <v>0</v>
      </c>
      <c r="I270" s="176">
        <f t="shared" si="111"/>
        <v>0</v>
      </c>
      <c r="J270" s="188">
        <f t="shared" si="112"/>
        <v>0</v>
      </c>
      <c r="K270" s="32"/>
    </row>
    <row r="271" spans="1:11" ht="15.75" outlineLevel="2" x14ac:dyDescent="0.2">
      <c r="A271" s="100" t="s">
        <v>2893</v>
      </c>
      <c r="B271" s="28" t="s">
        <v>1700</v>
      </c>
      <c r="C271" s="29" t="s">
        <v>244</v>
      </c>
      <c r="D271" s="56">
        <v>15</v>
      </c>
      <c r="E271" s="176"/>
      <c r="F271" s="188">
        <f t="shared" si="109"/>
        <v>0</v>
      </c>
      <c r="G271" s="176"/>
      <c r="H271" s="188">
        <f t="shared" si="110"/>
        <v>0</v>
      </c>
      <c r="I271" s="176">
        <f t="shared" si="111"/>
        <v>0</v>
      </c>
      <c r="J271" s="188">
        <f t="shared" si="112"/>
        <v>0</v>
      </c>
      <c r="K271" s="32"/>
    </row>
    <row r="272" spans="1:11" ht="31.5" outlineLevel="2" x14ac:dyDescent="0.2">
      <c r="A272" s="100" t="s">
        <v>2894</v>
      </c>
      <c r="B272" s="28" t="s">
        <v>1224</v>
      </c>
      <c r="C272" s="29" t="s">
        <v>244</v>
      </c>
      <c r="D272" s="56">
        <v>45</v>
      </c>
      <c r="E272" s="176"/>
      <c r="F272" s="188">
        <f t="shared" si="109"/>
        <v>0</v>
      </c>
      <c r="G272" s="176"/>
      <c r="H272" s="188">
        <f t="shared" si="110"/>
        <v>0</v>
      </c>
      <c r="I272" s="176">
        <f t="shared" si="111"/>
        <v>0</v>
      </c>
      <c r="J272" s="188">
        <f t="shared" si="112"/>
        <v>0</v>
      </c>
      <c r="K272" s="32"/>
    </row>
    <row r="273" spans="1:11" ht="31.5" outlineLevel="2" x14ac:dyDescent="0.2">
      <c r="A273" s="100" t="s">
        <v>2895</v>
      </c>
      <c r="B273" s="28" t="s">
        <v>1701</v>
      </c>
      <c r="C273" s="29" t="s">
        <v>570</v>
      </c>
      <c r="D273" s="56">
        <v>1</v>
      </c>
      <c r="E273" s="176"/>
      <c r="F273" s="188">
        <f t="shared" si="109"/>
        <v>0</v>
      </c>
      <c r="G273" s="176"/>
      <c r="H273" s="188">
        <f t="shared" si="110"/>
        <v>0</v>
      </c>
      <c r="I273" s="176">
        <f t="shared" si="111"/>
        <v>0</v>
      </c>
      <c r="J273" s="188">
        <f t="shared" si="112"/>
        <v>0</v>
      </c>
      <c r="K273" s="32"/>
    </row>
    <row r="274" spans="1:11" ht="15.75" outlineLevel="2" x14ac:dyDescent="0.2">
      <c r="A274" s="100" t="s">
        <v>2896</v>
      </c>
      <c r="B274" s="28" t="s">
        <v>1702</v>
      </c>
      <c r="C274" s="29" t="s">
        <v>191</v>
      </c>
      <c r="D274" s="56">
        <v>100</v>
      </c>
      <c r="E274" s="176"/>
      <c r="F274" s="188"/>
      <c r="G274" s="176"/>
      <c r="H274" s="188"/>
      <c r="I274" s="176"/>
      <c r="J274" s="188"/>
      <c r="K274" s="32"/>
    </row>
    <row r="275" spans="1:11" ht="31.5" outlineLevel="2" x14ac:dyDescent="0.2">
      <c r="A275" s="100" t="s">
        <v>2897</v>
      </c>
      <c r="B275" s="28" t="s">
        <v>1065</v>
      </c>
      <c r="C275" s="29" t="s">
        <v>191</v>
      </c>
      <c r="D275" s="56">
        <v>1</v>
      </c>
      <c r="E275" s="176"/>
      <c r="F275" s="188">
        <f t="shared" ref="F275:F276" si="113">E275*D275</f>
        <v>0</v>
      </c>
      <c r="G275" s="176"/>
      <c r="H275" s="188">
        <f t="shared" ref="H275:H276" si="114">G275*D275</f>
        <v>0</v>
      </c>
      <c r="I275" s="176">
        <f t="shared" ref="I275:I276" si="115">E275+G275</f>
        <v>0</v>
      </c>
      <c r="J275" s="188">
        <f t="shared" ref="J275:J276" si="116">D275*I275</f>
        <v>0</v>
      </c>
      <c r="K275" s="32"/>
    </row>
    <row r="276" spans="1:11" ht="31.5" outlineLevel="2" x14ac:dyDescent="0.2">
      <c r="A276" s="100" t="s">
        <v>2898</v>
      </c>
      <c r="B276" s="28" t="s">
        <v>1242</v>
      </c>
      <c r="C276" s="29" t="s">
        <v>244</v>
      </c>
      <c r="D276" s="56">
        <v>1</v>
      </c>
      <c r="E276" s="176"/>
      <c r="F276" s="188">
        <f t="shared" si="113"/>
        <v>0</v>
      </c>
      <c r="G276" s="176"/>
      <c r="H276" s="188">
        <f t="shared" si="114"/>
        <v>0</v>
      </c>
      <c r="I276" s="176">
        <f t="shared" si="115"/>
        <v>0</v>
      </c>
      <c r="J276" s="188">
        <f t="shared" si="116"/>
        <v>0</v>
      </c>
      <c r="K276" s="32"/>
    </row>
    <row r="277" spans="1:11" ht="15.75" outlineLevel="2" x14ac:dyDescent="0.2">
      <c r="A277" s="100"/>
      <c r="B277" s="99" t="s">
        <v>1712</v>
      </c>
      <c r="C277" s="29"/>
      <c r="D277" s="56"/>
      <c r="E277" s="176"/>
      <c r="F277" s="188"/>
      <c r="G277" s="176"/>
      <c r="H277" s="188"/>
      <c r="I277" s="176"/>
      <c r="J277" s="188"/>
      <c r="K277" s="32"/>
    </row>
    <row r="278" spans="1:11" ht="31.5" outlineLevel="2" x14ac:dyDescent="0.2">
      <c r="A278" s="100" t="s">
        <v>2899</v>
      </c>
      <c r="B278" s="28" t="s">
        <v>1713</v>
      </c>
      <c r="C278" s="29" t="s">
        <v>191</v>
      </c>
      <c r="D278" s="56">
        <v>1</v>
      </c>
      <c r="E278" s="193"/>
      <c r="F278" s="188">
        <f t="shared" ref="F278:F291" si="117">E278*D278</f>
        <v>0</v>
      </c>
      <c r="G278" s="176"/>
      <c r="H278" s="188">
        <f t="shared" ref="H278:H291" si="118">G278*D278</f>
        <v>0</v>
      </c>
      <c r="I278" s="176">
        <f t="shared" ref="I278:I291" si="119">E278+G278</f>
        <v>0</v>
      </c>
      <c r="J278" s="188">
        <f t="shared" ref="J278:J291" si="120">D278*I278</f>
        <v>0</v>
      </c>
      <c r="K278" s="32"/>
    </row>
    <row r="279" spans="1:11" ht="31.5" outlineLevel="2" x14ac:dyDescent="0.2">
      <c r="A279" s="100" t="s">
        <v>2900</v>
      </c>
      <c r="B279" s="28" t="s">
        <v>1714</v>
      </c>
      <c r="C279" s="29" t="s">
        <v>191</v>
      </c>
      <c r="D279" s="56">
        <v>1</v>
      </c>
      <c r="E279" s="176"/>
      <c r="F279" s="188">
        <f t="shared" si="117"/>
        <v>0</v>
      </c>
      <c r="G279" s="176"/>
      <c r="H279" s="188">
        <f t="shared" si="118"/>
        <v>0</v>
      </c>
      <c r="I279" s="176">
        <f t="shared" si="119"/>
        <v>0</v>
      </c>
      <c r="J279" s="188">
        <f t="shared" si="120"/>
        <v>0</v>
      </c>
      <c r="K279" s="32"/>
    </row>
    <row r="280" spans="1:11" ht="15.75" outlineLevel="2" x14ac:dyDescent="0.2">
      <c r="A280" s="100" t="s">
        <v>2901</v>
      </c>
      <c r="B280" s="28" t="s">
        <v>1715</v>
      </c>
      <c r="C280" s="29" t="s">
        <v>191</v>
      </c>
      <c r="D280" s="56">
        <v>1</v>
      </c>
      <c r="E280" s="176"/>
      <c r="F280" s="188">
        <f t="shared" si="117"/>
        <v>0</v>
      </c>
      <c r="G280" s="176"/>
      <c r="H280" s="188">
        <f t="shared" si="118"/>
        <v>0</v>
      </c>
      <c r="I280" s="176">
        <f t="shared" si="119"/>
        <v>0</v>
      </c>
      <c r="J280" s="188">
        <f t="shared" si="120"/>
        <v>0</v>
      </c>
      <c r="K280" s="32"/>
    </row>
    <row r="281" spans="1:11" ht="31.5" outlineLevel="2" x14ac:dyDescent="0.2">
      <c r="A281" s="100" t="s">
        <v>2902</v>
      </c>
      <c r="B281" s="28" t="s">
        <v>1716</v>
      </c>
      <c r="C281" s="29" t="s">
        <v>191</v>
      </c>
      <c r="D281" s="56">
        <v>1</v>
      </c>
      <c r="E281" s="176"/>
      <c r="F281" s="188">
        <f t="shared" si="117"/>
        <v>0</v>
      </c>
      <c r="G281" s="176"/>
      <c r="H281" s="188">
        <f t="shared" si="118"/>
        <v>0</v>
      </c>
      <c r="I281" s="176">
        <f t="shared" si="119"/>
        <v>0</v>
      </c>
      <c r="J281" s="188">
        <f t="shared" si="120"/>
        <v>0</v>
      </c>
      <c r="K281" s="32"/>
    </row>
    <row r="282" spans="1:11" ht="31.5" outlineLevel="2" x14ac:dyDescent="0.2">
      <c r="A282" s="100" t="s">
        <v>2903</v>
      </c>
      <c r="B282" s="28" t="s">
        <v>1717</v>
      </c>
      <c r="C282" s="29" t="s">
        <v>570</v>
      </c>
      <c r="D282" s="56">
        <v>3</v>
      </c>
      <c r="E282" s="176"/>
      <c r="F282" s="188">
        <f t="shared" si="117"/>
        <v>0</v>
      </c>
      <c r="G282" s="176"/>
      <c r="H282" s="188">
        <f t="shared" si="118"/>
        <v>0</v>
      </c>
      <c r="I282" s="176">
        <f t="shared" si="119"/>
        <v>0</v>
      </c>
      <c r="J282" s="188">
        <f t="shared" si="120"/>
        <v>0</v>
      </c>
      <c r="K282" s="32"/>
    </row>
    <row r="283" spans="1:11" ht="15.75" outlineLevel="2" x14ac:dyDescent="0.2">
      <c r="A283" s="100" t="s">
        <v>2904</v>
      </c>
      <c r="B283" s="28" t="s">
        <v>1718</v>
      </c>
      <c r="C283" s="29" t="s">
        <v>191</v>
      </c>
      <c r="D283" s="56">
        <v>1</v>
      </c>
      <c r="E283" s="176"/>
      <c r="F283" s="188">
        <f t="shared" si="117"/>
        <v>0</v>
      </c>
      <c r="G283" s="176"/>
      <c r="H283" s="188">
        <f t="shared" si="118"/>
        <v>0</v>
      </c>
      <c r="I283" s="176">
        <f t="shared" si="119"/>
        <v>0</v>
      </c>
      <c r="J283" s="188">
        <f t="shared" si="120"/>
        <v>0</v>
      </c>
      <c r="K283" s="32"/>
    </row>
    <row r="284" spans="1:11" ht="47.25" outlineLevel="2" x14ac:dyDescent="0.2">
      <c r="A284" s="100" t="s">
        <v>2905</v>
      </c>
      <c r="B284" s="28" t="s">
        <v>1719</v>
      </c>
      <c r="C284" s="29" t="s">
        <v>191</v>
      </c>
      <c r="D284" s="56">
        <v>1</v>
      </c>
      <c r="E284" s="193"/>
      <c r="F284" s="188">
        <f t="shared" si="117"/>
        <v>0</v>
      </c>
      <c r="G284" s="176"/>
      <c r="H284" s="188">
        <f t="shared" si="118"/>
        <v>0</v>
      </c>
      <c r="I284" s="176">
        <f t="shared" si="119"/>
        <v>0</v>
      </c>
      <c r="J284" s="188">
        <f t="shared" si="120"/>
        <v>0</v>
      </c>
      <c r="K284" s="32"/>
    </row>
    <row r="285" spans="1:11" ht="47.25" outlineLevel="2" x14ac:dyDescent="0.2">
      <c r="A285" s="100" t="s">
        <v>2906</v>
      </c>
      <c r="B285" s="28" t="s">
        <v>1720</v>
      </c>
      <c r="C285" s="29" t="s">
        <v>191</v>
      </c>
      <c r="D285" s="56">
        <v>1</v>
      </c>
      <c r="E285" s="193"/>
      <c r="F285" s="188">
        <f t="shared" si="117"/>
        <v>0</v>
      </c>
      <c r="G285" s="176"/>
      <c r="H285" s="188">
        <f t="shared" si="118"/>
        <v>0</v>
      </c>
      <c r="I285" s="176">
        <f t="shared" si="119"/>
        <v>0</v>
      </c>
      <c r="J285" s="188">
        <f t="shared" si="120"/>
        <v>0</v>
      </c>
      <c r="K285" s="32"/>
    </row>
    <row r="286" spans="1:11" ht="31.5" outlineLevel="2" x14ac:dyDescent="0.2">
      <c r="A286" s="100" t="s">
        <v>2907</v>
      </c>
      <c r="B286" s="28" t="s">
        <v>1721</v>
      </c>
      <c r="C286" s="29" t="s">
        <v>191</v>
      </c>
      <c r="D286" s="56">
        <v>2</v>
      </c>
      <c r="E286" s="193"/>
      <c r="F286" s="188">
        <f t="shared" si="117"/>
        <v>0</v>
      </c>
      <c r="G286" s="176"/>
      <c r="H286" s="188">
        <f t="shared" si="118"/>
        <v>0</v>
      </c>
      <c r="I286" s="176">
        <f t="shared" si="119"/>
        <v>0</v>
      </c>
      <c r="J286" s="188">
        <f t="shared" si="120"/>
        <v>0</v>
      </c>
      <c r="K286" s="32"/>
    </row>
    <row r="287" spans="1:11" ht="31.5" outlineLevel="2" x14ac:dyDescent="0.2">
      <c r="A287" s="100" t="s">
        <v>2908</v>
      </c>
      <c r="B287" s="28" t="s">
        <v>1722</v>
      </c>
      <c r="C287" s="29" t="s">
        <v>191</v>
      </c>
      <c r="D287" s="56">
        <v>1</v>
      </c>
      <c r="E287" s="193"/>
      <c r="F287" s="188">
        <f t="shared" si="117"/>
        <v>0</v>
      </c>
      <c r="G287" s="176"/>
      <c r="H287" s="188">
        <f t="shared" si="118"/>
        <v>0</v>
      </c>
      <c r="I287" s="176">
        <f t="shared" si="119"/>
        <v>0</v>
      </c>
      <c r="J287" s="188">
        <f t="shared" si="120"/>
        <v>0</v>
      </c>
      <c r="K287" s="32"/>
    </row>
    <row r="288" spans="1:11" ht="15.75" outlineLevel="2" x14ac:dyDescent="0.2">
      <c r="A288" s="100" t="s">
        <v>2909</v>
      </c>
      <c r="B288" s="28" t="s">
        <v>1723</v>
      </c>
      <c r="C288" s="29" t="s">
        <v>191</v>
      </c>
      <c r="D288" s="56">
        <v>1</v>
      </c>
      <c r="E288" s="193"/>
      <c r="F288" s="188">
        <f t="shared" si="117"/>
        <v>0</v>
      </c>
      <c r="G288" s="176"/>
      <c r="H288" s="188">
        <f t="shared" si="118"/>
        <v>0</v>
      </c>
      <c r="I288" s="176">
        <f t="shared" si="119"/>
        <v>0</v>
      </c>
      <c r="J288" s="188">
        <f t="shared" si="120"/>
        <v>0</v>
      </c>
      <c r="K288" s="32"/>
    </row>
    <row r="289" spans="1:11" ht="15.75" outlineLevel="2" x14ac:dyDescent="0.2">
      <c r="A289" s="100" t="s">
        <v>2910</v>
      </c>
      <c r="B289" s="28" t="s">
        <v>1724</v>
      </c>
      <c r="C289" s="29" t="s">
        <v>191</v>
      </c>
      <c r="D289" s="56">
        <v>1</v>
      </c>
      <c r="E289" s="193"/>
      <c r="F289" s="188">
        <f t="shared" si="117"/>
        <v>0</v>
      </c>
      <c r="G289" s="176"/>
      <c r="H289" s="188">
        <f t="shared" si="118"/>
        <v>0</v>
      </c>
      <c r="I289" s="176">
        <f t="shared" si="119"/>
        <v>0</v>
      </c>
      <c r="J289" s="188">
        <f t="shared" si="120"/>
        <v>0</v>
      </c>
      <c r="K289" s="32"/>
    </row>
    <row r="290" spans="1:11" ht="31.5" outlineLevel="2" x14ac:dyDescent="0.2">
      <c r="A290" s="100" t="s">
        <v>2911</v>
      </c>
      <c r="B290" s="28" t="s">
        <v>1725</v>
      </c>
      <c r="C290" s="29" t="s">
        <v>191</v>
      </c>
      <c r="D290" s="56">
        <v>1</v>
      </c>
      <c r="E290" s="193"/>
      <c r="F290" s="188">
        <f t="shared" si="117"/>
        <v>0</v>
      </c>
      <c r="G290" s="176"/>
      <c r="H290" s="188">
        <f t="shared" si="118"/>
        <v>0</v>
      </c>
      <c r="I290" s="176">
        <f t="shared" si="119"/>
        <v>0</v>
      </c>
      <c r="J290" s="188">
        <f t="shared" si="120"/>
        <v>0</v>
      </c>
      <c r="K290" s="32"/>
    </row>
    <row r="291" spans="1:11" ht="15.75" outlineLevel="2" x14ac:dyDescent="0.2">
      <c r="A291" s="100" t="s">
        <v>2912</v>
      </c>
      <c r="B291" s="28" t="s">
        <v>1726</v>
      </c>
      <c r="C291" s="29" t="s">
        <v>191</v>
      </c>
      <c r="D291" s="56">
        <v>1</v>
      </c>
      <c r="E291" s="193"/>
      <c r="F291" s="188">
        <f t="shared" si="117"/>
        <v>0</v>
      </c>
      <c r="G291" s="176"/>
      <c r="H291" s="188">
        <f t="shared" si="118"/>
        <v>0</v>
      </c>
      <c r="I291" s="176">
        <f t="shared" si="119"/>
        <v>0</v>
      </c>
      <c r="J291" s="188">
        <f t="shared" si="120"/>
        <v>0</v>
      </c>
      <c r="K291" s="32"/>
    </row>
    <row r="292" spans="1:11" ht="15.75" outlineLevel="2" x14ac:dyDescent="0.2">
      <c r="A292" s="100"/>
      <c r="B292" s="99" t="s">
        <v>1115</v>
      </c>
      <c r="C292" s="29"/>
      <c r="D292" s="56"/>
      <c r="E292" s="193"/>
      <c r="F292" s="188"/>
      <c r="G292" s="176"/>
      <c r="H292" s="188"/>
      <c r="I292" s="176"/>
      <c r="J292" s="188"/>
      <c r="K292" s="32"/>
    </row>
    <row r="293" spans="1:11" ht="31.5" outlineLevel="2" x14ac:dyDescent="0.2">
      <c r="A293" s="100" t="s">
        <v>2913</v>
      </c>
      <c r="B293" s="28" t="s">
        <v>1727</v>
      </c>
      <c r="C293" s="29" t="s">
        <v>1728</v>
      </c>
      <c r="D293" s="56">
        <v>2</v>
      </c>
      <c r="E293" s="193"/>
      <c r="F293" s="188">
        <f t="shared" ref="F293" si="121">E293*D293</f>
        <v>0</v>
      </c>
      <c r="G293" s="176"/>
      <c r="H293" s="188">
        <f t="shared" ref="H293" si="122">G293*D293</f>
        <v>0</v>
      </c>
      <c r="I293" s="176">
        <f t="shared" ref="I293" si="123">E293+G293</f>
        <v>0</v>
      </c>
      <c r="J293" s="188">
        <f t="shared" ref="J293" si="124">D293*I293</f>
        <v>0</v>
      </c>
      <c r="K293" s="32"/>
    </row>
    <row r="294" spans="1:11" ht="15.75" outlineLevel="2" x14ac:dyDescent="0.2">
      <c r="A294" s="100"/>
      <c r="B294" s="99" t="s">
        <v>1729</v>
      </c>
      <c r="C294" s="29"/>
      <c r="D294" s="56"/>
      <c r="E294" s="193"/>
      <c r="F294" s="188"/>
      <c r="G294" s="176"/>
      <c r="H294" s="188"/>
      <c r="I294" s="176"/>
      <c r="J294" s="188"/>
      <c r="K294" s="32"/>
    </row>
    <row r="295" spans="1:11" ht="31.5" outlineLevel="2" x14ac:dyDescent="0.2">
      <c r="A295" s="100" t="s">
        <v>2914</v>
      </c>
      <c r="B295" s="28" t="s">
        <v>1730</v>
      </c>
      <c r="C295" s="29" t="s">
        <v>191</v>
      </c>
      <c r="D295" s="56">
        <v>2</v>
      </c>
      <c r="E295" s="193"/>
      <c r="F295" s="188">
        <f t="shared" ref="F295:F296" si="125">E295*D295</f>
        <v>0</v>
      </c>
      <c r="G295" s="176"/>
      <c r="H295" s="188">
        <f t="shared" ref="H295:H296" si="126">G295*D295</f>
        <v>0</v>
      </c>
      <c r="I295" s="176">
        <f t="shared" ref="I295:I296" si="127">E295+G295</f>
        <v>0</v>
      </c>
      <c r="J295" s="188">
        <f t="shared" ref="J295:J296" si="128">D295*I295</f>
        <v>0</v>
      </c>
      <c r="K295" s="32"/>
    </row>
    <row r="296" spans="1:11" ht="15.75" outlineLevel="2" x14ac:dyDescent="0.2">
      <c r="A296" s="100" t="s">
        <v>2915</v>
      </c>
      <c r="B296" s="28" t="s">
        <v>1731</v>
      </c>
      <c r="C296" s="29" t="s">
        <v>191</v>
      </c>
      <c r="D296" s="56">
        <v>2</v>
      </c>
      <c r="E296" s="193"/>
      <c r="F296" s="188">
        <f t="shared" si="125"/>
        <v>0</v>
      </c>
      <c r="G296" s="176"/>
      <c r="H296" s="188">
        <f t="shared" si="126"/>
        <v>0</v>
      </c>
      <c r="I296" s="176">
        <f t="shared" si="127"/>
        <v>0</v>
      </c>
      <c r="J296" s="188">
        <f t="shared" si="128"/>
        <v>0</v>
      </c>
      <c r="K296" s="32"/>
    </row>
    <row r="297" spans="1:11" ht="15.75" outlineLevel="2" x14ac:dyDescent="0.2">
      <c r="A297" s="100"/>
      <c r="B297" s="99" t="s">
        <v>1732</v>
      </c>
      <c r="C297" s="29"/>
      <c r="D297" s="56"/>
      <c r="E297" s="176"/>
      <c r="F297" s="188"/>
      <c r="G297" s="176"/>
      <c r="H297" s="188"/>
      <c r="I297" s="176"/>
      <c r="J297" s="188"/>
      <c r="K297" s="32"/>
    </row>
    <row r="298" spans="1:11" ht="31.5" outlineLevel="2" x14ac:dyDescent="0.2">
      <c r="A298" s="100" t="s">
        <v>2916</v>
      </c>
      <c r="B298" s="28" t="s">
        <v>1052</v>
      </c>
      <c r="C298" s="29" t="s">
        <v>191</v>
      </c>
      <c r="D298" s="56">
        <v>2</v>
      </c>
      <c r="E298" s="176"/>
      <c r="F298" s="188">
        <f t="shared" ref="F298:F318" si="129">E298*D298</f>
        <v>0</v>
      </c>
      <c r="G298" s="176"/>
      <c r="H298" s="188">
        <f t="shared" ref="H298:H318" si="130">G298*D298</f>
        <v>0</v>
      </c>
      <c r="I298" s="176">
        <f t="shared" ref="I298:I318" si="131">E298+G298</f>
        <v>0</v>
      </c>
      <c r="J298" s="188">
        <f t="shared" ref="J298:J318" si="132">D298*I298</f>
        <v>0</v>
      </c>
      <c r="K298" s="32"/>
    </row>
    <row r="299" spans="1:11" ht="15.75" outlineLevel="2" x14ac:dyDescent="0.2">
      <c r="A299" s="100" t="s">
        <v>2917</v>
      </c>
      <c r="B299" s="28" t="s">
        <v>1087</v>
      </c>
      <c r="C299" s="29" t="s">
        <v>191</v>
      </c>
      <c r="D299" s="56">
        <v>5</v>
      </c>
      <c r="E299" s="176"/>
      <c r="F299" s="188">
        <f t="shared" si="129"/>
        <v>0</v>
      </c>
      <c r="G299" s="176"/>
      <c r="H299" s="188">
        <f t="shared" si="130"/>
        <v>0</v>
      </c>
      <c r="I299" s="176">
        <f t="shared" si="131"/>
        <v>0</v>
      </c>
      <c r="J299" s="188">
        <f t="shared" si="132"/>
        <v>0</v>
      </c>
      <c r="K299" s="32"/>
    </row>
    <row r="300" spans="1:11" ht="31.5" outlineLevel="2" x14ac:dyDescent="0.2">
      <c r="A300" s="100" t="s">
        <v>2918</v>
      </c>
      <c r="B300" s="28" t="s">
        <v>1733</v>
      </c>
      <c r="C300" s="29" t="s">
        <v>244</v>
      </c>
      <c r="D300" s="56">
        <v>3</v>
      </c>
      <c r="E300" s="176"/>
      <c r="F300" s="188">
        <f t="shared" si="129"/>
        <v>0</v>
      </c>
      <c r="G300" s="176"/>
      <c r="H300" s="188">
        <f t="shared" si="130"/>
        <v>0</v>
      </c>
      <c r="I300" s="176">
        <f t="shared" si="131"/>
        <v>0</v>
      </c>
      <c r="J300" s="188">
        <f t="shared" si="132"/>
        <v>0</v>
      </c>
      <c r="K300" s="32"/>
    </row>
    <row r="301" spans="1:11" ht="15.75" outlineLevel="2" x14ac:dyDescent="0.2">
      <c r="A301" s="100" t="s">
        <v>2919</v>
      </c>
      <c r="B301" s="28" t="s">
        <v>1734</v>
      </c>
      <c r="C301" s="29" t="s">
        <v>191</v>
      </c>
      <c r="D301" s="56">
        <v>1</v>
      </c>
      <c r="E301" s="176"/>
      <c r="F301" s="188">
        <f t="shared" si="129"/>
        <v>0</v>
      </c>
      <c r="G301" s="176"/>
      <c r="H301" s="188">
        <f t="shared" si="130"/>
        <v>0</v>
      </c>
      <c r="I301" s="176">
        <f t="shared" si="131"/>
        <v>0</v>
      </c>
      <c r="J301" s="188">
        <f t="shared" si="132"/>
        <v>0</v>
      </c>
      <c r="K301" s="32"/>
    </row>
    <row r="302" spans="1:11" ht="31.5" outlineLevel="2" x14ac:dyDescent="0.2">
      <c r="A302" s="100" t="s">
        <v>2920</v>
      </c>
      <c r="B302" s="28" t="s">
        <v>1058</v>
      </c>
      <c r="C302" s="29" t="s">
        <v>244</v>
      </c>
      <c r="D302" s="56">
        <v>2</v>
      </c>
      <c r="E302" s="176"/>
      <c r="F302" s="188">
        <f t="shared" si="129"/>
        <v>0</v>
      </c>
      <c r="G302" s="176"/>
      <c r="H302" s="188">
        <f t="shared" si="130"/>
        <v>0</v>
      </c>
      <c r="I302" s="176">
        <f t="shared" si="131"/>
        <v>0</v>
      </c>
      <c r="J302" s="188">
        <f t="shared" si="132"/>
        <v>0</v>
      </c>
      <c r="K302" s="32"/>
    </row>
    <row r="303" spans="1:11" ht="15.75" outlineLevel="2" x14ac:dyDescent="0.2">
      <c r="A303" s="100" t="s">
        <v>2921</v>
      </c>
      <c r="B303" s="28" t="s">
        <v>1735</v>
      </c>
      <c r="C303" s="29" t="s">
        <v>191</v>
      </c>
      <c r="D303" s="56">
        <v>2</v>
      </c>
      <c r="E303" s="176"/>
      <c r="F303" s="188">
        <f t="shared" si="129"/>
        <v>0</v>
      </c>
      <c r="G303" s="176"/>
      <c r="H303" s="188">
        <f t="shared" si="130"/>
        <v>0</v>
      </c>
      <c r="I303" s="176">
        <f t="shared" si="131"/>
        <v>0</v>
      </c>
      <c r="J303" s="188">
        <f t="shared" si="132"/>
        <v>0</v>
      </c>
      <c r="K303" s="32"/>
    </row>
    <row r="304" spans="1:11" ht="31.5" outlineLevel="2" x14ac:dyDescent="0.2">
      <c r="A304" s="100" t="s">
        <v>2922</v>
      </c>
      <c r="B304" s="28" t="s">
        <v>1224</v>
      </c>
      <c r="C304" s="29" t="s">
        <v>244</v>
      </c>
      <c r="D304" s="56">
        <v>30</v>
      </c>
      <c r="E304" s="176"/>
      <c r="F304" s="188">
        <f t="shared" si="129"/>
        <v>0</v>
      </c>
      <c r="G304" s="176"/>
      <c r="H304" s="188">
        <f t="shared" si="130"/>
        <v>0</v>
      </c>
      <c r="I304" s="176">
        <f t="shared" si="131"/>
        <v>0</v>
      </c>
      <c r="J304" s="188">
        <f t="shared" si="132"/>
        <v>0</v>
      </c>
      <c r="K304" s="32"/>
    </row>
    <row r="305" spans="1:11" ht="31.5" outlineLevel="2" x14ac:dyDescent="0.2">
      <c r="A305" s="100" t="s">
        <v>2923</v>
      </c>
      <c r="B305" s="28" t="s">
        <v>1701</v>
      </c>
      <c r="C305" s="29" t="s">
        <v>570</v>
      </c>
      <c r="D305" s="56">
        <v>1</v>
      </c>
      <c r="E305" s="176"/>
      <c r="F305" s="188">
        <f t="shared" si="129"/>
        <v>0</v>
      </c>
      <c r="G305" s="176"/>
      <c r="H305" s="188">
        <f t="shared" si="130"/>
        <v>0</v>
      </c>
      <c r="I305" s="176">
        <f t="shared" si="131"/>
        <v>0</v>
      </c>
      <c r="J305" s="188">
        <f t="shared" si="132"/>
        <v>0</v>
      </c>
      <c r="K305" s="32"/>
    </row>
    <row r="306" spans="1:11" ht="15.75" outlineLevel="2" x14ac:dyDescent="0.2">
      <c r="A306" s="100" t="s">
        <v>2924</v>
      </c>
      <c r="B306" s="28" t="s">
        <v>1702</v>
      </c>
      <c r="C306" s="29" t="s">
        <v>191</v>
      </c>
      <c r="D306" s="56">
        <v>100</v>
      </c>
      <c r="E306" s="176"/>
      <c r="F306" s="188"/>
      <c r="G306" s="176"/>
      <c r="H306" s="188"/>
      <c r="I306" s="176"/>
      <c r="J306" s="188"/>
      <c r="K306" s="32"/>
    </row>
    <row r="307" spans="1:11" ht="15.75" outlineLevel="2" x14ac:dyDescent="0.2">
      <c r="A307" s="100" t="s">
        <v>2925</v>
      </c>
      <c r="B307" s="28" t="s">
        <v>1736</v>
      </c>
      <c r="C307" s="29" t="s">
        <v>191</v>
      </c>
      <c r="D307" s="56">
        <v>2</v>
      </c>
      <c r="E307" s="176"/>
      <c r="F307" s="188">
        <f t="shared" si="129"/>
        <v>0</v>
      </c>
      <c r="G307" s="176"/>
      <c r="H307" s="188">
        <f t="shared" si="130"/>
        <v>0</v>
      </c>
      <c r="I307" s="176">
        <f t="shared" si="131"/>
        <v>0</v>
      </c>
      <c r="J307" s="188">
        <f t="shared" si="132"/>
        <v>0</v>
      </c>
      <c r="K307" s="32"/>
    </row>
    <row r="308" spans="1:11" ht="15.75" outlineLevel="2" x14ac:dyDescent="0.2">
      <c r="A308" s="100" t="s">
        <v>2926</v>
      </c>
      <c r="B308" s="28" t="s">
        <v>1737</v>
      </c>
      <c r="C308" s="29" t="s">
        <v>191</v>
      </c>
      <c r="D308" s="56">
        <v>16</v>
      </c>
      <c r="E308" s="193"/>
      <c r="F308" s="188">
        <f t="shared" si="129"/>
        <v>0</v>
      </c>
      <c r="G308" s="176"/>
      <c r="H308" s="188">
        <f t="shared" si="130"/>
        <v>0</v>
      </c>
      <c r="I308" s="176">
        <f t="shared" si="131"/>
        <v>0</v>
      </c>
      <c r="J308" s="188">
        <f t="shared" si="132"/>
        <v>0</v>
      </c>
      <c r="K308" s="32"/>
    </row>
    <row r="309" spans="1:11" ht="15.75" outlineLevel="2" x14ac:dyDescent="0.2">
      <c r="A309" s="100" t="s">
        <v>2927</v>
      </c>
      <c r="B309" s="28" t="s">
        <v>1738</v>
      </c>
      <c r="C309" s="29" t="s">
        <v>191</v>
      </c>
      <c r="D309" s="56">
        <v>16</v>
      </c>
      <c r="E309" s="193"/>
      <c r="F309" s="188">
        <f t="shared" si="129"/>
        <v>0</v>
      </c>
      <c r="G309" s="176"/>
      <c r="H309" s="188">
        <f t="shared" si="130"/>
        <v>0</v>
      </c>
      <c r="I309" s="176">
        <f t="shared" si="131"/>
        <v>0</v>
      </c>
      <c r="J309" s="188">
        <f t="shared" si="132"/>
        <v>0</v>
      </c>
      <c r="K309" s="32"/>
    </row>
    <row r="310" spans="1:11" ht="31.5" outlineLevel="2" x14ac:dyDescent="0.2">
      <c r="A310" s="100" t="s">
        <v>2928</v>
      </c>
      <c r="B310" s="28" t="s">
        <v>1065</v>
      </c>
      <c r="C310" s="29" t="s">
        <v>191</v>
      </c>
      <c r="D310" s="56">
        <v>1</v>
      </c>
      <c r="E310" s="176"/>
      <c r="F310" s="188">
        <f t="shared" si="129"/>
        <v>0</v>
      </c>
      <c r="G310" s="176"/>
      <c r="H310" s="188">
        <f t="shared" si="130"/>
        <v>0</v>
      </c>
      <c r="I310" s="176">
        <f t="shared" si="131"/>
        <v>0</v>
      </c>
      <c r="J310" s="188">
        <f t="shared" si="132"/>
        <v>0</v>
      </c>
      <c r="K310" s="32"/>
    </row>
    <row r="311" spans="1:11" ht="15.75" outlineLevel="2" x14ac:dyDescent="0.2">
      <c r="A311" s="100" t="s">
        <v>2929</v>
      </c>
      <c r="B311" s="28" t="s">
        <v>1739</v>
      </c>
      <c r="C311" s="29" t="s">
        <v>191</v>
      </c>
      <c r="D311" s="56">
        <v>4</v>
      </c>
      <c r="E311" s="193"/>
      <c r="F311" s="188">
        <f t="shared" si="129"/>
        <v>0</v>
      </c>
      <c r="G311" s="176"/>
      <c r="H311" s="188">
        <f t="shared" si="130"/>
        <v>0</v>
      </c>
      <c r="I311" s="176">
        <f t="shared" si="131"/>
        <v>0</v>
      </c>
      <c r="J311" s="188">
        <f t="shared" si="132"/>
        <v>0</v>
      </c>
      <c r="K311" s="32"/>
    </row>
    <row r="312" spans="1:11" ht="15.75" outlineLevel="2" x14ac:dyDescent="0.2">
      <c r="A312" s="100"/>
      <c r="B312" s="99" t="s">
        <v>1740</v>
      </c>
      <c r="C312" s="29"/>
      <c r="D312" s="56"/>
      <c r="E312" s="193"/>
      <c r="F312" s="188"/>
      <c r="G312" s="176"/>
      <c r="H312" s="188"/>
      <c r="I312" s="176"/>
      <c r="J312" s="188"/>
      <c r="K312" s="32"/>
    </row>
    <row r="313" spans="1:11" ht="15.75" outlineLevel="2" x14ac:dyDescent="0.2">
      <c r="A313" s="100" t="s">
        <v>2930</v>
      </c>
      <c r="B313" s="28" t="s">
        <v>1741</v>
      </c>
      <c r="C313" s="29" t="s">
        <v>191</v>
      </c>
      <c r="D313" s="56">
        <v>2</v>
      </c>
      <c r="E313" s="193"/>
      <c r="F313" s="188">
        <f t="shared" si="129"/>
        <v>0</v>
      </c>
      <c r="G313" s="176"/>
      <c r="H313" s="188">
        <f t="shared" si="130"/>
        <v>0</v>
      </c>
      <c r="I313" s="176">
        <f t="shared" si="131"/>
        <v>0</v>
      </c>
      <c r="J313" s="188">
        <f t="shared" si="132"/>
        <v>0</v>
      </c>
      <c r="K313" s="32"/>
    </row>
    <row r="314" spans="1:11" ht="15.75" outlineLevel="2" x14ac:dyDescent="0.2">
      <c r="A314" s="100" t="s">
        <v>2931</v>
      </c>
      <c r="B314" s="28" t="s">
        <v>1742</v>
      </c>
      <c r="C314" s="29" t="s">
        <v>191</v>
      </c>
      <c r="D314" s="56">
        <v>2</v>
      </c>
      <c r="E314" s="193"/>
      <c r="F314" s="188">
        <f t="shared" si="129"/>
        <v>0</v>
      </c>
      <c r="G314" s="176"/>
      <c r="H314" s="188">
        <f t="shared" si="130"/>
        <v>0</v>
      </c>
      <c r="I314" s="176">
        <f t="shared" si="131"/>
        <v>0</v>
      </c>
      <c r="J314" s="188">
        <f t="shared" si="132"/>
        <v>0</v>
      </c>
      <c r="K314" s="32"/>
    </row>
    <row r="315" spans="1:11" ht="15.75" outlineLevel="2" x14ac:dyDescent="0.2">
      <c r="A315" s="100" t="s">
        <v>2932</v>
      </c>
      <c r="B315" s="28" t="s">
        <v>1743</v>
      </c>
      <c r="C315" s="29" t="s">
        <v>191</v>
      </c>
      <c r="D315" s="56">
        <v>2</v>
      </c>
      <c r="E315" s="193"/>
      <c r="F315" s="188">
        <f t="shared" si="129"/>
        <v>0</v>
      </c>
      <c r="G315" s="176"/>
      <c r="H315" s="188">
        <f t="shared" si="130"/>
        <v>0</v>
      </c>
      <c r="I315" s="176">
        <f t="shared" si="131"/>
        <v>0</v>
      </c>
      <c r="J315" s="188">
        <f t="shared" si="132"/>
        <v>0</v>
      </c>
      <c r="K315" s="32"/>
    </row>
    <row r="316" spans="1:11" ht="15.75" outlineLevel="2" x14ac:dyDescent="0.2">
      <c r="A316" s="100" t="s">
        <v>2933</v>
      </c>
      <c r="B316" s="28" t="s">
        <v>1744</v>
      </c>
      <c r="C316" s="29" t="s">
        <v>191</v>
      </c>
      <c r="D316" s="56">
        <v>2</v>
      </c>
      <c r="E316" s="193"/>
      <c r="F316" s="188">
        <f t="shared" si="129"/>
        <v>0</v>
      </c>
      <c r="G316" s="176"/>
      <c r="H316" s="188">
        <f t="shared" si="130"/>
        <v>0</v>
      </c>
      <c r="I316" s="176">
        <f t="shared" si="131"/>
        <v>0</v>
      </c>
      <c r="J316" s="188">
        <f t="shared" si="132"/>
        <v>0</v>
      </c>
      <c r="K316" s="32"/>
    </row>
    <row r="317" spans="1:11" ht="15.75" outlineLevel="2" x14ac:dyDescent="0.2">
      <c r="A317" s="100" t="s">
        <v>2934</v>
      </c>
      <c r="B317" s="28" t="s">
        <v>1745</v>
      </c>
      <c r="C317" s="29" t="s">
        <v>191</v>
      </c>
      <c r="D317" s="56">
        <v>2</v>
      </c>
      <c r="E317" s="193"/>
      <c r="F317" s="188">
        <f t="shared" si="129"/>
        <v>0</v>
      </c>
      <c r="G317" s="176"/>
      <c r="H317" s="188">
        <f t="shared" si="130"/>
        <v>0</v>
      </c>
      <c r="I317" s="176">
        <f t="shared" si="131"/>
        <v>0</v>
      </c>
      <c r="J317" s="188">
        <f t="shared" si="132"/>
        <v>0</v>
      </c>
      <c r="K317" s="32"/>
    </row>
    <row r="318" spans="1:11" ht="31.5" outlineLevel="2" x14ac:dyDescent="0.2">
      <c r="A318" s="100" t="s">
        <v>2935</v>
      </c>
      <c r="B318" s="28" t="s">
        <v>1746</v>
      </c>
      <c r="C318" s="29" t="s">
        <v>191</v>
      </c>
      <c r="D318" s="56">
        <v>1</v>
      </c>
      <c r="E318" s="193"/>
      <c r="F318" s="188">
        <f t="shared" si="129"/>
        <v>0</v>
      </c>
      <c r="G318" s="176"/>
      <c r="H318" s="188">
        <f t="shared" si="130"/>
        <v>0</v>
      </c>
      <c r="I318" s="176">
        <f t="shared" si="131"/>
        <v>0</v>
      </c>
      <c r="J318" s="188">
        <f t="shared" si="132"/>
        <v>0</v>
      </c>
      <c r="K318" s="32"/>
    </row>
    <row r="319" spans="1:11" ht="15.75" outlineLevel="2" x14ac:dyDescent="0.2">
      <c r="A319" s="100"/>
      <c r="B319" s="99" t="s">
        <v>1747</v>
      </c>
      <c r="C319" s="29"/>
      <c r="D319" s="56"/>
      <c r="E319" s="176"/>
      <c r="F319" s="188"/>
      <c r="G319" s="176"/>
      <c r="H319" s="188"/>
      <c r="I319" s="176"/>
      <c r="J319" s="188"/>
      <c r="K319" s="32"/>
    </row>
    <row r="320" spans="1:11" ht="78.75" outlineLevel="2" x14ac:dyDescent="0.2">
      <c r="A320" s="100" t="s">
        <v>2936</v>
      </c>
      <c r="B320" s="28" t="s">
        <v>1748</v>
      </c>
      <c r="C320" s="29" t="s">
        <v>131</v>
      </c>
      <c r="D320" s="56">
        <v>2</v>
      </c>
      <c r="E320" s="176"/>
      <c r="F320" s="188">
        <f t="shared" ref="F320:F330" si="133">E320*D320</f>
        <v>0</v>
      </c>
      <c r="G320" s="176"/>
      <c r="H320" s="188">
        <f t="shared" ref="H320:H330" si="134">G320*D320</f>
        <v>0</v>
      </c>
      <c r="I320" s="176">
        <f t="shared" ref="I320:I330" si="135">E320+G320</f>
        <v>0</v>
      </c>
      <c r="J320" s="188">
        <f t="shared" ref="J320:J330" si="136">D320*I320</f>
        <v>0</v>
      </c>
      <c r="K320" s="32"/>
    </row>
    <row r="321" spans="1:11" ht="31.5" outlineLevel="2" x14ac:dyDescent="0.2">
      <c r="A321" s="100" t="s">
        <v>2937</v>
      </c>
      <c r="B321" s="28" t="s">
        <v>1733</v>
      </c>
      <c r="C321" s="29" t="s">
        <v>244</v>
      </c>
      <c r="D321" s="56">
        <v>15</v>
      </c>
      <c r="E321" s="176"/>
      <c r="F321" s="188">
        <f t="shared" si="133"/>
        <v>0</v>
      </c>
      <c r="G321" s="176"/>
      <c r="H321" s="188">
        <f t="shared" si="134"/>
        <v>0</v>
      </c>
      <c r="I321" s="176">
        <f t="shared" si="135"/>
        <v>0</v>
      </c>
      <c r="J321" s="188">
        <f t="shared" si="136"/>
        <v>0</v>
      </c>
      <c r="K321" s="32"/>
    </row>
    <row r="322" spans="1:11" ht="15.75" outlineLevel="2" x14ac:dyDescent="0.2">
      <c r="A322" s="100" t="s">
        <v>2938</v>
      </c>
      <c r="B322" s="28" t="s">
        <v>1749</v>
      </c>
      <c r="C322" s="29" t="s">
        <v>191</v>
      </c>
      <c r="D322" s="56">
        <v>7</v>
      </c>
      <c r="E322" s="193"/>
      <c r="F322" s="188">
        <f t="shared" si="133"/>
        <v>0</v>
      </c>
      <c r="G322" s="176"/>
      <c r="H322" s="188">
        <f t="shared" si="134"/>
        <v>0</v>
      </c>
      <c r="I322" s="176">
        <f t="shared" si="135"/>
        <v>0</v>
      </c>
      <c r="J322" s="188">
        <f t="shared" si="136"/>
        <v>0</v>
      </c>
      <c r="K322" s="32"/>
    </row>
    <row r="323" spans="1:11" ht="30.75" customHeight="1" outlineLevel="2" x14ac:dyDescent="0.2">
      <c r="A323" s="100" t="s">
        <v>2939</v>
      </c>
      <c r="B323" s="28" t="s">
        <v>1750</v>
      </c>
      <c r="C323" s="29" t="s">
        <v>191</v>
      </c>
      <c r="D323" s="56">
        <v>2</v>
      </c>
      <c r="E323" s="193"/>
      <c r="F323" s="188">
        <f t="shared" si="133"/>
        <v>0</v>
      </c>
      <c r="G323" s="176"/>
      <c r="H323" s="188">
        <f t="shared" si="134"/>
        <v>0</v>
      </c>
      <c r="I323" s="176">
        <f t="shared" si="135"/>
        <v>0</v>
      </c>
      <c r="J323" s="188">
        <f t="shared" si="136"/>
        <v>0</v>
      </c>
      <c r="K323" s="32"/>
    </row>
    <row r="324" spans="1:11" ht="15.75" outlineLevel="2" x14ac:dyDescent="0.2">
      <c r="A324" s="100" t="s">
        <v>2940</v>
      </c>
      <c r="B324" s="28" t="s">
        <v>1751</v>
      </c>
      <c r="C324" s="29" t="s">
        <v>191</v>
      </c>
      <c r="D324" s="56">
        <v>7</v>
      </c>
      <c r="E324" s="193"/>
      <c r="F324" s="188">
        <f t="shared" si="133"/>
        <v>0</v>
      </c>
      <c r="G324" s="176"/>
      <c r="H324" s="188">
        <f t="shared" si="134"/>
        <v>0</v>
      </c>
      <c r="I324" s="176">
        <f t="shared" si="135"/>
        <v>0</v>
      </c>
      <c r="J324" s="188">
        <f t="shared" si="136"/>
        <v>0</v>
      </c>
      <c r="K324" s="32"/>
    </row>
    <row r="325" spans="1:11" ht="15.75" outlineLevel="2" x14ac:dyDescent="0.2">
      <c r="A325" s="100" t="s">
        <v>2941</v>
      </c>
      <c r="B325" s="28" t="s">
        <v>1752</v>
      </c>
      <c r="C325" s="29" t="s">
        <v>191</v>
      </c>
      <c r="D325" s="56">
        <v>7</v>
      </c>
      <c r="E325" s="193"/>
      <c r="F325" s="188">
        <f t="shared" si="133"/>
        <v>0</v>
      </c>
      <c r="G325" s="176"/>
      <c r="H325" s="188">
        <f t="shared" si="134"/>
        <v>0</v>
      </c>
      <c r="I325" s="176">
        <f t="shared" si="135"/>
        <v>0</v>
      </c>
      <c r="J325" s="188">
        <f t="shared" si="136"/>
        <v>0</v>
      </c>
      <c r="K325" s="32"/>
    </row>
    <row r="326" spans="1:11" ht="31.5" outlineLevel="2" x14ac:dyDescent="0.2">
      <c r="A326" s="100" t="s">
        <v>2942</v>
      </c>
      <c r="B326" s="28" t="s">
        <v>1753</v>
      </c>
      <c r="C326" s="29" t="s">
        <v>191</v>
      </c>
      <c r="D326" s="56">
        <v>7</v>
      </c>
      <c r="E326" s="193"/>
      <c r="F326" s="188">
        <f t="shared" si="133"/>
        <v>0</v>
      </c>
      <c r="G326" s="176"/>
      <c r="H326" s="188">
        <f t="shared" si="134"/>
        <v>0</v>
      </c>
      <c r="I326" s="176">
        <f t="shared" si="135"/>
        <v>0</v>
      </c>
      <c r="J326" s="188">
        <f t="shared" si="136"/>
        <v>0</v>
      </c>
      <c r="K326" s="32"/>
    </row>
    <row r="327" spans="1:11" ht="36" customHeight="1" outlineLevel="2" x14ac:dyDescent="0.2">
      <c r="A327" s="100" t="s">
        <v>2943</v>
      </c>
      <c r="B327" s="28" t="s">
        <v>1754</v>
      </c>
      <c r="C327" s="29" t="s">
        <v>191</v>
      </c>
      <c r="D327" s="56">
        <v>14</v>
      </c>
      <c r="E327" s="193"/>
      <c r="F327" s="188">
        <f t="shared" si="133"/>
        <v>0</v>
      </c>
      <c r="G327" s="176"/>
      <c r="H327" s="188">
        <f t="shared" si="134"/>
        <v>0</v>
      </c>
      <c r="I327" s="176">
        <f t="shared" si="135"/>
        <v>0</v>
      </c>
      <c r="J327" s="188">
        <f t="shared" si="136"/>
        <v>0</v>
      </c>
      <c r="K327" s="32"/>
    </row>
    <row r="328" spans="1:11" ht="15.75" outlineLevel="2" x14ac:dyDescent="0.2">
      <c r="A328" s="100" t="s">
        <v>2944</v>
      </c>
      <c r="B328" s="28" t="s">
        <v>1756</v>
      </c>
      <c r="C328" s="29" t="s">
        <v>191</v>
      </c>
      <c r="D328" s="56">
        <v>2</v>
      </c>
      <c r="E328" s="193"/>
      <c r="F328" s="188">
        <f t="shared" si="133"/>
        <v>0</v>
      </c>
      <c r="G328" s="176"/>
      <c r="H328" s="188">
        <f t="shared" si="134"/>
        <v>0</v>
      </c>
      <c r="I328" s="176">
        <f t="shared" si="135"/>
        <v>0</v>
      </c>
      <c r="J328" s="188">
        <f t="shared" si="136"/>
        <v>0</v>
      </c>
      <c r="K328" s="32"/>
    </row>
    <row r="329" spans="1:11" ht="15.75" outlineLevel="2" x14ac:dyDescent="0.2">
      <c r="A329" s="100" t="s">
        <v>2945</v>
      </c>
      <c r="B329" s="28" t="s">
        <v>1755</v>
      </c>
      <c r="C329" s="29" t="s">
        <v>191</v>
      </c>
      <c r="D329" s="56">
        <v>2</v>
      </c>
      <c r="E329" s="193"/>
      <c r="F329" s="188">
        <f t="shared" si="133"/>
        <v>0</v>
      </c>
      <c r="G329" s="176"/>
      <c r="H329" s="188">
        <f t="shared" si="134"/>
        <v>0</v>
      </c>
      <c r="I329" s="176">
        <f t="shared" si="135"/>
        <v>0</v>
      </c>
      <c r="J329" s="188">
        <f t="shared" si="136"/>
        <v>0</v>
      </c>
      <c r="K329" s="32"/>
    </row>
    <row r="330" spans="1:11" ht="15.75" outlineLevel="2" x14ac:dyDescent="0.2">
      <c r="A330" s="100" t="s">
        <v>2946</v>
      </c>
      <c r="B330" s="28" t="s">
        <v>1702</v>
      </c>
      <c r="C330" s="29" t="s">
        <v>191</v>
      </c>
      <c r="D330" s="56">
        <v>110</v>
      </c>
      <c r="E330" s="176"/>
      <c r="F330" s="188">
        <f t="shared" si="133"/>
        <v>0</v>
      </c>
      <c r="G330" s="176"/>
      <c r="H330" s="188">
        <f t="shared" si="134"/>
        <v>0</v>
      </c>
      <c r="I330" s="176">
        <f t="shared" si="135"/>
        <v>0</v>
      </c>
      <c r="J330" s="188">
        <f t="shared" si="136"/>
        <v>0</v>
      </c>
      <c r="K330" s="32"/>
    </row>
    <row r="331" spans="1:11" ht="31.5" outlineLevel="2" x14ac:dyDescent="0.2">
      <c r="A331" s="100" t="s">
        <v>2947</v>
      </c>
      <c r="B331" s="28" t="s">
        <v>1242</v>
      </c>
      <c r="C331" s="29" t="s">
        <v>244</v>
      </c>
      <c r="D331" s="56">
        <v>1</v>
      </c>
      <c r="E331" s="176"/>
      <c r="F331" s="188">
        <f t="shared" ref="F331:F332" si="137">E331*D331</f>
        <v>0</v>
      </c>
      <c r="G331" s="176"/>
      <c r="H331" s="188">
        <f t="shared" ref="H331:H332" si="138">G331*D331</f>
        <v>0</v>
      </c>
      <c r="I331" s="176">
        <f t="shared" ref="I331:I332" si="139">E331+G331</f>
        <v>0</v>
      </c>
      <c r="J331" s="188">
        <f t="shared" ref="J331:J332" si="140">D331*I331</f>
        <v>0</v>
      </c>
      <c r="K331" s="32"/>
    </row>
    <row r="332" spans="1:11" ht="31.5" outlineLevel="2" x14ac:dyDescent="0.2">
      <c r="A332" s="100" t="s">
        <v>2948</v>
      </c>
      <c r="B332" s="28" t="s">
        <v>1065</v>
      </c>
      <c r="C332" s="29" t="s">
        <v>191</v>
      </c>
      <c r="D332" s="56">
        <v>1</v>
      </c>
      <c r="E332" s="176"/>
      <c r="F332" s="188">
        <f t="shared" si="137"/>
        <v>0</v>
      </c>
      <c r="G332" s="176"/>
      <c r="H332" s="188">
        <f t="shared" si="138"/>
        <v>0</v>
      </c>
      <c r="I332" s="176">
        <f t="shared" si="139"/>
        <v>0</v>
      </c>
      <c r="J332" s="188">
        <f t="shared" si="140"/>
        <v>0</v>
      </c>
      <c r="K332" s="32"/>
    </row>
    <row r="333" spans="1:11" ht="15.75" outlineLevel="2" x14ac:dyDescent="0.2">
      <c r="A333" s="180" t="s">
        <v>2949</v>
      </c>
      <c r="B333" s="99" t="s">
        <v>1454</v>
      </c>
      <c r="C333" s="102" t="s">
        <v>1071</v>
      </c>
      <c r="D333" s="103">
        <v>1</v>
      </c>
      <c r="E333" s="178"/>
      <c r="F333" s="189">
        <f t="shared" ref="F333" si="141">E333*D333</f>
        <v>0</v>
      </c>
      <c r="G333" s="178"/>
      <c r="H333" s="189">
        <f t="shared" ref="H333" si="142">G333*D333</f>
        <v>0</v>
      </c>
      <c r="I333" s="178">
        <f t="shared" ref="I333" si="143">E333+G333</f>
        <v>0</v>
      </c>
      <c r="J333" s="189">
        <f t="shared" ref="J333" si="144">D333*I333</f>
        <v>0</v>
      </c>
      <c r="K333" s="106"/>
    </row>
  </sheetData>
  <mergeCells count="8">
    <mergeCell ref="I6:J6"/>
    <mergeCell ref="K6:K7"/>
    <mergeCell ref="A6:A7"/>
    <mergeCell ref="B6:B7"/>
    <mergeCell ref="C6:C7"/>
    <mergeCell ref="D6:D7"/>
    <mergeCell ref="E6:F6"/>
    <mergeCell ref="G6:H6"/>
  </mergeCells>
  <pageMargins left="0.7" right="0.7" top="0.75" bottom="0.75" header="0.3" footer="0.3"/>
  <pageSetup paperSize="9" scale="30" orientation="portrait" r:id="rId1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23"/>
  <sheetViews>
    <sheetView zoomScale="85" zoomScaleNormal="85" workbookViewId="0"/>
  </sheetViews>
  <sheetFormatPr defaultRowHeight="12.75" x14ac:dyDescent="0.2"/>
  <cols>
    <col min="1" max="1" width="46.140625" customWidth="1"/>
    <col min="2" max="2" width="39" customWidth="1"/>
    <col min="3" max="7" width="31.5703125" customWidth="1"/>
    <col min="8" max="8" width="63" style="118" customWidth="1"/>
    <col min="9" max="9" width="16.5703125" customWidth="1"/>
  </cols>
  <sheetData>
    <row r="1" spans="1:10" ht="25.5" customHeight="1" thickBot="1" x14ac:dyDescent="0.25">
      <c r="A1" s="162"/>
      <c r="B1" s="122"/>
      <c r="C1" s="122"/>
      <c r="D1" s="122"/>
      <c r="E1" s="122"/>
      <c r="F1" s="122"/>
      <c r="G1" s="122"/>
      <c r="H1" s="118" t="str">
        <f>CONCATENATE(A1,IF(ISBLANK(B1),"",", "),IF(ISBLANK(B1),"",B1),IF(ISBLANK(C1),"",", "),IF(ISBLANK(C1),"",C1),IF(ISBLANK(D1),"",", "),IF(ISBLANK(D1),"",D1))</f>
        <v/>
      </c>
      <c r="I1" s="119">
        <f>E1</f>
        <v>0</v>
      </c>
      <c r="J1" s="119">
        <f>F1</f>
        <v>0</v>
      </c>
    </row>
    <row r="2" spans="1:10" ht="25.5" customHeight="1" thickBot="1" x14ac:dyDescent="0.25">
      <c r="A2" s="163"/>
      <c r="B2" s="164"/>
      <c r="C2" s="164"/>
      <c r="D2" s="164"/>
      <c r="E2" s="164"/>
      <c r="F2" s="164"/>
      <c r="G2" s="164"/>
      <c r="H2" s="118" t="str">
        <f t="shared" ref="H2:H16" si="0">CONCATENATE(A2,IF(ISBLANK(B2),"",", "),IF(ISBLANK(B2),"",B2),IF(ISBLANK(C2),"",", "),IF(ISBLANK(C2),"",C2),IF(ISBLANK(D2),"",", "),IF(ISBLANK(D2),"",D2))</f>
        <v/>
      </c>
      <c r="I2" s="119">
        <f t="shared" ref="I2:I13" si="1">E2</f>
        <v>0</v>
      </c>
      <c r="J2" s="119">
        <f t="shared" ref="J2:J13" si="2">F2</f>
        <v>0</v>
      </c>
    </row>
    <row r="3" spans="1:10" ht="17.25" thickBot="1" x14ac:dyDescent="0.25">
      <c r="A3" s="165"/>
      <c r="B3" s="164"/>
      <c r="C3" s="164"/>
      <c r="D3" s="164"/>
      <c r="E3" s="164"/>
      <c r="F3" s="164"/>
      <c r="G3" s="164"/>
      <c r="H3" s="118" t="str">
        <f t="shared" si="0"/>
        <v/>
      </c>
      <c r="I3" s="119">
        <f t="shared" si="1"/>
        <v>0</v>
      </c>
      <c r="J3" s="119">
        <f t="shared" si="2"/>
        <v>0</v>
      </c>
    </row>
    <row r="4" spans="1:10" ht="25.5" customHeight="1" thickBot="1" x14ac:dyDescent="0.25">
      <c r="A4" s="165"/>
      <c r="B4" s="164"/>
      <c r="C4" s="164"/>
      <c r="D4" s="164"/>
      <c r="E4" s="164"/>
      <c r="F4" s="164"/>
      <c r="G4" s="164"/>
      <c r="H4" s="118" t="str">
        <f t="shared" si="0"/>
        <v/>
      </c>
      <c r="I4" s="119">
        <f t="shared" si="1"/>
        <v>0</v>
      </c>
      <c r="J4" s="119">
        <f t="shared" si="2"/>
        <v>0</v>
      </c>
    </row>
    <row r="5" spans="1:10" ht="25.5" customHeight="1" thickBot="1" x14ac:dyDescent="0.25">
      <c r="A5" s="165"/>
      <c r="B5" s="164"/>
      <c r="C5" s="164"/>
      <c r="D5" s="164"/>
      <c r="E5" s="164"/>
      <c r="F5" s="164"/>
      <c r="G5" s="164"/>
      <c r="H5" s="118" t="str">
        <f t="shared" si="0"/>
        <v/>
      </c>
      <c r="I5" s="119">
        <f t="shared" si="1"/>
        <v>0</v>
      </c>
      <c r="J5" s="119">
        <f t="shared" si="2"/>
        <v>0</v>
      </c>
    </row>
    <row r="6" spans="1:10" ht="39" customHeight="1" thickBot="1" x14ac:dyDescent="0.25">
      <c r="A6" s="166"/>
      <c r="B6" s="111"/>
      <c r="C6" s="122"/>
      <c r="D6" s="122"/>
      <c r="E6" s="122"/>
      <c r="F6" s="122"/>
      <c r="G6" s="122"/>
      <c r="H6" s="118" t="str">
        <f t="shared" si="0"/>
        <v/>
      </c>
      <c r="I6" s="119">
        <f t="shared" si="1"/>
        <v>0</v>
      </c>
      <c r="J6" s="119">
        <f t="shared" si="2"/>
        <v>0</v>
      </c>
    </row>
    <row r="7" spans="1:10" ht="39" customHeight="1" thickBot="1" x14ac:dyDescent="0.25">
      <c r="A7" s="167"/>
      <c r="B7" s="113"/>
      <c r="C7" s="164"/>
      <c r="D7" s="164"/>
      <c r="E7" s="164"/>
      <c r="F7" s="164"/>
      <c r="G7" s="126"/>
      <c r="H7" s="118" t="str">
        <f t="shared" si="0"/>
        <v/>
      </c>
      <c r="I7" s="119">
        <f t="shared" si="1"/>
        <v>0</v>
      </c>
      <c r="J7" s="119">
        <f t="shared" si="2"/>
        <v>0</v>
      </c>
    </row>
    <row r="8" spans="1:10" ht="17.25" thickBot="1" x14ac:dyDescent="0.25">
      <c r="A8" s="167"/>
      <c r="B8" s="113"/>
      <c r="C8" s="164"/>
      <c r="D8" s="164"/>
      <c r="E8" s="164"/>
      <c r="F8" s="164"/>
      <c r="G8" s="126"/>
      <c r="H8" s="118" t="str">
        <f t="shared" si="0"/>
        <v/>
      </c>
      <c r="I8" s="119">
        <f t="shared" si="1"/>
        <v>0</v>
      </c>
      <c r="J8" s="119">
        <f t="shared" si="2"/>
        <v>0</v>
      </c>
    </row>
    <row r="9" spans="1:10" ht="26.25" customHeight="1" thickBot="1" x14ac:dyDescent="0.25">
      <c r="A9" s="168"/>
      <c r="B9" s="164"/>
      <c r="C9" s="164"/>
      <c r="D9" s="164"/>
      <c r="E9" s="164"/>
      <c r="F9" s="164"/>
      <c r="G9" s="126"/>
      <c r="H9" s="118" t="str">
        <f t="shared" si="0"/>
        <v/>
      </c>
      <c r="I9" s="119">
        <f t="shared" si="1"/>
        <v>0</v>
      </c>
      <c r="J9" s="119">
        <f t="shared" si="2"/>
        <v>0</v>
      </c>
    </row>
    <row r="10" spans="1:10" ht="15" x14ac:dyDescent="0.2">
      <c r="A10" s="139"/>
      <c r="B10" s="140"/>
      <c r="C10" s="140"/>
      <c r="D10" s="128"/>
      <c r="E10" s="130"/>
      <c r="F10" s="130"/>
      <c r="G10" s="136"/>
      <c r="H10" s="118" t="str">
        <f t="shared" si="0"/>
        <v/>
      </c>
      <c r="I10" s="119">
        <f t="shared" si="1"/>
        <v>0</v>
      </c>
      <c r="J10" s="119">
        <f t="shared" si="2"/>
        <v>0</v>
      </c>
    </row>
    <row r="11" spans="1:10" ht="15" x14ac:dyDescent="0.2">
      <c r="A11" s="133"/>
      <c r="B11" s="132"/>
      <c r="C11" s="132"/>
      <c r="D11" s="128"/>
      <c r="E11" s="128"/>
      <c r="F11" s="128"/>
      <c r="G11" s="127"/>
      <c r="H11" s="118" t="str">
        <f t="shared" si="0"/>
        <v/>
      </c>
      <c r="I11" s="119">
        <f t="shared" si="1"/>
        <v>0</v>
      </c>
      <c r="J11" s="119">
        <f t="shared" si="2"/>
        <v>0</v>
      </c>
    </row>
    <row r="12" spans="1:10" ht="15" x14ac:dyDescent="0.2">
      <c r="A12" s="139"/>
      <c r="B12" s="140"/>
      <c r="C12" s="140"/>
      <c r="D12" s="140"/>
      <c r="E12" s="130"/>
      <c r="F12" s="130"/>
      <c r="G12" s="136"/>
      <c r="H12" s="118" t="str">
        <f t="shared" si="0"/>
        <v/>
      </c>
      <c r="I12" s="119">
        <f t="shared" si="1"/>
        <v>0</v>
      </c>
      <c r="J12" s="119">
        <f t="shared" si="2"/>
        <v>0</v>
      </c>
    </row>
    <row r="13" spans="1:10" ht="25.5" customHeight="1" x14ac:dyDescent="0.2">
      <c r="A13" s="127"/>
      <c r="B13" s="136"/>
      <c r="C13" s="128"/>
      <c r="D13" s="128"/>
      <c r="E13" s="128"/>
      <c r="F13" s="128"/>
      <c r="G13" s="136"/>
      <c r="H13" s="118" t="str">
        <f t="shared" si="0"/>
        <v/>
      </c>
      <c r="I13" s="119">
        <f t="shared" si="1"/>
        <v>0</v>
      </c>
      <c r="J13" s="119">
        <f t="shared" si="2"/>
        <v>0</v>
      </c>
    </row>
    <row r="14" spans="1:10" ht="15" x14ac:dyDescent="0.2">
      <c r="A14" s="127"/>
      <c r="B14" s="136"/>
      <c r="C14" s="128"/>
      <c r="D14" s="128"/>
      <c r="E14" s="128"/>
      <c r="F14" s="128"/>
      <c r="G14" s="136"/>
      <c r="H14" s="118" t="str">
        <f t="shared" si="0"/>
        <v/>
      </c>
      <c r="I14" s="119">
        <f t="shared" ref="I14:I77" si="3">E14</f>
        <v>0</v>
      </c>
      <c r="J14" s="119">
        <f t="shared" ref="J14:J77" si="4">F14</f>
        <v>0</v>
      </c>
    </row>
    <row r="15" spans="1:10" ht="15" x14ac:dyDescent="0.2">
      <c r="A15" s="127"/>
      <c r="B15" s="128"/>
      <c r="C15" s="128"/>
      <c r="D15" s="128"/>
      <c r="E15" s="128"/>
      <c r="F15" s="128"/>
      <c r="G15" s="128"/>
      <c r="H15" s="118" t="str">
        <f t="shared" si="0"/>
        <v/>
      </c>
      <c r="I15" s="119">
        <f t="shared" si="3"/>
        <v>0</v>
      </c>
      <c r="J15" s="119">
        <f t="shared" si="4"/>
        <v>0</v>
      </c>
    </row>
    <row r="16" spans="1:10" ht="25.5" customHeight="1" x14ac:dyDescent="0.2">
      <c r="A16" s="127"/>
      <c r="B16" s="128"/>
      <c r="C16" s="128"/>
      <c r="D16" s="128"/>
      <c r="E16" s="128"/>
      <c r="F16" s="128"/>
      <c r="G16" s="128"/>
      <c r="H16" s="118" t="str">
        <f t="shared" si="0"/>
        <v/>
      </c>
      <c r="I16" s="119">
        <f t="shared" si="3"/>
        <v>0</v>
      </c>
      <c r="J16" s="119">
        <f t="shared" si="4"/>
        <v>0</v>
      </c>
    </row>
    <row r="17" spans="1:10" ht="15" x14ac:dyDescent="0.2">
      <c r="A17" s="129"/>
      <c r="B17" s="130"/>
      <c r="C17" s="130"/>
      <c r="D17" s="130"/>
      <c r="E17" s="130"/>
      <c r="F17" s="130"/>
      <c r="G17" s="130"/>
      <c r="H17" s="118" t="str">
        <f t="shared" ref="H17:H40" si="5">CONCATENATE(A17,IF(ISBLANK(B17),"",", "),IF(ISBLANK(B17),"",B17),IF(ISBLANK(C17),"",", "),IF(ISBLANK(C17),"",C17),IF(ISBLANK(D17),"",", "),IF(ISBLANK(D17),"",D17),", масса",IF(ISBLANK(G17),"",", "),IF(ISBLANK(G17),"",G17)," кг")</f>
        <v>, масса кг</v>
      </c>
      <c r="I17" s="119">
        <f t="shared" si="3"/>
        <v>0</v>
      </c>
      <c r="J17" s="119">
        <f t="shared" si="4"/>
        <v>0</v>
      </c>
    </row>
    <row r="18" spans="1:10" ht="15" x14ac:dyDescent="0.2">
      <c r="A18" s="129"/>
      <c r="B18" s="130"/>
      <c r="C18" s="130"/>
      <c r="D18" s="130"/>
      <c r="E18" s="130"/>
      <c r="F18" s="130"/>
      <c r="G18" s="130"/>
      <c r="H18" s="118" t="str">
        <f t="shared" si="5"/>
        <v>, масса кг</v>
      </c>
      <c r="I18" s="119">
        <f t="shared" si="3"/>
        <v>0</v>
      </c>
      <c r="J18" s="119">
        <f t="shared" si="4"/>
        <v>0</v>
      </c>
    </row>
    <row r="19" spans="1:10" ht="15" x14ac:dyDescent="0.2">
      <c r="A19" s="129"/>
      <c r="B19" s="130"/>
      <c r="C19" s="130"/>
      <c r="D19" s="130"/>
      <c r="E19" s="130"/>
      <c r="F19" s="130"/>
      <c r="G19" s="130"/>
      <c r="H19" s="118" t="str">
        <f t="shared" si="5"/>
        <v>, масса кг</v>
      </c>
      <c r="I19" s="119">
        <f t="shared" si="3"/>
        <v>0</v>
      </c>
      <c r="J19" s="119">
        <f t="shared" si="4"/>
        <v>0</v>
      </c>
    </row>
    <row r="20" spans="1:10" ht="15" x14ac:dyDescent="0.2">
      <c r="A20" s="129"/>
      <c r="B20" s="130"/>
      <c r="C20" s="130"/>
      <c r="D20" s="130"/>
      <c r="E20" s="130"/>
      <c r="F20" s="130"/>
      <c r="G20" s="130"/>
      <c r="H20" s="118" t="str">
        <f t="shared" si="5"/>
        <v>, масса кг</v>
      </c>
      <c r="I20" s="119">
        <f t="shared" si="3"/>
        <v>0</v>
      </c>
      <c r="J20" s="119">
        <f t="shared" si="4"/>
        <v>0</v>
      </c>
    </row>
    <row r="21" spans="1:10" ht="15" x14ac:dyDescent="0.2">
      <c r="A21" s="129"/>
      <c r="B21" s="130"/>
      <c r="C21" s="130"/>
      <c r="D21" s="130"/>
      <c r="E21" s="130"/>
      <c r="F21" s="130"/>
      <c r="G21" s="130"/>
      <c r="H21" s="118" t="str">
        <f t="shared" si="5"/>
        <v>, масса кг</v>
      </c>
      <c r="I21" s="119">
        <f t="shared" si="3"/>
        <v>0</v>
      </c>
      <c r="J21" s="119">
        <f t="shared" si="4"/>
        <v>0</v>
      </c>
    </row>
    <row r="22" spans="1:10" ht="15" x14ac:dyDescent="0.2">
      <c r="A22" s="129"/>
      <c r="B22" s="130"/>
      <c r="C22" s="130"/>
      <c r="D22" s="130"/>
      <c r="E22" s="130"/>
      <c r="F22" s="130"/>
      <c r="G22" s="130"/>
      <c r="H22" s="118" t="str">
        <f t="shared" si="5"/>
        <v>, масса кг</v>
      </c>
      <c r="I22" s="119">
        <f t="shared" si="3"/>
        <v>0</v>
      </c>
      <c r="J22" s="119">
        <f t="shared" si="4"/>
        <v>0</v>
      </c>
    </row>
    <row r="23" spans="1:10" ht="15" x14ac:dyDescent="0.2">
      <c r="A23" s="129"/>
      <c r="B23" s="130"/>
      <c r="C23" s="130"/>
      <c r="D23" s="130"/>
      <c r="E23" s="130"/>
      <c r="F23" s="130"/>
      <c r="G23" s="130"/>
      <c r="H23" s="118" t="str">
        <f t="shared" si="5"/>
        <v>, масса кг</v>
      </c>
      <c r="I23" s="119">
        <f t="shared" si="3"/>
        <v>0</v>
      </c>
      <c r="J23" s="119">
        <f t="shared" si="4"/>
        <v>0</v>
      </c>
    </row>
    <row r="24" spans="1:10" ht="15" x14ac:dyDescent="0.2">
      <c r="A24" s="129"/>
      <c r="B24" s="130"/>
      <c r="C24" s="130"/>
      <c r="D24" s="132"/>
      <c r="E24" s="128"/>
      <c r="F24" s="128"/>
      <c r="G24" s="130"/>
      <c r="H24" s="118" t="str">
        <f t="shared" si="5"/>
        <v>, масса кг</v>
      </c>
      <c r="I24" s="119">
        <f t="shared" si="3"/>
        <v>0</v>
      </c>
      <c r="J24" s="119">
        <f t="shared" si="4"/>
        <v>0</v>
      </c>
    </row>
    <row r="25" spans="1:10" ht="15" x14ac:dyDescent="0.2">
      <c r="A25" s="129"/>
      <c r="B25" s="130"/>
      <c r="C25" s="130"/>
      <c r="D25" s="130"/>
      <c r="E25" s="130"/>
      <c r="F25" s="130"/>
      <c r="G25" s="130"/>
      <c r="H25" s="118" t="str">
        <f t="shared" si="5"/>
        <v>, масса кг</v>
      </c>
      <c r="I25" s="119">
        <f t="shared" si="3"/>
        <v>0</v>
      </c>
      <c r="J25" s="119">
        <f t="shared" si="4"/>
        <v>0</v>
      </c>
    </row>
    <row r="26" spans="1:10" ht="15" x14ac:dyDescent="0.2">
      <c r="A26" s="129"/>
      <c r="B26" s="130"/>
      <c r="C26" s="130"/>
      <c r="D26" s="130"/>
      <c r="E26" s="130"/>
      <c r="F26" s="130"/>
      <c r="G26" s="130"/>
      <c r="H26" s="118" t="str">
        <f t="shared" si="5"/>
        <v>, масса кг</v>
      </c>
      <c r="I26" s="119">
        <f t="shared" si="3"/>
        <v>0</v>
      </c>
      <c r="J26" s="119">
        <f t="shared" si="4"/>
        <v>0</v>
      </c>
    </row>
    <row r="27" spans="1:10" ht="15" x14ac:dyDescent="0.2">
      <c r="A27" s="129"/>
      <c r="B27" s="130"/>
      <c r="C27" s="130"/>
      <c r="D27" s="130"/>
      <c r="E27" s="130"/>
      <c r="F27" s="130"/>
      <c r="G27" s="130"/>
      <c r="H27" s="118" t="str">
        <f t="shared" si="5"/>
        <v>, масса кг</v>
      </c>
      <c r="I27" s="119">
        <f t="shared" si="3"/>
        <v>0</v>
      </c>
      <c r="J27" s="119">
        <f t="shared" si="4"/>
        <v>0</v>
      </c>
    </row>
    <row r="28" spans="1:10" ht="15" x14ac:dyDescent="0.2">
      <c r="A28" s="129"/>
      <c r="B28" s="130"/>
      <c r="C28" s="130"/>
      <c r="D28" s="130"/>
      <c r="E28" s="130"/>
      <c r="F28" s="130"/>
      <c r="G28" s="130"/>
      <c r="H28" s="118" t="str">
        <f t="shared" si="5"/>
        <v>, масса кг</v>
      </c>
      <c r="I28" s="119">
        <f t="shared" si="3"/>
        <v>0</v>
      </c>
      <c r="J28" s="119">
        <f t="shared" si="4"/>
        <v>0</v>
      </c>
    </row>
    <row r="29" spans="1:10" ht="15" x14ac:dyDescent="0.2">
      <c r="A29" s="129"/>
      <c r="B29" s="130"/>
      <c r="C29" s="130"/>
      <c r="D29" s="130"/>
      <c r="E29" s="130"/>
      <c r="F29" s="130"/>
      <c r="G29" s="130"/>
      <c r="H29" s="118" t="str">
        <f t="shared" si="5"/>
        <v>, масса кг</v>
      </c>
      <c r="I29" s="119">
        <f t="shared" si="3"/>
        <v>0</v>
      </c>
      <c r="J29" s="119">
        <f t="shared" si="4"/>
        <v>0</v>
      </c>
    </row>
    <row r="30" spans="1:10" ht="15" x14ac:dyDescent="0.2">
      <c r="A30" s="129"/>
      <c r="B30" s="130"/>
      <c r="C30" s="130"/>
      <c r="D30" s="130"/>
      <c r="E30" s="130"/>
      <c r="F30" s="130"/>
      <c r="G30" s="130"/>
      <c r="H30" s="118" t="str">
        <f t="shared" si="5"/>
        <v>, масса кг</v>
      </c>
      <c r="I30" s="119">
        <f t="shared" si="3"/>
        <v>0</v>
      </c>
      <c r="J30" s="119">
        <f t="shared" si="4"/>
        <v>0</v>
      </c>
    </row>
    <row r="31" spans="1:10" ht="15" x14ac:dyDescent="0.25">
      <c r="A31" s="135"/>
      <c r="B31" s="134"/>
      <c r="C31" s="134"/>
      <c r="D31" s="134"/>
      <c r="E31" s="134"/>
      <c r="F31" s="134"/>
      <c r="G31" s="148"/>
      <c r="H31" s="118" t="str">
        <f t="shared" si="5"/>
        <v>, масса кг</v>
      </c>
      <c r="I31" s="119">
        <f t="shared" si="3"/>
        <v>0</v>
      </c>
      <c r="J31" s="119">
        <f t="shared" si="4"/>
        <v>0</v>
      </c>
    </row>
    <row r="32" spans="1:10" ht="15" x14ac:dyDescent="0.25">
      <c r="A32" s="135"/>
      <c r="B32" s="134"/>
      <c r="C32" s="134"/>
      <c r="D32" s="134"/>
      <c r="E32" s="134"/>
      <c r="F32" s="134"/>
      <c r="G32" s="148"/>
      <c r="H32" s="118" t="str">
        <f t="shared" si="5"/>
        <v>, масса кг</v>
      </c>
      <c r="I32" s="119">
        <f t="shared" si="3"/>
        <v>0</v>
      </c>
      <c r="J32" s="119">
        <f t="shared" si="4"/>
        <v>0</v>
      </c>
    </row>
    <row r="33" spans="1:10" ht="15" x14ac:dyDescent="0.25">
      <c r="A33" s="135"/>
      <c r="B33" s="134"/>
      <c r="C33" s="134"/>
      <c r="D33" s="134"/>
      <c r="E33" s="134"/>
      <c r="F33" s="134"/>
      <c r="G33" s="148"/>
      <c r="H33" s="118" t="str">
        <f t="shared" si="5"/>
        <v>, масса кг</v>
      </c>
      <c r="I33" s="119">
        <f t="shared" si="3"/>
        <v>0</v>
      </c>
      <c r="J33" s="119">
        <f t="shared" si="4"/>
        <v>0</v>
      </c>
    </row>
    <row r="34" spans="1:10" ht="15" x14ac:dyDescent="0.2">
      <c r="A34" s="133"/>
      <c r="B34" s="132"/>
      <c r="C34" s="132"/>
      <c r="D34" s="132"/>
      <c r="E34" s="132"/>
      <c r="F34" s="134"/>
      <c r="G34" s="130"/>
      <c r="H34" s="118" t="str">
        <f t="shared" si="5"/>
        <v>, масса кг</v>
      </c>
      <c r="I34" s="119">
        <f t="shared" si="3"/>
        <v>0</v>
      </c>
      <c r="J34" s="119">
        <f t="shared" si="4"/>
        <v>0</v>
      </c>
    </row>
    <row r="35" spans="1:10" ht="15" x14ac:dyDescent="0.25">
      <c r="A35" s="133"/>
      <c r="B35" s="132"/>
      <c r="C35" s="132"/>
      <c r="D35" s="132"/>
      <c r="E35" s="130"/>
      <c r="F35" s="134"/>
      <c r="G35" s="148"/>
      <c r="H35" s="118" t="str">
        <f t="shared" si="5"/>
        <v>, масса кг</v>
      </c>
      <c r="I35" s="119">
        <f t="shared" si="3"/>
        <v>0</v>
      </c>
      <c r="J35" s="119">
        <f t="shared" si="4"/>
        <v>0</v>
      </c>
    </row>
    <row r="36" spans="1:10" ht="15" x14ac:dyDescent="0.2">
      <c r="A36" s="127"/>
      <c r="B36" s="128"/>
      <c r="C36" s="128"/>
      <c r="D36" s="132"/>
      <c r="E36" s="128"/>
      <c r="F36" s="128"/>
      <c r="G36" s="131"/>
      <c r="H36" s="118" t="str">
        <f t="shared" si="5"/>
        <v>, масса кг</v>
      </c>
      <c r="I36" s="119">
        <f t="shared" si="3"/>
        <v>0</v>
      </c>
      <c r="J36" s="119">
        <f t="shared" si="4"/>
        <v>0</v>
      </c>
    </row>
    <row r="37" spans="1:10" ht="15" x14ac:dyDescent="0.25">
      <c r="A37" s="127"/>
      <c r="B37" s="127"/>
      <c r="C37" s="128"/>
      <c r="D37" s="128"/>
      <c r="E37" s="128"/>
      <c r="F37" s="128"/>
      <c r="G37" s="149"/>
      <c r="H37" s="118" t="str">
        <f t="shared" si="5"/>
        <v>, масса кг</v>
      </c>
      <c r="I37" s="119">
        <f t="shared" si="3"/>
        <v>0</v>
      </c>
      <c r="J37" s="119">
        <f t="shared" si="4"/>
        <v>0</v>
      </c>
    </row>
    <row r="38" spans="1:10" ht="15" x14ac:dyDescent="0.25">
      <c r="A38" s="133"/>
      <c r="B38" s="132"/>
      <c r="C38" s="132"/>
      <c r="D38" s="132"/>
      <c r="E38" s="128"/>
      <c r="F38" s="128"/>
      <c r="G38" s="149"/>
      <c r="H38" s="118" t="str">
        <f t="shared" si="5"/>
        <v>, масса кг</v>
      </c>
      <c r="I38" s="119">
        <f t="shared" si="3"/>
        <v>0</v>
      </c>
      <c r="J38" s="119">
        <f t="shared" si="4"/>
        <v>0</v>
      </c>
    </row>
    <row r="39" spans="1:10" ht="15" x14ac:dyDescent="0.25">
      <c r="A39" s="129"/>
      <c r="B39" s="130"/>
      <c r="C39" s="130"/>
      <c r="D39" s="130"/>
      <c r="E39" s="130"/>
      <c r="F39" s="130"/>
      <c r="G39" s="149"/>
      <c r="H39" s="118" t="str">
        <f t="shared" si="5"/>
        <v>, масса кг</v>
      </c>
      <c r="I39" s="119">
        <f t="shared" si="3"/>
        <v>0</v>
      </c>
      <c r="J39" s="119">
        <f t="shared" si="4"/>
        <v>0</v>
      </c>
    </row>
    <row r="40" spans="1:10" ht="15" x14ac:dyDescent="0.25">
      <c r="A40" s="127"/>
      <c r="B40" s="128"/>
      <c r="C40" s="128"/>
      <c r="D40" s="128"/>
      <c r="E40" s="128"/>
      <c r="F40" s="128"/>
      <c r="G40" s="149"/>
      <c r="H40" s="118" t="str">
        <f t="shared" si="5"/>
        <v>, масса кг</v>
      </c>
      <c r="I40" s="119">
        <f t="shared" si="3"/>
        <v>0</v>
      </c>
      <c r="J40" s="119">
        <f t="shared" si="4"/>
        <v>0</v>
      </c>
    </row>
    <row r="41" spans="1:10" ht="15" x14ac:dyDescent="0.25">
      <c r="A41" s="129"/>
      <c r="B41" s="130"/>
      <c r="C41" s="130"/>
      <c r="D41" s="130"/>
      <c r="E41" s="130"/>
      <c r="F41" s="128"/>
      <c r="G41" s="149"/>
      <c r="H41" s="118" t="str">
        <f t="shared" ref="H41:H65" si="6">CONCATENATE(A41,IF(ISBLANK(B41),"",", "),IF(ISBLANK(B41),"",B41),IF(ISBLANK(C41),"",", "),IF(ISBLANK(C41),"",C41),IF(ISBLANK(D41),"",", "),IF(ISBLANK(D41),"",D41))</f>
        <v/>
      </c>
      <c r="I41" s="119">
        <f t="shared" si="3"/>
        <v>0</v>
      </c>
      <c r="J41" s="119">
        <f t="shared" si="4"/>
        <v>0</v>
      </c>
    </row>
    <row r="42" spans="1:10" ht="15" x14ac:dyDescent="0.25">
      <c r="A42" s="129"/>
      <c r="B42" s="130"/>
      <c r="C42" s="130"/>
      <c r="D42" s="130"/>
      <c r="E42" s="130"/>
      <c r="F42" s="130"/>
      <c r="G42" s="149"/>
      <c r="H42" s="118" t="str">
        <f t="shared" si="6"/>
        <v/>
      </c>
      <c r="I42" s="119">
        <f t="shared" si="3"/>
        <v>0</v>
      </c>
      <c r="J42" s="119">
        <f t="shared" si="4"/>
        <v>0</v>
      </c>
    </row>
    <row r="43" spans="1:10" ht="15" x14ac:dyDescent="0.25">
      <c r="A43" s="129"/>
      <c r="B43" s="130"/>
      <c r="C43" s="130"/>
      <c r="D43" s="130"/>
      <c r="E43" s="130"/>
      <c r="F43" s="130"/>
      <c r="G43" s="149"/>
      <c r="H43" s="118" t="str">
        <f t="shared" si="6"/>
        <v/>
      </c>
      <c r="I43" s="119">
        <f t="shared" si="3"/>
        <v>0</v>
      </c>
      <c r="J43" s="119">
        <f t="shared" si="4"/>
        <v>0</v>
      </c>
    </row>
    <row r="44" spans="1:10" ht="15" x14ac:dyDescent="0.25">
      <c r="A44" s="129"/>
      <c r="B44" s="130"/>
      <c r="C44" s="130"/>
      <c r="D44" s="132"/>
      <c r="E44" s="130"/>
      <c r="F44" s="130"/>
      <c r="G44" s="149"/>
      <c r="H44" s="118" t="str">
        <f t="shared" si="6"/>
        <v/>
      </c>
      <c r="I44" s="119">
        <f t="shared" si="3"/>
        <v>0</v>
      </c>
      <c r="J44" s="119">
        <f t="shared" si="4"/>
        <v>0</v>
      </c>
    </row>
    <row r="45" spans="1:10" ht="15" x14ac:dyDescent="0.2">
      <c r="A45" s="133"/>
      <c r="B45" s="132"/>
      <c r="C45" s="132"/>
      <c r="D45" s="132"/>
      <c r="E45" s="132"/>
      <c r="F45" s="132"/>
      <c r="G45" s="133"/>
      <c r="H45" s="118" t="str">
        <f t="shared" si="6"/>
        <v/>
      </c>
      <c r="I45" s="119">
        <f t="shared" si="3"/>
        <v>0</v>
      </c>
      <c r="J45" s="119">
        <f t="shared" si="4"/>
        <v>0</v>
      </c>
    </row>
    <row r="46" spans="1:10" ht="15" x14ac:dyDescent="0.2">
      <c r="A46" s="129"/>
      <c r="B46" s="130"/>
      <c r="C46" s="130"/>
      <c r="D46" s="128"/>
      <c r="E46" s="128"/>
      <c r="F46" s="128"/>
      <c r="G46" s="133"/>
      <c r="H46" s="118" t="str">
        <f t="shared" si="6"/>
        <v/>
      </c>
      <c r="I46" s="119">
        <f t="shared" si="3"/>
        <v>0</v>
      </c>
      <c r="J46" s="119">
        <f t="shared" si="4"/>
        <v>0</v>
      </c>
    </row>
    <row r="47" spans="1:10" ht="15" x14ac:dyDescent="0.25">
      <c r="A47" s="135"/>
      <c r="B47" s="134"/>
      <c r="C47" s="134"/>
      <c r="D47" s="134"/>
      <c r="E47" s="134"/>
      <c r="F47" s="134"/>
      <c r="G47" s="149"/>
      <c r="H47" s="118" t="str">
        <f t="shared" si="6"/>
        <v/>
      </c>
      <c r="I47" s="119">
        <f t="shared" si="3"/>
        <v>0</v>
      </c>
      <c r="J47" s="119">
        <f t="shared" si="4"/>
        <v>0</v>
      </c>
    </row>
    <row r="48" spans="1:10" ht="15" x14ac:dyDescent="0.25">
      <c r="A48" s="135"/>
      <c r="B48" s="134"/>
      <c r="C48" s="134"/>
      <c r="D48" s="134"/>
      <c r="E48" s="134"/>
      <c r="F48" s="134"/>
      <c r="G48" s="149"/>
      <c r="H48" s="118" t="str">
        <f t="shared" si="6"/>
        <v/>
      </c>
      <c r="I48" s="119">
        <f t="shared" si="3"/>
        <v>0</v>
      </c>
      <c r="J48" s="119">
        <f t="shared" si="4"/>
        <v>0</v>
      </c>
    </row>
    <row r="49" spans="1:10" ht="15" x14ac:dyDescent="0.25">
      <c r="A49" s="135"/>
      <c r="B49" s="134"/>
      <c r="C49" s="134"/>
      <c r="D49" s="134"/>
      <c r="E49" s="134"/>
      <c r="F49" s="134"/>
      <c r="G49" s="149"/>
      <c r="H49" s="118" t="str">
        <f t="shared" si="6"/>
        <v/>
      </c>
      <c r="I49" s="119">
        <f t="shared" si="3"/>
        <v>0</v>
      </c>
      <c r="J49" s="119">
        <f t="shared" si="4"/>
        <v>0</v>
      </c>
    </row>
    <row r="50" spans="1:10" ht="15" x14ac:dyDescent="0.25">
      <c r="A50" s="135"/>
      <c r="B50" s="134"/>
      <c r="C50" s="134"/>
      <c r="D50" s="134"/>
      <c r="E50" s="134"/>
      <c r="F50" s="134"/>
      <c r="G50" s="149"/>
      <c r="H50" s="118" t="str">
        <f t="shared" si="6"/>
        <v/>
      </c>
      <c r="I50" s="119">
        <f t="shared" si="3"/>
        <v>0</v>
      </c>
      <c r="J50" s="119">
        <f t="shared" si="4"/>
        <v>0</v>
      </c>
    </row>
    <row r="51" spans="1:10" ht="15" x14ac:dyDescent="0.25">
      <c r="A51" s="127"/>
      <c r="B51" s="127"/>
      <c r="C51" s="128"/>
      <c r="D51" s="128"/>
      <c r="E51" s="128"/>
      <c r="F51" s="128"/>
      <c r="G51" s="149"/>
      <c r="H51" s="118" t="str">
        <f t="shared" si="6"/>
        <v/>
      </c>
      <c r="I51" s="119">
        <f t="shared" si="3"/>
        <v>0</v>
      </c>
      <c r="J51" s="119">
        <f t="shared" si="4"/>
        <v>0</v>
      </c>
    </row>
    <row r="52" spans="1:10" ht="15" x14ac:dyDescent="0.25">
      <c r="A52" s="133"/>
      <c r="B52" s="132"/>
      <c r="C52" s="132"/>
      <c r="D52" s="128"/>
      <c r="E52" s="128"/>
      <c r="F52" s="128"/>
      <c r="G52" s="149"/>
      <c r="H52" s="118" t="str">
        <f t="shared" si="6"/>
        <v/>
      </c>
      <c r="I52" s="119">
        <f t="shared" si="3"/>
        <v>0</v>
      </c>
      <c r="J52" s="119">
        <f t="shared" si="4"/>
        <v>0</v>
      </c>
    </row>
    <row r="53" spans="1:10" ht="15" x14ac:dyDescent="0.25">
      <c r="A53" s="129"/>
      <c r="B53" s="130"/>
      <c r="C53" s="130"/>
      <c r="D53" s="130"/>
      <c r="E53" s="130"/>
      <c r="F53" s="130"/>
      <c r="G53" s="149"/>
      <c r="H53" s="118" t="str">
        <f t="shared" si="6"/>
        <v/>
      </c>
      <c r="I53" s="119">
        <f t="shared" si="3"/>
        <v>0</v>
      </c>
      <c r="J53" s="119">
        <f t="shared" si="4"/>
        <v>0</v>
      </c>
    </row>
    <row r="54" spans="1:10" ht="15" x14ac:dyDescent="0.25">
      <c r="A54" s="127"/>
      <c r="B54" s="128"/>
      <c r="C54" s="128"/>
      <c r="D54" s="128"/>
      <c r="E54" s="128"/>
      <c r="F54" s="128"/>
      <c r="G54" s="149"/>
      <c r="H54" s="118" t="str">
        <f t="shared" si="6"/>
        <v/>
      </c>
      <c r="I54" s="119">
        <f t="shared" si="3"/>
        <v>0</v>
      </c>
      <c r="J54" s="119">
        <f t="shared" si="4"/>
        <v>0</v>
      </c>
    </row>
    <row r="55" spans="1:10" ht="15" x14ac:dyDescent="0.25">
      <c r="A55" s="129"/>
      <c r="B55" s="130"/>
      <c r="C55" s="130"/>
      <c r="D55" s="130"/>
      <c r="E55" s="130"/>
      <c r="F55" s="128"/>
      <c r="G55" s="149"/>
      <c r="H55" s="118" t="str">
        <f t="shared" si="6"/>
        <v/>
      </c>
      <c r="I55" s="119">
        <f t="shared" si="3"/>
        <v>0</v>
      </c>
      <c r="J55" s="119">
        <f t="shared" si="4"/>
        <v>0</v>
      </c>
    </row>
    <row r="56" spans="1:10" ht="15" x14ac:dyDescent="0.2">
      <c r="A56" s="127"/>
      <c r="B56" s="127"/>
      <c r="C56" s="128"/>
      <c r="D56" s="128"/>
      <c r="E56" s="128"/>
      <c r="F56" s="128"/>
      <c r="G56" s="137"/>
      <c r="H56" s="118" t="str">
        <f t="shared" si="6"/>
        <v/>
      </c>
      <c r="I56" s="119">
        <f t="shared" si="3"/>
        <v>0</v>
      </c>
      <c r="J56" s="119">
        <f t="shared" si="4"/>
        <v>0</v>
      </c>
    </row>
    <row r="57" spans="1:10" ht="15" x14ac:dyDescent="0.2">
      <c r="A57" s="127"/>
      <c r="B57" s="127"/>
      <c r="C57" s="128"/>
      <c r="D57" s="128"/>
      <c r="E57" s="128"/>
      <c r="F57" s="128"/>
      <c r="G57" s="137"/>
      <c r="H57" s="118" t="str">
        <f t="shared" si="6"/>
        <v/>
      </c>
      <c r="I57" s="119">
        <f t="shared" si="3"/>
        <v>0</v>
      </c>
      <c r="J57" s="119">
        <f t="shared" si="4"/>
        <v>0</v>
      </c>
    </row>
    <row r="58" spans="1:10" ht="15" x14ac:dyDescent="0.2">
      <c r="A58" s="127"/>
      <c r="B58" s="127"/>
      <c r="C58" s="128"/>
      <c r="D58" s="128"/>
      <c r="E58" s="128"/>
      <c r="F58" s="128"/>
      <c r="G58" s="137"/>
      <c r="H58" s="118" t="str">
        <f t="shared" si="6"/>
        <v/>
      </c>
      <c r="I58" s="119">
        <f t="shared" si="3"/>
        <v>0</v>
      </c>
      <c r="J58" s="119">
        <f t="shared" si="4"/>
        <v>0</v>
      </c>
    </row>
    <row r="59" spans="1:10" ht="15" x14ac:dyDescent="0.2">
      <c r="A59" s="127"/>
      <c r="B59" s="127"/>
      <c r="C59" s="128"/>
      <c r="D59" s="128"/>
      <c r="E59" s="128"/>
      <c r="F59" s="128"/>
      <c r="G59" s="127"/>
      <c r="H59" s="118" t="str">
        <f t="shared" si="6"/>
        <v/>
      </c>
      <c r="I59" s="119">
        <f t="shared" si="3"/>
        <v>0</v>
      </c>
      <c r="J59" s="119">
        <f t="shared" si="4"/>
        <v>0</v>
      </c>
    </row>
    <row r="60" spans="1:10" ht="15" x14ac:dyDescent="0.2">
      <c r="A60" s="129"/>
      <c r="B60" s="130"/>
      <c r="C60" s="130"/>
      <c r="D60" s="128"/>
      <c r="E60" s="128"/>
      <c r="F60" s="128"/>
      <c r="G60" s="147"/>
      <c r="H60" s="118" t="str">
        <f t="shared" si="6"/>
        <v/>
      </c>
      <c r="I60" s="119">
        <f t="shared" si="3"/>
        <v>0</v>
      </c>
      <c r="J60" s="119">
        <f t="shared" si="4"/>
        <v>0</v>
      </c>
    </row>
    <row r="61" spans="1:10" ht="15" x14ac:dyDescent="0.2">
      <c r="A61" s="129"/>
      <c r="B61" s="130"/>
      <c r="C61" s="130"/>
      <c r="D61" s="130"/>
      <c r="E61" s="128"/>
      <c r="F61" s="130"/>
      <c r="G61" s="136"/>
      <c r="H61" s="118" t="str">
        <f t="shared" si="6"/>
        <v/>
      </c>
      <c r="I61" s="119">
        <f t="shared" si="3"/>
        <v>0</v>
      </c>
      <c r="J61" s="119">
        <f t="shared" si="4"/>
        <v>0</v>
      </c>
    </row>
    <row r="62" spans="1:10" ht="15" x14ac:dyDescent="0.2">
      <c r="A62" s="127"/>
      <c r="B62" s="136"/>
      <c r="C62" s="128"/>
      <c r="D62" s="128"/>
      <c r="E62" s="128"/>
      <c r="F62" s="128"/>
      <c r="G62" s="136"/>
      <c r="H62" s="118" t="str">
        <f t="shared" si="6"/>
        <v/>
      </c>
      <c r="I62" s="119">
        <f t="shared" si="3"/>
        <v>0</v>
      </c>
      <c r="J62" s="119">
        <f t="shared" si="4"/>
        <v>0</v>
      </c>
    </row>
    <row r="63" spans="1:10" ht="15" x14ac:dyDescent="0.2">
      <c r="A63" s="127"/>
      <c r="B63" s="136"/>
      <c r="C63" s="128"/>
      <c r="D63" s="128"/>
      <c r="E63" s="128"/>
      <c r="F63" s="128"/>
      <c r="G63" s="136"/>
      <c r="H63" s="118" t="str">
        <f t="shared" si="6"/>
        <v/>
      </c>
      <c r="I63" s="119">
        <f t="shared" si="3"/>
        <v>0</v>
      </c>
      <c r="J63" s="119">
        <f t="shared" si="4"/>
        <v>0</v>
      </c>
    </row>
    <row r="64" spans="1:10" ht="15" x14ac:dyDescent="0.2">
      <c r="A64" s="127"/>
      <c r="B64" s="128"/>
      <c r="C64" s="128"/>
      <c r="D64" s="128"/>
      <c r="E64" s="128"/>
      <c r="F64" s="128"/>
      <c r="G64" s="128"/>
      <c r="H64" s="118" t="str">
        <f t="shared" si="6"/>
        <v/>
      </c>
      <c r="I64" s="119">
        <f t="shared" si="3"/>
        <v>0</v>
      </c>
      <c r="J64" s="119">
        <f t="shared" si="4"/>
        <v>0</v>
      </c>
    </row>
    <row r="65" spans="1:10" ht="15" x14ac:dyDescent="0.2">
      <c r="A65" s="127"/>
      <c r="B65" s="127"/>
      <c r="C65" s="128"/>
      <c r="D65" s="128"/>
      <c r="E65" s="128"/>
      <c r="F65" s="128"/>
      <c r="G65" s="137"/>
      <c r="H65" s="118" t="str">
        <f t="shared" si="6"/>
        <v/>
      </c>
      <c r="I65" s="119">
        <f t="shared" si="3"/>
        <v>0</v>
      </c>
      <c r="J65" s="119">
        <f t="shared" si="4"/>
        <v>0</v>
      </c>
    </row>
    <row r="66" spans="1:10" ht="15" x14ac:dyDescent="0.2">
      <c r="A66" s="127"/>
      <c r="B66" s="127"/>
      <c r="C66" s="128"/>
      <c r="D66" s="128"/>
      <c r="E66" s="128"/>
      <c r="F66" s="128"/>
      <c r="G66" s="137"/>
      <c r="H66" s="118" t="str">
        <f t="shared" ref="H66:H123" si="7">CONCATENATE(A66,IF(ISBLANK(B66),"",", "),IF(ISBLANK(B66),"",B66),IF(ISBLANK(C66),"",", "),IF(ISBLANK(C66),"",C66),IF(ISBLANK(D66),"",", "),IF(ISBLANK(D66),"",D66))</f>
        <v/>
      </c>
      <c r="I66" s="119">
        <f t="shared" si="3"/>
        <v>0</v>
      </c>
      <c r="J66" s="119">
        <f t="shared" si="4"/>
        <v>0</v>
      </c>
    </row>
    <row r="67" spans="1:10" ht="15" x14ac:dyDescent="0.2">
      <c r="A67" s="127"/>
      <c r="B67" s="127"/>
      <c r="C67" s="128"/>
      <c r="D67" s="128"/>
      <c r="E67" s="128"/>
      <c r="F67" s="128"/>
      <c r="G67" s="127"/>
      <c r="H67" s="118" t="str">
        <f t="shared" si="7"/>
        <v/>
      </c>
      <c r="I67" s="119">
        <f t="shared" si="3"/>
        <v>0</v>
      </c>
      <c r="J67" s="119">
        <f t="shared" si="4"/>
        <v>0</v>
      </c>
    </row>
    <row r="68" spans="1:10" ht="15" x14ac:dyDescent="0.2">
      <c r="A68" s="129"/>
      <c r="B68" s="130"/>
      <c r="C68" s="130"/>
      <c r="D68" s="128"/>
      <c r="E68" s="128"/>
      <c r="F68" s="128"/>
      <c r="G68" s="147"/>
      <c r="H68" s="118" t="str">
        <f t="shared" si="7"/>
        <v/>
      </c>
      <c r="I68" s="119">
        <f t="shared" si="3"/>
        <v>0</v>
      </c>
      <c r="J68" s="119">
        <f t="shared" si="4"/>
        <v>0</v>
      </c>
    </row>
    <row r="69" spans="1:10" ht="15" x14ac:dyDescent="0.2">
      <c r="A69" s="127"/>
      <c r="B69" s="136"/>
      <c r="C69" s="128"/>
      <c r="D69" s="128"/>
      <c r="E69" s="128"/>
      <c r="F69" s="128"/>
      <c r="G69" s="136"/>
      <c r="H69" s="118" t="str">
        <f t="shared" si="7"/>
        <v/>
      </c>
      <c r="I69" s="119">
        <f t="shared" si="3"/>
        <v>0</v>
      </c>
      <c r="J69" s="119">
        <f t="shared" si="4"/>
        <v>0</v>
      </c>
    </row>
    <row r="70" spans="1:10" ht="15" x14ac:dyDescent="0.2">
      <c r="A70" s="127"/>
      <c r="B70" s="136"/>
      <c r="C70" s="128"/>
      <c r="D70" s="128"/>
      <c r="E70" s="128"/>
      <c r="F70" s="128"/>
      <c r="G70" s="136"/>
      <c r="H70" s="118" t="str">
        <f t="shared" si="7"/>
        <v/>
      </c>
      <c r="I70" s="119">
        <f t="shared" si="3"/>
        <v>0</v>
      </c>
      <c r="J70" s="119">
        <f t="shared" si="4"/>
        <v>0</v>
      </c>
    </row>
    <row r="71" spans="1:10" ht="17.25" thickBot="1" x14ac:dyDescent="0.25">
      <c r="A71" s="124"/>
      <c r="B71" s="113"/>
      <c r="C71" s="116"/>
      <c r="D71" s="116"/>
      <c r="E71" s="123"/>
      <c r="F71" s="116"/>
      <c r="G71" s="116"/>
      <c r="H71" s="118" t="str">
        <f t="shared" si="7"/>
        <v/>
      </c>
      <c r="I71" s="119">
        <f t="shared" si="3"/>
        <v>0</v>
      </c>
      <c r="J71" s="119">
        <f t="shared" si="4"/>
        <v>0</v>
      </c>
    </row>
    <row r="72" spans="1:10" ht="17.25" thickBot="1" x14ac:dyDescent="0.25">
      <c r="A72" s="124"/>
      <c r="B72" s="113"/>
      <c r="C72" s="116"/>
      <c r="D72" s="116"/>
      <c r="E72" s="123"/>
      <c r="F72" s="116"/>
      <c r="G72" s="116"/>
      <c r="H72" s="118" t="str">
        <f t="shared" si="7"/>
        <v/>
      </c>
      <c r="I72" s="119">
        <f t="shared" si="3"/>
        <v>0</v>
      </c>
      <c r="J72" s="119">
        <f t="shared" si="4"/>
        <v>0</v>
      </c>
    </row>
    <row r="73" spans="1:10" ht="17.25" thickBot="1" x14ac:dyDescent="0.25">
      <c r="A73" s="124"/>
      <c r="B73" s="113"/>
      <c r="C73" s="116"/>
      <c r="D73" s="116"/>
      <c r="E73" s="123"/>
      <c r="F73" s="116"/>
      <c r="G73" s="116"/>
      <c r="H73" s="118" t="str">
        <f t="shared" si="7"/>
        <v/>
      </c>
      <c r="I73" s="119">
        <f t="shared" si="3"/>
        <v>0</v>
      </c>
      <c r="J73" s="119">
        <f t="shared" si="4"/>
        <v>0</v>
      </c>
    </row>
    <row r="74" spans="1:10" ht="17.25" thickBot="1" x14ac:dyDescent="0.25">
      <c r="A74" s="124"/>
      <c r="B74" s="113"/>
      <c r="C74" s="116"/>
      <c r="D74" s="116"/>
      <c r="E74" s="123"/>
      <c r="F74" s="116"/>
      <c r="G74" s="116"/>
      <c r="H74" s="118" t="str">
        <f t="shared" si="7"/>
        <v/>
      </c>
      <c r="I74" s="119">
        <f t="shared" si="3"/>
        <v>0</v>
      </c>
      <c r="J74" s="119">
        <f t="shared" si="4"/>
        <v>0</v>
      </c>
    </row>
    <row r="75" spans="1:10" ht="17.25" thickBot="1" x14ac:dyDescent="0.25">
      <c r="A75" s="124"/>
      <c r="B75" s="113"/>
      <c r="C75" s="116"/>
      <c r="D75" s="116"/>
      <c r="E75" s="123"/>
      <c r="F75" s="116"/>
      <c r="G75" s="116"/>
      <c r="H75" s="118" t="str">
        <f t="shared" si="7"/>
        <v/>
      </c>
      <c r="I75" s="119">
        <f t="shared" si="3"/>
        <v>0</v>
      </c>
      <c r="J75" s="119">
        <f t="shared" si="4"/>
        <v>0</v>
      </c>
    </row>
    <row r="76" spans="1:10" ht="17.25" thickBot="1" x14ac:dyDescent="0.25">
      <c r="A76" s="124"/>
      <c r="B76" s="113"/>
      <c r="C76" s="116"/>
      <c r="D76" s="116"/>
      <c r="E76" s="123"/>
      <c r="F76" s="116"/>
      <c r="G76" s="116"/>
      <c r="H76" s="118" t="str">
        <f t="shared" si="7"/>
        <v/>
      </c>
      <c r="I76" s="119">
        <f t="shared" si="3"/>
        <v>0</v>
      </c>
      <c r="J76" s="119">
        <f t="shared" si="4"/>
        <v>0</v>
      </c>
    </row>
    <row r="77" spans="1:10" ht="17.25" thickBot="1" x14ac:dyDescent="0.25">
      <c r="A77" s="124"/>
      <c r="B77" s="113"/>
      <c r="C77" s="116"/>
      <c r="D77" s="116"/>
      <c r="E77" s="123"/>
      <c r="F77" s="116"/>
      <c r="G77" s="116"/>
      <c r="H77" s="118" t="str">
        <f t="shared" si="7"/>
        <v/>
      </c>
      <c r="I77" s="119">
        <f t="shared" si="3"/>
        <v>0</v>
      </c>
      <c r="J77" s="119">
        <f t="shared" si="4"/>
        <v>0</v>
      </c>
    </row>
    <row r="78" spans="1:10" ht="17.25" thickBot="1" x14ac:dyDescent="0.25">
      <c r="A78" s="126"/>
      <c r="B78" s="113"/>
      <c r="C78" s="116"/>
      <c r="D78" s="116"/>
      <c r="E78" s="123"/>
      <c r="F78" s="116"/>
      <c r="G78" s="116"/>
      <c r="H78" s="118" t="str">
        <f t="shared" si="7"/>
        <v/>
      </c>
      <c r="I78" s="119">
        <f t="shared" ref="I78:I123" si="8">E78</f>
        <v>0</v>
      </c>
      <c r="J78" s="119">
        <f t="shared" ref="J78:J123" si="9">F78</f>
        <v>0</v>
      </c>
    </row>
    <row r="79" spans="1:10" ht="17.25" thickBot="1" x14ac:dyDescent="0.25">
      <c r="A79" s="126"/>
      <c r="B79" s="113"/>
      <c r="C79" s="116"/>
      <c r="D79" s="116"/>
      <c r="E79" s="123"/>
      <c r="F79" s="116"/>
      <c r="G79" s="116"/>
      <c r="H79" s="118" t="str">
        <f t="shared" si="7"/>
        <v/>
      </c>
      <c r="I79" s="119">
        <f t="shared" si="8"/>
        <v>0</v>
      </c>
      <c r="J79" s="119">
        <f t="shared" si="9"/>
        <v>0</v>
      </c>
    </row>
    <row r="80" spans="1:10" ht="17.25" thickBot="1" x14ac:dyDescent="0.25">
      <c r="A80" s="126"/>
      <c r="B80" s="113"/>
      <c r="C80" s="116"/>
      <c r="D80" s="116"/>
      <c r="E80" s="123"/>
      <c r="F80" s="116"/>
      <c r="G80" s="116"/>
      <c r="H80" s="118" t="str">
        <f t="shared" si="7"/>
        <v/>
      </c>
      <c r="I80" s="119">
        <f t="shared" si="8"/>
        <v>0</v>
      </c>
      <c r="J80" s="119">
        <f t="shared" si="9"/>
        <v>0</v>
      </c>
    </row>
    <row r="81" spans="1:10" ht="17.25" thickBot="1" x14ac:dyDescent="0.25">
      <c r="A81" s="126"/>
      <c r="B81" s="113"/>
      <c r="C81" s="116"/>
      <c r="D81" s="116"/>
      <c r="E81" s="123"/>
      <c r="F81" s="116"/>
      <c r="G81" s="116"/>
      <c r="H81" s="118" t="str">
        <f t="shared" si="7"/>
        <v/>
      </c>
      <c r="I81" s="119">
        <f t="shared" si="8"/>
        <v>0</v>
      </c>
      <c r="J81" s="119">
        <f t="shared" si="9"/>
        <v>0</v>
      </c>
    </row>
    <row r="82" spans="1:10" ht="17.25" thickBot="1" x14ac:dyDescent="0.25">
      <c r="A82" s="126"/>
      <c r="B82" s="113"/>
      <c r="C82" s="116"/>
      <c r="D82" s="116"/>
      <c r="E82" s="123"/>
      <c r="F82" s="116"/>
      <c r="G82" s="116"/>
      <c r="H82" s="118" t="str">
        <f t="shared" si="7"/>
        <v/>
      </c>
      <c r="I82" s="119">
        <f t="shared" si="8"/>
        <v>0</v>
      </c>
      <c r="J82" s="119">
        <f t="shared" si="9"/>
        <v>0</v>
      </c>
    </row>
    <row r="83" spans="1:10" ht="17.25" thickBot="1" x14ac:dyDescent="0.25">
      <c r="A83" s="126"/>
      <c r="B83" s="113"/>
      <c r="C83" s="116"/>
      <c r="D83" s="116"/>
      <c r="E83" s="123"/>
      <c r="F83" s="116"/>
      <c r="G83" s="116"/>
      <c r="H83" s="118" t="str">
        <f t="shared" si="7"/>
        <v/>
      </c>
      <c r="I83" s="119">
        <f t="shared" si="8"/>
        <v>0</v>
      </c>
      <c r="J83" s="119">
        <f t="shared" si="9"/>
        <v>0</v>
      </c>
    </row>
    <row r="84" spans="1:10" ht="17.25" thickBot="1" x14ac:dyDescent="0.25">
      <c r="A84" s="126"/>
      <c r="B84" s="113"/>
      <c r="C84" s="116"/>
      <c r="D84" s="116"/>
      <c r="E84" s="123"/>
      <c r="F84" s="116"/>
      <c r="G84" s="116"/>
      <c r="H84" s="118" t="str">
        <f t="shared" si="7"/>
        <v/>
      </c>
      <c r="I84" s="119">
        <f t="shared" si="8"/>
        <v>0</v>
      </c>
      <c r="J84" s="119">
        <f t="shared" si="9"/>
        <v>0</v>
      </c>
    </row>
    <row r="85" spans="1:10" ht="17.25" thickBot="1" x14ac:dyDescent="0.25">
      <c r="A85" s="126"/>
      <c r="B85" s="113"/>
      <c r="C85" s="116"/>
      <c r="D85" s="116"/>
      <c r="E85" s="123"/>
      <c r="F85" s="116"/>
      <c r="G85" s="116"/>
      <c r="H85" s="118" t="str">
        <f t="shared" si="7"/>
        <v/>
      </c>
      <c r="I85" s="119">
        <f t="shared" si="8"/>
        <v>0</v>
      </c>
      <c r="J85" s="119">
        <f t="shared" si="9"/>
        <v>0</v>
      </c>
    </row>
    <row r="86" spans="1:10" ht="17.25" thickBot="1" x14ac:dyDescent="0.25">
      <c r="A86" s="124"/>
      <c r="B86" s="113"/>
      <c r="C86" s="116"/>
      <c r="D86" s="116"/>
      <c r="E86" s="123"/>
      <c r="F86" s="116"/>
      <c r="G86" s="116"/>
      <c r="H86" s="118" t="str">
        <f t="shared" si="7"/>
        <v/>
      </c>
      <c r="I86" s="119">
        <f t="shared" si="8"/>
        <v>0</v>
      </c>
      <c r="J86" s="119">
        <f t="shared" si="9"/>
        <v>0</v>
      </c>
    </row>
    <row r="87" spans="1:10" ht="17.25" thickBot="1" x14ac:dyDescent="0.25">
      <c r="A87" s="124"/>
      <c r="B87" s="113"/>
      <c r="C87" s="116"/>
      <c r="D87" s="116"/>
      <c r="E87" s="123"/>
      <c r="F87" s="116"/>
      <c r="G87" s="116"/>
      <c r="H87" s="118" t="str">
        <f t="shared" si="7"/>
        <v/>
      </c>
      <c r="I87" s="119">
        <f t="shared" si="8"/>
        <v>0</v>
      </c>
      <c r="J87" s="119">
        <f t="shared" si="9"/>
        <v>0</v>
      </c>
    </row>
    <row r="88" spans="1:10" ht="17.25" thickBot="1" x14ac:dyDescent="0.25">
      <c r="A88" s="124"/>
      <c r="B88" s="113"/>
      <c r="C88" s="116"/>
      <c r="D88" s="116"/>
      <c r="E88" s="123"/>
      <c r="F88" s="116"/>
      <c r="G88" s="116"/>
      <c r="H88" s="118" t="str">
        <f t="shared" si="7"/>
        <v/>
      </c>
      <c r="I88" s="119">
        <f t="shared" si="8"/>
        <v>0</v>
      </c>
      <c r="J88" s="119">
        <f t="shared" si="9"/>
        <v>0</v>
      </c>
    </row>
    <row r="89" spans="1:10" ht="17.25" thickBot="1" x14ac:dyDescent="0.25">
      <c r="A89" s="124"/>
      <c r="B89" s="113"/>
      <c r="C89" s="116"/>
      <c r="D89" s="116"/>
      <c r="E89" s="116"/>
      <c r="F89" s="116"/>
      <c r="G89" s="116"/>
      <c r="H89" s="118" t="str">
        <f t="shared" si="7"/>
        <v/>
      </c>
      <c r="I89" s="119">
        <f t="shared" si="8"/>
        <v>0</v>
      </c>
      <c r="J89" s="119">
        <f t="shared" si="9"/>
        <v>0</v>
      </c>
    </row>
    <row r="90" spans="1:10" ht="17.25" thickBot="1" x14ac:dyDescent="0.25">
      <c r="A90" s="124"/>
      <c r="B90" s="113"/>
      <c r="C90" s="116"/>
      <c r="D90" s="116"/>
      <c r="E90" s="116"/>
      <c r="F90" s="116"/>
      <c r="G90" s="116"/>
      <c r="H90" s="118" t="str">
        <f t="shared" si="7"/>
        <v/>
      </c>
      <c r="I90" s="119">
        <f t="shared" ref="I90:I92" si="10">E90</f>
        <v>0</v>
      </c>
      <c r="J90" s="119">
        <f t="shared" ref="J90:J92" si="11">F90</f>
        <v>0</v>
      </c>
    </row>
    <row r="91" spans="1:10" ht="17.25" thickBot="1" x14ac:dyDescent="0.25">
      <c r="A91" s="124"/>
      <c r="B91" s="113"/>
      <c r="C91" s="116"/>
      <c r="D91" s="116"/>
      <c r="E91" s="116"/>
      <c r="F91" s="116"/>
      <c r="G91" s="116"/>
      <c r="H91" s="118" t="str">
        <f t="shared" si="7"/>
        <v/>
      </c>
      <c r="I91" s="119">
        <f t="shared" si="10"/>
        <v>0</v>
      </c>
      <c r="J91" s="119">
        <f t="shared" si="11"/>
        <v>0</v>
      </c>
    </row>
    <row r="92" spans="1:10" ht="17.25" thickBot="1" x14ac:dyDescent="0.25">
      <c r="A92" s="124"/>
      <c r="B92" s="113"/>
      <c r="C92" s="116"/>
      <c r="D92" s="116"/>
      <c r="E92" s="116"/>
      <c r="F92" s="116"/>
      <c r="G92" s="116"/>
      <c r="H92" s="118" t="str">
        <f t="shared" si="7"/>
        <v/>
      </c>
      <c r="I92" s="119">
        <f t="shared" si="10"/>
        <v>0</v>
      </c>
      <c r="J92" s="119">
        <f t="shared" si="11"/>
        <v>0</v>
      </c>
    </row>
    <row r="93" spans="1:10" ht="17.25" thickBot="1" x14ac:dyDescent="0.25">
      <c r="A93" s="124"/>
      <c r="B93" s="113"/>
      <c r="C93" s="116"/>
      <c r="D93" s="116"/>
      <c r="E93" s="116"/>
      <c r="F93" s="116"/>
      <c r="G93" s="116"/>
      <c r="H93" s="118" t="str">
        <f t="shared" si="7"/>
        <v/>
      </c>
      <c r="I93" s="119"/>
      <c r="J93" s="119"/>
    </row>
    <row r="94" spans="1:10" ht="17.25" thickBot="1" x14ac:dyDescent="0.25">
      <c r="A94" s="124"/>
      <c r="B94" s="125"/>
      <c r="C94" s="115"/>
      <c r="D94" s="115"/>
      <c r="E94" s="115"/>
      <c r="F94" s="115"/>
      <c r="G94" s="115"/>
      <c r="H94" s="118" t="str">
        <f t="shared" si="7"/>
        <v/>
      </c>
      <c r="I94" s="119">
        <f t="shared" si="8"/>
        <v>0</v>
      </c>
      <c r="J94" s="119">
        <f t="shared" si="9"/>
        <v>0</v>
      </c>
    </row>
    <row r="95" spans="1:10" ht="17.25" thickBot="1" x14ac:dyDescent="0.25">
      <c r="A95" s="124"/>
      <c r="B95" s="125"/>
      <c r="C95" s="115"/>
      <c r="D95" s="115"/>
      <c r="E95" s="115"/>
      <c r="F95" s="115"/>
      <c r="G95" s="115"/>
      <c r="H95" s="118" t="str">
        <f t="shared" si="7"/>
        <v/>
      </c>
      <c r="I95" s="119">
        <f t="shared" si="8"/>
        <v>0</v>
      </c>
      <c r="J95" s="119">
        <f t="shared" si="9"/>
        <v>0</v>
      </c>
    </row>
    <row r="96" spans="1:10" ht="231.75" thickBot="1" x14ac:dyDescent="0.25">
      <c r="A96" s="124"/>
      <c r="B96" s="125" t="str">
        <f>CONCATENATE(A89,"
",A94,"
",A95,"
",A96,"
",A97,"
",A98,"
",A99,"
",A100,"
",A101,"
",A102,"
",A103,"
",A104,"
",A105,"
",A106)</f>
        <v xml:space="preserve">
</v>
      </c>
      <c r="C96" s="115"/>
      <c r="D96" s="115"/>
      <c r="E96" s="115"/>
      <c r="F96" s="115"/>
      <c r="G96" s="115"/>
      <c r="H96" s="118" t="str">
        <f t="shared" si="7"/>
        <v xml:space="preserve">, 
</v>
      </c>
      <c r="I96" s="119">
        <f t="shared" si="8"/>
        <v>0</v>
      </c>
      <c r="J96" s="119">
        <f t="shared" si="9"/>
        <v>0</v>
      </c>
    </row>
    <row r="97" spans="1:10" ht="17.25" thickBot="1" x14ac:dyDescent="0.25">
      <c r="A97" s="124"/>
      <c r="B97" s="111"/>
      <c r="C97" s="115"/>
      <c r="D97" s="115"/>
      <c r="E97" s="115"/>
      <c r="F97" s="115"/>
      <c r="G97" s="115"/>
      <c r="H97" s="118" t="str">
        <f t="shared" si="7"/>
        <v/>
      </c>
      <c r="I97" s="119">
        <f t="shared" si="8"/>
        <v>0</v>
      </c>
      <c r="J97" s="119">
        <f t="shared" si="9"/>
        <v>0</v>
      </c>
    </row>
    <row r="98" spans="1:10" ht="17.25" thickBot="1" x14ac:dyDescent="0.25">
      <c r="A98" s="124"/>
      <c r="B98" s="111"/>
      <c r="C98" s="115"/>
      <c r="D98" s="115"/>
      <c r="E98" s="120"/>
      <c r="F98" s="115"/>
      <c r="G98" s="115"/>
      <c r="H98" s="118" t="str">
        <f t="shared" si="7"/>
        <v/>
      </c>
      <c r="I98" s="119">
        <f t="shared" si="8"/>
        <v>0</v>
      </c>
      <c r="J98" s="119">
        <f t="shared" si="9"/>
        <v>0</v>
      </c>
    </row>
    <row r="99" spans="1:10" ht="17.25" thickBot="1" x14ac:dyDescent="0.25">
      <c r="A99" s="124"/>
      <c r="B99" s="111"/>
      <c r="C99" s="115"/>
      <c r="D99" s="115"/>
      <c r="E99" s="115"/>
      <c r="F99" s="115"/>
      <c r="G99" s="115"/>
      <c r="H99" s="118" t="str">
        <f t="shared" si="7"/>
        <v/>
      </c>
      <c r="I99" s="119">
        <f t="shared" si="8"/>
        <v>0</v>
      </c>
      <c r="J99" s="119">
        <f t="shared" si="9"/>
        <v>0</v>
      </c>
    </row>
    <row r="100" spans="1:10" ht="17.25" thickBot="1" x14ac:dyDescent="0.25">
      <c r="A100" s="124"/>
      <c r="B100" s="111"/>
      <c r="C100" s="115"/>
      <c r="D100" s="115"/>
      <c r="E100" s="115"/>
      <c r="F100" s="115"/>
      <c r="G100" s="115"/>
      <c r="H100" s="118" t="str">
        <f t="shared" si="7"/>
        <v/>
      </c>
      <c r="I100" s="119">
        <f t="shared" si="8"/>
        <v>0</v>
      </c>
      <c r="J100" s="119">
        <f t="shared" si="9"/>
        <v>0</v>
      </c>
    </row>
    <row r="101" spans="1:10" ht="17.25" thickBot="1" x14ac:dyDescent="0.25">
      <c r="A101" s="124"/>
      <c r="B101" s="111"/>
      <c r="C101" s="115"/>
      <c r="D101" s="115"/>
      <c r="E101" s="115"/>
      <c r="F101" s="115"/>
      <c r="G101" s="115"/>
      <c r="H101" s="118" t="str">
        <f t="shared" si="7"/>
        <v/>
      </c>
      <c r="I101" s="119">
        <f t="shared" si="8"/>
        <v>0</v>
      </c>
      <c r="J101" s="119">
        <f t="shared" si="9"/>
        <v>0</v>
      </c>
    </row>
    <row r="102" spans="1:10" ht="17.25" thickBot="1" x14ac:dyDescent="0.25">
      <c r="A102" s="124"/>
      <c r="B102" s="111"/>
      <c r="C102" s="115"/>
      <c r="D102" s="115"/>
      <c r="E102" s="115"/>
      <c r="F102" s="115"/>
      <c r="G102" s="115"/>
      <c r="H102" s="118" t="str">
        <f t="shared" si="7"/>
        <v/>
      </c>
      <c r="I102" s="119">
        <f t="shared" si="8"/>
        <v>0</v>
      </c>
      <c r="J102" s="119">
        <f t="shared" si="9"/>
        <v>0</v>
      </c>
    </row>
    <row r="103" spans="1:10" ht="17.25" thickBot="1" x14ac:dyDescent="0.25">
      <c r="A103" s="121"/>
      <c r="B103" s="122"/>
      <c r="C103" s="120"/>
      <c r="D103" s="120"/>
      <c r="E103" s="120"/>
      <c r="F103" s="120"/>
      <c r="G103" s="120"/>
      <c r="H103" s="118" t="str">
        <f t="shared" si="7"/>
        <v/>
      </c>
      <c r="I103" s="119">
        <f t="shared" si="8"/>
        <v>0</v>
      </c>
      <c r="J103" s="119">
        <f t="shared" si="9"/>
        <v>0</v>
      </c>
    </row>
    <row r="104" spans="1:10" ht="17.25" thickBot="1" x14ac:dyDescent="0.25">
      <c r="A104" s="110"/>
      <c r="B104" s="111"/>
      <c r="C104" s="115"/>
      <c r="D104" s="115"/>
      <c r="E104" s="120"/>
      <c r="F104" s="115"/>
      <c r="G104" s="115"/>
      <c r="H104" s="118" t="str">
        <f t="shared" si="7"/>
        <v/>
      </c>
      <c r="I104" s="119">
        <f t="shared" si="8"/>
        <v>0</v>
      </c>
      <c r="J104" s="119">
        <f t="shared" si="9"/>
        <v>0</v>
      </c>
    </row>
    <row r="105" spans="1:10" ht="17.25" thickBot="1" x14ac:dyDescent="0.25">
      <c r="A105" s="110"/>
      <c r="B105" s="111"/>
      <c r="C105" s="115"/>
      <c r="D105" s="115"/>
      <c r="E105" s="120"/>
      <c r="F105" s="115"/>
      <c r="G105" s="115"/>
      <c r="H105" s="118" t="str">
        <f t="shared" si="7"/>
        <v/>
      </c>
      <c r="I105" s="119">
        <f t="shared" si="8"/>
        <v>0</v>
      </c>
      <c r="J105" s="119">
        <f t="shared" si="9"/>
        <v>0</v>
      </c>
    </row>
    <row r="106" spans="1:10" ht="17.25" thickBot="1" x14ac:dyDescent="0.25">
      <c r="A106" s="110"/>
      <c r="B106" s="111"/>
      <c r="C106" s="115"/>
      <c r="D106" s="115"/>
      <c r="E106" s="120"/>
      <c r="F106" s="115"/>
      <c r="G106" s="115"/>
      <c r="H106" s="118" t="str">
        <f t="shared" si="7"/>
        <v/>
      </c>
      <c r="I106" s="119">
        <f t="shared" si="8"/>
        <v>0</v>
      </c>
      <c r="J106" s="119">
        <f t="shared" si="9"/>
        <v>0</v>
      </c>
    </row>
    <row r="107" spans="1:10" ht="17.25" thickBot="1" x14ac:dyDescent="0.25">
      <c r="A107" s="110"/>
      <c r="B107" s="111"/>
      <c r="C107" s="115"/>
      <c r="D107" s="115"/>
      <c r="E107" s="120"/>
      <c r="F107" s="115"/>
      <c r="G107" s="115"/>
      <c r="H107" s="118" t="str">
        <f t="shared" si="7"/>
        <v/>
      </c>
      <c r="I107" s="119">
        <f t="shared" si="8"/>
        <v>0</v>
      </c>
      <c r="J107" s="119">
        <f t="shared" si="9"/>
        <v>0</v>
      </c>
    </row>
    <row r="108" spans="1:10" ht="17.25" thickBot="1" x14ac:dyDescent="0.25">
      <c r="A108" s="110"/>
      <c r="B108" s="111"/>
      <c r="C108" s="115"/>
      <c r="D108" s="115"/>
      <c r="E108" s="115"/>
      <c r="F108" s="115"/>
      <c r="G108" s="115"/>
      <c r="H108" s="118" t="str">
        <f t="shared" si="7"/>
        <v/>
      </c>
      <c r="I108" s="119">
        <f t="shared" si="8"/>
        <v>0</v>
      </c>
      <c r="J108" s="119">
        <f t="shared" si="9"/>
        <v>0</v>
      </c>
    </row>
    <row r="109" spans="1:10" ht="17.25" thickBot="1" x14ac:dyDescent="0.25">
      <c r="A109" s="110"/>
      <c r="B109" s="111"/>
      <c r="C109" s="115"/>
      <c r="D109" s="115"/>
      <c r="E109" s="115"/>
      <c r="F109" s="115"/>
      <c r="G109" s="115"/>
      <c r="H109" s="118" t="str">
        <f t="shared" si="7"/>
        <v/>
      </c>
      <c r="I109" s="119">
        <f t="shared" si="8"/>
        <v>0</v>
      </c>
      <c r="J109" s="119">
        <f t="shared" si="9"/>
        <v>0</v>
      </c>
    </row>
    <row r="110" spans="1:10" ht="17.25" thickBot="1" x14ac:dyDescent="0.25">
      <c r="A110" s="110"/>
      <c r="B110" s="111"/>
      <c r="C110" s="115"/>
      <c r="D110" s="115"/>
      <c r="E110" s="120"/>
      <c r="F110" s="115"/>
      <c r="G110" s="115"/>
      <c r="H110" s="118" t="str">
        <f t="shared" si="7"/>
        <v/>
      </c>
      <c r="I110" s="119">
        <f t="shared" si="8"/>
        <v>0</v>
      </c>
      <c r="J110" s="119">
        <f t="shared" si="9"/>
        <v>0</v>
      </c>
    </row>
    <row r="111" spans="1:10" ht="17.25" thickBot="1" x14ac:dyDescent="0.25">
      <c r="A111" s="110"/>
      <c r="B111" s="111"/>
      <c r="C111" s="115"/>
      <c r="D111" s="115"/>
      <c r="E111" s="120"/>
      <c r="F111" s="115"/>
      <c r="G111" s="115"/>
      <c r="H111" s="118" t="str">
        <f t="shared" si="7"/>
        <v/>
      </c>
      <c r="I111" s="119">
        <f t="shared" si="8"/>
        <v>0</v>
      </c>
      <c r="J111" s="119">
        <f t="shared" si="9"/>
        <v>0</v>
      </c>
    </row>
    <row r="112" spans="1:10" ht="17.25" thickBot="1" x14ac:dyDescent="0.25">
      <c r="A112" s="110"/>
      <c r="B112" s="111"/>
      <c r="C112" s="115"/>
      <c r="D112" s="114"/>
      <c r="E112" s="120"/>
      <c r="F112" s="115"/>
      <c r="G112" s="115"/>
      <c r="H112" s="118" t="str">
        <f t="shared" si="7"/>
        <v/>
      </c>
      <c r="I112" s="119">
        <f t="shared" si="8"/>
        <v>0</v>
      </c>
      <c r="J112" s="119">
        <f t="shared" si="9"/>
        <v>0</v>
      </c>
    </row>
    <row r="113" spans="1:10" ht="17.25" thickBot="1" x14ac:dyDescent="0.25">
      <c r="A113" s="110"/>
      <c r="B113" s="111"/>
      <c r="C113" s="115"/>
      <c r="D113" s="114"/>
      <c r="E113" s="115"/>
      <c r="F113" s="115"/>
      <c r="G113" s="115"/>
      <c r="H113" s="118" t="str">
        <f t="shared" si="7"/>
        <v/>
      </c>
      <c r="I113" s="119">
        <f t="shared" si="8"/>
        <v>0</v>
      </c>
      <c r="J113" s="119">
        <f t="shared" si="9"/>
        <v>0</v>
      </c>
    </row>
    <row r="114" spans="1:10" ht="17.25" thickBot="1" x14ac:dyDescent="0.25">
      <c r="A114" s="110"/>
      <c r="B114" s="111"/>
      <c r="C114" s="115"/>
      <c r="D114" s="115"/>
      <c r="E114" s="120"/>
      <c r="F114" s="115"/>
      <c r="G114" s="115"/>
      <c r="H114" s="118" t="str">
        <f t="shared" si="7"/>
        <v/>
      </c>
      <c r="I114" s="119">
        <f t="shared" si="8"/>
        <v>0</v>
      </c>
      <c r="J114" s="119">
        <f t="shared" si="9"/>
        <v>0</v>
      </c>
    </row>
    <row r="115" spans="1:10" ht="17.25" thickBot="1" x14ac:dyDescent="0.25">
      <c r="A115" s="110"/>
      <c r="B115" s="111"/>
      <c r="C115" s="115"/>
      <c r="D115" s="115"/>
      <c r="E115" s="120"/>
      <c r="F115" s="115"/>
      <c r="G115" s="115"/>
      <c r="H115" s="118" t="str">
        <f t="shared" si="7"/>
        <v/>
      </c>
      <c r="I115" s="119">
        <f t="shared" si="8"/>
        <v>0</v>
      </c>
      <c r="J115" s="119">
        <f t="shared" si="9"/>
        <v>0</v>
      </c>
    </row>
    <row r="116" spans="1:10" ht="17.25" thickBot="1" x14ac:dyDescent="0.25">
      <c r="A116" s="110"/>
      <c r="B116" s="111"/>
      <c r="C116" s="115"/>
      <c r="D116" s="115"/>
      <c r="E116" s="120"/>
      <c r="F116" s="115"/>
      <c r="G116" s="115"/>
      <c r="H116" s="118" t="str">
        <f t="shared" si="7"/>
        <v/>
      </c>
      <c r="I116" s="119">
        <f t="shared" si="8"/>
        <v>0</v>
      </c>
      <c r="J116" s="119">
        <f t="shared" si="9"/>
        <v>0</v>
      </c>
    </row>
    <row r="117" spans="1:10" ht="17.25" thickBot="1" x14ac:dyDescent="0.25">
      <c r="A117" s="110"/>
      <c r="B117" s="111"/>
      <c r="C117" s="115"/>
      <c r="D117" s="115"/>
      <c r="E117" s="120"/>
      <c r="F117" s="115"/>
      <c r="G117" s="115"/>
      <c r="H117" s="118" t="str">
        <f t="shared" si="7"/>
        <v/>
      </c>
      <c r="I117" s="119">
        <f t="shared" si="8"/>
        <v>0</v>
      </c>
      <c r="J117" s="119">
        <f t="shared" si="9"/>
        <v>0</v>
      </c>
    </row>
    <row r="118" spans="1:10" ht="17.25" thickBot="1" x14ac:dyDescent="0.25">
      <c r="A118" s="110"/>
      <c r="B118" s="111"/>
      <c r="C118" s="115"/>
      <c r="D118" s="115"/>
      <c r="E118" s="115"/>
      <c r="F118" s="115"/>
      <c r="G118" s="115"/>
      <c r="H118" s="118" t="str">
        <f t="shared" si="7"/>
        <v/>
      </c>
      <c r="I118" s="119">
        <f t="shared" si="8"/>
        <v>0</v>
      </c>
      <c r="J118" s="119">
        <f t="shared" si="9"/>
        <v>0</v>
      </c>
    </row>
    <row r="119" spans="1:10" ht="17.25" thickBot="1" x14ac:dyDescent="0.25">
      <c r="A119" s="110"/>
      <c r="B119" s="111"/>
      <c r="C119" s="115"/>
      <c r="D119" s="115"/>
      <c r="E119" s="115"/>
      <c r="F119" s="115"/>
      <c r="G119" s="115"/>
      <c r="H119" s="118" t="str">
        <f t="shared" si="7"/>
        <v/>
      </c>
      <c r="I119" s="119">
        <f t="shared" si="8"/>
        <v>0</v>
      </c>
      <c r="J119" s="119">
        <f t="shared" si="9"/>
        <v>0</v>
      </c>
    </row>
    <row r="120" spans="1:10" ht="17.25" thickBot="1" x14ac:dyDescent="0.25">
      <c r="A120" s="110"/>
      <c r="B120" s="111"/>
      <c r="C120" s="115"/>
      <c r="D120" s="115"/>
      <c r="E120" s="115"/>
      <c r="F120" s="115"/>
      <c r="G120" s="115"/>
      <c r="H120" s="118" t="str">
        <f t="shared" si="7"/>
        <v/>
      </c>
      <c r="I120" s="119">
        <f t="shared" si="8"/>
        <v>0</v>
      </c>
      <c r="J120" s="119">
        <f t="shared" si="9"/>
        <v>0</v>
      </c>
    </row>
    <row r="121" spans="1:10" ht="17.25" thickBot="1" x14ac:dyDescent="0.25">
      <c r="A121" s="110"/>
      <c r="B121" s="111"/>
      <c r="C121" s="115"/>
      <c r="D121" s="115"/>
      <c r="E121" s="115"/>
      <c r="F121" s="115"/>
      <c r="G121" s="115"/>
      <c r="H121" s="118" t="str">
        <f t="shared" si="7"/>
        <v/>
      </c>
      <c r="I121" s="119">
        <f t="shared" si="8"/>
        <v>0</v>
      </c>
      <c r="J121" s="119">
        <f t="shared" si="9"/>
        <v>0</v>
      </c>
    </row>
    <row r="122" spans="1:10" ht="17.25" thickBot="1" x14ac:dyDescent="0.25">
      <c r="A122" s="112"/>
      <c r="B122" s="113"/>
      <c r="C122" s="116"/>
      <c r="D122" s="116"/>
      <c r="E122" s="116"/>
      <c r="F122" s="116"/>
      <c r="G122" s="116"/>
      <c r="H122" s="118" t="str">
        <f t="shared" si="7"/>
        <v/>
      </c>
      <c r="I122" s="119">
        <f t="shared" si="8"/>
        <v>0</v>
      </c>
      <c r="J122" s="119">
        <f t="shared" si="9"/>
        <v>0</v>
      </c>
    </row>
    <row r="123" spans="1:10" ht="17.25" thickBot="1" x14ac:dyDescent="0.25">
      <c r="A123" s="112"/>
      <c r="B123" s="113"/>
      <c r="C123" s="116"/>
      <c r="D123" s="116"/>
      <c r="E123" s="116"/>
      <c r="F123" s="116"/>
      <c r="G123" s="116"/>
      <c r="H123" s="118" t="str">
        <f t="shared" si="7"/>
        <v/>
      </c>
      <c r="I123" s="119">
        <f t="shared" si="8"/>
        <v>0</v>
      </c>
      <c r="J123" s="119">
        <f t="shared" si="9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17</vt:i4>
      </vt:variant>
    </vt:vector>
  </HeadingPairs>
  <TitlesOfParts>
    <vt:vector size="34" baseType="lpstr">
      <vt:lpstr>ЭТАП 1</vt:lpstr>
      <vt:lpstr>1 Подготовительные работы</vt:lpstr>
      <vt:lpstr>2.1 Фундаменты</vt:lpstr>
      <vt:lpstr>2.2 Надземная часть авиа-ангара</vt:lpstr>
      <vt:lpstr>2.3 Внутр ИС</vt:lpstr>
      <vt:lpstr>3.1 ТП. Диз-ген</vt:lpstr>
      <vt:lpstr>3.2 Пожарные резервуары</vt:lpstr>
      <vt:lpstr>3.3 Насосная станция</vt:lpstr>
      <vt:lpstr>Лист4</vt:lpstr>
      <vt:lpstr>3.4 Емкость для стоков</vt:lpstr>
      <vt:lpstr>3.5 Площадка под чиллеры</vt:lpstr>
      <vt:lpstr>3.6 Очистные сооружения</vt:lpstr>
      <vt:lpstr>4.1 Внутриплощ ЭОМ </vt:lpstr>
      <vt:lpstr>4.2 Внеш ЭОМ</vt:lpstr>
      <vt:lpstr>4.3 НВК</vt:lpstr>
      <vt:lpstr>4.4 Сети связи</vt:lpstr>
      <vt:lpstr>5. Благоустройство</vt:lpstr>
      <vt:lpstr>'ЭТАП 1'!Заголовки_для_печати</vt:lpstr>
      <vt:lpstr>'1 Подготовительные работы'!Область_печати</vt:lpstr>
      <vt:lpstr>'2.1 Фундаменты'!Область_печати</vt:lpstr>
      <vt:lpstr>'2.2 Надземная часть авиа-ангара'!Область_печати</vt:lpstr>
      <vt:lpstr>'2.3 Внутр ИС'!Область_печати</vt:lpstr>
      <vt:lpstr>'3.1 ТП. Диз-ген'!Область_печати</vt:lpstr>
      <vt:lpstr>'3.2 Пожарные резервуары'!Область_печати</vt:lpstr>
      <vt:lpstr>'3.3 Насосная станция'!Область_печати</vt:lpstr>
      <vt:lpstr>'3.4 Емкость для стоков'!Область_печати</vt:lpstr>
      <vt:lpstr>'3.5 Площадка под чиллеры'!Область_печати</vt:lpstr>
      <vt:lpstr>'3.6 Очистные сооружения'!Область_печати</vt:lpstr>
      <vt:lpstr>'4.1 Внутриплощ ЭОМ '!Область_печати</vt:lpstr>
      <vt:lpstr>'4.2 Внеш ЭОМ'!Область_печати</vt:lpstr>
      <vt:lpstr>'4.3 НВК'!Область_печати</vt:lpstr>
      <vt:lpstr>'4.4 Сети связи'!Область_печати</vt:lpstr>
      <vt:lpstr>'5. Благоустройство'!Область_печати</vt:lpstr>
      <vt:lpstr>'ЭТАП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Понамарева Марина Николаевна</dc:creator>
  <cp:lastModifiedBy>Ольга Дмитриевна Дзябко</cp:lastModifiedBy>
  <cp:lastPrinted>2023-01-31T17:42:42Z</cp:lastPrinted>
  <dcterms:created xsi:type="dcterms:W3CDTF">2002-02-11T05:58:42Z</dcterms:created>
  <dcterms:modified xsi:type="dcterms:W3CDTF">2023-02-01T10:16:26Z</dcterms:modified>
</cp:coreProperties>
</file>